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drawings/drawing1.xml" ContentType="application/vnd.openxmlformats-officedocument.drawing+xml"/>
  <Override PartName="/xl/comments2.xml" ContentType="application/vnd.openxmlformats-officedocument.spreadsheetml.comments+xml"/>
  <Override PartName="/xl/threadedComments/threadedComment1.xml" ContentType="application/vnd.ms-excel.threadedcomments+xml"/>
  <Override PartName="/xl/persons/person.xml" ContentType="application/vnd.ms-excel.person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025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arrivagroup.sharepoint.com/teams/O365GRP-KernteamOVpayArriva/Shared Documents/General/A. Producten &amp; Proposities/Tarief aanvraag/Tariefaanvraag 2025/Noord/"/>
    </mc:Choice>
  </mc:AlternateContent>
  <xr:revisionPtr revIDLastSave="3" documentId="8_{A733314A-F52A-42D7-A9E6-36C4FE5B23E0}" xr6:coauthVersionLast="47" xr6:coauthVersionMax="47" xr10:uidLastSave="{1265CBF8-9BA7-4B43-BE0D-28A1EBCB1789}"/>
  <bookViews>
    <workbookView xWindow="28680" yWindow="-120" windowWidth="29040" windowHeight="17640" tabRatio="771" activeTab="2" xr2:uid="{9D4A35B0-D877-8349-BCDC-C5086B5D7F1F}"/>
  </bookViews>
  <sheets>
    <sheet name="Aanbevolen Inhoud" sheetId="53" r:id="rId1"/>
    <sheet name="LOG" sheetId="5" r:id="rId2"/>
    <sheet name="01 Vastrechten" sheetId="66" r:id="rId3"/>
    <sheet name="Arriva Flow" sheetId="51" r:id="rId4"/>
    <sheet name="Landelijk spoor NS" sheetId="21" r:id="rId5"/>
    <sheet name="LTK" sheetId="6" r:id="rId6"/>
    <sheet name="Sales producten" sheetId="52" r:id="rId7"/>
    <sheet name="N-NN" sheetId="73" r:id="rId8"/>
    <sheet name="Tarieftabel N-NN" sheetId="38" r:id="rId9"/>
    <sheet name="Factoren tabel NN" sheetId="74" r:id="rId10"/>
  </sheets>
  <externalReferences>
    <externalReference r:id="rId11"/>
    <externalReference r:id="rId12"/>
  </externalReferences>
  <definedNames>
    <definedName name="_xlnm._FilterDatabase" localSheetId="4" hidden="1">'Landelijk spoor NS'!$B$3:$U$123</definedName>
    <definedName name="BESTAND" localSheetId="2">'[1]Opbr N-1'!#REF!</definedName>
    <definedName name="BESTAND">'[1]Opbr N-1'!#REF!</definedName>
    <definedName name="d" localSheetId="2">'[1]Opbr N-1'!#REF!</definedName>
    <definedName name="d">'[1]Opbr N-1'!#REF!</definedName>
    <definedName name="EURO" localSheetId="2">'[1]Opbr N-1'!#REF!</definedName>
    <definedName name="EURO">'[1]Opbr N-1'!#REF!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I14" i="73" l="1"/>
  <c r="K149" i="66" l="1"/>
  <c r="J148" i="66"/>
  <c r="K148" i="66" s="1"/>
  <c r="J147" i="66"/>
  <c r="K147" i="66" s="1"/>
  <c r="K144" i="66"/>
  <c r="K143" i="66"/>
  <c r="K142" i="66"/>
  <c r="K138" i="66"/>
  <c r="J137" i="66"/>
  <c r="K137" i="66" s="1"/>
  <c r="J136" i="66"/>
  <c r="K136" i="66" s="1"/>
  <c r="K120" i="66"/>
  <c r="K119" i="66"/>
  <c r="K118" i="66"/>
  <c r="K111" i="66"/>
  <c r="J111" i="66"/>
  <c r="K110" i="66"/>
  <c r="K109" i="66"/>
  <c r="K108" i="66"/>
  <c r="K107" i="66"/>
  <c r="K106" i="66"/>
  <c r="J106" i="66"/>
  <c r="J157" i="66" s="1"/>
  <c r="K105" i="66"/>
  <c r="J105" i="66"/>
  <c r="K102" i="66"/>
  <c r="J102" i="66"/>
  <c r="J155" i="66" s="1"/>
  <c r="K155" i="66" s="1"/>
  <c r="K101" i="66"/>
  <c r="J101" i="66"/>
  <c r="J103" i="66" s="1"/>
  <c r="K95" i="66"/>
  <c r="J90" i="66"/>
  <c r="K90" i="66" s="1"/>
  <c r="J89" i="66"/>
  <c r="K89" i="66" s="1"/>
  <c r="J88" i="66"/>
  <c r="K88" i="66" s="1"/>
  <c r="K87" i="66"/>
  <c r="K86" i="66"/>
  <c r="J86" i="66"/>
  <c r="K85" i="66"/>
  <c r="J85" i="66"/>
  <c r="K84" i="66"/>
  <c r="J84" i="66"/>
  <c r="K83" i="66"/>
  <c r="J83" i="66"/>
  <c r="K82" i="66"/>
  <c r="J82" i="66"/>
  <c r="K81" i="66"/>
  <c r="J81" i="66"/>
  <c r="K80" i="66"/>
  <c r="J80" i="66"/>
  <c r="K79" i="66"/>
  <c r="J79" i="66"/>
  <c r="K78" i="66"/>
  <c r="J78" i="66"/>
  <c r="K77" i="66"/>
  <c r="J77" i="66"/>
  <c r="K76" i="66"/>
  <c r="J75" i="66"/>
  <c r="K75" i="66" s="1"/>
  <c r="J74" i="66"/>
  <c r="K74" i="66" s="1"/>
  <c r="J73" i="66"/>
  <c r="K73" i="66" s="1"/>
  <c r="J72" i="66"/>
  <c r="K72" i="66" s="1"/>
  <c r="J71" i="66"/>
  <c r="K71" i="66" s="1"/>
  <c r="K70" i="66"/>
  <c r="K69" i="66"/>
  <c r="J96" i="66" s="1"/>
  <c r="K96" i="66" s="1"/>
  <c r="J69" i="66"/>
  <c r="K68" i="66"/>
  <c r="J67" i="66"/>
  <c r="J146" i="66" s="1"/>
  <c r="K146" i="66" s="1"/>
  <c r="J66" i="66"/>
  <c r="J145" i="66" s="1"/>
  <c r="K145" i="66" s="1"/>
  <c r="K59" i="66"/>
  <c r="K58" i="66"/>
  <c r="J58" i="66"/>
  <c r="K57" i="66"/>
  <c r="J57" i="66"/>
  <c r="K56" i="66"/>
  <c r="J56" i="66"/>
  <c r="K55" i="66"/>
  <c r="J55" i="66"/>
  <c r="K54" i="66"/>
  <c r="J54" i="66"/>
  <c r="K53" i="66"/>
  <c r="J53" i="66"/>
  <c r="K52" i="66"/>
  <c r="J52" i="66"/>
  <c r="K51" i="66"/>
  <c r="J51" i="66"/>
  <c r="K50" i="66"/>
  <c r="J50" i="66"/>
  <c r="J45" i="66"/>
  <c r="J46" i="66" s="1"/>
  <c r="K46" i="66" s="1"/>
  <c r="K44" i="66"/>
  <c r="J44" i="66"/>
  <c r="J43" i="66"/>
  <c r="K43" i="66" s="1"/>
  <c r="J42" i="66"/>
  <c r="K42" i="66" s="1"/>
  <c r="J41" i="66"/>
  <c r="K41" i="66" s="1"/>
  <c r="J40" i="66"/>
  <c r="K40" i="66" s="1"/>
  <c r="J39" i="66"/>
  <c r="K39" i="66" s="1"/>
  <c r="J38" i="66"/>
  <c r="J135" i="66" s="1"/>
  <c r="K135" i="66" s="1"/>
  <c r="J37" i="66"/>
  <c r="K37" i="66" s="1"/>
  <c r="J36" i="66"/>
  <c r="K36" i="66" s="1"/>
  <c r="J35" i="66"/>
  <c r="K35" i="66" s="1"/>
  <c r="J34" i="66"/>
  <c r="K34" i="66" s="1"/>
  <c r="J33" i="66"/>
  <c r="K33" i="66" s="1"/>
  <c r="K32" i="66"/>
  <c r="K31" i="66"/>
  <c r="J29" i="66"/>
  <c r="K29" i="66" s="1"/>
  <c r="J28" i="66"/>
  <c r="K28" i="66" s="1"/>
  <c r="J27" i="66"/>
  <c r="K27" i="66" s="1"/>
  <c r="J25" i="66"/>
  <c r="K25" i="66" s="1"/>
  <c r="J23" i="66"/>
  <c r="K23" i="66" s="1"/>
  <c r="J21" i="66"/>
  <c r="K21" i="66" s="1"/>
  <c r="K20" i="66"/>
  <c r="K18" i="66"/>
  <c r="J18" i="66"/>
  <c r="K17" i="66"/>
  <c r="J17" i="66"/>
  <c r="K14" i="66"/>
  <c r="J14" i="66"/>
  <c r="K13" i="66"/>
  <c r="J13" i="66"/>
  <c r="B6" i="66"/>
  <c r="J30" i="66" s="1"/>
  <c r="K30" i="66" s="1"/>
  <c r="B5" i="66"/>
  <c r="J49" i="66" s="1"/>
  <c r="K49" i="66" s="1"/>
  <c r="B4" i="66"/>
  <c r="B3" i="66"/>
  <c r="K45" i="66" l="1"/>
  <c r="K103" i="66"/>
  <c r="J156" i="66"/>
  <c r="K156" i="66" s="1"/>
  <c r="K157" i="66"/>
  <c r="J158" i="66"/>
  <c r="K158" i="66" s="1"/>
  <c r="J47" i="66"/>
  <c r="K47" i="66" s="1"/>
  <c r="J48" i="66"/>
  <c r="K48" i="66" s="1"/>
  <c r="K66" i="66"/>
  <c r="K67" i="66"/>
  <c r="J104" i="66"/>
  <c r="K104" i="66" s="1"/>
  <c r="J112" i="66"/>
  <c r="K112" i="66" s="1"/>
  <c r="J22" i="66"/>
  <c r="J24" i="66"/>
  <c r="K24" i="66" s="1"/>
  <c r="J11" i="66"/>
  <c r="K11" i="66" s="1"/>
  <c r="J12" i="66"/>
  <c r="K12" i="66" s="1"/>
  <c r="J15" i="66"/>
  <c r="K15" i="66" s="1"/>
  <c r="J16" i="66"/>
  <c r="K16" i="66" s="1"/>
  <c r="J19" i="66"/>
  <c r="K19" i="66" s="1"/>
  <c r="K38" i="66"/>
  <c r="K22" i="66" l="1"/>
  <c r="J26" i="66"/>
  <c r="K26" i="66" s="1"/>
  <c r="K46" i="6" l="1"/>
  <c r="K45" i="6"/>
  <c r="K44" i="6"/>
  <c r="K43" i="6"/>
  <c r="K42" i="6"/>
  <c r="K41" i="6"/>
  <c r="K40" i="6"/>
  <c r="K39" i="6"/>
  <c r="K38" i="6"/>
  <c r="K37" i="6"/>
  <c r="K36" i="6"/>
  <c r="K35" i="6"/>
  <c r="K34" i="6"/>
  <c r="K32" i="6"/>
  <c r="K31" i="6"/>
  <c r="K30" i="6"/>
  <c r="K24" i="6"/>
  <c r="K23" i="6"/>
  <c r="K22" i="6"/>
  <c r="K21" i="6"/>
  <c r="K20" i="6"/>
  <c r="K15" i="6"/>
  <c r="K14" i="6"/>
  <c r="K13" i="6"/>
  <c r="K12" i="6"/>
  <c r="K11" i="6"/>
  <c r="K6" i="6"/>
  <c r="K7" i="6"/>
  <c r="K8" i="6"/>
  <c r="K9" i="6"/>
  <c r="K5" i="6"/>
  <c r="J42" i="6" l="1"/>
  <c r="J9" i="6"/>
  <c r="J8" i="6"/>
  <c r="J7" i="6"/>
  <c r="J6" i="6"/>
  <c r="H43" i="6" l="1"/>
  <c r="H45" i="6" s="1"/>
  <c r="H42" i="6"/>
  <c r="I28" i="6"/>
  <c r="I15" i="6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Gorkum van, Noortje N (NSC)</author>
    <author>Haarman, Paul P (NSC)</author>
  </authors>
  <commentList>
    <comment ref="I59" authorId="0" shapeId="0" xr:uid="{C14436A4-D922-4318-8240-86B6F0596D3E}">
      <text>
        <r>
          <rPr>
            <b/>
            <sz val="9"/>
            <color indexed="81"/>
            <rFont val="Tahoma"/>
            <family val="2"/>
          </rPr>
          <t>Gorkum van, Noortje N (NSC):</t>
        </r>
        <r>
          <rPr>
            <sz val="9"/>
            <color indexed="81"/>
            <rFont val="Tahoma"/>
            <family val="2"/>
          </rPr>
          <t xml:space="preserve">
Volgens adviesaanvraag LTK scenario 2
</t>
        </r>
      </text>
    </comment>
    <comment ref="J59" authorId="0" shapeId="0" xr:uid="{50AD3E34-0298-4394-8411-C2162AE99B97}">
      <text>
        <r>
          <rPr>
            <b/>
            <sz val="9"/>
            <color indexed="81"/>
            <rFont val="Tahoma"/>
            <family val="2"/>
          </rPr>
          <t>Gorkum van, Noortje N (NSC):</t>
        </r>
        <r>
          <rPr>
            <sz val="9"/>
            <color indexed="81"/>
            <rFont val="Tahoma"/>
            <family val="2"/>
          </rPr>
          <t xml:space="preserve">
Volgens adviesaanvraag LTK scenario 2
</t>
        </r>
      </text>
    </comment>
    <comment ref="I138" authorId="1" shapeId="0" xr:uid="{5CC7A0DF-263A-4A18-94F9-8846D8F25068}">
      <text>
        <r>
          <rPr>
            <b/>
            <sz val="9"/>
            <color rgb="FF000000"/>
            <rFont val="Tahoma"/>
            <family val="2"/>
          </rPr>
          <t>Haarman, Paul P (NSC):</t>
        </r>
        <r>
          <rPr>
            <sz val="9"/>
            <color rgb="FF000000"/>
            <rFont val="Tahoma"/>
            <family val="2"/>
          </rPr>
          <t xml:space="preserve">
Conform adviesaanvraag LTK</t>
        </r>
      </text>
    </comment>
    <comment ref="J138" authorId="1" shapeId="0" xr:uid="{8B5C8FB2-9D0E-4D6C-98D3-CB62E657D5B7}">
      <text>
        <r>
          <rPr>
            <b/>
            <sz val="9"/>
            <color rgb="FF000000"/>
            <rFont val="Tahoma"/>
            <family val="2"/>
          </rPr>
          <t>Haarman, Paul P (NSC):</t>
        </r>
        <r>
          <rPr>
            <sz val="9"/>
            <color rgb="FF000000"/>
            <rFont val="Tahoma"/>
            <family val="2"/>
          </rPr>
          <t xml:space="preserve">
Conform adviesaanvraag LTK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tc={EDC740A8-F122-4541-9BDE-F6790BCC2587}</author>
  </authors>
  <commentList>
    <comment ref="C17" authorId="0" shapeId="0" xr:uid="{EDC740A8-F122-4541-9BDE-F6790BCC2587}">
      <text>
        <t>[Opmerkingenthread]
U kunt deze opmerkingenthread lezen in uw versie van Excel. Eventuele wijzigingen aan de thread gaan echter verloren als het bestand wordt geopend in een nieuwere versie van Excel. Meer informatie: https://go.microsoft.com/fwlink/?linkid=870924
Opmerking:
    tarief voor de Store op €0,- wordt uitgeleverd in de store maar vooraf verekend. 
Mailwisseling Pierre, Chris Henk 08-11-2018</t>
      </text>
    </comment>
  </commentList>
</comments>
</file>

<file path=xl/sharedStrings.xml><?xml version="1.0" encoding="utf-8"?>
<sst xmlns="http://schemas.openxmlformats.org/spreadsheetml/2006/main" count="2243" uniqueCount="467">
  <si>
    <t>Soort</t>
  </si>
  <si>
    <t>Productnaam</t>
  </si>
  <si>
    <t>Productnr</t>
  </si>
  <si>
    <t>Contract Tariff Id</t>
  </si>
  <si>
    <t>DEF</t>
  </si>
  <si>
    <t>Acceptatie OVC</t>
  </si>
  <si>
    <t>Verkoop Servicebalie OVC</t>
  </si>
  <si>
    <t>Verkoop Servicebalie Overig</t>
  </si>
  <si>
    <t>DC Light</t>
  </si>
  <si>
    <t>DC 800</t>
  </si>
  <si>
    <t>Verkoop Backoffice</t>
  </si>
  <si>
    <t>Verkoop Webshop</t>
  </si>
  <si>
    <t>Gewijzigde kolomnaam</t>
  </si>
  <si>
    <t>Nieuwe Kolom</t>
  </si>
  <si>
    <t>ZZ-LB: Assist -&gt; Backoffice</t>
  </si>
  <si>
    <t>OV-Chipkaart tarieven</t>
  </si>
  <si>
    <t>Altijd invullen</t>
  </si>
  <si>
    <t>Nvt</t>
  </si>
  <si>
    <t>Optioneel</t>
  </si>
  <si>
    <t>Ja</t>
  </si>
  <si>
    <t>OV-Chipkaart producten</t>
  </si>
  <si>
    <t>Altijd Invullen</t>
  </si>
  <si>
    <t>Ja of Nee</t>
  </si>
  <si>
    <t>CT-producten</t>
  </si>
  <si>
    <t>Papieren kaartjes</t>
  </si>
  <si>
    <t>e-tickets</t>
  </si>
  <si>
    <t xml:space="preserve"> </t>
  </si>
  <si>
    <t>d.d. 14-12-2023</t>
  </si>
  <si>
    <t>datum:</t>
  </si>
  <si>
    <t xml:space="preserve">concessie: </t>
  </si>
  <si>
    <t>wijziging:</t>
  </si>
  <si>
    <t>01</t>
  </si>
  <si>
    <t>Vastrechten &amp; losse vervoersbewijzen</t>
  </si>
  <si>
    <t>Eret</t>
  </si>
  <si>
    <t>Altijd Vrij/Traject Vrij</t>
  </si>
  <si>
    <t>CPI</t>
  </si>
  <si>
    <t>Tariefruimte</t>
  </si>
  <si>
    <t>Consumenten portfolio</t>
  </si>
  <si>
    <t xml:space="preserve">Abonnementen </t>
  </si>
  <si>
    <t>Contract Tariff</t>
  </si>
  <si>
    <t xml:space="preserve"> VAR-code / kl / red</t>
  </si>
  <si>
    <t>Tarief</t>
  </si>
  <si>
    <t>Klasse</t>
  </si>
  <si>
    <t>P-2023</t>
  </si>
  <si>
    <t>P-2024</t>
  </si>
  <si>
    <t>Delta</t>
  </si>
  <si>
    <t>Opmerkingen</t>
  </si>
  <si>
    <t>5066  2  0000</t>
  </si>
  <si>
    <t>Weekend Vrij</t>
  </si>
  <si>
    <t>Vol</t>
  </si>
  <si>
    <t>2e</t>
  </si>
  <si>
    <t>5066  1  0000</t>
  </si>
  <si>
    <t>1e</t>
  </si>
  <si>
    <t>5066  2  6500  &amp;  5082  2  0000</t>
  </si>
  <si>
    <t>Red</t>
  </si>
  <si>
    <t>5066  1  6500  &amp;  5082  1  0000</t>
  </si>
  <si>
    <t>5065  2  0000</t>
  </si>
  <si>
    <t>Dal Vrij</t>
  </si>
  <si>
    <t>5065  1  0000</t>
  </si>
  <si>
    <t>5065  2  6500 &amp;  5081  2  0000</t>
  </si>
  <si>
    <t>5065 1  6500 &amp;  5081  1  0000</t>
  </si>
  <si>
    <t>215 &amp; 216   1 / 2</t>
  </si>
  <si>
    <t>5067  1 / 2</t>
  </si>
  <si>
    <t>Altijd Voordeel</t>
  </si>
  <si>
    <t>nvt</t>
  </si>
  <si>
    <t>5078  0  0000</t>
  </si>
  <si>
    <t>Kids Vrij</t>
  </si>
  <si>
    <t>5069  2  0000</t>
  </si>
  <si>
    <t>Altijd Vrij</t>
  </si>
  <si>
    <t>5069  1  0000</t>
  </si>
  <si>
    <t>5329  2  0000</t>
  </si>
  <si>
    <t xml:space="preserve">Maandkaart Altijd Vrij 1 maand </t>
  </si>
  <si>
    <t xml:space="preserve">2e </t>
  </si>
  <si>
    <t xml:space="preserve">Prepaid kaart, geen abonnement. Te koop sinds april 2021 </t>
  </si>
  <si>
    <t xml:space="preserve">5330  2  0000 </t>
  </si>
  <si>
    <t xml:space="preserve">Maandkaart Altijd Vrij 3 maanden </t>
  </si>
  <si>
    <t>5329  1  0000</t>
  </si>
  <si>
    <t xml:space="preserve">1e </t>
  </si>
  <si>
    <t>5330  1  0000</t>
  </si>
  <si>
    <t xml:space="preserve">Vol </t>
  </si>
  <si>
    <t>209 &amp; 210  1 / 2</t>
  </si>
  <si>
    <t>5064  1 / 2</t>
  </si>
  <si>
    <t>Dal Voordeel</t>
  </si>
  <si>
    <t>91   /   90</t>
  </si>
  <si>
    <t>5134  2   /   5083  2</t>
  </si>
  <si>
    <t>Keuzedagen</t>
  </si>
  <si>
    <t>5134  1   /   5083  1</t>
  </si>
  <si>
    <t>Toeslag Keuzedagen op Papier</t>
  </si>
  <si>
    <t>NS Flex administratie kosten</t>
  </si>
  <si>
    <t xml:space="preserve">NS Flex basis </t>
  </si>
  <si>
    <t>NS Flex Weekend Voordeel</t>
  </si>
  <si>
    <t>NS Flex Weekend Vrij zonder dalkorting</t>
  </si>
  <si>
    <t>Korting 65+ is 10 euro</t>
  </si>
  <si>
    <t>Korting 65+ is 11 euro</t>
  </si>
  <si>
    <t>NS Flex Weekend Vrij met dalkorting</t>
  </si>
  <si>
    <t xml:space="preserve">NS Flex Dal Voordeel </t>
  </si>
  <si>
    <t xml:space="preserve">NS Flex Dal Vrij </t>
  </si>
  <si>
    <t>Prijs 65+ is 54,95 euro</t>
  </si>
  <si>
    <t>Prijs 65+ is 87,95 euro</t>
  </si>
  <si>
    <t>NS Flex Altijd Voordeel</t>
  </si>
  <si>
    <t xml:space="preserve">NS Flex Altijd Vrij </t>
  </si>
  <si>
    <t xml:space="preserve">NS IC Direct Toeslag Vrij </t>
  </si>
  <si>
    <t xml:space="preserve">NS Flex 1e klas factor </t>
  </si>
  <si>
    <t>NS Flex 1e klas factor weekend</t>
  </si>
  <si>
    <t>NS Flex Vol tarief in het weekend</t>
  </si>
  <si>
    <t>NS Flex Vol tarief reizen buiten de spits</t>
  </si>
  <si>
    <t>NS Flex Vol tarief reizen tijdens de spits</t>
  </si>
  <si>
    <t>NS Flex 40% korting in het weekend</t>
  </si>
  <si>
    <t>NS Flex 40% korting buiten de spits</t>
  </si>
  <si>
    <t>NS Flex 20% korting tijdens de spits</t>
  </si>
  <si>
    <t>NS Flex Vrij reizen in het weekend</t>
  </si>
  <si>
    <t>NS Flex Vrij reizen buiten de spits</t>
  </si>
  <si>
    <t>NS Flex Vrij reizen tijdens de spits</t>
  </si>
  <si>
    <t>NS Flex Vrij reizen in het weekend - toeslag 1e klas</t>
  </si>
  <si>
    <t>toeslag boven op 2e klas</t>
  </si>
  <si>
    <t>NS Flex Vrij reizen buiten de spits - toeslag 1e klas</t>
  </si>
  <si>
    <t>NS Flex Vrij reizen tijdens de spits - toeslag 1e klas</t>
  </si>
  <si>
    <t>Landelijk Opstaptarief</t>
  </si>
  <si>
    <t>1e en 2e</t>
  </si>
  <si>
    <t xml:space="preserve">*) In systeem SAP ECC: Prijs is basisprijs - kortingbedrag = nettobedrag </t>
  </si>
  <si>
    <t>Losse vervoersbewijzen</t>
  </si>
  <si>
    <t>ET-product</t>
  </si>
  <si>
    <t>CT-product</t>
  </si>
  <si>
    <t>5052  2  0000</t>
  </si>
  <si>
    <t>5150  0  0000</t>
  </si>
  <si>
    <t xml:space="preserve">Dagkaart </t>
  </si>
  <si>
    <t>5052  1  0000</t>
  </si>
  <si>
    <t>Dagkaart</t>
  </si>
  <si>
    <t>Niet als ET-product</t>
  </si>
  <si>
    <t>Euregioticket</t>
  </si>
  <si>
    <t>Jongeren Dagkaart Dal</t>
  </si>
  <si>
    <t>5132  2</t>
  </si>
  <si>
    <t>Railrunner</t>
  </si>
  <si>
    <t>Klasseloos</t>
  </si>
  <si>
    <t>5146  2</t>
  </si>
  <si>
    <t xml:space="preserve">Easy ticket to Amsterdam </t>
  </si>
  <si>
    <t>5146  1</t>
  </si>
  <si>
    <t>5151  2</t>
  </si>
  <si>
    <t>Easy ticket to Schiphol Airport</t>
  </si>
  <si>
    <t>5151  1</t>
  </si>
  <si>
    <t>NS Groepsticket Daluren 2 of 3 pers. Enkele reis (= e-ticket)</t>
  </si>
  <si>
    <t>NS Groepsticket Daluren extra persoon (4e t/m 7e)</t>
  </si>
  <si>
    <t>5191 / 2 / 0000 &amp; 0001</t>
  </si>
  <si>
    <t>1-day Amsterdam Travel Ticket</t>
  </si>
  <si>
    <t>5192 / 2 / 0000 &amp; 0001</t>
  </si>
  <si>
    <t>2-day Amsterdam Travel Ticket</t>
  </si>
  <si>
    <t>5193 / 2 / 0000 &amp; 0001</t>
  </si>
  <si>
    <t>3-day Amsterdam Travel Ticket</t>
  </si>
  <si>
    <t xml:space="preserve">5195 /2 </t>
  </si>
  <si>
    <t>1-Dag Amsterdam &amp; Region Travel Ticket</t>
  </si>
  <si>
    <t xml:space="preserve">5196 /2 </t>
  </si>
  <si>
    <t>2-Dag Amsterdam &amp; Region Travel Ticket</t>
  </si>
  <si>
    <t xml:space="preserve">5197 /2 </t>
  </si>
  <si>
    <t>3-Dag Amsterdam &amp; Region Travel Ticket</t>
  </si>
  <si>
    <t>5254 / 2</t>
  </si>
  <si>
    <t>Holland Travel Ticket</t>
  </si>
  <si>
    <t>5255 / 2</t>
  </si>
  <si>
    <t>Holland Travel Ticket off-peak</t>
  </si>
  <si>
    <t>1 dag GouweDal  (Dag Daluren)</t>
  </si>
  <si>
    <t xml:space="preserve">1 dag Gouwe Kind </t>
  </si>
  <si>
    <t>5 GouweDal  (Dag Daluren)</t>
  </si>
  <si>
    <t>Gouwe dagkaart fietskaart</t>
  </si>
  <si>
    <t>Bouwblokken Resell</t>
  </si>
  <si>
    <t>Kind 4 t/m 11 jaar dag</t>
  </si>
  <si>
    <t>Jongere 12 t/m 18 jaar dal</t>
  </si>
  <si>
    <t>Toeslagen</t>
  </si>
  <si>
    <t>CT-product en e-ticket</t>
  </si>
  <si>
    <t xml:space="preserve"> VAR-code / kl</t>
  </si>
  <si>
    <t>Naam</t>
  </si>
  <si>
    <t>ICE toeslag enkele reis</t>
  </si>
  <si>
    <t>klasseloos</t>
  </si>
  <si>
    <t>IC direct enkele reis</t>
  </si>
  <si>
    <t>IC direct retour</t>
  </si>
  <si>
    <t xml:space="preserve">IC direct daltoeslag </t>
  </si>
  <si>
    <t>Niet op CT</t>
  </si>
  <si>
    <t>IC direct maandtoeslag</t>
  </si>
  <si>
    <t>Add-on</t>
  </si>
  <si>
    <t>IC direct / Altijd Toeslag Vrij JAAR (maandprijs)</t>
  </si>
  <si>
    <t>Alleen nog bij Flex</t>
  </si>
  <si>
    <t>Toeslag 2-1 Dag</t>
  </si>
  <si>
    <t>Toeslag 2-1 Daluren</t>
  </si>
  <si>
    <t>Toeslag 2-1 Weekend</t>
  </si>
  <si>
    <t>Toeslag 2-1 Keuzedag 60+</t>
  </si>
  <si>
    <t>Fietskaart dal</t>
  </si>
  <si>
    <t>Geen</t>
  </si>
  <si>
    <t>Dagkaart hond</t>
  </si>
  <si>
    <t>NB: IC direct toeslagen sinds 1-1-2015 klasseloos</t>
  </si>
  <si>
    <t>Oude productcodes 23,  239 en 73 nog actief t.b.v. ORP (= opvolger Railpocket / App Mijn Biljetten)</t>
  </si>
  <si>
    <t>Geen regulier product meer.</t>
  </si>
  <si>
    <r>
      <rPr>
        <b/>
        <sz val="11"/>
        <color rgb="FF000000"/>
        <rFont val="Calibri"/>
        <family val="2"/>
      </rPr>
      <t>23</t>
    </r>
    <r>
      <rPr>
        <sz val="12"/>
        <color theme="1"/>
        <rFont val="Calibri"/>
        <family val="2"/>
        <scheme val="minor"/>
      </rPr>
      <t xml:space="preserve">  t.b.v. ORP</t>
    </r>
  </si>
  <si>
    <t>Overgang 2-1 enkele reis zonder korting</t>
  </si>
  <si>
    <t>ICE toeslag boordtarief</t>
  </si>
  <si>
    <t>ICD toeslag boordtarief</t>
  </si>
  <si>
    <t>Wettelijke verhoging</t>
  </si>
  <si>
    <t xml:space="preserve">Kaarttoeslag voor Traject Vrij </t>
  </si>
  <si>
    <t>op jaarbasis</t>
  </si>
  <si>
    <t xml:space="preserve">NS Zakelijk </t>
  </si>
  <si>
    <t>op maandbasis</t>
  </si>
  <si>
    <t>Consumenten</t>
  </si>
  <si>
    <t>3 maanden</t>
  </si>
  <si>
    <t>Voor deze prijzen is een apart veld  in GPB.</t>
  </si>
  <si>
    <t>Zakelijke Portfolio</t>
  </si>
  <si>
    <t>Business Cards</t>
  </si>
  <si>
    <t>P-2023
incl BTW</t>
  </si>
  <si>
    <t>P-2024
incl BTW</t>
  </si>
  <si>
    <t>NS-Business Card Basis</t>
  </si>
  <si>
    <t>Enkel voor nieuwe klanten (moet ingeregeld worden in systeem, pas vanaf BC Flex)</t>
  </si>
  <si>
    <t>NS-Business Card Dal</t>
  </si>
  <si>
    <t xml:space="preserve">5114  2  </t>
  </si>
  <si>
    <t>NS-Business Card Trein Vrij</t>
  </si>
  <si>
    <t>2e klas</t>
  </si>
  <si>
    <t xml:space="preserve">Prijs is inclusief 9% btw. Op ns.nl wordt prijs per maand ex btw weergegven </t>
  </si>
  <si>
    <t>5114  1</t>
  </si>
  <si>
    <t>1e klas</t>
  </si>
  <si>
    <t xml:space="preserve">BTM Vrij </t>
  </si>
  <si>
    <t xml:space="preserve">Losse vervoerbewijzen/BTM </t>
  </si>
  <si>
    <t>BTM Budget Zeker Small</t>
  </si>
  <si>
    <t>LTK</t>
  </si>
  <si>
    <t>BTM Budget Zeker Medium</t>
  </si>
  <si>
    <t>BTM Budget Zeker Large</t>
  </si>
  <si>
    <t>5128  2  0000</t>
  </si>
  <si>
    <r>
      <t xml:space="preserve">Dagkaart </t>
    </r>
    <r>
      <rPr>
        <b/>
        <i/>
        <sz val="11"/>
        <color rgb="FF000000"/>
        <rFont val="Calibri"/>
        <family val="2"/>
      </rPr>
      <t>(voorheen 1 Dag trein vrij)</t>
    </r>
  </si>
  <si>
    <t>5128  1  0000</t>
  </si>
  <si>
    <r>
      <t>Dagkaart</t>
    </r>
    <r>
      <rPr>
        <b/>
        <i/>
        <sz val="11"/>
        <color rgb="FF000000"/>
        <rFont val="Calibri"/>
        <family val="2"/>
      </rPr>
      <t xml:space="preserve"> (voorheen 1 Dag trein vrij)</t>
    </r>
  </si>
  <si>
    <t>5127  2  0000</t>
  </si>
  <si>
    <t>1 Treinreis</t>
  </si>
  <si>
    <t>5127  1  0000</t>
  </si>
  <si>
    <t>1 Dag BTM Vrij *)</t>
  </si>
  <si>
    <t>*) Betreft OV-deel bij  product 453 1 Dag OV Vrij (= samengesteld product Treindeel en OV-deel)</t>
  </si>
  <si>
    <t>Contract tariff</t>
  </si>
  <si>
    <t xml:space="preserve"> VAR-code</t>
  </si>
  <si>
    <t>Automaat € 0,00   / Backoffice actuele prijs *)</t>
  </si>
  <si>
    <t xml:space="preserve">
5101                        / 5106</t>
  </si>
  <si>
    <t>IC direct toeslag enkele reis</t>
  </si>
  <si>
    <t>5102                        / 5107</t>
  </si>
  <si>
    <t>IC direct toeslag retour</t>
  </si>
  <si>
    <t xml:space="preserve">   Add-on</t>
  </si>
  <si>
    <t>IC direct Altijd Toeslag Vrij JAAR (maandprijs)</t>
  </si>
  <si>
    <t>IC direct Altijd Toeslag Vrij JAAR (jaarprijs)</t>
  </si>
  <si>
    <r>
      <rPr>
        <b/>
        <sz val="11"/>
        <color rgb="FFFF0000"/>
        <rFont val="Calibri"/>
        <family val="2"/>
      </rPr>
      <t>*)</t>
    </r>
    <r>
      <rPr>
        <b/>
        <sz val="11"/>
        <color rgb="FF000000"/>
        <rFont val="Calibri"/>
        <family val="2"/>
      </rPr>
      <t>Toelichting codering IC direct toeslagen NS Zakelijk:</t>
    </r>
  </si>
  <si>
    <r>
      <t xml:space="preserve">Intercity direct toeslagen met VAR-codes </t>
    </r>
    <r>
      <rPr>
        <b/>
        <sz val="11"/>
        <color rgb="FF000000"/>
        <rFont val="Calibri"/>
        <family val="2"/>
      </rPr>
      <t>5101, 5102 en 5103</t>
    </r>
    <r>
      <rPr>
        <sz val="12"/>
        <color theme="1"/>
        <rFont val="Calibri"/>
        <family val="2"/>
        <scheme val="minor"/>
      </rPr>
      <t xml:space="preserve">:  t.b.v. afgifte </t>
    </r>
    <r>
      <rPr>
        <b/>
        <sz val="11"/>
        <color rgb="FF000000"/>
        <rFont val="Calibri"/>
        <family val="2"/>
      </rPr>
      <t>via automaat</t>
    </r>
    <r>
      <rPr>
        <sz val="12"/>
        <color theme="1"/>
        <rFont val="Calibri"/>
        <family val="2"/>
        <scheme val="minor"/>
      </rPr>
      <t xml:space="preserve"> met € 0,00-prijs (prijs wordt achteraf in rekening gebracht)</t>
    </r>
  </si>
  <si>
    <r>
      <t xml:space="preserve">Intercity direct toeslagen met VAR-codes </t>
    </r>
    <r>
      <rPr>
        <b/>
        <sz val="11"/>
        <color rgb="FF000000"/>
        <rFont val="Calibri"/>
        <family val="2"/>
      </rPr>
      <t>5106, 5107 en 5108 (codes idem als IC direct toeslagen Consumenten)</t>
    </r>
    <r>
      <rPr>
        <sz val="12"/>
        <color theme="1"/>
        <rFont val="Calibri"/>
        <family val="2"/>
        <scheme val="minor"/>
      </rPr>
      <t xml:space="preserve">:  voor prijsberekening via </t>
    </r>
    <r>
      <rPr>
        <b/>
        <sz val="11"/>
        <color rgb="FF000000"/>
        <rFont val="Calibri"/>
        <family val="2"/>
      </rPr>
      <t>backoffice</t>
    </r>
    <r>
      <rPr>
        <sz val="12"/>
        <color theme="1"/>
        <rFont val="Calibri"/>
        <family val="2"/>
        <scheme val="minor"/>
      </rPr>
      <t xml:space="preserve"> met actuele prijs </t>
    </r>
  </si>
  <si>
    <t>PEname</t>
  </si>
  <si>
    <t>pricePeriod</t>
  </si>
  <si>
    <t>fromStationCode</t>
  </si>
  <si>
    <t>toStationCode</t>
  </si>
  <si>
    <t>starValue</t>
  </si>
  <si>
    <t>amount</t>
  </si>
  <si>
    <t>Arriva Flow 1eKlas</t>
  </si>
  <si>
    <t>2021 regulier</t>
  </si>
  <si>
    <t>Arriva Flow 20% korting tijdens de spits</t>
  </si>
  <si>
    <t>Arriva Flow 40% korting buiten de spits</t>
  </si>
  <si>
    <t>Arriva Flow 40% korting in het weekend</t>
  </si>
  <si>
    <t>Arriva Flow Vrij reizen buiten de spits</t>
  </si>
  <si>
    <t>Arriva Flow Vrij reizen buiten de spits - toeslag 1e klas</t>
  </si>
  <si>
    <t>Arriva Flow Weekend Vrij zonder dalkorting</t>
  </si>
  <si>
    <t>Arriva Flow Vrij reizen in het weekend - toeslag 1e klas</t>
  </si>
  <si>
    <t>Arriva Flow Vrij reizen tijdens de spits</t>
  </si>
  <si>
    <t>Arriva Flow Vrij reizen tijdens de spits - toeslag 1e klas</t>
  </si>
  <si>
    <t>tarief</t>
  </si>
  <si>
    <t>klasse</t>
  </si>
  <si>
    <t>Productnr 1</t>
  </si>
  <si>
    <t>Productnr 2</t>
  </si>
  <si>
    <t>Verkoop POS/quarto</t>
  </si>
  <si>
    <t>opmerkingen</t>
  </si>
  <si>
    <t>ja</t>
  </si>
  <si>
    <t>nee</t>
  </si>
  <si>
    <t>Weekend Vrij (Bijabonnement)</t>
  </si>
  <si>
    <t>Dal Vrij (Bijabonnement)</t>
  </si>
  <si>
    <t xml:space="preserve">BTM vrij particulier (OV-deel bij Dal Vrij) </t>
  </si>
  <si>
    <t xml:space="preserve">nvt </t>
  </si>
  <si>
    <t>-</t>
  </si>
  <si>
    <t xml:space="preserve">BTM vrij particulier (OV-deel bij Dal Vrij bijabonnement) </t>
  </si>
  <si>
    <t>Altijd Voordeel MAAND</t>
  </si>
  <si>
    <t>5077  1  &amp; 5095  2</t>
  </si>
  <si>
    <t xml:space="preserve">51    &amp;   52 </t>
  </si>
  <si>
    <t>x</t>
  </si>
  <si>
    <t>Kids Vrij (Bijabonnement)</t>
  </si>
  <si>
    <t>5079  0  0000</t>
  </si>
  <si>
    <t>Altijd Vrij (Bijabonnement)</t>
  </si>
  <si>
    <t>5069  2 ZK 16 (= kortingscode in ECC) *)</t>
  </si>
  <si>
    <t>5069  1 ZK 16 (= kortingscode in ECC) *)</t>
  </si>
  <si>
    <t>BTM Vrij (OV-deel bij Altijd Vrij)</t>
  </si>
  <si>
    <t>BTM Vrij (OV-deel bij Altijd Vrij) (Bijabonnement)</t>
  </si>
  <si>
    <t>5176 (met kortingscode in ECC)</t>
  </si>
  <si>
    <t>OV Voordeel MAAND (OV-deel i.c.m. Altijd Voordeel)</t>
  </si>
  <si>
    <t>5125  0  0000</t>
  </si>
  <si>
    <t>OV Voordeel JAAR (OV-deel i.c.m.  Altijd Voordeel)</t>
  </si>
  <si>
    <t>5126  0  0000</t>
  </si>
  <si>
    <t>VDU</t>
  </si>
  <si>
    <t>Totaalprijs VDU +Keuzedagen op CT</t>
  </si>
  <si>
    <t>Korting 65+ is 10,30 euro</t>
  </si>
  <si>
    <t>Korting 65+ is 61,10 euro</t>
  </si>
  <si>
    <t>Korting 65+ is 63,10 euro</t>
  </si>
  <si>
    <t>Check @MRP: communiceren jullie dit ook aan TLS?</t>
  </si>
  <si>
    <t>Toevoegen van CT Toeslag (1 euro)</t>
  </si>
  <si>
    <t>NS Groepsticket Daluren 4 pers. Enkele reis (= e-ticket)</t>
  </si>
  <si>
    <t>NS Groepsticket Daluren extra persoon (5e t/m 7e)</t>
  </si>
  <si>
    <t>Geen verhoging</t>
  </si>
  <si>
    <t>4-Dag Amsterdam &amp; Region Travel Ticket</t>
  </si>
  <si>
    <t>5-Dag Amsterdam &amp; Region Travel Ticket</t>
  </si>
  <si>
    <t xml:space="preserve">Almere Ticket 10 ritten dal </t>
  </si>
  <si>
    <t>Nog niet bekend</t>
  </si>
  <si>
    <t xml:space="preserve">Almere Ticket 10 ritten dag </t>
  </si>
  <si>
    <t>geen verhoging, in overleg met Derk Querido en Bart van Zaalen</t>
  </si>
  <si>
    <t xml:space="preserve">Gouwe fietskaart </t>
  </si>
  <si>
    <t>OV Vrij</t>
  </si>
  <si>
    <t>&amp; 5176</t>
  </si>
  <si>
    <t>220 &amp; 600</t>
  </si>
  <si>
    <t xml:space="preserve">&amp; 5176 </t>
  </si>
  <si>
    <t>219 &amp; 600</t>
  </si>
  <si>
    <t>Samengestelde producten staan niet als zodanig in GPP: betreft combinatie van Trein- en BTM product met aparte codering</t>
  </si>
  <si>
    <t>OV Vrij Bijabo</t>
  </si>
  <si>
    <t>&amp; 5176 (met kortingscode in ECC) *)</t>
  </si>
  <si>
    <t>Dal Vrij Bijabo + BTM Vrij</t>
  </si>
  <si>
    <t>214 &amp; 600</t>
  </si>
  <si>
    <t>213 &amp; 600</t>
  </si>
  <si>
    <t>23  t.b.v. ORP</t>
  </si>
  <si>
    <t>239 t.b.v.ORP</t>
  </si>
  <si>
    <t xml:space="preserve">73 t.b.v. ORP </t>
  </si>
  <si>
    <t>NS-Business Card Altijd Voordeel</t>
  </si>
  <si>
    <t>NS-Business Card Altijd Voordeel met split billing</t>
  </si>
  <si>
    <t>Dagkaart (voorheen 1 Dag trein vrij)</t>
  </si>
  <si>
    <t>IC direct Maandtoeslag</t>
  </si>
  <si>
    <t>5103                        / 5108</t>
  </si>
  <si>
    <t>samenreiskorting</t>
  </si>
  <si>
    <t>Reisproducten OV-Chipkaart</t>
  </si>
  <si>
    <t>Opstaptarief (bus en trein)*</t>
  </si>
  <si>
    <t>Opstaptarief met 20% korting</t>
  </si>
  <si>
    <t>Opstaptarief met 34% korting</t>
  </si>
  <si>
    <t>Opstaptarief met 40% korting</t>
  </si>
  <si>
    <t>Opstaptarief met 34% + 20% korting</t>
  </si>
  <si>
    <t>Altijd Korting (LTK2) maandabonnement (kind)</t>
  </si>
  <si>
    <t>Altijd Korting (LTK2) maandabonnement (tiener)</t>
  </si>
  <si>
    <t>Altijd Korting (LTK2) maandabonnement (volwassene)</t>
  </si>
  <si>
    <t>Altijd Korting (LTK2) maandabonnement (senior)</t>
  </si>
  <si>
    <t>Altijd Korting (LTK2) jaarabonnement (kind)</t>
  </si>
  <si>
    <t>Altijd Korting (LTK2) jaarabonnement (tiener)</t>
  </si>
  <si>
    <t>Altijd Korting (LTK2) jaarabonnement (volwassene)</t>
  </si>
  <si>
    <t>Altijd Korting (LTK2) jaarabonnement (senior)</t>
  </si>
  <si>
    <t>OV jaarkaart 1 persoon (BTM deel)</t>
  </si>
  <si>
    <t>Bij-abonnementen (i.c.m. Dal Vrij en Spoor Vrij)</t>
  </si>
  <si>
    <t>1 Dag OV vrij (BTM-deel)</t>
  </si>
  <si>
    <t>Holland Travel Ticket (BTM deel)</t>
  </si>
  <si>
    <t>Holland Travel Ticket off peak (BTM deel)</t>
  </si>
  <si>
    <t xml:space="preserve">Holland Travel Ticket </t>
  </si>
  <si>
    <t xml:space="preserve">Holland Travel Ticket off peak </t>
  </si>
  <si>
    <t>OV voordeel supplement (maand)</t>
  </si>
  <si>
    <t>OV voordeel supplement (jaar)</t>
  </si>
  <si>
    <t>Budget Zeker (small)</t>
  </si>
  <si>
    <t>Budget Zeker (medium)</t>
  </si>
  <si>
    <t>Budget Zeker (large)</t>
  </si>
  <si>
    <t>Netabonnement voltarief (maand) (volwassene)</t>
  </si>
  <si>
    <t>Netabonnement reductietarief (maand) (kind)</t>
  </si>
  <si>
    <t>Netabonnement reductietarief (maand) (tiener)</t>
  </si>
  <si>
    <t>Netabonnement reductietarief (maand) (senior)</t>
  </si>
  <si>
    <t>Netabonnement Particulier voltarief (jaar) (volwassene)</t>
  </si>
  <si>
    <t>Netabonnement Particulier reductietarief (jaar) (kind)</t>
  </si>
  <si>
    <t>Netabonnement Particulier reductietarief (jaar) (tiener)</t>
  </si>
  <si>
    <t>Netabonnement Particulier reductietarief (jaar) (senior)</t>
  </si>
  <si>
    <t>Netabonnement Jaar (zakelijk) (volwassene)</t>
  </si>
  <si>
    <t>Netabonnement Jaar (zakelijk) (kind)</t>
  </si>
  <si>
    <t>Netabonnement Jaar (zakelijk) (tiener)</t>
  </si>
  <si>
    <t>Netabonnement Jaar (zakelijk) (senior)</t>
  </si>
  <si>
    <t>Netabonnement zakelijk (jaar)</t>
  </si>
  <si>
    <t>Sentire (kind)</t>
  </si>
  <si>
    <t>Sentire (tiener)</t>
  </si>
  <si>
    <t>Sentire (volwassene)</t>
  </si>
  <si>
    <t>Sentire (senior)</t>
  </si>
  <si>
    <t xml:space="preserve">  </t>
  </si>
  <si>
    <t>Regionale tarieven</t>
  </si>
  <si>
    <t>2022 def</t>
  </si>
  <si>
    <t xml:space="preserve">SALES </t>
  </si>
  <si>
    <t>Kilometertarief OV-chipkaart</t>
  </si>
  <si>
    <t>Reisproducten OV-chipkaart maand (doorlopend)</t>
  </si>
  <si>
    <t>Reisproducten OV-chipkaart jaar of onbepaalde tijd</t>
  </si>
  <si>
    <t>Voorverkoopassortiment</t>
  </si>
  <si>
    <t>Regio abonnementen (Interoperabel)</t>
  </si>
  <si>
    <t>Arriva Dalvoordeel Noord-Nederland (anoniem)</t>
  </si>
  <si>
    <t>Arriva Dalvoordeel Noord-Nederland (4-11)</t>
  </si>
  <si>
    <t>Arriva Dalvoordeel Noord-Nederland (12-18)</t>
  </si>
  <si>
    <t>Arriva Dalvoordeel Noord-Nederland (19-64)</t>
  </si>
  <si>
    <t>Arriva Dalvoordeel Noord-Nederland (65+)</t>
  </si>
  <si>
    <t>Regionale tarieven Trein Noord</t>
  </si>
  <si>
    <t>Sterabonnement Noord Maand (vol tarief) 1-ster volw</t>
  </si>
  <si>
    <t>Sterabonnement Noord Maand (vol tarief) 2-ster volw</t>
  </si>
  <si>
    <t>Sterabonnement Noord Maand (vol tarief) 3-ster volw</t>
  </si>
  <si>
    <t>Sterabonnement Noord Maand (vol tarief) 4-ster volw</t>
  </si>
  <si>
    <t>Sterabonnement Noord Maand (vol tarief) 5-ster volw</t>
  </si>
  <si>
    <t>Sterabonnement Noord Maand (vol tarief) 6-ster volw</t>
  </si>
  <si>
    <t>Sterabonnement Noord Maand (reductie tarief) 1-ster kind</t>
  </si>
  <si>
    <t>Sterabonnement Noord Maand (reductie tarief) 1-ster jeugd</t>
  </si>
  <si>
    <t>Sterabonnement Noord Maand (reductie tarief) 1-ster senior</t>
  </si>
  <si>
    <t>Sterabonnement Noord Maand (reductie tarief) 2-ster kind</t>
  </si>
  <si>
    <t>Sterabonnement Noord Maand (reductie tarief) 2-ster jeugd</t>
  </si>
  <si>
    <t>Sterabonnement Noord Maand (reductie tarief) 2-ster senior</t>
  </si>
  <si>
    <t>Sterabonnement Noord Maand (reductie tarief) 3-ster kind</t>
  </si>
  <si>
    <t>Sterabonnement Noord Maand (reductie tarief) 3-ster jeugd</t>
  </si>
  <si>
    <t>Sterabonnement Noord Maand (reductie tarief) 3-ster senior</t>
  </si>
  <si>
    <t xml:space="preserve">Sterabonnement Noord Maand (reductie tarief) 4-ster kind </t>
  </si>
  <si>
    <t>Sterabonnement Noord Maand (reductie tarief) 4-ster jeugd</t>
  </si>
  <si>
    <t>Sterabonnement Noord Maand (reductie tarief) 4-ster senior</t>
  </si>
  <si>
    <t>Sterabonnement Noord Maand (reductie tarief) 5-ster kind</t>
  </si>
  <si>
    <t>Sterabonnement Noord Maand (reductie tarief) 5-ster jeugd</t>
  </si>
  <si>
    <t>Sterabonnement Noord Maand (reductie tarief) 5-ster senior</t>
  </si>
  <si>
    <t>Sterabonnement Noord Maand (reductie tarief) 6-ster kind</t>
  </si>
  <si>
    <t>Sterabonnement Noord Maand (reductie tarief) 6-ster jeugd</t>
  </si>
  <si>
    <t>Sterabonnement Noord Maand (reductie tarief) 6-ster senior</t>
  </si>
  <si>
    <t>Arriva Traject Vrij Maand</t>
  </si>
  <si>
    <t>prijs afhankelijk van traject</t>
  </si>
  <si>
    <t>Sterabonnement Noord Jaar (reductie tarief) 1-ster</t>
  </si>
  <si>
    <t>Sterabonnement Noord Jaar (reductie tarief) 2-ster</t>
  </si>
  <si>
    <t>Sterabonnement Noord Jaar (reductie tarief) 3-ster</t>
  </si>
  <si>
    <t>Sterabonnement Noord Jaar (reductie tarief) 4-ster</t>
  </si>
  <si>
    <t>Sterabonnement Noord Jaar (reductie tarief) 5-ster</t>
  </si>
  <si>
    <t>Sterabonnement Noord Jaar (reductie tarief) 6-ster</t>
  </si>
  <si>
    <t>Arriva Traject Vrij Jaar</t>
  </si>
  <si>
    <t>Fiets Dag Mee</t>
  </si>
  <si>
    <t>Arriva Dagkaart Noord fiets mee (CT ticket KVA)</t>
  </si>
  <si>
    <t>Enkele reis Leer</t>
  </si>
  <si>
    <t>Retour Leer</t>
  </si>
  <si>
    <t>Niedersachsen-ticket plus Groningen 1 persoon</t>
  </si>
  <si>
    <t xml:space="preserve"> €       30,00 </t>
  </si>
  <si>
    <t>Niedersachsen-ticket plus Groningen 2 personen</t>
  </si>
  <si>
    <t xml:space="preserve"> €       36,50 </t>
  </si>
  <si>
    <t>Niedersachsen-ticket plus Groningen 3 personen</t>
  </si>
  <si>
    <t xml:space="preserve"> €       43,00 </t>
  </si>
  <si>
    <t>Niedersachsen-ticket plus Groningen 4 personen</t>
  </si>
  <si>
    <t xml:space="preserve"> €       49,50 </t>
  </si>
  <si>
    <t>Niedersachsen-ticket plus Groningen 5 personen</t>
  </si>
  <si>
    <t xml:space="preserve"> €       56,00 </t>
  </si>
  <si>
    <t>Sterabonnementen worden enkel geaccepteerd en verkocht op de Groninger treinlijnen (excl. Leeuwarden-Groningen)</t>
  </si>
  <si>
    <t>*Reductieabonnementen zijn te koop voor personen t/m 18 jaar of van 65 jaar en ouder.</t>
  </si>
  <si>
    <t xml:space="preserve">Provincie Groningen verstrekt sinds 1 juni 2017 5% extra korting op het reductietarief Jaar. Deze korting is reeds verwerkt in bovenstaande tarieven. In huidige situatie krijgen in onze webshop allleen scholieren deze extra korting. Per 1 januari 2019 graag ook openstellen voor 4 t/m 11 en 65+. </t>
  </si>
  <si>
    <t>productnr</t>
  </si>
  <si>
    <t>CTID</t>
  </si>
  <si>
    <t>Leeftijd</t>
  </si>
  <si>
    <t>Kind</t>
  </si>
  <si>
    <t>Tiener</t>
  </si>
  <si>
    <t>Volwassene</t>
  </si>
  <si>
    <t>Senior</t>
  </si>
  <si>
    <t>Tariefgebied</t>
  </si>
  <si>
    <t>Prijstabel</t>
  </si>
  <si>
    <t>enkele reis 2e klas vol</t>
  </si>
  <si>
    <t>enkele reis 2e klas 50%</t>
  </si>
  <si>
    <t>enkele reis 2e klas 40%</t>
  </si>
  <si>
    <t>enkele reis 2e klas 20%</t>
  </si>
  <si>
    <t>retour 2e klas vol</t>
  </si>
  <si>
    <t>retour 2e klas 50%</t>
  </si>
  <si>
    <t>retour 2e klas 40%</t>
  </si>
  <si>
    <t>retour 2e klas 20%</t>
  </si>
  <si>
    <t>Arriva Noord</t>
  </si>
  <si>
    <t>Tariefgebiedcode</t>
  </si>
  <si>
    <t>Tariefeenheden</t>
  </si>
  <si>
    <t>Enkele reis</t>
  </si>
  <si>
    <t>Traject Vrij maand</t>
  </si>
  <si>
    <t>naam productgroep</t>
  </si>
  <si>
    <t>prijstabel</t>
  </si>
  <si>
    <t>tarieffactor (promille)</t>
  </si>
  <si>
    <t>afronding (centen)</t>
  </si>
  <si>
    <t>Oude prijstabel</t>
  </si>
  <si>
    <t>Traject Vrij 2e klas maand</t>
  </si>
  <si>
    <t>Traject Vrij 2e klas jaar</t>
  </si>
  <si>
    <t xml:space="preserve">Prepaid 2e klas maand </t>
  </si>
  <si>
    <t xml:space="preserve">Prepaid 2e klas 3 maanden  </t>
  </si>
  <si>
    <t>Altijd vrij trein</t>
  </si>
  <si>
    <t>Dalvrij trein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</si>
</sst>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20">
    <numFmt numFmtId="8" formatCode="&quot;€&quot;\ #,##0.00;[Red]&quot;€&quot;\ \-#,##0.00"/>
    <numFmt numFmtId="44" formatCode="_ &quot;€&quot;\ * #,##0.00_ ;_ &quot;€&quot;\ * \-#,##0.00_ ;_ &quot;€&quot;\ * &quot;-&quot;??_ ;_ @_ "/>
    <numFmt numFmtId="43" formatCode="_ * #,##0.00_ ;_ * \-#,##0.00_ ;_ * &quot;-&quot;??_ ;_ @_ "/>
    <numFmt numFmtId="164" formatCode="_(&quot;€&quot;\ * #,##0.00_);_(&quot;€&quot;\ * \(#,##0.00\);_(&quot;€&quot;\ * &quot;-&quot;??_);_(@_)"/>
    <numFmt numFmtId="165" formatCode="_ &quot;€&quot;* #,##0.00_ ;_ &quot;€&quot;* \-#,##0.00_ ;_ &quot;€&quot;* &quot;-&quot;??_ ;_ @_ "/>
    <numFmt numFmtId="166" formatCode="_ &quot;€&quot;\ * #,##0.000_ ;_ &quot;€&quot;\ * \-#,##0.000_ ;_ &quot;€&quot;\ * &quot;-&quot;??_ ;_ @_ "/>
    <numFmt numFmtId="167" formatCode="0_ ;\-0\ "/>
    <numFmt numFmtId="168" formatCode="&quot;€&quot;#,##0.00"/>
    <numFmt numFmtId="169" formatCode="&quot;€&quot;\ #,##0.00"/>
    <numFmt numFmtId="170" formatCode="_ [$€-413]\ * #,##0.00_ ;_ [$€-413]\ * \-#,##0.00_ ;_ [$€-413]\ * &quot;-&quot;??_ ;_ @_ "/>
    <numFmt numFmtId="171" formatCode="&quot;€&quot;#,##0.00;[Red]&quot;€&quot;\-#,##0.00"/>
    <numFmt numFmtId="172" formatCode="[$€-413]\ #,##0.000"/>
    <numFmt numFmtId="173" formatCode="[$€-413]\ #,##0.00"/>
    <numFmt numFmtId="174" formatCode="_-&quot;€&quot;\ * #,##0.00_-;_-&quot;€&quot;\ * #,##0.00\-;_-&quot;€&quot;\ * &quot;-&quot;??_-;_-@_-"/>
    <numFmt numFmtId="175" formatCode="00000.00"/>
    <numFmt numFmtId="176" formatCode="000"/>
    <numFmt numFmtId="177" formatCode="0.0%"/>
    <numFmt numFmtId="178" formatCode="0.000"/>
    <numFmt numFmtId="179" formatCode="0.0000"/>
    <numFmt numFmtId="180" formatCode="_-* #,##0.00_-;_-* #,##0.00\-;_-* &quot;-&quot;??_-;_-@_-"/>
  </numFmts>
  <fonts count="96">
    <font>
      <sz val="12"/>
      <color theme="1"/>
      <name val="Calibri"/>
      <family val="2"/>
      <scheme val="minor"/>
    </font>
    <font>
      <sz val="11"/>
      <color theme="1"/>
      <name val="Calibri"/>
      <family val="2"/>
    </font>
    <font>
      <sz val="11"/>
      <color theme="1"/>
      <name val="Calibri"/>
      <family val="2"/>
    </font>
    <font>
      <sz val="11"/>
      <color theme="1"/>
      <name val="Calibri"/>
      <family val="2"/>
    </font>
    <font>
      <sz val="11"/>
      <color theme="1"/>
      <name val="Calibri"/>
      <family val="2"/>
    </font>
    <font>
      <sz val="11"/>
      <color theme="1"/>
      <name val="Calibri"/>
      <family val="2"/>
    </font>
    <font>
      <sz val="11"/>
      <color theme="1"/>
      <name val="Calibri"/>
      <family val="2"/>
    </font>
    <font>
      <sz val="11"/>
      <color theme="1"/>
      <name val="Calibri"/>
      <family val="2"/>
    </font>
    <font>
      <sz val="11"/>
      <color theme="1"/>
      <name val="Calibri"/>
      <family val="2"/>
    </font>
    <font>
      <sz val="11"/>
      <color theme="1"/>
      <name val="Calibri"/>
      <family val="2"/>
    </font>
    <font>
      <sz val="11"/>
      <color theme="1"/>
      <name val="Calibri"/>
      <family val="2"/>
    </font>
    <font>
      <sz val="11"/>
      <color theme="1"/>
      <name val="Calibri"/>
      <family val="2"/>
    </font>
    <font>
      <sz val="11"/>
      <color theme="1"/>
      <name val="Calibri"/>
      <family val="2"/>
    </font>
    <font>
      <sz val="11"/>
      <color theme="1"/>
      <name val="Calibri"/>
      <family val="2"/>
    </font>
    <font>
      <sz val="11"/>
      <color theme="1"/>
      <name val="Calibri"/>
      <family val="2"/>
    </font>
    <font>
      <sz val="11"/>
      <color theme="1"/>
      <name val="Calibri"/>
      <family val="2"/>
    </font>
    <font>
      <sz val="11"/>
      <color theme="1"/>
      <name val="Calibri"/>
      <family val="2"/>
    </font>
    <font>
      <sz val="11"/>
      <color theme="1"/>
      <name val="Calibri"/>
      <family val="2"/>
    </font>
    <font>
      <sz val="11"/>
      <color theme="1"/>
      <name val="Calibri"/>
      <family val="2"/>
    </font>
    <font>
      <sz val="10"/>
      <color theme="1"/>
      <name val="Arial"/>
      <family val="2"/>
    </font>
    <font>
      <sz val="10"/>
      <color theme="0" tint="-0.499984740745262"/>
      <name val="Arial"/>
      <family val="2"/>
    </font>
    <font>
      <sz val="10"/>
      <name val="Arial"/>
      <family val="2"/>
    </font>
    <font>
      <b/>
      <sz val="10"/>
      <color theme="1"/>
      <name val="Arial"/>
      <family val="2"/>
    </font>
    <font>
      <b/>
      <sz val="10"/>
      <color theme="0" tint="-0.499984740745262"/>
      <name val="Arial"/>
      <family val="2"/>
    </font>
    <font>
      <b/>
      <sz val="10"/>
      <name val="Arial"/>
      <family val="2"/>
    </font>
    <font>
      <b/>
      <sz val="10"/>
      <color rgb="FFFF0000"/>
      <name val="Arial"/>
      <family val="2"/>
    </font>
    <font>
      <sz val="10"/>
      <color rgb="FF000000"/>
      <name val="Arial"/>
      <family val="2"/>
    </font>
    <font>
      <sz val="10"/>
      <color theme="0" tint="-0.34998626667073579"/>
      <name val="Arial"/>
      <family val="2"/>
    </font>
    <font>
      <sz val="12"/>
      <color theme="1"/>
      <name val="Calibri"/>
      <family val="2"/>
      <scheme val="minor"/>
    </font>
    <font>
      <sz val="10"/>
      <color rgb="FF1F497D"/>
      <name val="Arial"/>
      <family val="2"/>
    </font>
    <font>
      <sz val="10"/>
      <color rgb="FFFF0000"/>
      <name val="Arial"/>
      <family val="2"/>
    </font>
    <font>
      <sz val="10"/>
      <color rgb="FFC00000"/>
      <name val="Arial"/>
      <family val="2"/>
    </font>
    <font>
      <sz val="11"/>
      <color theme="1"/>
      <name val="Calibri"/>
      <family val="2"/>
      <scheme val="minor"/>
    </font>
    <font>
      <b/>
      <sz val="11"/>
      <color rgb="FFFF0000"/>
      <name val="Calibri"/>
      <family val="2"/>
    </font>
    <font>
      <sz val="11"/>
      <name val="Calibri"/>
      <family val="2"/>
    </font>
    <font>
      <b/>
      <sz val="11"/>
      <color theme="1"/>
      <name val="Calibri"/>
      <family val="2"/>
    </font>
    <font>
      <sz val="12"/>
      <color theme="0" tint="-0.499984740745262"/>
      <name val="Calibri"/>
      <family val="2"/>
      <scheme val="minor"/>
    </font>
    <font>
      <sz val="12"/>
      <name val="Calibri"/>
      <family val="2"/>
      <scheme val="minor"/>
    </font>
    <font>
      <sz val="11"/>
      <color theme="1"/>
      <name val="Calibri"/>
      <family val="2"/>
    </font>
    <font>
      <sz val="11"/>
      <color rgb="FFFF0000"/>
      <name val="Calibri"/>
      <family val="2"/>
    </font>
    <font>
      <sz val="11"/>
      <color rgb="FF000000"/>
      <name val="Calibri"/>
      <family val="2"/>
    </font>
    <font>
      <i/>
      <sz val="11"/>
      <color rgb="FFFF0000"/>
      <name val="Calibri"/>
      <family val="2"/>
    </font>
    <font>
      <sz val="14"/>
      <color rgb="FFFF0000"/>
      <name val="Calibri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b/>
      <sz val="9"/>
      <color rgb="FF000000"/>
      <name val="Tahoma"/>
      <family val="2"/>
    </font>
    <font>
      <sz val="9"/>
      <color rgb="FF000000"/>
      <name val="Tahoma"/>
      <family val="2"/>
    </font>
    <font>
      <b/>
      <sz val="10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</font>
    <font>
      <u/>
      <sz val="10"/>
      <color theme="10"/>
      <name val="Arial"/>
      <family val="2"/>
    </font>
    <font>
      <sz val="11"/>
      <color theme="0"/>
      <name val="Calibri"/>
      <family val="2"/>
      <scheme val="minor"/>
    </font>
    <font>
      <u/>
      <sz val="8.5"/>
      <color theme="10"/>
      <name val="Arial"/>
      <family val="2"/>
    </font>
    <font>
      <u/>
      <sz val="11"/>
      <color theme="10"/>
      <name val="Calibri"/>
      <family val="2"/>
    </font>
    <font>
      <u/>
      <sz val="11"/>
      <color theme="10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indexed="8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sz val="11"/>
      <color indexed="17"/>
      <name val="Calibri"/>
      <family val="2"/>
    </font>
    <font>
      <sz val="11"/>
      <color indexed="62"/>
      <name val="Calibri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56"/>
      <name val="Calibri"/>
      <family val="2"/>
    </font>
    <font>
      <sz val="11"/>
      <color indexed="60"/>
      <name val="Calibri"/>
      <family val="2"/>
    </font>
    <font>
      <sz val="11"/>
      <color indexed="20"/>
      <name val="Calibri"/>
      <family val="2"/>
    </font>
    <font>
      <b/>
      <sz val="18"/>
      <color indexed="56"/>
      <name val="Cambria"/>
      <family val="2"/>
    </font>
    <font>
      <b/>
      <sz val="11"/>
      <color indexed="8"/>
      <name val="Calibri"/>
      <family val="2"/>
    </font>
    <font>
      <b/>
      <sz val="11"/>
      <color indexed="63"/>
      <name val="Calibri"/>
      <family val="2"/>
    </font>
    <font>
      <i/>
      <sz val="11"/>
      <color indexed="23"/>
      <name val="Calibri"/>
      <family val="2"/>
    </font>
    <font>
      <sz val="11"/>
      <color indexed="10"/>
      <name val="Calibri"/>
      <family val="2"/>
    </font>
    <font>
      <b/>
      <sz val="28"/>
      <color theme="0" tint="-0.499984740745262"/>
      <name val="Calibri"/>
      <family val="2"/>
    </font>
    <font>
      <b/>
      <sz val="12"/>
      <color rgb="FF000000"/>
      <name val="Calibri"/>
      <family val="2"/>
    </font>
    <font>
      <b/>
      <sz val="11"/>
      <color rgb="FF000000"/>
      <name val="Calibri"/>
      <family val="2"/>
    </font>
    <font>
      <b/>
      <sz val="22"/>
      <color rgb="FF000000"/>
      <name val="Calibri"/>
      <family val="2"/>
    </font>
    <font>
      <b/>
      <sz val="18"/>
      <name val="Calibri"/>
      <family val="2"/>
    </font>
    <font>
      <sz val="16"/>
      <color rgb="FF000000"/>
      <name val="Calibri"/>
      <family val="2"/>
    </font>
    <font>
      <b/>
      <sz val="14"/>
      <color rgb="FFFFFFFF"/>
      <name val="Calibri"/>
      <family val="2"/>
    </font>
    <font>
      <b/>
      <sz val="14"/>
      <color rgb="FF000000"/>
      <name val="Calibri"/>
      <family val="2"/>
    </font>
    <font>
      <sz val="14"/>
      <color rgb="FF000000"/>
      <name val="Calibri"/>
      <family val="2"/>
    </font>
    <font>
      <b/>
      <i/>
      <sz val="11"/>
      <color rgb="FF000000"/>
      <name val="Calibri"/>
      <family val="2"/>
    </font>
    <font>
      <sz val="11"/>
      <color theme="3" tint="0.39997558519241921"/>
      <name val="Calibri"/>
      <family val="2"/>
    </font>
    <font>
      <sz val="11"/>
      <color rgb="FF808080"/>
      <name val="Calibri"/>
      <family val="2"/>
    </font>
    <font>
      <b/>
      <sz val="11"/>
      <name val="Calibri"/>
      <family val="2"/>
    </font>
    <font>
      <b/>
      <i/>
      <sz val="14"/>
      <color rgb="FF000000"/>
      <name val="Calibri"/>
      <family val="2"/>
    </font>
    <font>
      <b/>
      <sz val="14"/>
      <name val="Calibri"/>
      <family val="2"/>
    </font>
    <font>
      <b/>
      <sz val="14"/>
      <name val="NS Sans"/>
    </font>
    <font>
      <b/>
      <sz val="10"/>
      <name val="NS Sans"/>
    </font>
    <font>
      <i/>
      <sz val="11"/>
      <name val="Calibri"/>
      <family val="2"/>
    </font>
    <font>
      <sz val="10"/>
      <name val="NS Sans"/>
    </font>
    <font>
      <b/>
      <sz val="22"/>
      <color rgb="FFFFFFFF"/>
      <name val="Calibri"/>
      <family val="2"/>
    </font>
    <font>
      <b/>
      <sz val="22"/>
      <name val="Calibri"/>
      <family val="2"/>
    </font>
    <font>
      <b/>
      <sz val="18"/>
      <color rgb="FF000000"/>
      <name val="Calibri"/>
      <family val="2"/>
    </font>
    <font>
      <i/>
      <sz val="11"/>
      <color rgb="FF000000"/>
      <name val="Calibri"/>
      <family val="2"/>
    </font>
    <font>
      <b/>
      <sz val="11"/>
      <color theme="1"/>
      <name val="Calibri"/>
      <family val="2"/>
      <scheme val="minor"/>
    </font>
  </fonts>
  <fills count="52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8497B0"/>
        <bgColor rgb="FF000000"/>
      </patternFill>
    </fill>
    <fill>
      <patternFill patternType="solid">
        <fgColor rgb="FF92D050"/>
        <bgColor rgb="FF000000"/>
      </patternFill>
    </fill>
    <fill>
      <patternFill patternType="solid">
        <fgColor rgb="FFF2F2F2"/>
        <bgColor rgb="FF000000"/>
      </patternFill>
    </fill>
    <fill>
      <patternFill patternType="solid">
        <fgColor rgb="FFD9D9D9"/>
        <bgColor rgb="FF000000"/>
      </patternFill>
    </fill>
    <fill>
      <patternFill patternType="solid">
        <fgColor rgb="FFFFFFFF"/>
        <bgColor rgb="FF000000"/>
      </patternFill>
    </fill>
    <fill>
      <patternFill patternType="solid">
        <fgColor rgb="FF000099"/>
        <bgColor rgb="FF000000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rgb="FFFFEB9C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7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</fills>
  <borders count="62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</borders>
  <cellStyleXfs count="684">
    <xf numFmtId="0" fontId="0" fillId="0" borderId="0"/>
    <xf numFmtId="0" fontId="18" fillId="0" borderId="0"/>
    <xf numFmtId="165" fontId="18" fillId="0" borderId="0" applyFont="0" applyFill="0" applyBorder="0" applyAlignment="0" applyProtection="0"/>
    <xf numFmtId="43" fontId="18" fillId="0" borderId="0" applyFont="0" applyFill="0" applyBorder="0" applyAlignment="0" applyProtection="0"/>
    <xf numFmtId="9" fontId="18" fillId="0" borderId="0" applyFont="0" applyFill="0" applyBorder="0" applyAlignment="0" applyProtection="0"/>
    <xf numFmtId="0" fontId="19" fillId="0" borderId="0"/>
    <xf numFmtId="44" fontId="19" fillId="0" borderId="0" applyFont="0" applyFill="0" applyBorder="0" applyAlignment="0" applyProtection="0"/>
    <xf numFmtId="43" fontId="19" fillId="0" borderId="0" applyFont="0" applyFill="0" applyBorder="0" applyAlignment="0" applyProtection="0"/>
    <xf numFmtId="174" fontId="21" fillId="0" borderId="0" applyFont="0" applyFill="0" applyBorder="0" applyAlignment="0" applyProtection="0"/>
    <xf numFmtId="0" fontId="32" fillId="0" borderId="0"/>
    <xf numFmtId="9" fontId="32" fillId="0" borderId="0" applyFont="0" applyFill="0" applyBorder="0" applyAlignment="0" applyProtection="0"/>
    <xf numFmtId="164" fontId="28" fillId="0" borderId="0" applyFont="0" applyFill="0" applyBorder="0" applyAlignment="0" applyProtection="0"/>
    <xf numFmtId="0" fontId="17" fillId="0" borderId="0"/>
    <xf numFmtId="0" fontId="38" fillId="0" borderId="0"/>
    <xf numFmtId="0" fontId="17" fillId="0" borderId="0"/>
    <xf numFmtId="165" fontId="17" fillId="0" borderId="0" applyFont="0" applyFill="0" applyBorder="0" applyAlignment="0" applyProtection="0"/>
    <xf numFmtId="43" fontId="17" fillId="0" borderId="0" applyFont="0" applyFill="0" applyBorder="0" applyAlignment="0" applyProtection="0"/>
    <xf numFmtId="0" fontId="16" fillId="0" borderId="0"/>
    <xf numFmtId="165" fontId="16" fillId="0" borderId="0" applyFont="0" applyFill="0" applyBorder="0" applyAlignment="0" applyProtection="0"/>
    <xf numFmtId="9" fontId="16" fillId="0" borderId="0" applyFont="0" applyFill="0" applyBorder="0" applyAlignment="0" applyProtection="0"/>
    <xf numFmtId="0" fontId="15" fillId="0" borderId="0"/>
    <xf numFmtId="165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0" fontId="14" fillId="0" borderId="0"/>
    <xf numFmtId="165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0" fontId="13" fillId="0" borderId="0"/>
    <xf numFmtId="165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0" fontId="12" fillId="0" borderId="0"/>
    <xf numFmtId="165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44" fontId="19" fillId="0" borderId="0" applyFont="0" applyFill="0" applyBorder="0" applyAlignment="0" applyProtection="0"/>
    <xf numFmtId="43" fontId="19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165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0" fontId="12" fillId="0" borderId="0"/>
    <xf numFmtId="165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0" fontId="12" fillId="0" borderId="0"/>
    <xf numFmtId="165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0" fontId="11" fillId="0" borderId="0"/>
    <xf numFmtId="165" fontId="11" fillId="0" borderId="0" applyFont="0" applyFill="0" applyBorder="0" applyAlignment="0" applyProtection="0"/>
    <xf numFmtId="43" fontId="11" fillId="0" borderId="0" applyFont="0" applyFill="0" applyBorder="0" applyAlignment="0" applyProtection="0"/>
    <xf numFmtId="43" fontId="32" fillId="0" borderId="0" applyFont="0" applyFill="0" applyBorder="0" applyAlignment="0" applyProtection="0"/>
    <xf numFmtId="0" fontId="21" fillId="0" borderId="0"/>
    <xf numFmtId="44" fontId="32" fillId="0" borderId="0" applyFont="0" applyFill="0" applyBorder="0" applyAlignment="0" applyProtection="0"/>
    <xf numFmtId="0" fontId="10" fillId="0" borderId="0"/>
    <xf numFmtId="165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0" fontId="9" fillId="0" borderId="0"/>
    <xf numFmtId="0" fontId="8" fillId="0" borderId="0"/>
    <xf numFmtId="0" fontId="7" fillId="0" borderId="0"/>
    <xf numFmtId="0" fontId="7" fillId="0" borderId="0"/>
    <xf numFmtId="0" fontId="6" fillId="0" borderId="0"/>
    <xf numFmtId="0" fontId="6" fillId="0" borderId="0"/>
    <xf numFmtId="165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0" fontId="5" fillId="0" borderId="0"/>
    <xf numFmtId="165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0" fontId="5" fillId="0" borderId="0"/>
    <xf numFmtId="165" fontId="5" fillId="0" borderId="0" applyFont="0" applyFill="0" applyBorder="0" applyAlignment="0" applyProtection="0"/>
    <xf numFmtId="0" fontId="5" fillId="0" borderId="0"/>
    <xf numFmtId="165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0" fontId="4" fillId="0" borderId="0"/>
    <xf numFmtId="165" fontId="4" fillId="0" borderId="0" applyFont="0" applyFill="0" applyBorder="0" applyAlignment="0" applyProtection="0"/>
    <xf numFmtId="0" fontId="4" fillId="0" borderId="0"/>
    <xf numFmtId="165" fontId="4" fillId="0" borderId="0" applyFont="0" applyFill="0" applyBorder="0" applyAlignment="0" applyProtection="0"/>
    <xf numFmtId="0" fontId="4" fillId="0" borderId="0"/>
    <xf numFmtId="165" fontId="4" fillId="0" borderId="0" applyFont="0" applyFill="0" applyBorder="0" applyAlignment="0" applyProtection="0"/>
    <xf numFmtId="0" fontId="4" fillId="0" borderId="0"/>
    <xf numFmtId="165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21" fillId="0" borderId="0"/>
    <xf numFmtId="0" fontId="54" fillId="0" borderId="0" applyNumberFormat="0" applyFill="0" applyBorder="0" applyAlignment="0" applyProtection="0"/>
    <xf numFmtId="0" fontId="21" fillId="0" borderId="0"/>
    <xf numFmtId="0" fontId="52" fillId="0" borderId="0" applyNumberFormat="0" applyFill="0" applyBorder="0" applyAlignment="0" applyProtection="0">
      <alignment vertical="top"/>
      <protection locked="0"/>
    </xf>
    <xf numFmtId="0" fontId="21" fillId="0" borderId="0"/>
    <xf numFmtId="0" fontId="50" fillId="0" borderId="0" applyNumberFormat="0" applyFill="0" applyBorder="0" applyAlignment="0" applyProtection="0">
      <alignment vertical="top"/>
      <protection locked="0"/>
    </xf>
    <xf numFmtId="0" fontId="21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53" fillId="0" borderId="0" applyNumberFormat="0" applyFill="0" applyBorder="0" applyAlignment="0" applyProtection="0">
      <alignment vertical="top"/>
      <protection locked="0"/>
    </xf>
    <xf numFmtId="0" fontId="32" fillId="0" borderId="0"/>
    <xf numFmtId="0" fontId="21" fillId="0" borderId="0"/>
    <xf numFmtId="174" fontId="21" fillId="0" borderId="0" applyFont="0" applyFill="0" applyBorder="0" applyAlignment="0" applyProtection="0"/>
    <xf numFmtId="0" fontId="32" fillId="0" borderId="0"/>
    <xf numFmtId="0" fontId="32" fillId="0" borderId="0"/>
    <xf numFmtId="174" fontId="21" fillId="0" borderId="0" applyFont="0" applyFill="0" applyBorder="0" applyAlignment="0" applyProtection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54" fillId="0" borderId="0" applyNumberFormat="0" applyFill="0" applyBorder="0" applyAlignment="0" applyProtection="0"/>
    <xf numFmtId="0" fontId="54" fillId="0" borderId="0" applyNumberFormat="0" applyFill="0" applyBorder="0" applyAlignment="0" applyProtection="0"/>
    <xf numFmtId="0" fontId="54" fillId="0" borderId="0" applyNumberFormat="0" applyFill="0" applyBorder="0" applyAlignment="0" applyProtection="0"/>
    <xf numFmtId="0" fontId="54" fillId="0" borderId="0" applyNumberFormat="0" applyFill="0" applyBorder="0" applyAlignment="0" applyProtection="0"/>
    <xf numFmtId="0" fontId="54" fillId="0" borderId="0" applyNumberFormat="0" applyFill="0" applyBorder="0" applyAlignment="0" applyProtection="0"/>
    <xf numFmtId="0" fontId="54" fillId="0" borderId="0" applyNumberFormat="0" applyFill="0" applyBorder="0" applyAlignment="0" applyProtection="0"/>
    <xf numFmtId="0" fontId="54" fillId="0" borderId="0" applyNumberFormat="0" applyFill="0" applyBorder="0" applyAlignment="0" applyProtection="0"/>
    <xf numFmtId="0" fontId="54" fillId="0" borderId="0" applyNumberFormat="0" applyFill="0" applyBorder="0" applyAlignment="0" applyProtection="0"/>
    <xf numFmtId="0" fontId="54" fillId="0" borderId="0" applyNumberFormat="0" applyFill="0" applyBorder="0" applyAlignment="0" applyProtection="0"/>
    <xf numFmtId="0" fontId="54" fillId="0" borderId="0" applyNumberFormat="0" applyFill="0" applyBorder="0" applyAlignment="0" applyProtection="0"/>
    <xf numFmtId="0" fontId="54" fillId="0" borderId="0" applyNumberFormat="0" applyFill="0" applyBorder="0" applyAlignment="0" applyProtection="0"/>
    <xf numFmtId="0" fontId="54" fillId="0" borderId="0" applyNumberFormat="0" applyFill="0" applyBorder="0" applyAlignment="0" applyProtection="0"/>
    <xf numFmtId="0" fontId="54" fillId="0" borderId="0" applyNumberFormat="0" applyFill="0" applyBorder="0" applyAlignment="0" applyProtection="0"/>
    <xf numFmtId="0" fontId="54" fillId="0" borderId="0" applyNumberFormat="0" applyFill="0" applyBorder="0" applyAlignment="0" applyProtection="0"/>
    <xf numFmtId="0" fontId="54" fillId="0" borderId="0" applyNumberFormat="0" applyFill="0" applyBorder="0" applyAlignment="0" applyProtection="0"/>
    <xf numFmtId="0" fontId="54" fillId="0" borderId="0" applyNumberFormat="0" applyFill="0" applyBorder="0" applyAlignment="0" applyProtection="0"/>
    <xf numFmtId="0" fontId="54" fillId="0" borderId="0" applyNumberFormat="0" applyFill="0" applyBorder="0" applyAlignment="0" applyProtection="0"/>
    <xf numFmtId="0" fontId="54" fillId="0" borderId="0" applyNumberFormat="0" applyFill="0" applyBorder="0" applyAlignment="0" applyProtection="0"/>
    <xf numFmtId="0" fontId="54" fillId="0" borderId="0" applyNumberFormat="0" applyFill="0" applyBorder="0" applyAlignment="0" applyProtection="0"/>
    <xf numFmtId="0" fontId="54" fillId="0" borderId="0" applyNumberFormat="0" applyFill="0" applyBorder="0" applyAlignment="0" applyProtection="0"/>
    <xf numFmtId="0" fontId="54" fillId="0" borderId="0" applyNumberFormat="0" applyFill="0" applyBorder="0" applyAlignment="0" applyProtection="0"/>
    <xf numFmtId="0" fontId="54" fillId="0" borderId="0" applyNumberFormat="0" applyFill="0" applyBorder="0" applyAlignment="0" applyProtection="0"/>
    <xf numFmtId="0" fontId="54" fillId="0" borderId="0" applyNumberFormat="0" applyFill="0" applyBorder="0" applyAlignment="0" applyProtection="0"/>
    <xf numFmtId="0" fontId="54" fillId="0" borderId="0" applyNumberFormat="0" applyFill="0" applyBorder="0" applyAlignment="0" applyProtection="0"/>
    <xf numFmtId="0" fontId="54" fillId="0" borderId="0" applyNumberFormat="0" applyFill="0" applyBorder="0" applyAlignment="0" applyProtection="0"/>
    <xf numFmtId="0" fontId="54" fillId="0" borderId="0" applyNumberFormat="0" applyFill="0" applyBorder="0" applyAlignment="0" applyProtection="0"/>
    <xf numFmtId="0" fontId="54" fillId="0" borderId="0" applyNumberFormat="0" applyFill="0" applyBorder="0" applyAlignment="0" applyProtection="0"/>
    <xf numFmtId="0" fontId="54" fillId="0" borderId="0" applyNumberFormat="0" applyFill="0" applyBorder="0" applyAlignment="0" applyProtection="0"/>
    <xf numFmtId="44" fontId="32" fillId="0" borderId="0" applyFont="0" applyFill="0" applyBorder="0" applyAlignment="0" applyProtection="0"/>
    <xf numFmtId="0" fontId="54" fillId="0" borderId="0" applyNumberFormat="0" applyFill="0" applyBorder="0" applyAlignment="0" applyProtection="0"/>
    <xf numFmtId="0" fontId="54" fillId="0" borderId="0" applyNumberFormat="0" applyFill="0" applyBorder="0" applyAlignment="0" applyProtection="0"/>
    <xf numFmtId="0" fontId="54" fillId="0" borderId="0" applyNumberFormat="0" applyFill="0" applyBorder="0" applyAlignment="0" applyProtection="0"/>
    <xf numFmtId="0" fontId="54" fillId="0" borderId="0" applyNumberFormat="0" applyFill="0" applyBorder="0" applyAlignment="0" applyProtection="0"/>
    <xf numFmtId="0" fontId="54" fillId="0" borderId="0" applyNumberFormat="0" applyFill="0" applyBorder="0" applyAlignment="0" applyProtection="0"/>
    <xf numFmtId="0" fontId="54" fillId="0" borderId="0" applyNumberFormat="0" applyFill="0" applyBorder="0" applyAlignment="0" applyProtection="0"/>
    <xf numFmtId="0" fontId="54" fillId="0" borderId="0" applyNumberFormat="0" applyFill="0" applyBorder="0" applyAlignment="0" applyProtection="0"/>
    <xf numFmtId="0" fontId="54" fillId="0" borderId="0" applyNumberFormat="0" applyFill="0" applyBorder="0" applyAlignment="0" applyProtection="0"/>
    <xf numFmtId="0" fontId="54" fillId="0" borderId="0" applyNumberFormat="0" applyFill="0" applyBorder="0" applyAlignment="0" applyProtection="0"/>
    <xf numFmtId="0" fontId="54" fillId="0" borderId="0" applyNumberFormat="0" applyFill="0" applyBorder="0" applyAlignment="0" applyProtection="0"/>
    <xf numFmtId="0" fontId="54" fillId="0" borderId="0" applyNumberFormat="0" applyFill="0" applyBorder="0" applyAlignment="0" applyProtection="0"/>
    <xf numFmtId="0" fontId="54" fillId="0" borderId="0" applyNumberFormat="0" applyFill="0" applyBorder="0" applyAlignment="0" applyProtection="0"/>
    <xf numFmtId="0" fontId="54" fillId="0" borderId="0" applyNumberFormat="0" applyFill="0" applyBorder="0" applyAlignment="0" applyProtection="0"/>
    <xf numFmtId="0" fontId="54" fillId="0" borderId="0" applyNumberFormat="0" applyFill="0" applyBorder="0" applyAlignment="0" applyProtection="0"/>
    <xf numFmtId="0" fontId="54" fillId="0" borderId="0" applyNumberFormat="0" applyFill="0" applyBorder="0" applyAlignment="0" applyProtection="0"/>
    <xf numFmtId="0" fontId="54" fillId="0" borderId="0" applyNumberFormat="0" applyFill="0" applyBorder="0" applyAlignment="0" applyProtection="0"/>
    <xf numFmtId="0" fontId="54" fillId="0" borderId="0" applyNumberFormat="0" applyFill="0" applyBorder="0" applyAlignment="0" applyProtection="0"/>
    <xf numFmtId="0" fontId="54" fillId="0" borderId="0" applyNumberFormat="0" applyFill="0" applyBorder="0" applyAlignment="0" applyProtection="0"/>
    <xf numFmtId="0" fontId="54" fillId="0" borderId="0" applyNumberFormat="0" applyFill="0" applyBorder="0" applyAlignment="0" applyProtection="0"/>
    <xf numFmtId="0" fontId="54" fillId="0" borderId="0" applyNumberFormat="0" applyFill="0" applyBorder="0" applyAlignment="0" applyProtection="0"/>
    <xf numFmtId="0" fontId="54" fillId="0" borderId="0" applyNumberFormat="0" applyFill="0" applyBorder="0" applyAlignment="0" applyProtection="0"/>
    <xf numFmtId="0" fontId="54" fillId="0" borderId="0" applyNumberFormat="0" applyFill="0" applyBorder="0" applyAlignment="0" applyProtection="0"/>
    <xf numFmtId="0" fontId="54" fillId="0" borderId="0" applyNumberFormat="0" applyFill="0" applyBorder="0" applyAlignment="0" applyProtection="0"/>
    <xf numFmtId="0" fontId="54" fillId="0" borderId="0" applyNumberFormat="0" applyFill="0" applyBorder="0" applyAlignment="0" applyProtection="0"/>
    <xf numFmtId="0" fontId="54" fillId="0" borderId="0" applyNumberFormat="0" applyFill="0" applyBorder="0" applyAlignment="0" applyProtection="0"/>
    <xf numFmtId="0" fontId="54" fillId="0" borderId="0" applyNumberFormat="0" applyFill="0" applyBorder="0" applyAlignment="0" applyProtection="0"/>
    <xf numFmtId="0" fontId="54" fillId="0" borderId="0" applyNumberFormat="0" applyFill="0" applyBorder="0" applyAlignment="0" applyProtection="0"/>
    <xf numFmtId="0" fontId="54" fillId="0" borderId="0" applyNumberFormat="0" applyFill="0" applyBorder="0" applyAlignment="0" applyProtection="0"/>
    <xf numFmtId="0" fontId="54" fillId="0" borderId="0" applyNumberFormat="0" applyFill="0" applyBorder="0" applyAlignment="0" applyProtection="0"/>
    <xf numFmtId="0" fontId="32" fillId="0" borderId="0"/>
    <xf numFmtId="0" fontId="55" fillId="19" borderId="0" applyNumberFormat="0" applyBorder="0" applyAlignment="0" applyProtection="0"/>
    <xf numFmtId="0" fontId="32" fillId="0" borderId="0"/>
    <xf numFmtId="0" fontId="32" fillId="0" borderId="0"/>
    <xf numFmtId="0" fontId="21" fillId="0" borderId="0"/>
    <xf numFmtId="0" fontId="54" fillId="0" borderId="0" applyNumberFormat="0" applyFill="0" applyBorder="0" applyAlignment="0" applyProtection="0"/>
    <xf numFmtId="0" fontId="32" fillId="0" borderId="0"/>
    <xf numFmtId="0" fontId="32" fillId="0" borderId="0"/>
    <xf numFmtId="0" fontId="32" fillId="0" borderId="0"/>
    <xf numFmtId="0" fontId="32" fillId="0" borderId="0"/>
    <xf numFmtId="0" fontId="54" fillId="0" borderId="0" applyNumberFormat="0" applyFill="0" applyBorder="0" applyAlignment="0" applyProtection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54" fillId="0" borderId="0" applyNumberFormat="0" applyFill="0" applyBorder="0" applyAlignment="0" applyProtection="0"/>
    <xf numFmtId="0" fontId="54" fillId="0" borderId="0" applyNumberFormat="0" applyFill="0" applyBorder="0" applyAlignment="0" applyProtection="0"/>
    <xf numFmtId="0" fontId="54" fillId="0" borderId="0" applyNumberFormat="0" applyFill="0" applyBorder="0" applyAlignment="0" applyProtection="0"/>
    <xf numFmtId="0" fontId="54" fillId="0" borderId="0" applyNumberFormat="0" applyFill="0" applyBorder="0" applyAlignment="0" applyProtection="0"/>
    <xf numFmtId="0" fontId="54" fillId="0" borderId="0" applyNumberFormat="0" applyFill="0" applyBorder="0" applyAlignment="0" applyProtection="0"/>
    <xf numFmtId="0" fontId="54" fillId="0" borderId="0" applyNumberFormat="0" applyFill="0" applyBorder="0" applyAlignment="0" applyProtection="0"/>
    <xf numFmtId="0" fontId="54" fillId="0" borderId="0" applyNumberFormat="0" applyFill="0" applyBorder="0" applyAlignment="0" applyProtection="0"/>
    <xf numFmtId="0" fontId="54" fillId="0" borderId="0" applyNumberFormat="0" applyFill="0" applyBorder="0" applyAlignment="0" applyProtection="0"/>
    <xf numFmtId="0" fontId="54" fillId="0" borderId="0" applyNumberFormat="0" applyFill="0" applyBorder="0" applyAlignment="0" applyProtection="0"/>
    <xf numFmtId="0" fontId="54" fillId="0" borderId="0" applyNumberFormat="0" applyFill="0" applyBorder="0" applyAlignment="0" applyProtection="0"/>
    <xf numFmtId="0" fontId="54" fillId="0" borderId="0" applyNumberFormat="0" applyFill="0" applyBorder="0" applyAlignment="0" applyProtection="0"/>
    <xf numFmtId="0" fontId="54" fillId="0" borderId="0" applyNumberFormat="0" applyFill="0" applyBorder="0" applyAlignment="0" applyProtection="0"/>
    <xf numFmtId="0" fontId="54" fillId="0" borderId="0" applyNumberFormat="0" applyFill="0" applyBorder="0" applyAlignment="0" applyProtection="0"/>
    <xf numFmtId="0" fontId="54" fillId="0" borderId="0" applyNumberFormat="0" applyFill="0" applyBorder="0" applyAlignment="0" applyProtection="0"/>
    <xf numFmtId="0" fontId="54" fillId="0" borderId="0" applyNumberFormat="0" applyFill="0" applyBorder="0" applyAlignment="0" applyProtection="0"/>
    <xf numFmtId="0" fontId="54" fillId="0" borderId="0" applyNumberFormat="0" applyFill="0" applyBorder="0" applyAlignment="0" applyProtection="0"/>
    <xf numFmtId="0" fontId="54" fillId="0" borderId="0" applyNumberFormat="0" applyFill="0" applyBorder="0" applyAlignment="0" applyProtection="0"/>
    <xf numFmtId="0" fontId="54" fillId="0" borderId="0" applyNumberFormat="0" applyFill="0" applyBorder="0" applyAlignment="0" applyProtection="0"/>
    <xf numFmtId="0" fontId="54" fillId="0" borderId="0" applyNumberFormat="0" applyFill="0" applyBorder="0" applyAlignment="0" applyProtection="0"/>
    <xf numFmtId="0" fontId="54" fillId="0" borderId="0" applyNumberFormat="0" applyFill="0" applyBorder="0" applyAlignment="0" applyProtection="0"/>
    <xf numFmtId="0" fontId="54" fillId="0" borderId="0" applyNumberFormat="0" applyFill="0" applyBorder="0" applyAlignment="0" applyProtection="0"/>
    <xf numFmtId="0" fontId="54" fillId="0" borderId="0" applyNumberFormat="0" applyFill="0" applyBorder="0" applyAlignment="0" applyProtection="0"/>
    <xf numFmtId="0" fontId="54" fillId="0" borderId="0" applyNumberFormat="0" applyFill="0" applyBorder="0" applyAlignment="0" applyProtection="0"/>
    <xf numFmtId="0" fontId="54" fillId="0" borderId="0" applyNumberFormat="0" applyFill="0" applyBorder="0" applyAlignment="0" applyProtection="0"/>
    <xf numFmtId="0" fontId="54" fillId="0" borderId="0" applyNumberFormat="0" applyFill="0" applyBorder="0" applyAlignment="0" applyProtection="0"/>
    <xf numFmtId="0" fontId="54" fillId="0" borderId="0" applyNumberFormat="0" applyFill="0" applyBorder="0" applyAlignment="0" applyProtection="0"/>
    <xf numFmtId="0" fontId="54" fillId="0" borderId="0" applyNumberFormat="0" applyFill="0" applyBorder="0" applyAlignment="0" applyProtection="0"/>
    <xf numFmtId="0" fontId="54" fillId="0" borderId="0" applyNumberFormat="0" applyFill="0" applyBorder="0" applyAlignment="0" applyProtection="0"/>
    <xf numFmtId="44" fontId="32" fillId="0" borderId="0" applyFont="0" applyFill="0" applyBorder="0" applyAlignment="0" applyProtection="0"/>
    <xf numFmtId="0" fontId="54" fillId="0" borderId="0" applyNumberFormat="0" applyFill="0" applyBorder="0" applyAlignment="0" applyProtection="0"/>
    <xf numFmtId="0" fontId="54" fillId="0" borderId="0" applyNumberFormat="0" applyFill="0" applyBorder="0" applyAlignment="0" applyProtection="0"/>
    <xf numFmtId="0" fontId="54" fillId="0" borderId="0" applyNumberFormat="0" applyFill="0" applyBorder="0" applyAlignment="0" applyProtection="0"/>
    <xf numFmtId="0" fontId="54" fillId="0" borderId="0" applyNumberFormat="0" applyFill="0" applyBorder="0" applyAlignment="0" applyProtection="0"/>
    <xf numFmtId="0" fontId="54" fillId="0" borderId="0" applyNumberFormat="0" applyFill="0" applyBorder="0" applyAlignment="0" applyProtection="0"/>
    <xf numFmtId="0" fontId="54" fillId="0" borderId="0" applyNumberFormat="0" applyFill="0" applyBorder="0" applyAlignment="0" applyProtection="0"/>
    <xf numFmtId="0" fontId="54" fillId="0" borderId="0" applyNumberFormat="0" applyFill="0" applyBorder="0" applyAlignment="0" applyProtection="0"/>
    <xf numFmtId="0" fontId="54" fillId="0" borderId="0" applyNumberFormat="0" applyFill="0" applyBorder="0" applyAlignment="0" applyProtection="0"/>
    <xf numFmtId="0" fontId="54" fillId="0" borderId="0" applyNumberFormat="0" applyFill="0" applyBorder="0" applyAlignment="0" applyProtection="0"/>
    <xf numFmtId="0" fontId="54" fillId="0" borderId="0" applyNumberFormat="0" applyFill="0" applyBorder="0" applyAlignment="0" applyProtection="0"/>
    <xf numFmtId="0" fontId="54" fillId="0" borderId="0" applyNumberFormat="0" applyFill="0" applyBorder="0" applyAlignment="0" applyProtection="0"/>
    <xf numFmtId="0" fontId="54" fillId="0" borderId="0" applyNumberFormat="0" applyFill="0" applyBorder="0" applyAlignment="0" applyProtection="0"/>
    <xf numFmtId="0" fontId="54" fillId="0" borderId="0" applyNumberFormat="0" applyFill="0" applyBorder="0" applyAlignment="0" applyProtection="0"/>
    <xf numFmtId="0" fontId="54" fillId="0" borderId="0" applyNumberFormat="0" applyFill="0" applyBorder="0" applyAlignment="0" applyProtection="0"/>
    <xf numFmtId="0" fontId="54" fillId="0" borderId="0" applyNumberFormat="0" applyFill="0" applyBorder="0" applyAlignment="0" applyProtection="0"/>
    <xf numFmtId="0" fontId="54" fillId="0" borderId="0" applyNumberFormat="0" applyFill="0" applyBorder="0" applyAlignment="0" applyProtection="0"/>
    <xf numFmtId="0" fontId="54" fillId="0" borderId="0" applyNumberFormat="0" applyFill="0" applyBorder="0" applyAlignment="0" applyProtection="0"/>
    <xf numFmtId="0" fontId="54" fillId="0" borderId="0" applyNumberFormat="0" applyFill="0" applyBorder="0" applyAlignment="0" applyProtection="0"/>
    <xf numFmtId="0" fontId="54" fillId="0" borderId="0" applyNumberFormat="0" applyFill="0" applyBorder="0" applyAlignment="0" applyProtection="0"/>
    <xf numFmtId="0" fontId="54" fillId="0" borderId="0" applyNumberFormat="0" applyFill="0" applyBorder="0" applyAlignment="0" applyProtection="0"/>
    <xf numFmtId="0" fontId="54" fillId="0" borderId="0" applyNumberFormat="0" applyFill="0" applyBorder="0" applyAlignment="0" applyProtection="0"/>
    <xf numFmtId="0" fontId="54" fillId="0" borderId="0" applyNumberFormat="0" applyFill="0" applyBorder="0" applyAlignment="0" applyProtection="0"/>
    <xf numFmtId="0" fontId="54" fillId="0" borderId="0" applyNumberFormat="0" applyFill="0" applyBorder="0" applyAlignment="0" applyProtection="0"/>
    <xf numFmtId="0" fontId="54" fillId="0" borderId="0" applyNumberFormat="0" applyFill="0" applyBorder="0" applyAlignment="0" applyProtection="0"/>
    <xf numFmtId="0" fontId="54" fillId="0" borderId="0" applyNumberFormat="0" applyFill="0" applyBorder="0" applyAlignment="0" applyProtection="0"/>
    <xf numFmtId="0" fontId="54" fillId="0" borderId="0" applyNumberFormat="0" applyFill="0" applyBorder="0" applyAlignment="0" applyProtection="0"/>
    <xf numFmtId="0" fontId="54" fillId="0" borderId="0" applyNumberFormat="0" applyFill="0" applyBorder="0" applyAlignment="0" applyProtection="0"/>
    <xf numFmtId="0" fontId="54" fillId="0" borderId="0" applyNumberFormat="0" applyFill="0" applyBorder="0" applyAlignment="0" applyProtection="0"/>
    <xf numFmtId="0" fontId="54" fillId="0" borderId="0" applyNumberFormat="0" applyFill="0" applyBorder="0" applyAlignment="0" applyProtection="0"/>
    <xf numFmtId="0" fontId="54" fillId="0" borderId="0" applyNumberFormat="0" applyFill="0" applyBorder="0" applyAlignment="0" applyProtection="0"/>
    <xf numFmtId="0" fontId="54" fillId="0" borderId="0" applyNumberFormat="0" applyFill="0" applyBorder="0" applyAlignment="0" applyProtection="0"/>
    <xf numFmtId="0" fontId="54" fillId="0" borderId="0" applyNumberFormat="0" applyFill="0" applyBorder="0" applyAlignment="0" applyProtection="0"/>
    <xf numFmtId="0" fontId="54" fillId="0" borderId="0" applyNumberFormat="0" applyFill="0" applyBorder="0" applyAlignment="0" applyProtection="0"/>
    <xf numFmtId="0" fontId="54" fillId="0" borderId="0" applyNumberFormat="0" applyFill="0" applyBorder="0" applyAlignment="0" applyProtection="0"/>
    <xf numFmtId="0" fontId="54" fillId="0" borderId="0" applyNumberFormat="0" applyFill="0" applyBorder="0" applyAlignment="0" applyProtection="0"/>
    <xf numFmtId="0" fontId="54" fillId="0" borderId="0" applyNumberFormat="0" applyFill="0" applyBorder="0" applyAlignment="0" applyProtection="0"/>
    <xf numFmtId="0" fontId="54" fillId="0" borderId="0" applyNumberFormat="0" applyFill="0" applyBorder="0" applyAlignment="0" applyProtection="0"/>
    <xf numFmtId="0" fontId="54" fillId="0" borderId="0" applyNumberFormat="0" applyFill="0" applyBorder="0" applyAlignment="0" applyProtection="0"/>
    <xf numFmtId="0" fontId="54" fillId="0" borderId="0" applyNumberFormat="0" applyFill="0" applyBorder="0" applyAlignment="0" applyProtection="0"/>
    <xf numFmtId="0" fontId="54" fillId="0" borderId="0" applyNumberFormat="0" applyFill="0" applyBorder="0" applyAlignment="0" applyProtection="0"/>
    <xf numFmtId="0" fontId="54" fillId="0" borderId="0" applyNumberFormat="0" applyFill="0" applyBorder="0" applyAlignment="0" applyProtection="0"/>
    <xf numFmtId="0" fontId="54" fillId="0" borderId="0" applyNumberFormat="0" applyFill="0" applyBorder="0" applyAlignment="0" applyProtection="0"/>
    <xf numFmtId="0" fontId="54" fillId="0" borderId="0" applyNumberFormat="0" applyFill="0" applyBorder="0" applyAlignment="0" applyProtection="0"/>
    <xf numFmtId="0" fontId="54" fillId="0" borderId="0" applyNumberFormat="0" applyFill="0" applyBorder="0" applyAlignment="0" applyProtection="0"/>
    <xf numFmtId="0" fontId="54" fillId="0" borderId="0" applyNumberFormat="0" applyFill="0" applyBorder="0" applyAlignment="0" applyProtection="0"/>
    <xf numFmtId="0" fontId="54" fillId="0" borderId="0" applyNumberFormat="0" applyFill="0" applyBorder="0" applyAlignment="0" applyProtection="0"/>
    <xf numFmtId="0" fontId="21" fillId="0" borderId="0"/>
    <xf numFmtId="0" fontId="54" fillId="0" borderId="0" applyNumberFormat="0" applyFill="0" applyBorder="0" applyAlignment="0" applyProtection="0"/>
    <xf numFmtId="0" fontId="54" fillId="0" borderId="0" applyNumberFormat="0" applyFill="0" applyBorder="0" applyAlignment="0" applyProtection="0"/>
    <xf numFmtId="0" fontId="54" fillId="0" borderId="0" applyNumberFormat="0" applyFill="0" applyBorder="0" applyAlignment="0" applyProtection="0"/>
    <xf numFmtId="0" fontId="54" fillId="0" borderId="0" applyNumberFormat="0" applyFill="0" applyBorder="0" applyAlignment="0" applyProtection="0"/>
    <xf numFmtId="0" fontId="54" fillId="0" borderId="0" applyNumberFormat="0" applyFill="0" applyBorder="0" applyAlignment="0" applyProtection="0"/>
    <xf numFmtId="0" fontId="54" fillId="0" borderId="0" applyNumberFormat="0" applyFill="0" applyBorder="0" applyAlignment="0" applyProtection="0"/>
    <xf numFmtId="0" fontId="54" fillId="0" borderId="0" applyNumberFormat="0" applyFill="0" applyBorder="0" applyAlignment="0" applyProtection="0"/>
    <xf numFmtId="0" fontId="54" fillId="0" borderId="0" applyNumberFormat="0" applyFill="0" applyBorder="0" applyAlignment="0" applyProtection="0"/>
    <xf numFmtId="0" fontId="54" fillId="0" borderId="0" applyNumberFormat="0" applyFill="0" applyBorder="0" applyAlignment="0" applyProtection="0"/>
    <xf numFmtId="0" fontId="54" fillId="0" borderId="0" applyNumberFormat="0" applyFill="0" applyBorder="0" applyAlignment="0" applyProtection="0"/>
    <xf numFmtId="0" fontId="54" fillId="0" borderId="0" applyNumberFormat="0" applyFill="0" applyBorder="0" applyAlignment="0" applyProtection="0"/>
    <xf numFmtId="0" fontId="54" fillId="0" borderId="0" applyNumberFormat="0" applyFill="0" applyBorder="0" applyAlignment="0" applyProtection="0"/>
    <xf numFmtId="0" fontId="54" fillId="0" borderId="0" applyNumberFormat="0" applyFill="0" applyBorder="0" applyAlignment="0" applyProtection="0"/>
    <xf numFmtId="0" fontId="54" fillId="0" borderId="0" applyNumberFormat="0" applyFill="0" applyBorder="0" applyAlignment="0" applyProtection="0"/>
    <xf numFmtId="0" fontId="54" fillId="0" borderId="0" applyNumberFormat="0" applyFill="0" applyBorder="0" applyAlignment="0" applyProtection="0"/>
    <xf numFmtId="0" fontId="54" fillId="0" borderId="0" applyNumberFormat="0" applyFill="0" applyBorder="0" applyAlignment="0" applyProtection="0"/>
    <xf numFmtId="0" fontId="54" fillId="0" borderId="0" applyNumberFormat="0" applyFill="0" applyBorder="0" applyAlignment="0" applyProtection="0"/>
    <xf numFmtId="0" fontId="54" fillId="0" borderId="0" applyNumberFormat="0" applyFill="0" applyBorder="0" applyAlignment="0" applyProtection="0"/>
    <xf numFmtId="0" fontId="54" fillId="0" borderId="0" applyNumberFormat="0" applyFill="0" applyBorder="0" applyAlignment="0" applyProtection="0"/>
    <xf numFmtId="44" fontId="32" fillId="0" borderId="0" applyFont="0" applyFill="0" applyBorder="0" applyAlignment="0" applyProtection="0"/>
    <xf numFmtId="0" fontId="54" fillId="0" borderId="0" applyNumberFormat="0" applyFill="0" applyBorder="0" applyAlignment="0" applyProtection="0"/>
    <xf numFmtId="0" fontId="54" fillId="0" borderId="0" applyNumberFormat="0" applyFill="0" applyBorder="0" applyAlignment="0" applyProtection="0"/>
    <xf numFmtId="0" fontId="54" fillId="0" borderId="0" applyNumberFormat="0" applyFill="0" applyBorder="0" applyAlignment="0" applyProtection="0"/>
    <xf numFmtId="0" fontId="54" fillId="0" borderId="0" applyNumberFormat="0" applyFill="0" applyBorder="0" applyAlignment="0" applyProtection="0"/>
    <xf numFmtId="0" fontId="54" fillId="0" borderId="0" applyNumberFormat="0" applyFill="0" applyBorder="0" applyAlignment="0" applyProtection="0"/>
    <xf numFmtId="0" fontId="54" fillId="0" borderId="0" applyNumberFormat="0" applyFill="0" applyBorder="0" applyAlignment="0" applyProtection="0"/>
    <xf numFmtId="0" fontId="54" fillId="0" borderId="0" applyNumberFormat="0" applyFill="0" applyBorder="0" applyAlignment="0" applyProtection="0"/>
    <xf numFmtId="0" fontId="54" fillId="0" borderId="0" applyNumberFormat="0" applyFill="0" applyBorder="0" applyAlignment="0" applyProtection="0"/>
    <xf numFmtId="0" fontId="54" fillId="0" borderId="0" applyNumberFormat="0" applyFill="0" applyBorder="0" applyAlignment="0" applyProtection="0"/>
    <xf numFmtId="0" fontId="54" fillId="0" borderId="0" applyNumberFormat="0" applyFill="0" applyBorder="0" applyAlignment="0" applyProtection="0"/>
    <xf numFmtId="0" fontId="54" fillId="0" borderId="0" applyNumberFormat="0" applyFill="0" applyBorder="0" applyAlignment="0" applyProtection="0"/>
    <xf numFmtId="0" fontId="54" fillId="0" borderId="0" applyNumberFormat="0" applyFill="0" applyBorder="0" applyAlignment="0" applyProtection="0"/>
    <xf numFmtId="0" fontId="54" fillId="0" borderId="0" applyNumberFormat="0" applyFill="0" applyBorder="0" applyAlignment="0" applyProtection="0"/>
    <xf numFmtId="0" fontId="54" fillId="0" borderId="0" applyNumberFormat="0" applyFill="0" applyBorder="0" applyAlignment="0" applyProtection="0"/>
    <xf numFmtId="0" fontId="54" fillId="0" borderId="0" applyNumberFormat="0" applyFill="0" applyBorder="0" applyAlignment="0" applyProtection="0"/>
    <xf numFmtId="0" fontId="54" fillId="0" borderId="0" applyNumberFormat="0" applyFill="0" applyBorder="0" applyAlignment="0" applyProtection="0"/>
    <xf numFmtId="0" fontId="54" fillId="0" borderId="0" applyNumberFormat="0" applyFill="0" applyBorder="0" applyAlignment="0" applyProtection="0"/>
    <xf numFmtId="0" fontId="54" fillId="0" borderId="0" applyNumberFormat="0" applyFill="0" applyBorder="0" applyAlignment="0" applyProtection="0"/>
    <xf numFmtId="0" fontId="54" fillId="0" borderId="0" applyNumberFormat="0" applyFill="0" applyBorder="0" applyAlignment="0" applyProtection="0"/>
    <xf numFmtId="0" fontId="50" fillId="0" borderId="0" applyNumberFormat="0" applyFill="0" applyBorder="0" applyAlignment="0" applyProtection="0"/>
    <xf numFmtId="0" fontId="54" fillId="0" borderId="0" applyNumberFormat="0" applyFill="0" applyBorder="0" applyAlignment="0" applyProtection="0"/>
    <xf numFmtId="0" fontId="54" fillId="0" borderId="0" applyNumberFormat="0" applyFill="0" applyBorder="0" applyAlignment="0" applyProtection="0"/>
    <xf numFmtId="0" fontId="54" fillId="0" borderId="0" applyNumberFormat="0" applyFill="0" applyBorder="0" applyAlignment="0" applyProtection="0"/>
    <xf numFmtId="0" fontId="54" fillId="0" borderId="0" applyNumberFormat="0" applyFill="0" applyBorder="0" applyAlignment="0" applyProtection="0"/>
    <xf numFmtId="0" fontId="54" fillId="0" borderId="0" applyNumberFormat="0" applyFill="0" applyBorder="0" applyAlignment="0" applyProtection="0"/>
    <xf numFmtId="0" fontId="54" fillId="0" borderId="0" applyNumberFormat="0" applyFill="0" applyBorder="0" applyAlignment="0" applyProtection="0"/>
    <xf numFmtId="0" fontId="54" fillId="0" borderId="0" applyNumberFormat="0" applyFill="0" applyBorder="0" applyAlignment="0" applyProtection="0"/>
    <xf numFmtId="0" fontId="54" fillId="0" borderId="0" applyNumberFormat="0" applyFill="0" applyBorder="0" applyAlignment="0" applyProtection="0"/>
    <xf numFmtId="0" fontId="54" fillId="0" borderId="0" applyNumberFormat="0" applyFill="0" applyBorder="0" applyAlignment="0" applyProtection="0"/>
    <xf numFmtId="0" fontId="54" fillId="0" borderId="0" applyNumberFormat="0" applyFill="0" applyBorder="0" applyAlignment="0" applyProtection="0"/>
    <xf numFmtId="0" fontId="54" fillId="0" borderId="0" applyNumberFormat="0" applyFill="0" applyBorder="0" applyAlignment="0" applyProtection="0"/>
    <xf numFmtId="0" fontId="54" fillId="0" borderId="0" applyNumberFormat="0" applyFill="0" applyBorder="0" applyAlignment="0" applyProtection="0"/>
    <xf numFmtId="0" fontId="54" fillId="0" borderId="0" applyNumberFormat="0" applyFill="0" applyBorder="0" applyAlignment="0" applyProtection="0"/>
    <xf numFmtId="0" fontId="54" fillId="0" borderId="0" applyNumberFormat="0" applyFill="0" applyBorder="0" applyAlignment="0" applyProtection="0"/>
    <xf numFmtId="0" fontId="54" fillId="0" borderId="0" applyNumberFormat="0" applyFill="0" applyBorder="0" applyAlignment="0" applyProtection="0"/>
    <xf numFmtId="0" fontId="54" fillId="0" borderId="0" applyNumberFormat="0" applyFill="0" applyBorder="0" applyAlignment="0" applyProtection="0"/>
    <xf numFmtId="0" fontId="54" fillId="0" borderId="0" applyNumberFormat="0" applyFill="0" applyBorder="0" applyAlignment="0" applyProtection="0"/>
    <xf numFmtId="0" fontId="54" fillId="0" borderId="0" applyNumberFormat="0" applyFill="0" applyBorder="0" applyAlignment="0" applyProtection="0"/>
    <xf numFmtId="0" fontId="54" fillId="0" borderId="0" applyNumberFormat="0" applyFill="0" applyBorder="0" applyAlignment="0" applyProtection="0"/>
    <xf numFmtId="44" fontId="32" fillId="0" borderId="0" applyFont="0" applyFill="0" applyBorder="0" applyAlignment="0" applyProtection="0"/>
    <xf numFmtId="0" fontId="54" fillId="0" borderId="0" applyNumberFormat="0" applyFill="0" applyBorder="0" applyAlignment="0" applyProtection="0"/>
    <xf numFmtId="0" fontId="54" fillId="0" borderId="0" applyNumberFormat="0" applyFill="0" applyBorder="0" applyAlignment="0" applyProtection="0"/>
    <xf numFmtId="0" fontId="54" fillId="0" borderId="0" applyNumberFormat="0" applyFill="0" applyBorder="0" applyAlignment="0" applyProtection="0"/>
    <xf numFmtId="0" fontId="54" fillId="0" borderId="0" applyNumberFormat="0" applyFill="0" applyBorder="0" applyAlignment="0" applyProtection="0"/>
    <xf numFmtId="0" fontId="54" fillId="0" borderId="0" applyNumberFormat="0" applyFill="0" applyBorder="0" applyAlignment="0" applyProtection="0"/>
    <xf numFmtId="0" fontId="54" fillId="0" borderId="0" applyNumberFormat="0" applyFill="0" applyBorder="0" applyAlignment="0" applyProtection="0"/>
    <xf numFmtId="0" fontId="54" fillId="0" borderId="0" applyNumberFormat="0" applyFill="0" applyBorder="0" applyAlignment="0" applyProtection="0"/>
    <xf numFmtId="0" fontId="54" fillId="0" borderId="0" applyNumberFormat="0" applyFill="0" applyBorder="0" applyAlignment="0" applyProtection="0"/>
    <xf numFmtId="0" fontId="54" fillId="0" borderId="0" applyNumberFormat="0" applyFill="0" applyBorder="0" applyAlignment="0" applyProtection="0"/>
    <xf numFmtId="0" fontId="54" fillId="0" borderId="0" applyNumberFormat="0" applyFill="0" applyBorder="0" applyAlignment="0" applyProtection="0"/>
    <xf numFmtId="0" fontId="54" fillId="0" borderId="0" applyNumberFormat="0" applyFill="0" applyBorder="0" applyAlignment="0" applyProtection="0"/>
    <xf numFmtId="0" fontId="54" fillId="0" borderId="0" applyNumberFormat="0" applyFill="0" applyBorder="0" applyAlignment="0" applyProtection="0"/>
    <xf numFmtId="0" fontId="54" fillId="0" borderId="0" applyNumberFormat="0" applyFill="0" applyBorder="0" applyAlignment="0" applyProtection="0"/>
    <xf numFmtId="0" fontId="54" fillId="0" borderId="0" applyNumberFormat="0" applyFill="0" applyBorder="0" applyAlignment="0" applyProtection="0"/>
    <xf numFmtId="0" fontId="54" fillId="0" borderId="0" applyNumberFormat="0" applyFill="0" applyBorder="0" applyAlignment="0" applyProtection="0"/>
    <xf numFmtId="0" fontId="54" fillId="0" borderId="0" applyNumberFormat="0" applyFill="0" applyBorder="0" applyAlignment="0" applyProtection="0"/>
    <xf numFmtId="0" fontId="54" fillId="0" borderId="0" applyNumberFormat="0" applyFill="0" applyBorder="0" applyAlignment="0" applyProtection="0"/>
    <xf numFmtId="0" fontId="54" fillId="0" borderId="0" applyNumberFormat="0" applyFill="0" applyBorder="0" applyAlignment="0" applyProtection="0"/>
    <xf numFmtId="0" fontId="54" fillId="0" borderId="0" applyNumberFormat="0" applyFill="0" applyBorder="0" applyAlignment="0" applyProtection="0"/>
    <xf numFmtId="44" fontId="21" fillId="0" borderId="0" applyFont="0" applyFill="0" applyBorder="0" applyAlignment="0" applyProtection="0"/>
    <xf numFmtId="0" fontId="21" fillId="0" borderId="0"/>
    <xf numFmtId="0" fontId="54" fillId="0" borderId="0" applyNumberFormat="0" applyFill="0" applyBorder="0" applyAlignment="0" applyProtection="0"/>
    <xf numFmtId="0" fontId="54" fillId="0" borderId="0" applyNumberFormat="0" applyFill="0" applyBorder="0" applyAlignment="0" applyProtection="0"/>
    <xf numFmtId="0" fontId="54" fillId="0" borderId="0" applyNumberFormat="0" applyFill="0" applyBorder="0" applyAlignment="0" applyProtection="0"/>
    <xf numFmtId="0" fontId="54" fillId="0" borderId="0" applyNumberFormat="0" applyFill="0" applyBorder="0" applyAlignment="0" applyProtection="0"/>
    <xf numFmtId="0" fontId="54" fillId="0" borderId="0" applyNumberFormat="0" applyFill="0" applyBorder="0" applyAlignment="0" applyProtection="0"/>
    <xf numFmtId="0" fontId="54" fillId="0" borderId="0" applyNumberFormat="0" applyFill="0" applyBorder="0" applyAlignment="0" applyProtection="0"/>
    <xf numFmtId="0" fontId="54" fillId="0" borderId="0" applyNumberFormat="0" applyFill="0" applyBorder="0" applyAlignment="0" applyProtection="0"/>
    <xf numFmtId="0" fontId="54" fillId="0" borderId="0" applyNumberFormat="0" applyFill="0" applyBorder="0" applyAlignment="0" applyProtection="0"/>
    <xf numFmtId="0" fontId="54" fillId="0" borderId="0" applyNumberFormat="0" applyFill="0" applyBorder="0" applyAlignment="0" applyProtection="0"/>
    <xf numFmtId="0" fontId="54" fillId="0" borderId="0" applyNumberFormat="0" applyFill="0" applyBorder="0" applyAlignment="0" applyProtection="0"/>
    <xf numFmtId="0" fontId="54" fillId="0" borderId="0" applyNumberFormat="0" applyFill="0" applyBorder="0" applyAlignment="0" applyProtection="0"/>
    <xf numFmtId="0" fontId="54" fillId="0" borderId="0" applyNumberFormat="0" applyFill="0" applyBorder="0" applyAlignment="0" applyProtection="0"/>
    <xf numFmtId="0" fontId="54" fillId="0" borderId="0" applyNumberFormat="0" applyFill="0" applyBorder="0" applyAlignment="0" applyProtection="0"/>
    <xf numFmtId="0" fontId="54" fillId="0" borderId="0" applyNumberFormat="0" applyFill="0" applyBorder="0" applyAlignment="0" applyProtection="0"/>
    <xf numFmtId="0" fontId="54" fillId="0" borderId="0" applyNumberFormat="0" applyFill="0" applyBorder="0" applyAlignment="0" applyProtection="0"/>
    <xf numFmtId="0" fontId="54" fillId="0" borderId="0" applyNumberFormat="0" applyFill="0" applyBorder="0" applyAlignment="0" applyProtection="0"/>
    <xf numFmtId="0" fontId="54" fillId="0" borderId="0" applyNumberFormat="0" applyFill="0" applyBorder="0" applyAlignment="0" applyProtection="0"/>
    <xf numFmtId="0" fontId="54" fillId="0" borderId="0" applyNumberFormat="0" applyFill="0" applyBorder="0" applyAlignment="0" applyProtection="0"/>
    <xf numFmtId="0" fontId="54" fillId="0" borderId="0" applyNumberFormat="0" applyFill="0" applyBorder="0" applyAlignment="0" applyProtection="0"/>
    <xf numFmtId="44" fontId="32" fillId="0" borderId="0" applyFont="0" applyFill="0" applyBorder="0" applyAlignment="0" applyProtection="0"/>
    <xf numFmtId="0" fontId="54" fillId="0" borderId="0" applyNumberFormat="0" applyFill="0" applyBorder="0" applyAlignment="0" applyProtection="0"/>
    <xf numFmtId="0" fontId="54" fillId="0" borderId="0" applyNumberFormat="0" applyFill="0" applyBorder="0" applyAlignment="0" applyProtection="0"/>
    <xf numFmtId="0" fontId="54" fillId="0" borderId="0" applyNumberFormat="0" applyFill="0" applyBorder="0" applyAlignment="0" applyProtection="0"/>
    <xf numFmtId="0" fontId="54" fillId="0" borderId="0" applyNumberFormat="0" applyFill="0" applyBorder="0" applyAlignment="0" applyProtection="0"/>
    <xf numFmtId="0" fontId="54" fillId="0" borderId="0" applyNumberFormat="0" applyFill="0" applyBorder="0" applyAlignment="0" applyProtection="0"/>
    <xf numFmtId="0" fontId="54" fillId="0" borderId="0" applyNumberFormat="0" applyFill="0" applyBorder="0" applyAlignment="0" applyProtection="0"/>
    <xf numFmtId="0" fontId="54" fillId="0" borderId="0" applyNumberFormat="0" applyFill="0" applyBorder="0" applyAlignment="0" applyProtection="0"/>
    <xf numFmtId="0" fontId="54" fillId="0" borderId="0" applyNumberFormat="0" applyFill="0" applyBorder="0" applyAlignment="0" applyProtection="0"/>
    <xf numFmtId="0" fontId="54" fillId="0" borderId="0" applyNumberFormat="0" applyFill="0" applyBorder="0" applyAlignment="0" applyProtection="0"/>
    <xf numFmtId="0" fontId="54" fillId="0" borderId="0" applyNumberFormat="0" applyFill="0" applyBorder="0" applyAlignment="0" applyProtection="0"/>
    <xf numFmtId="0" fontId="54" fillId="0" borderId="0" applyNumberFormat="0" applyFill="0" applyBorder="0" applyAlignment="0" applyProtection="0"/>
    <xf numFmtId="0" fontId="54" fillId="0" borderId="0" applyNumberFormat="0" applyFill="0" applyBorder="0" applyAlignment="0" applyProtection="0"/>
    <xf numFmtId="0" fontId="54" fillId="0" borderId="0" applyNumberFormat="0" applyFill="0" applyBorder="0" applyAlignment="0" applyProtection="0"/>
    <xf numFmtId="0" fontId="54" fillId="0" borderId="0" applyNumberFormat="0" applyFill="0" applyBorder="0" applyAlignment="0" applyProtection="0"/>
    <xf numFmtId="0" fontId="54" fillId="0" borderId="0" applyNumberFormat="0" applyFill="0" applyBorder="0" applyAlignment="0" applyProtection="0"/>
    <xf numFmtId="0" fontId="54" fillId="0" borderId="0" applyNumberFormat="0" applyFill="0" applyBorder="0" applyAlignment="0" applyProtection="0"/>
    <xf numFmtId="0" fontId="54" fillId="0" borderId="0" applyNumberFormat="0" applyFill="0" applyBorder="0" applyAlignment="0" applyProtection="0"/>
    <xf numFmtId="0" fontId="54" fillId="0" borderId="0" applyNumberFormat="0" applyFill="0" applyBorder="0" applyAlignment="0" applyProtection="0"/>
    <xf numFmtId="0" fontId="54" fillId="0" borderId="0" applyNumberFormat="0" applyFill="0" applyBorder="0" applyAlignment="0" applyProtection="0"/>
    <xf numFmtId="44" fontId="21" fillId="0" borderId="0" applyFont="0" applyFill="0" applyBorder="0" applyAlignment="0" applyProtection="0"/>
    <xf numFmtId="0" fontId="19" fillId="0" borderId="0"/>
    <xf numFmtId="174" fontId="21" fillId="0" borderId="0" applyFont="0" applyFill="0" applyBorder="0" applyAlignment="0" applyProtection="0"/>
    <xf numFmtId="0" fontId="21" fillId="0" borderId="0"/>
    <xf numFmtId="0" fontId="21" fillId="0" borderId="0"/>
    <xf numFmtId="174" fontId="21" fillId="0" borderId="0" applyFont="0" applyFill="0" applyBorder="0" applyAlignment="0" applyProtection="0"/>
    <xf numFmtId="0" fontId="57" fillId="48" borderId="54" applyNumberFormat="0" applyAlignment="0" applyProtection="0"/>
    <xf numFmtId="0" fontId="58" fillId="49" borderId="55" applyNumberFormat="0" applyAlignment="0" applyProtection="0"/>
    <xf numFmtId="0" fontId="59" fillId="0" borderId="56" applyNumberFormat="0" applyFill="0" applyAlignment="0" applyProtection="0"/>
    <xf numFmtId="0" fontId="60" fillId="46" borderId="0" applyNumberFormat="0" applyBorder="0" applyAlignment="0" applyProtection="0"/>
    <xf numFmtId="0" fontId="61" fillId="47" borderId="54" applyNumberFormat="0" applyAlignment="0" applyProtection="0"/>
    <xf numFmtId="0" fontId="62" fillId="0" borderId="57" applyNumberFormat="0" applyFill="0" applyAlignment="0" applyProtection="0"/>
    <xf numFmtId="0" fontId="63" fillId="0" borderId="58" applyNumberFormat="0" applyFill="0" applyAlignment="0" applyProtection="0"/>
    <xf numFmtId="0" fontId="64" fillId="0" borderId="59" applyNumberFormat="0" applyFill="0" applyAlignment="0" applyProtection="0"/>
    <xf numFmtId="0" fontId="64" fillId="0" borderId="0" applyNumberFormat="0" applyFill="0" applyBorder="0" applyAlignment="0" applyProtection="0"/>
    <xf numFmtId="0" fontId="65" fillId="50" borderId="0" applyNumberFormat="0" applyBorder="0" applyAlignment="0" applyProtection="0"/>
    <xf numFmtId="0" fontId="21" fillId="51" borderId="53" applyNumberFormat="0" applyFont="0" applyAlignment="0" applyProtection="0"/>
    <xf numFmtId="0" fontId="56" fillId="51" borderId="53" applyNumberFormat="0" applyFont="0" applyAlignment="0" applyProtection="0"/>
    <xf numFmtId="0" fontId="66" fillId="45" borderId="0" applyNumberFormat="0" applyBorder="0" applyAlignment="0" applyProtection="0"/>
    <xf numFmtId="0" fontId="67" fillId="0" borderId="0" applyNumberFormat="0" applyFill="0" applyBorder="0" applyAlignment="0" applyProtection="0"/>
    <xf numFmtId="0" fontId="68" fillId="0" borderId="60" applyNumberFormat="0" applyFill="0" applyAlignment="0" applyProtection="0"/>
    <xf numFmtId="0" fontId="69" fillId="48" borderId="61" applyNumberFormat="0" applyAlignment="0" applyProtection="0"/>
    <xf numFmtId="0" fontId="70" fillId="0" borderId="0" applyNumberFormat="0" applyFill="0" applyBorder="0" applyAlignment="0" applyProtection="0"/>
    <xf numFmtId="0" fontId="71" fillId="0" borderId="0" applyNumberFormat="0" applyFill="0" applyBorder="0" applyAlignment="0" applyProtection="0"/>
    <xf numFmtId="180" fontId="21" fillId="0" borderId="0" applyFont="0" applyFill="0" applyBorder="0" applyAlignment="0" applyProtection="0"/>
    <xf numFmtId="0" fontId="21" fillId="0" borderId="0"/>
    <xf numFmtId="0" fontId="32" fillId="22" borderId="0" applyNumberFormat="0" applyBorder="0" applyAlignment="0" applyProtection="0"/>
    <xf numFmtId="0" fontId="32" fillId="26" borderId="0" applyNumberFormat="0" applyBorder="0" applyAlignment="0" applyProtection="0"/>
    <xf numFmtId="0" fontId="32" fillId="30" borderId="0" applyNumberFormat="0" applyBorder="0" applyAlignment="0" applyProtection="0"/>
    <xf numFmtId="0" fontId="32" fillId="34" borderId="0" applyNumberFormat="0" applyBorder="0" applyAlignment="0" applyProtection="0"/>
    <xf numFmtId="0" fontId="32" fillId="38" borderId="0" applyNumberFormat="0" applyBorder="0" applyAlignment="0" applyProtection="0"/>
    <xf numFmtId="0" fontId="32" fillId="42" borderId="0" applyNumberFormat="0" applyBorder="0" applyAlignment="0" applyProtection="0"/>
    <xf numFmtId="0" fontId="32" fillId="23" borderId="0" applyNumberFormat="0" applyBorder="0" applyAlignment="0" applyProtection="0"/>
    <xf numFmtId="0" fontId="32" fillId="27" borderId="0" applyNumberFormat="0" applyBorder="0" applyAlignment="0" applyProtection="0"/>
    <xf numFmtId="0" fontId="32" fillId="31" borderId="0" applyNumberFormat="0" applyBorder="0" applyAlignment="0" applyProtection="0"/>
    <xf numFmtId="0" fontId="32" fillId="35" borderId="0" applyNumberFormat="0" applyBorder="0" applyAlignment="0" applyProtection="0"/>
    <xf numFmtId="0" fontId="32" fillId="39" borderId="0" applyNumberFormat="0" applyBorder="0" applyAlignment="0" applyProtection="0"/>
    <xf numFmtId="0" fontId="32" fillId="43" borderId="0" applyNumberFormat="0" applyBorder="0" applyAlignment="0" applyProtection="0"/>
    <xf numFmtId="0" fontId="51" fillId="24" borderId="0" applyNumberFormat="0" applyBorder="0" applyAlignment="0" applyProtection="0"/>
    <xf numFmtId="0" fontId="51" fillId="28" borderId="0" applyNumberFormat="0" applyBorder="0" applyAlignment="0" applyProtection="0"/>
    <xf numFmtId="0" fontId="51" fillId="32" borderId="0" applyNumberFormat="0" applyBorder="0" applyAlignment="0" applyProtection="0"/>
    <xf numFmtId="0" fontId="51" fillId="36" borderId="0" applyNumberFormat="0" applyBorder="0" applyAlignment="0" applyProtection="0"/>
    <xf numFmtId="0" fontId="51" fillId="40" borderId="0" applyNumberFormat="0" applyBorder="0" applyAlignment="0" applyProtection="0"/>
    <xf numFmtId="0" fontId="51" fillId="44" borderId="0" applyNumberFormat="0" applyBorder="0" applyAlignment="0" applyProtection="0"/>
    <xf numFmtId="0" fontId="51" fillId="21" borderId="0" applyNumberFormat="0" applyBorder="0" applyAlignment="0" applyProtection="0"/>
    <xf numFmtId="0" fontId="51" fillId="25" borderId="0" applyNumberFormat="0" applyBorder="0" applyAlignment="0" applyProtection="0"/>
    <xf numFmtId="0" fontId="51" fillId="29" borderId="0" applyNumberFormat="0" applyBorder="0" applyAlignment="0" applyProtection="0"/>
    <xf numFmtId="0" fontId="51" fillId="33" borderId="0" applyNumberFormat="0" applyBorder="0" applyAlignment="0" applyProtection="0"/>
    <xf numFmtId="0" fontId="51" fillId="37" borderId="0" applyNumberFormat="0" applyBorder="0" applyAlignment="0" applyProtection="0"/>
    <xf numFmtId="0" fontId="51" fillId="41" borderId="0" applyNumberFormat="0" applyBorder="0" applyAlignment="0" applyProtection="0"/>
    <xf numFmtId="0" fontId="32" fillId="20" borderId="52" applyNumberFormat="0" applyFont="0" applyAlignment="0" applyProtection="0"/>
    <xf numFmtId="0" fontId="19" fillId="0" borderId="0"/>
    <xf numFmtId="0" fontId="54" fillId="0" borderId="0" applyNumberFormat="0" applyFill="0" applyBorder="0" applyAlignment="0" applyProtection="0"/>
    <xf numFmtId="0" fontId="54" fillId="0" borderId="0" applyNumberFormat="0" applyFill="0" applyBorder="0" applyAlignment="0" applyProtection="0"/>
    <xf numFmtId="0" fontId="54" fillId="0" borderId="0" applyNumberFormat="0" applyFill="0" applyBorder="0" applyAlignment="0" applyProtection="0"/>
    <xf numFmtId="0" fontId="54" fillId="0" borderId="0" applyNumberFormat="0" applyFill="0" applyBorder="0" applyAlignment="0" applyProtection="0"/>
    <xf numFmtId="0" fontId="54" fillId="0" borderId="0" applyNumberFormat="0" applyFill="0" applyBorder="0" applyAlignment="0" applyProtection="0"/>
    <xf numFmtId="0" fontId="54" fillId="0" borderId="0" applyNumberFormat="0" applyFill="0" applyBorder="0" applyAlignment="0" applyProtection="0"/>
    <xf numFmtId="0" fontId="54" fillId="0" borderId="0" applyNumberFormat="0" applyFill="0" applyBorder="0" applyAlignment="0" applyProtection="0"/>
    <xf numFmtId="0" fontId="54" fillId="0" borderId="0" applyNumberFormat="0" applyFill="0" applyBorder="0" applyAlignment="0" applyProtection="0"/>
    <xf numFmtId="0" fontId="54" fillId="0" borderId="0" applyNumberFormat="0" applyFill="0" applyBorder="0" applyAlignment="0" applyProtection="0"/>
    <xf numFmtId="0" fontId="54" fillId="0" borderId="0" applyNumberFormat="0" applyFill="0" applyBorder="0" applyAlignment="0" applyProtection="0"/>
    <xf numFmtId="0" fontId="54" fillId="0" borderId="0" applyNumberFormat="0" applyFill="0" applyBorder="0" applyAlignment="0" applyProtection="0"/>
    <xf numFmtId="0" fontId="54" fillId="0" borderId="0" applyNumberFormat="0" applyFill="0" applyBorder="0" applyAlignment="0" applyProtection="0"/>
    <xf numFmtId="0" fontId="54" fillId="0" borderId="0" applyNumberFormat="0" applyFill="0" applyBorder="0" applyAlignment="0" applyProtection="0"/>
    <xf numFmtId="0" fontId="54" fillId="0" borderId="0" applyNumberFormat="0" applyFill="0" applyBorder="0" applyAlignment="0" applyProtection="0"/>
    <xf numFmtId="0" fontId="54" fillId="0" borderId="0" applyNumberFormat="0" applyFill="0" applyBorder="0" applyAlignment="0" applyProtection="0"/>
    <xf numFmtId="0" fontId="54" fillId="0" borderId="0" applyNumberFormat="0" applyFill="0" applyBorder="0" applyAlignment="0" applyProtection="0"/>
    <xf numFmtId="0" fontId="54" fillId="0" borderId="0" applyNumberFormat="0" applyFill="0" applyBorder="0" applyAlignment="0" applyProtection="0"/>
    <xf numFmtId="0" fontId="54" fillId="0" borderId="0" applyNumberFormat="0" applyFill="0" applyBorder="0" applyAlignment="0" applyProtection="0"/>
    <xf numFmtId="0" fontId="54" fillId="0" borderId="0" applyNumberFormat="0" applyFill="0" applyBorder="0" applyAlignment="0" applyProtection="0"/>
    <xf numFmtId="0" fontId="54" fillId="0" borderId="0" applyNumberFormat="0" applyFill="0" applyBorder="0" applyAlignment="0" applyProtection="0"/>
    <xf numFmtId="0" fontId="54" fillId="0" borderId="0" applyNumberFormat="0" applyFill="0" applyBorder="0" applyAlignment="0" applyProtection="0"/>
    <xf numFmtId="0" fontId="54" fillId="0" borderId="0" applyNumberFormat="0" applyFill="0" applyBorder="0" applyAlignment="0" applyProtection="0"/>
    <xf numFmtId="0" fontId="54" fillId="0" borderId="0" applyNumberFormat="0" applyFill="0" applyBorder="0" applyAlignment="0" applyProtection="0"/>
    <xf numFmtId="0" fontId="54" fillId="0" borderId="0" applyNumberFormat="0" applyFill="0" applyBorder="0" applyAlignment="0" applyProtection="0"/>
    <xf numFmtId="0" fontId="54" fillId="0" borderId="0" applyNumberFormat="0" applyFill="0" applyBorder="0" applyAlignment="0" applyProtection="0"/>
    <xf numFmtId="0" fontId="54" fillId="0" borderId="0" applyNumberFormat="0" applyFill="0" applyBorder="0" applyAlignment="0" applyProtection="0"/>
    <xf numFmtId="0" fontId="54" fillId="0" borderId="0" applyNumberFormat="0" applyFill="0" applyBorder="0" applyAlignment="0" applyProtection="0"/>
    <xf numFmtId="0" fontId="54" fillId="0" borderId="0" applyNumberFormat="0" applyFill="0" applyBorder="0" applyAlignment="0" applyProtection="0"/>
    <xf numFmtId="0" fontId="54" fillId="0" borderId="0" applyNumberFormat="0" applyFill="0" applyBorder="0" applyAlignment="0" applyProtection="0"/>
    <xf numFmtId="0" fontId="54" fillId="0" borderId="0" applyNumberFormat="0" applyFill="0" applyBorder="0" applyAlignment="0" applyProtection="0"/>
    <xf numFmtId="0" fontId="54" fillId="0" borderId="0" applyNumberFormat="0" applyFill="0" applyBorder="0" applyAlignment="0" applyProtection="0"/>
    <xf numFmtId="0" fontId="54" fillId="0" borderId="0" applyNumberFormat="0" applyFill="0" applyBorder="0" applyAlignment="0" applyProtection="0"/>
    <xf numFmtId="0" fontId="54" fillId="0" borderId="0" applyNumberFormat="0" applyFill="0" applyBorder="0" applyAlignment="0" applyProtection="0"/>
    <xf numFmtId="0" fontId="54" fillId="0" borderId="0" applyNumberFormat="0" applyFill="0" applyBorder="0" applyAlignment="0" applyProtection="0"/>
    <xf numFmtId="0" fontId="54" fillId="0" borderId="0" applyNumberFormat="0" applyFill="0" applyBorder="0" applyAlignment="0" applyProtection="0"/>
    <xf numFmtId="0" fontId="54" fillId="0" borderId="0" applyNumberFormat="0" applyFill="0" applyBorder="0" applyAlignment="0" applyProtection="0"/>
    <xf numFmtId="0" fontId="54" fillId="0" borderId="0" applyNumberFormat="0" applyFill="0" applyBorder="0" applyAlignment="0" applyProtection="0"/>
    <xf numFmtId="0" fontId="54" fillId="0" borderId="0" applyNumberFormat="0" applyFill="0" applyBorder="0" applyAlignment="0" applyProtection="0"/>
    <xf numFmtId="0" fontId="54" fillId="0" borderId="0" applyNumberFormat="0" applyFill="0" applyBorder="0" applyAlignment="0" applyProtection="0"/>
    <xf numFmtId="0" fontId="54" fillId="0" borderId="0" applyNumberFormat="0" applyFill="0" applyBorder="0" applyAlignment="0" applyProtection="0"/>
    <xf numFmtId="0" fontId="54" fillId="0" borderId="0" applyNumberFormat="0" applyFill="0" applyBorder="0" applyAlignment="0" applyProtection="0"/>
    <xf numFmtId="0" fontId="54" fillId="0" borderId="0" applyNumberFormat="0" applyFill="0" applyBorder="0" applyAlignment="0" applyProtection="0"/>
    <xf numFmtId="0" fontId="54" fillId="0" borderId="0" applyNumberFormat="0" applyFill="0" applyBorder="0" applyAlignment="0" applyProtection="0"/>
    <xf numFmtId="0" fontId="54" fillId="0" borderId="0" applyNumberFormat="0" applyFill="0" applyBorder="0" applyAlignment="0" applyProtection="0"/>
    <xf numFmtId="0" fontId="54" fillId="0" borderId="0" applyNumberFormat="0" applyFill="0" applyBorder="0" applyAlignment="0" applyProtection="0"/>
    <xf numFmtId="0" fontId="54" fillId="0" borderId="0" applyNumberFormat="0" applyFill="0" applyBorder="0" applyAlignment="0" applyProtection="0"/>
    <xf numFmtId="0" fontId="54" fillId="0" borderId="0" applyNumberFormat="0" applyFill="0" applyBorder="0" applyAlignment="0" applyProtection="0"/>
    <xf numFmtId="0" fontId="54" fillId="0" borderId="0" applyNumberFormat="0" applyFill="0" applyBorder="0" applyAlignment="0" applyProtection="0"/>
    <xf numFmtId="0" fontId="54" fillId="0" borderId="0" applyNumberFormat="0" applyFill="0" applyBorder="0" applyAlignment="0" applyProtection="0"/>
    <xf numFmtId="0" fontId="54" fillId="0" borderId="0" applyNumberFormat="0" applyFill="0" applyBorder="0" applyAlignment="0" applyProtection="0"/>
    <xf numFmtId="0" fontId="54" fillId="0" borderId="0" applyNumberFormat="0" applyFill="0" applyBorder="0" applyAlignment="0" applyProtection="0"/>
    <xf numFmtId="0" fontId="54" fillId="0" borderId="0" applyNumberFormat="0" applyFill="0" applyBorder="0" applyAlignment="0" applyProtection="0"/>
    <xf numFmtId="0" fontId="54" fillId="0" borderId="0" applyNumberFormat="0" applyFill="0" applyBorder="0" applyAlignment="0" applyProtection="0"/>
    <xf numFmtId="0" fontId="54" fillId="0" borderId="0" applyNumberFormat="0" applyFill="0" applyBorder="0" applyAlignment="0" applyProtection="0"/>
    <xf numFmtId="0" fontId="54" fillId="0" borderId="0" applyNumberFormat="0" applyFill="0" applyBorder="0" applyAlignment="0" applyProtection="0"/>
    <xf numFmtId="0" fontId="54" fillId="0" borderId="0" applyNumberFormat="0" applyFill="0" applyBorder="0" applyAlignment="0" applyProtection="0"/>
    <xf numFmtId="0" fontId="54" fillId="0" borderId="0" applyNumberFormat="0" applyFill="0" applyBorder="0" applyAlignment="0" applyProtection="0"/>
    <xf numFmtId="0" fontId="54" fillId="0" borderId="0" applyNumberFormat="0" applyFill="0" applyBorder="0" applyAlignment="0" applyProtection="0"/>
    <xf numFmtId="0" fontId="54" fillId="0" borderId="0" applyNumberFormat="0" applyFill="0" applyBorder="0" applyAlignment="0" applyProtection="0"/>
    <xf numFmtId="0" fontId="54" fillId="0" borderId="0" applyNumberFormat="0" applyFill="0" applyBorder="0" applyAlignment="0" applyProtection="0"/>
    <xf numFmtId="0" fontId="54" fillId="0" borderId="0" applyNumberFormat="0" applyFill="0" applyBorder="0" applyAlignment="0" applyProtection="0"/>
    <xf numFmtId="0" fontId="54" fillId="0" borderId="0" applyNumberFormat="0" applyFill="0" applyBorder="0" applyAlignment="0" applyProtection="0"/>
    <xf numFmtId="0" fontId="54" fillId="0" borderId="0" applyNumberFormat="0" applyFill="0" applyBorder="0" applyAlignment="0" applyProtection="0"/>
    <xf numFmtId="0" fontId="54" fillId="0" borderId="0" applyNumberFormat="0" applyFill="0" applyBorder="0" applyAlignment="0" applyProtection="0"/>
    <xf numFmtId="0" fontId="54" fillId="0" borderId="0" applyNumberFormat="0" applyFill="0" applyBorder="0" applyAlignment="0" applyProtection="0"/>
    <xf numFmtId="0" fontId="54" fillId="0" borderId="0" applyNumberFormat="0" applyFill="0" applyBorder="0" applyAlignment="0" applyProtection="0"/>
    <xf numFmtId="0" fontId="54" fillId="0" borderId="0" applyNumberFormat="0" applyFill="0" applyBorder="0" applyAlignment="0" applyProtection="0"/>
    <xf numFmtId="0" fontId="54" fillId="0" borderId="0" applyNumberFormat="0" applyFill="0" applyBorder="0" applyAlignment="0" applyProtection="0"/>
    <xf numFmtId="0" fontId="54" fillId="0" borderId="0" applyNumberFormat="0" applyFill="0" applyBorder="0" applyAlignment="0" applyProtection="0"/>
    <xf numFmtId="0" fontId="54" fillId="0" borderId="0" applyNumberFormat="0" applyFill="0" applyBorder="0" applyAlignment="0" applyProtection="0"/>
    <xf numFmtId="0" fontId="54" fillId="0" borderId="0" applyNumberFormat="0" applyFill="0" applyBorder="0" applyAlignment="0" applyProtection="0"/>
    <xf numFmtId="0" fontId="54" fillId="0" borderId="0" applyNumberFormat="0" applyFill="0" applyBorder="0" applyAlignment="0" applyProtection="0"/>
    <xf numFmtId="0" fontId="54" fillId="0" borderId="0" applyNumberFormat="0" applyFill="0" applyBorder="0" applyAlignment="0" applyProtection="0"/>
    <xf numFmtId="0" fontId="54" fillId="0" borderId="0" applyNumberFormat="0" applyFill="0" applyBorder="0" applyAlignment="0" applyProtection="0"/>
    <xf numFmtId="0" fontId="54" fillId="0" borderId="0" applyNumberFormat="0" applyFill="0" applyBorder="0" applyAlignment="0" applyProtection="0"/>
    <xf numFmtId="0" fontId="54" fillId="0" borderId="0" applyNumberFormat="0" applyFill="0" applyBorder="0" applyAlignment="0" applyProtection="0"/>
    <xf numFmtId="0" fontId="54" fillId="0" borderId="0" applyNumberFormat="0" applyFill="0" applyBorder="0" applyAlignment="0" applyProtection="0"/>
    <xf numFmtId="0" fontId="54" fillId="0" borderId="0" applyNumberFormat="0" applyFill="0" applyBorder="0" applyAlignment="0" applyProtection="0"/>
    <xf numFmtId="0" fontId="54" fillId="0" borderId="0" applyNumberFormat="0" applyFill="0" applyBorder="0" applyAlignment="0" applyProtection="0"/>
    <xf numFmtId="0" fontId="54" fillId="0" borderId="0" applyNumberFormat="0" applyFill="0" applyBorder="0" applyAlignment="0" applyProtection="0"/>
    <xf numFmtId="0" fontId="54" fillId="0" borderId="0" applyNumberFormat="0" applyFill="0" applyBorder="0" applyAlignment="0" applyProtection="0"/>
    <xf numFmtId="0" fontId="54" fillId="0" borderId="0" applyNumberFormat="0" applyFill="0" applyBorder="0" applyAlignment="0" applyProtection="0"/>
    <xf numFmtId="0" fontId="54" fillId="0" borderId="0" applyNumberFormat="0" applyFill="0" applyBorder="0" applyAlignment="0" applyProtection="0"/>
    <xf numFmtId="0" fontId="54" fillId="0" borderId="0" applyNumberFormat="0" applyFill="0" applyBorder="0" applyAlignment="0" applyProtection="0"/>
    <xf numFmtId="0" fontId="54" fillId="0" borderId="0" applyNumberFormat="0" applyFill="0" applyBorder="0" applyAlignment="0" applyProtection="0"/>
    <xf numFmtId="0" fontId="54" fillId="0" borderId="0" applyNumberFormat="0" applyFill="0" applyBorder="0" applyAlignment="0" applyProtection="0"/>
    <xf numFmtId="0" fontId="54" fillId="0" borderId="0" applyNumberFormat="0" applyFill="0" applyBorder="0" applyAlignment="0" applyProtection="0"/>
    <xf numFmtId="0" fontId="54" fillId="0" borderId="0" applyNumberFormat="0" applyFill="0" applyBorder="0" applyAlignment="0" applyProtection="0"/>
    <xf numFmtId="0" fontId="54" fillId="0" borderId="0" applyNumberFormat="0" applyFill="0" applyBorder="0" applyAlignment="0" applyProtection="0"/>
    <xf numFmtId="0" fontId="54" fillId="0" borderId="0" applyNumberFormat="0" applyFill="0" applyBorder="0" applyAlignment="0" applyProtection="0"/>
    <xf numFmtId="0" fontId="54" fillId="0" borderId="0" applyNumberFormat="0" applyFill="0" applyBorder="0" applyAlignment="0" applyProtection="0"/>
    <xf numFmtId="0" fontId="54" fillId="0" borderId="0" applyNumberFormat="0" applyFill="0" applyBorder="0" applyAlignment="0" applyProtection="0"/>
    <xf numFmtId="0" fontId="54" fillId="0" borderId="0" applyNumberFormat="0" applyFill="0" applyBorder="0" applyAlignment="0" applyProtection="0"/>
    <xf numFmtId="0" fontId="54" fillId="0" borderId="0" applyNumberFormat="0" applyFill="0" applyBorder="0" applyAlignment="0" applyProtection="0"/>
    <xf numFmtId="0" fontId="54" fillId="0" borderId="0" applyNumberFormat="0" applyFill="0" applyBorder="0" applyAlignment="0" applyProtection="0"/>
    <xf numFmtId="0" fontId="54" fillId="0" borderId="0" applyNumberFormat="0" applyFill="0" applyBorder="0" applyAlignment="0" applyProtection="0"/>
    <xf numFmtId="0" fontId="54" fillId="0" borderId="0" applyNumberFormat="0" applyFill="0" applyBorder="0" applyAlignment="0" applyProtection="0"/>
    <xf numFmtId="0" fontId="54" fillId="0" borderId="0" applyNumberFormat="0" applyFill="0" applyBorder="0" applyAlignment="0" applyProtection="0"/>
    <xf numFmtId="0" fontId="54" fillId="0" borderId="0" applyNumberFormat="0" applyFill="0" applyBorder="0" applyAlignment="0" applyProtection="0"/>
    <xf numFmtId="0" fontId="54" fillId="0" borderId="0" applyNumberFormat="0" applyFill="0" applyBorder="0" applyAlignment="0" applyProtection="0"/>
    <xf numFmtId="0" fontId="54" fillId="0" borderId="0" applyNumberFormat="0" applyFill="0" applyBorder="0" applyAlignment="0" applyProtection="0"/>
    <xf numFmtId="0" fontId="54" fillId="0" borderId="0" applyNumberFormat="0" applyFill="0" applyBorder="0" applyAlignment="0" applyProtection="0"/>
    <xf numFmtId="0" fontId="54" fillId="0" borderId="0" applyNumberFormat="0" applyFill="0" applyBorder="0" applyAlignment="0" applyProtection="0"/>
    <xf numFmtId="0" fontId="54" fillId="0" borderId="0" applyNumberFormat="0" applyFill="0" applyBorder="0" applyAlignment="0" applyProtection="0"/>
    <xf numFmtId="0" fontId="54" fillId="0" borderId="0" applyNumberFormat="0" applyFill="0" applyBorder="0" applyAlignment="0" applyProtection="0"/>
    <xf numFmtId="0" fontId="54" fillId="0" borderId="0" applyNumberFormat="0" applyFill="0" applyBorder="0" applyAlignment="0" applyProtection="0"/>
    <xf numFmtId="0" fontId="54" fillId="0" borderId="0" applyNumberFormat="0" applyFill="0" applyBorder="0" applyAlignment="0" applyProtection="0"/>
    <xf numFmtId="0" fontId="54" fillId="0" borderId="0" applyNumberFormat="0" applyFill="0" applyBorder="0" applyAlignment="0" applyProtection="0"/>
    <xf numFmtId="0" fontId="54" fillId="0" borderId="0" applyNumberFormat="0" applyFill="0" applyBorder="0" applyAlignment="0" applyProtection="0"/>
    <xf numFmtId="0" fontId="54" fillId="0" borderId="0" applyNumberFormat="0" applyFill="0" applyBorder="0" applyAlignment="0" applyProtection="0"/>
    <xf numFmtId="0" fontId="54" fillId="0" borderId="0" applyNumberFormat="0" applyFill="0" applyBorder="0" applyAlignment="0" applyProtection="0"/>
    <xf numFmtId="0" fontId="54" fillId="0" borderId="0" applyNumberFormat="0" applyFill="0" applyBorder="0" applyAlignment="0" applyProtection="0"/>
    <xf numFmtId="0" fontId="54" fillId="0" borderId="0" applyNumberFormat="0" applyFill="0" applyBorder="0" applyAlignment="0" applyProtection="0"/>
    <xf numFmtId="0" fontId="54" fillId="0" borderId="0" applyNumberFormat="0" applyFill="0" applyBorder="0" applyAlignment="0" applyProtection="0"/>
    <xf numFmtId="0" fontId="54" fillId="0" borderId="0" applyNumberFormat="0" applyFill="0" applyBorder="0" applyAlignment="0" applyProtection="0"/>
    <xf numFmtId="0" fontId="54" fillId="0" borderId="0" applyNumberFormat="0" applyFill="0" applyBorder="0" applyAlignment="0" applyProtection="0"/>
    <xf numFmtId="0" fontId="54" fillId="0" borderId="0" applyNumberFormat="0" applyFill="0" applyBorder="0" applyAlignment="0" applyProtection="0"/>
    <xf numFmtId="0" fontId="54" fillId="0" borderId="0" applyNumberFormat="0" applyFill="0" applyBorder="0" applyAlignment="0" applyProtection="0"/>
    <xf numFmtId="0" fontId="54" fillId="0" borderId="0" applyNumberFormat="0" applyFill="0" applyBorder="0" applyAlignment="0" applyProtection="0"/>
    <xf numFmtId="0" fontId="54" fillId="0" borderId="0" applyNumberFormat="0" applyFill="0" applyBorder="0" applyAlignment="0" applyProtection="0"/>
    <xf numFmtId="0" fontId="54" fillId="0" borderId="0" applyNumberFormat="0" applyFill="0" applyBorder="0" applyAlignment="0" applyProtection="0"/>
    <xf numFmtId="0" fontId="54" fillId="0" borderId="0" applyNumberFormat="0" applyFill="0" applyBorder="0" applyAlignment="0" applyProtection="0"/>
    <xf numFmtId="0" fontId="54" fillId="0" borderId="0" applyNumberFormat="0" applyFill="0" applyBorder="0" applyAlignment="0" applyProtection="0"/>
    <xf numFmtId="0" fontId="54" fillId="0" borderId="0" applyNumberFormat="0" applyFill="0" applyBorder="0" applyAlignment="0" applyProtection="0"/>
    <xf numFmtId="0" fontId="54" fillId="0" borderId="0" applyNumberFormat="0" applyFill="0" applyBorder="0" applyAlignment="0" applyProtection="0"/>
    <xf numFmtId="0" fontId="54" fillId="0" borderId="0" applyNumberFormat="0" applyFill="0" applyBorder="0" applyAlignment="0" applyProtection="0"/>
    <xf numFmtId="0" fontId="54" fillId="0" borderId="0" applyNumberFormat="0" applyFill="0" applyBorder="0" applyAlignment="0" applyProtection="0"/>
    <xf numFmtId="0" fontId="54" fillId="0" borderId="0" applyNumberFormat="0" applyFill="0" applyBorder="0" applyAlignment="0" applyProtection="0"/>
    <xf numFmtId="0" fontId="54" fillId="0" borderId="0" applyNumberFormat="0" applyFill="0" applyBorder="0" applyAlignment="0" applyProtection="0"/>
    <xf numFmtId="0" fontId="54" fillId="0" borderId="0" applyNumberFormat="0" applyFill="0" applyBorder="0" applyAlignment="0" applyProtection="0"/>
    <xf numFmtId="0" fontId="54" fillId="0" borderId="0" applyNumberFormat="0" applyFill="0" applyBorder="0" applyAlignment="0" applyProtection="0"/>
    <xf numFmtId="0" fontId="54" fillId="0" borderId="0" applyNumberFormat="0" applyFill="0" applyBorder="0" applyAlignment="0" applyProtection="0"/>
    <xf numFmtId="0" fontId="54" fillId="0" borderId="0" applyNumberFormat="0" applyFill="0" applyBorder="0" applyAlignment="0" applyProtection="0"/>
    <xf numFmtId="0" fontId="54" fillId="0" borderId="0" applyNumberFormat="0" applyFill="0" applyBorder="0" applyAlignment="0" applyProtection="0"/>
    <xf numFmtId="0" fontId="54" fillId="0" borderId="0" applyNumberFormat="0" applyFill="0" applyBorder="0" applyAlignment="0" applyProtection="0"/>
    <xf numFmtId="0" fontId="54" fillId="0" borderId="0" applyNumberFormat="0" applyFill="0" applyBorder="0" applyAlignment="0" applyProtection="0"/>
    <xf numFmtId="0" fontId="54" fillId="0" borderId="0" applyNumberFormat="0" applyFill="0" applyBorder="0" applyAlignment="0" applyProtection="0"/>
    <xf numFmtId="0" fontId="54" fillId="0" borderId="0" applyNumberFormat="0" applyFill="0" applyBorder="0" applyAlignment="0" applyProtection="0"/>
    <xf numFmtId="0" fontId="54" fillId="0" borderId="0" applyNumberFormat="0" applyFill="0" applyBorder="0" applyAlignment="0" applyProtection="0"/>
    <xf numFmtId="0" fontId="54" fillId="0" borderId="0" applyNumberFormat="0" applyFill="0" applyBorder="0" applyAlignment="0" applyProtection="0"/>
    <xf numFmtId="0" fontId="54" fillId="0" borderId="0" applyNumberFormat="0" applyFill="0" applyBorder="0" applyAlignment="0" applyProtection="0"/>
    <xf numFmtId="0" fontId="54" fillId="0" borderId="0" applyNumberFormat="0" applyFill="0" applyBorder="0" applyAlignment="0" applyProtection="0"/>
    <xf numFmtId="0" fontId="54" fillId="0" borderId="0" applyNumberFormat="0" applyFill="0" applyBorder="0" applyAlignment="0" applyProtection="0"/>
    <xf numFmtId="0" fontId="54" fillId="0" borderId="0" applyNumberFormat="0" applyFill="0" applyBorder="0" applyAlignment="0" applyProtection="0"/>
    <xf numFmtId="0" fontId="54" fillId="0" borderId="0" applyNumberFormat="0" applyFill="0" applyBorder="0" applyAlignment="0" applyProtection="0"/>
    <xf numFmtId="0" fontId="54" fillId="0" borderId="0" applyNumberFormat="0" applyFill="0" applyBorder="0" applyAlignment="0" applyProtection="0"/>
    <xf numFmtId="0" fontId="54" fillId="0" borderId="0" applyNumberFormat="0" applyFill="0" applyBorder="0" applyAlignment="0" applyProtection="0"/>
    <xf numFmtId="0" fontId="54" fillId="0" borderId="0" applyNumberFormat="0" applyFill="0" applyBorder="0" applyAlignment="0" applyProtection="0"/>
    <xf numFmtId="0" fontId="54" fillId="0" borderId="0" applyNumberFormat="0" applyFill="0" applyBorder="0" applyAlignment="0" applyProtection="0"/>
    <xf numFmtId="0" fontId="54" fillId="0" borderId="0" applyNumberFormat="0" applyFill="0" applyBorder="0" applyAlignment="0" applyProtection="0"/>
    <xf numFmtId="0" fontId="54" fillId="0" borderId="0" applyNumberFormat="0" applyFill="0" applyBorder="0" applyAlignment="0" applyProtection="0"/>
    <xf numFmtId="0" fontId="54" fillId="0" borderId="0" applyNumberFormat="0" applyFill="0" applyBorder="0" applyAlignment="0" applyProtection="0"/>
    <xf numFmtId="0" fontId="54" fillId="0" borderId="0" applyNumberFormat="0" applyFill="0" applyBorder="0" applyAlignment="0" applyProtection="0"/>
    <xf numFmtId="0" fontId="54" fillId="0" borderId="0" applyNumberFormat="0" applyFill="0" applyBorder="0" applyAlignment="0" applyProtection="0"/>
    <xf numFmtId="0" fontId="54" fillId="0" borderId="0" applyNumberFormat="0" applyFill="0" applyBorder="0" applyAlignment="0" applyProtection="0"/>
    <xf numFmtId="0" fontId="54" fillId="0" borderId="0" applyNumberFormat="0" applyFill="0" applyBorder="0" applyAlignment="0" applyProtection="0"/>
    <xf numFmtId="0" fontId="54" fillId="0" borderId="0" applyNumberFormat="0" applyFill="0" applyBorder="0" applyAlignment="0" applyProtection="0"/>
    <xf numFmtId="0" fontId="54" fillId="0" borderId="0" applyNumberFormat="0" applyFill="0" applyBorder="0" applyAlignment="0" applyProtection="0"/>
    <xf numFmtId="0" fontId="54" fillId="0" borderId="0" applyNumberFormat="0" applyFill="0" applyBorder="0" applyAlignment="0" applyProtection="0"/>
    <xf numFmtId="0" fontId="54" fillId="0" borderId="0" applyNumberFormat="0" applyFill="0" applyBorder="0" applyAlignment="0" applyProtection="0"/>
    <xf numFmtId="0" fontId="54" fillId="0" borderId="0" applyNumberFormat="0" applyFill="0" applyBorder="0" applyAlignment="0" applyProtection="0"/>
    <xf numFmtId="0" fontId="54" fillId="0" borderId="0" applyNumberFormat="0" applyFill="0" applyBorder="0" applyAlignment="0" applyProtection="0"/>
    <xf numFmtId="0" fontId="54" fillId="0" borderId="0" applyNumberFormat="0" applyFill="0" applyBorder="0" applyAlignment="0" applyProtection="0"/>
    <xf numFmtId="0" fontId="54" fillId="0" borderId="0" applyNumberFormat="0" applyFill="0" applyBorder="0" applyAlignment="0" applyProtection="0"/>
    <xf numFmtId="0" fontId="54" fillId="0" borderId="0" applyNumberFormat="0" applyFill="0" applyBorder="0" applyAlignment="0" applyProtection="0"/>
    <xf numFmtId="0" fontId="54" fillId="0" borderId="0" applyNumberFormat="0" applyFill="0" applyBorder="0" applyAlignment="0" applyProtection="0"/>
    <xf numFmtId="0" fontId="54" fillId="0" borderId="0" applyNumberFormat="0" applyFill="0" applyBorder="0" applyAlignment="0" applyProtection="0"/>
    <xf numFmtId="0" fontId="54" fillId="0" borderId="0" applyNumberFormat="0" applyFill="0" applyBorder="0" applyAlignment="0" applyProtection="0"/>
    <xf numFmtId="0" fontId="54" fillId="0" borderId="0" applyNumberFormat="0" applyFill="0" applyBorder="0" applyAlignment="0" applyProtection="0"/>
    <xf numFmtId="0" fontId="54" fillId="0" borderId="0" applyNumberFormat="0" applyFill="0" applyBorder="0" applyAlignment="0" applyProtection="0"/>
    <xf numFmtId="0" fontId="54" fillId="0" borderId="0" applyNumberFormat="0" applyFill="0" applyBorder="0" applyAlignment="0" applyProtection="0"/>
    <xf numFmtId="0" fontId="54" fillId="0" borderId="0" applyNumberFormat="0" applyFill="0" applyBorder="0" applyAlignment="0" applyProtection="0"/>
    <xf numFmtId="0" fontId="54" fillId="0" borderId="0" applyNumberFormat="0" applyFill="0" applyBorder="0" applyAlignment="0" applyProtection="0"/>
    <xf numFmtId="0" fontId="54" fillId="0" borderId="0" applyNumberFormat="0" applyFill="0" applyBorder="0" applyAlignment="0" applyProtection="0"/>
    <xf numFmtId="0" fontId="54" fillId="0" borderId="0" applyNumberFormat="0" applyFill="0" applyBorder="0" applyAlignment="0" applyProtection="0"/>
    <xf numFmtId="0" fontId="54" fillId="0" borderId="0" applyNumberFormat="0" applyFill="0" applyBorder="0" applyAlignment="0" applyProtection="0"/>
    <xf numFmtId="0" fontId="54" fillId="0" borderId="0" applyNumberFormat="0" applyFill="0" applyBorder="0" applyAlignment="0" applyProtection="0"/>
    <xf numFmtId="0" fontId="54" fillId="0" borderId="0" applyNumberFormat="0" applyFill="0" applyBorder="0" applyAlignment="0" applyProtection="0"/>
    <xf numFmtId="0" fontId="54" fillId="0" borderId="0" applyNumberFormat="0" applyFill="0" applyBorder="0" applyAlignment="0" applyProtection="0"/>
    <xf numFmtId="0" fontId="54" fillId="0" borderId="0" applyNumberFormat="0" applyFill="0" applyBorder="0" applyAlignment="0" applyProtection="0"/>
    <xf numFmtId="0" fontId="54" fillId="0" borderId="0" applyNumberFormat="0" applyFill="0" applyBorder="0" applyAlignment="0" applyProtection="0"/>
    <xf numFmtId="0" fontId="54" fillId="0" borderId="0" applyNumberFormat="0" applyFill="0" applyBorder="0" applyAlignment="0" applyProtection="0"/>
    <xf numFmtId="0" fontId="54" fillId="0" borderId="0" applyNumberFormat="0" applyFill="0" applyBorder="0" applyAlignment="0" applyProtection="0"/>
    <xf numFmtId="0" fontId="54" fillId="0" borderId="0" applyNumberFormat="0" applyFill="0" applyBorder="0" applyAlignment="0" applyProtection="0"/>
    <xf numFmtId="0" fontId="54" fillId="0" borderId="0" applyNumberFormat="0" applyFill="0" applyBorder="0" applyAlignment="0" applyProtection="0"/>
    <xf numFmtId="0" fontId="54" fillId="0" borderId="0" applyNumberFormat="0" applyFill="0" applyBorder="0" applyAlignment="0" applyProtection="0"/>
    <xf numFmtId="0" fontId="54" fillId="0" borderId="0" applyNumberFormat="0" applyFill="0" applyBorder="0" applyAlignment="0" applyProtection="0"/>
    <xf numFmtId="0" fontId="54" fillId="0" borderId="0" applyNumberFormat="0" applyFill="0" applyBorder="0" applyAlignment="0" applyProtection="0"/>
    <xf numFmtId="0" fontId="54" fillId="0" borderId="0" applyNumberFormat="0" applyFill="0" applyBorder="0" applyAlignment="0" applyProtection="0"/>
    <xf numFmtId="0" fontId="54" fillId="0" borderId="0" applyNumberFormat="0" applyFill="0" applyBorder="0" applyAlignment="0" applyProtection="0"/>
    <xf numFmtId="0" fontId="54" fillId="0" borderId="0" applyNumberFormat="0" applyFill="0" applyBorder="0" applyAlignment="0" applyProtection="0"/>
    <xf numFmtId="0" fontId="54" fillId="0" borderId="0" applyNumberFormat="0" applyFill="0" applyBorder="0" applyAlignment="0" applyProtection="0"/>
    <xf numFmtId="0" fontId="54" fillId="0" borderId="0" applyNumberFormat="0" applyFill="0" applyBorder="0" applyAlignment="0" applyProtection="0"/>
    <xf numFmtId="0" fontId="54" fillId="0" borderId="0" applyNumberFormat="0" applyFill="0" applyBorder="0" applyAlignment="0" applyProtection="0"/>
    <xf numFmtId="0" fontId="54" fillId="0" borderId="0" applyNumberFormat="0" applyFill="0" applyBorder="0" applyAlignment="0" applyProtection="0"/>
    <xf numFmtId="0" fontId="54" fillId="0" borderId="0" applyNumberFormat="0" applyFill="0" applyBorder="0" applyAlignment="0" applyProtection="0"/>
    <xf numFmtId="0" fontId="54" fillId="0" borderId="0" applyNumberFormat="0" applyFill="0" applyBorder="0" applyAlignment="0" applyProtection="0"/>
    <xf numFmtId="0" fontId="54" fillId="0" borderId="0" applyNumberFormat="0" applyFill="0" applyBorder="0" applyAlignment="0" applyProtection="0"/>
    <xf numFmtId="0" fontId="54" fillId="0" borderId="0" applyNumberFormat="0" applyFill="0" applyBorder="0" applyAlignment="0" applyProtection="0"/>
    <xf numFmtId="0" fontId="54" fillId="0" borderId="0" applyNumberFormat="0" applyFill="0" applyBorder="0" applyAlignment="0" applyProtection="0"/>
    <xf numFmtId="0" fontId="54" fillId="0" borderId="0" applyNumberFormat="0" applyFill="0" applyBorder="0" applyAlignment="0" applyProtection="0"/>
    <xf numFmtId="0" fontId="54" fillId="0" borderId="0" applyNumberFormat="0" applyFill="0" applyBorder="0" applyAlignment="0" applyProtection="0"/>
    <xf numFmtId="0" fontId="54" fillId="0" borderId="0" applyNumberFormat="0" applyFill="0" applyBorder="0" applyAlignment="0" applyProtection="0"/>
    <xf numFmtId="0" fontId="54" fillId="0" borderId="0" applyNumberFormat="0" applyFill="0" applyBorder="0" applyAlignment="0" applyProtection="0"/>
    <xf numFmtId="0" fontId="54" fillId="0" borderId="0" applyNumberFormat="0" applyFill="0" applyBorder="0" applyAlignment="0" applyProtection="0"/>
    <xf numFmtId="0" fontId="54" fillId="0" borderId="0" applyNumberFormat="0" applyFill="0" applyBorder="0" applyAlignment="0" applyProtection="0"/>
    <xf numFmtId="0" fontId="54" fillId="0" borderId="0" applyNumberFormat="0" applyFill="0" applyBorder="0" applyAlignment="0" applyProtection="0"/>
    <xf numFmtId="0" fontId="54" fillId="0" borderId="0" applyNumberFormat="0" applyFill="0" applyBorder="0" applyAlignment="0" applyProtection="0"/>
    <xf numFmtId="0" fontId="3" fillId="0" borderId="0"/>
    <xf numFmtId="0" fontId="3" fillId="0" borderId="0"/>
    <xf numFmtId="165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0" fontId="3" fillId="0" borderId="0"/>
    <xf numFmtId="0" fontId="3" fillId="0" borderId="0"/>
    <xf numFmtId="165" fontId="3" fillId="0" borderId="0" applyFont="0" applyFill="0" applyBorder="0" applyAlignment="0" applyProtection="0"/>
    <xf numFmtId="0" fontId="3" fillId="0" borderId="0"/>
    <xf numFmtId="165" fontId="3" fillId="0" borderId="0" applyFont="0" applyFill="0" applyBorder="0" applyAlignment="0" applyProtection="0"/>
    <xf numFmtId="0" fontId="3" fillId="0" borderId="0"/>
    <xf numFmtId="165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0" fontId="2" fillId="0" borderId="0"/>
    <xf numFmtId="165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0" fontId="1" fillId="0" borderId="0"/>
    <xf numFmtId="165" fontId="1" fillId="0" borderId="0" applyFont="0" applyFill="0" applyBorder="0" applyAlignment="0" applyProtection="0"/>
    <xf numFmtId="0" fontId="1" fillId="0" borderId="0"/>
    <xf numFmtId="165" fontId="1" fillId="0" borderId="0" applyFont="0" applyFill="0" applyBorder="0" applyAlignment="0" applyProtection="0"/>
    <xf numFmtId="0" fontId="1" fillId="0" borderId="0"/>
    <xf numFmtId="165" fontId="1" fillId="0" borderId="0" applyFont="0" applyFill="0" applyBorder="0" applyAlignment="0" applyProtection="0"/>
    <xf numFmtId="0" fontId="1" fillId="0" borderId="0"/>
    <xf numFmtId="165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592">
    <xf numFmtId="0" fontId="0" fillId="0" borderId="0" xfId="0"/>
    <xf numFmtId="0" fontId="19" fillId="0" borderId="0" xfId="1" applyFont="1"/>
    <xf numFmtId="165" fontId="19" fillId="0" borderId="0" xfId="2" applyFont="1"/>
    <xf numFmtId="0" fontId="19" fillId="0" borderId="0" xfId="1" applyFont="1" applyAlignment="1">
      <alignment horizontal="center"/>
    </xf>
    <xf numFmtId="44" fontId="21" fillId="5" borderId="13" xfId="2" applyNumberFormat="1" applyFont="1" applyFill="1" applyBorder="1" applyAlignment="1">
      <alignment horizontal="left" vertical="center"/>
    </xf>
    <xf numFmtId="165" fontId="20" fillId="0" borderId="13" xfId="2" applyFont="1" applyFill="1" applyBorder="1" applyAlignment="1">
      <alignment horizontal="left" vertical="center"/>
    </xf>
    <xf numFmtId="165" fontId="20" fillId="6" borderId="16" xfId="2" applyFont="1" applyFill="1" applyBorder="1" applyAlignment="1">
      <alignment horizontal="left" vertical="center"/>
    </xf>
    <xf numFmtId="165" fontId="20" fillId="6" borderId="20" xfId="2" applyFont="1" applyFill="1" applyBorder="1" applyAlignment="1">
      <alignment horizontal="left" vertical="center"/>
    </xf>
    <xf numFmtId="165" fontId="21" fillId="6" borderId="20" xfId="2" applyFont="1" applyFill="1" applyBorder="1" applyAlignment="1">
      <alignment horizontal="left" vertical="center"/>
    </xf>
    <xf numFmtId="165" fontId="20" fillId="0" borderId="16" xfId="2" applyFont="1" applyFill="1" applyBorder="1" applyAlignment="1">
      <alignment horizontal="left" vertical="center"/>
    </xf>
    <xf numFmtId="0" fontId="19" fillId="0" borderId="22" xfId="1" applyFont="1" applyBorder="1" applyAlignment="1">
      <alignment horizontal="left" vertical="center"/>
    </xf>
    <xf numFmtId="0" fontId="19" fillId="0" borderId="13" xfId="1" applyFont="1" applyBorder="1" applyAlignment="1">
      <alignment horizontal="left" vertical="center"/>
    </xf>
    <xf numFmtId="0" fontId="19" fillId="0" borderId="19" xfId="1" applyFont="1" applyBorder="1" applyAlignment="1">
      <alignment horizontal="left" vertical="center"/>
    </xf>
    <xf numFmtId="165" fontId="20" fillId="0" borderId="20" xfId="2" applyFont="1" applyFill="1" applyBorder="1" applyAlignment="1">
      <alignment horizontal="left" vertical="center"/>
    </xf>
    <xf numFmtId="165" fontId="21" fillId="0" borderId="20" xfId="2" applyFont="1" applyFill="1" applyBorder="1" applyAlignment="1">
      <alignment horizontal="left" vertical="center"/>
    </xf>
    <xf numFmtId="165" fontId="21" fillId="0" borderId="16" xfId="2" applyFont="1" applyFill="1" applyBorder="1" applyAlignment="1">
      <alignment horizontal="left" vertical="center"/>
    </xf>
    <xf numFmtId="165" fontId="20" fillId="6" borderId="13" xfId="2" applyFont="1" applyFill="1" applyBorder="1" applyAlignment="1">
      <alignment horizontal="left" vertical="center"/>
    </xf>
    <xf numFmtId="165" fontId="21" fillId="6" borderId="13" xfId="2" applyFont="1" applyFill="1" applyBorder="1" applyAlignment="1">
      <alignment horizontal="left" vertical="center"/>
    </xf>
    <xf numFmtId="0" fontId="19" fillId="6" borderId="13" xfId="1" applyFont="1" applyFill="1" applyBorder="1" applyAlignment="1">
      <alignment horizontal="left" vertical="center"/>
    </xf>
    <xf numFmtId="0" fontId="19" fillId="6" borderId="20" xfId="1" applyFont="1" applyFill="1" applyBorder="1" applyAlignment="1">
      <alignment horizontal="left" vertical="center"/>
    </xf>
    <xf numFmtId="165" fontId="21" fillId="0" borderId="13" xfId="2" applyFont="1" applyFill="1" applyBorder="1" applyAlignment="1">
      <alignment horizontal="left" vertical="center"/>
    </xf>
    <xf numFmtId="0" fontId="19" fillId="0" borderId="0" xfId="1" applyFont="1" applyAlignment="1">
      <alignment horizontal="left" vertical="center"/>
    </xf>
    <xf numFmtId="16" fontId="19" fillId="0" borderId="13" xfId="1" applyNumberFormat="1" applyFont="1" applyBorder="1" applyAlignment="1">
      <alignment horizontal="left" vertical="center"/>
    </xf>
    <xf numFmtId="0" fontId="22" fillId="0" borderId="13" xfId="1" applyFont="1" applyBorder="1" applyAlignment="1">
      <alignment horizontal="left" vertical="center"/>
    </xf>
    <xf numFmtId="0" fontId="19" fillId="0" borderId="32" xfId="1" applyFont="1" applyBorder="1" applyAlignment="1">
      <alignment vertical="center"/>
    </xf>
    <xf numFmtId="0" fontId="22" fillId="7" borderId="0" xfId="1" applyFont="1" applyFill="1" applyAlignment="1">
      <alignment horizontal="left" vertical="center"/>
    </xf>
    <xf numFmtId="0" fontId="25" fillId="7" borderId="0" xfId="1" quotePrefix="1" applyFont="1" applyFill="1" applyAlignment="1">
      <alignment horizontal="left" vertical="center"/>
    </xf>
    <xf numFmtId="0" fontId="19" fillId="6" borderId="0" xfId="1" applyFont="1" applyFill="1"/>
    <xf numFmtId="0" fontId="22" fillId="2" borderId="33" xfId="1" applyFont="1" applyFill="1" applyBorder="1"/>
    <xf numFmtId="0" fontId="22" fillId="2" borderId="34" xfId="1" applyFont="1" applyFill="1" applyBorder="1"/>
    <xf numFmtId="165" fontId="22" fillId="2" borderId="34" xfId="2" applyFont="1" applyFill="1" applyBorder="1" applyAlignment="1"/>
    <xf numFmtId="0" fontId="22" fillId="3" borderId="35" xfId="1" applyFont="1" applyFill="1" applyBorder="1" applyAlignment="1">
      <alignment horizontal="left" vertical="center"/>
    </xf>
    <xf numFmtId="0" fontId="22" fillId="3" borderId="36" xfId="1" applyFont="1" applyFill="1" applyBorder="1" applyAlignment="1">
      <alignment horizontal="left" vertical="center"/>
    </xf>
    <xf numFmtId="0" fontId="23" fillId="3" borderId="36" xfId="2" applyNumberFormat="1" applyFont="1" applyFill="1" applyBorder="1" applyAlignment="1">
      <alignment horizontal="center" vertical="center"/>
    </xf>
    <xf numFmtId="0" fontId="23" fillId="3" borderId="37" xfId="2" applyNumberFormat="1" applyFont="1" applyFill="1" applyBorder="1" applyAlignment="1">
      <alignment horizontal="center" vertical="center"/>
    </xf>
    <xf numFmtId="0" fontId="22" fillId="3" borderId="21" xfId="2" applyNumberFormat="1" applyFont="1" applyFill="1" applyBorder="1" applyAlignment="1">
      <alignment horizontal="center" vertical="center"/>
    </xf>
    <xf numFmtId="0" fontId="22" fillId="3" borderId="38" xfId="1" applyFont="1" applyFill="1" applyBorder="1" applyAlignment="1">
      <alignment horizontal="center" vertical="center" wrapText="1"/>
    </xf>
    <xf numFmtId="0" fontId="22" fillId="3" borderId="14" xfId="1" applyFont="1" applyFill="1" applyBorder="1" applyAlignment="1">
      <alignment horizontal="center" vertical="center" wrapText="1"/>
    </xf>
    <xf numFmtId="0" fontId="22" fillId="4" borderId="1" xfId="1" applyFont="1" applyFill="1" applyBorder="1"/>
    <xf numFmtId="0" fontId="22" fillId="4" borderId="2" xfId="1" applyFont="1" applyFill="1" applyBorder="1"/>
    <xf numFmtId="0" fontId="22" fillId="4" borderId="3" xfId="1" applyFont="1" applyFill="1" applyBorder="1"/>
    <xf numFmtId="0" fontId="19" fillId="6" borderId="17" xfId="1" applyFont="1" applyFill="1" applyBorder="1" applyAlignment="1">
      <alignment horizontal="left" vertical="center"/>
    </xf>
    <xf numFmtId="0" fontId="19" fillId="6" borderId="16" xfId="1" applyFont="1" applyFill="1" applyBorder="1" applyAlignment="1">
      <alignment horizontal="left" vertical="center"/>
    </xf>
    <xf numFmtId="166" fontId="20" fillId="6" borderId="16" xfId="2" applyNumberFormat="1" applyFont="1" applyFill="1" applyBorder="1" applyAlignment="1">
      <alignment horizontal="left" vertical="center"/>
    </xf>
    <xf numFmtId="44" fontId="20" fillId="6" borderId="16" xfId="2" applyNumberFormat="1" applyFont="1" applyFill="1" applyBorder="1" applyAlignment="1">
      <alignment horizontal="left" vertical="center"/>
    </xf>
    <xf numFmtId="44" fontId="21" fillId="6" borderId="16" xfId="2" applyNumberFormat="1" applyFont="1" applyFill="1" applyBorder="1" applyAlignment="1">
      <alignment horizontal="left" vertical="center"/>
    </xf>
    <xf numFmtId="172" fontId="19" fillId="0" borderId="16" xfId="1" applyNumberFormat="1" applyFont="1" applyBorder="1" applyAlignment="1">
      <alignment horizontal="left" vertical="center"/>
    </xf>
    <xf numFmtId="172" fontId="19" fillId="0" borderId="18" xfId="1" applyNumberFormat="1" applyFont="1" applyBorder="1" applyAlignment="1">
      <alignment horizontal="left" vertical="center"/>
    </xf>
    <xf numFmtId="0" fontId="19" fillId="6" borderId="22" xfId="1" applyFont="1" applyFill="1" applyBorder="1" applyAlignment="1">
      <alignment horizontal="left" vertical="center" wrapText="1"/>
    </xf>
    <xf numFmtId="0" fontId="19" fillId="6" borderId="13" xfId="1" applyFont="1" applyFill="1" applyBorder="1" applyAlignment="1">
      <alignment horizontal="left" vertical="center" wrapText="1"/>
    </xf>
    <xf numFmtId="44" fontId="20" fillId="6" borderId="13" xfId="2" applyNumberFormat="1" applyFont="1" applyFill="1" applyBorder="1" applyAlignment="1">
      <alignment horizontal="left" vertical="center"/>
    </xf>
    <xf numFmtId="166" fontId="20" fillId="6" borderId="13" xfId="2" applyNumberFormat="1" applyFont="1" applyFill="1" applyBorder="1" applyAlignment="1">
      <alignment horizontal="left" vertical="center"/>
    </xf>
    <xf numFmtId="44" fontId="21" fillId="6" borderId="13" xfId="2" applyNumberFormat="1" applyFont="1" applyFill="1" applyBorder="1" applyAlignment="1">
      <alignment horizontal="left" vertical="center"/>
    </xf>
    <xf numFmtId="172" fontId="19" fillId="0" borderId="13" xfId="1" applyNumberFormat="1" applyFont="1" applyBorder="1" applyAlignment="1">
      <alignment horizontal="left" vertical="center"/>
    </xf>
    <xf numFmtId="172" fontId="19" fillId="0" borderId="23" xfId="1" applyNumberFormat="1" applyFont="1" applyBorder="1" applyAlignment="1">
      <alignment horizontal="left" vertical="center"/>
    </xf>
    <xf numFmtId="0" fontId="19" fillId="6" borderId="19" xfId="1" applyFont="1" applyFill="1" applyBorder="1" applyAlignment="1">
      <alignment horizontal="left" vertical="center" wrapText="1"/>
    </xf>
    <xf numFmtId="0" fontId="19" fillId="6" borderId="20" xfId="1" applyFont="1" applyFill="1" applyBorder="1" applyAlignment="1">
      <alignment horizontal="left" vertical="center" wrapText="1"/>
    </xf>
    <xf numFmtId="44" fontId="20" fillId="6" borderId="20" xfId="2" applyNumberFormat="1" applyFont="1" applyFill="1" applyBorder="1" applyAlignment="1">
      <alignment horizontal="left" vertical="center"/>
    </xf>
    <xf numFmtId="166" fontId="20" fillId="6" borderId="20" xfId="2" applyNumberFormat="1" applyFont="1" applyFill="1" applyBorder="1" applyAlignment="1">
      <alignment horizontal="left" vertical="center"/>
    </xf>
    <xf numFmtId="44" fontId="21" fillId="6" borderId="20" xfId="2" applyNumberFormat="1" applyFont="1" applyFill="1" applyBorder="1" applyAlignment="1">
      <alignment horizontal="left" vertical="center"/>
    </xf>
    <xf numFmtId="172" fontId="19" fillId="0" borderId="20" xfId="1" applyNumberFormat="1" applyFont="1" applyBorder="1" applyAlignment="1">
      <alignment horizontal="left" vertical="center"/>
    </xf>
    <xf numFmtId="172" fontId="19" fillId="0" borderId="21" xfId="1" applyNumberFormat="1" applyFont="1" applyBorder="1" applyAlignment="1">
      <alignment horizontal="left" vertical="center"/>
    </xf>
    <xf numFmtId="0" fontId="19" fillId="3" borderId="8" xfId="1" applyFont="1" applyFill="1" applyBorder="1" applyAlignment="1">
      <alignment vertical="center" wrapText="1"/>
    </xf>
    <xf numFmtId="0" fontId="19" fillId="3" borderId="0" xfId="1" applyFont="1" applyFill="1" applyAlignment="1">
      <alignment vertical="center" wrapText="1"/>
    </xf>
    <xf numFmtId="0" fontId="19" fillId="3" borderId="9" xfId="1" applyFont="1" applyFill="1" applyBorder="1" applyAlignment="1">
      <alignment vertical="center" wrapText="1"/>
    </xf>
    <xf numFmtId="0" fontId="19" fillId="0" borderId="17" xfId="1" applyFont="1" applyBorder="1" applyAlignment="1">
      <alignment horizontal="left" vertical="center" wrapText="1"/>
    </xf>
    <xf numFmtId="173" fontId="19" fillId="0" borderId="16" xfId="1" applyNumberFormat="1" applyFont="1" applyBorder="1" applyAlignment="1">
      <alignment horizontal="left" vertical="center"/>
    </xf>
    <xf numFmtId="173" fontId="19" fillId="6" borderId="16" xfId="1" applyNumberFormat="1" applyFont="1" applyFill="1" applyBorder="1" applyAlignment="1">
      <alignment horizontal="left" vertical="center"/>
    </xf>
    <xf numFmtId="173" fontId="19" fillId="0" borderId="18" xfId="1" applyNumberFormat="1" applyFont="1" applyBorder="1" applyAlignment="1">
      <alignment horizontal="left" vertical="center"/>
    </xf>
    <xf numFmtId="0" fontId="19" fillId="0" borderId="22" xfId="1" applyFont="1" applyBorder="1" applyAlignment="1">
      <alignment horizontal="left" vertical="center" wrapText="1"/>
    </xf>
    <xf numFmtId="173" fontId="19" fillId="0" borderId="13" xfId="1" applyNumberFormat="1" applyFont="1" applyBorder="1" applyAlignment="1">
      <alignment horizontal="left" vertical="center"/>
    </xf>
    <xf numFmtId="173" fontId="19" fillId="6" borderId="13" xfId="1" applyNumberFormat="1" applyFont="1" applyFill="1" applyBorder="1" applyAlignment="1">
      <alignment horizontal="left" vertical="center"/>
    </xf>
    <xf numFmtId="173" fontId="19" fillId="0" borderId="23" xfId="1" applyNumberFormat="1" applyFont="1" applyBorder="1" applyAlignment="1">
      <alignment horizontal="left" vertical="center"/>
    </xf>
    <xf numFmtId="0" fontId="19" fillId="0" borderId="19" xfId="1" applyFont="1" applyBorder="1" applyAlignment="1">
      <alignment horizontal="left" vertical="center" wrapText="1"/>
    </xf>
    <xf numFmtId="173" fontId="19" fillId="0" borderId="20" xfId="1" applyNumberFormat="1" applyFont="1" applyBorder="1" applyAlignment="1">
      <alignment horizontal="left" vertical="center"/>
    </xf>
    <xf numFmtId="173" fontId="19" fillId="6" borderId="20" xfId="1" applyNumberFormat="1" applyFont="1" applyFill="1" applyBorder="1" applyAlignment="1">
      <alignment horizontal="left" vertical="center"/>
    </xf>
    <xf numFmtId="173" fontId="19" fillId="0" borderId="21" xfId="1" applyNumberFormat="1" applyFont="1" applyBorder="1" applyAlignment="1">
      <alignment horizontal="left" vertical="center"/>
    </xf>
    <xf numFmtId="0" fontId="19" fillId="6" borderId="17" xfId="1" applyFont="1" applyFill="1" applyBorder="1" applyAlignment="1">
      <alignment horizontal="left" vertical="center" wrapText="1"/>
    </xf>
    <xf numFmtId="0" fontId="19" fillId="6" borderId="16" xfId="1" applyFont="1" applyFill="1" applyBorder="1" applyAlignment="1">
      <alignment horizontal="left" vertical="center" wrapText="1"/>
    </xf>
    <xf numFmtId="165" fontId="27" fillId="6" borderId="16" xfId="2" applyFont="1" applyFill="1" applyBorder="1" applyAlignment="1">
      <alignment horizontal="left" vertical="center"/>
    </xf>
    <xf numFmtId="165" fontId="21" fillId="6" borderId="16" xfId="2" applyFont="1" applyFill="1" applyBorder="1" applyAlignment="1">
      <alignment horizontal="left" vertical="center"/>
    </xf>
    <xf numFmtId="169" fontId="19" fillId="0" borderId="16" xfId="1" applyNumberFormat="1" applyFont="1" applyBorder="1" applyAlignment="1">
      <alignment horizontal="left" vertical="center"/>
    </xf>
    <xf numFmtId="169" fontId="19" fillId="0" borderId="16" xfId="2" applyNumberFormat="1" applyFont="1" applyFill="1" applyBorder="1" applyAlignment="1">
      <alignment horizontal="left" vertical="center"/>
    </xf>
    <xf numFmtId="169" fontId="19" fillId="0" borderId="18" xfId="1" applyNumberFormat="1" applyFont="1" applyBorder="1" applyAlignment="1">
      <alignment horizontal="left" vertical="center"/>
    </xf>
    <xf numFmtId="165" fontId="27" fillId="6" borderId="13" xfId="2" applyFont="1" applyFill="1" applyBorder="1" applyAlignment="1">
      <alignment horizontal="left" vertical="center"/>
    </xf>
    <xf numFmtId="169" fontId="19" fillId="0" borderId="13" xfId="1" applyNumberFormat="1" applyFont="1" applyBorder="1" applyAlignment="1">
      <alignment horizontal="left" vertical="center"/>
    </xf>
    <xf numFmtId="169" fontId="19" fillId="0" borderId="13" xfId="2" applyNumberFormat="1" applyFont="1" applyFill="1" applyBorder="1" applyAlignment="1">
      <alignment horizontal="left" vertical="center"/>
    </xf>
    <xf numFmtId="169" fontId="19" fillId="0" borderId="23" xfId="1" applyNumberFormat="1" applyFont="1" applyBorder="1" applyAlignment="1">
      <alignment horizontal="left" vertical="center"/>
    </xf>
    <xf numFmtId="0" fontId="19" fillId="6" borderId="22" xfId="1" applyFont="1" applyFill="1" applyBorder="1" applyAlignment="1">
      <alignment horizontal="left" vertical="center"/>
    </xf>
    <xf numFmtId="0" fontId="19" fillId="6" borderId="19" xfId="1" applyFont="1" applyFill="1" applyBorder="1" applyAlignment="1">
      <alignment horizontal="left" vertical="center"/>
    </xf>
    <xf numFmtId="165" fontId="27" fillId="6" borderId="20" xfId="2" applyFont="1" applyFill="1" applyBorder="1" applyAlignment="1">
      <alignment horizontal="left" vertical="center"/>
    </xf>
    <xf numFmtId="169" fontId="19" fillId="0" borderId="20" xfId="1" applyNumberFormat="1" applyFont="1" applyBorder="1" applyAlignment="1">
      <alignment horizontal="left" vertical="center"/>
    </xf>
    <xf numFmtId="169" fontId="19" fillId="0" borderId="20" xfId="2" applyNumberFormat="1" applyFont="1" applyFill="1" applyBorder="1" applyAlignment="1">
      <alignment horizontal="left" vertical="center"/>
    </xf>
    <xf numFmtId="169" fontId="19" fillId="0" borderId="21" xfId="1" applyNumberFormat="1" applyFont="1" applyBorder="1" applyAlignment="1">
      <alignment horizontal="left" vertical="center"/>
    </xf>
    <xf numFmtId="165" fontId="19" fillId="0" borderId="0" xfId="1" applyNumberFormat="1" applyFont="1"/>
    <xf numFmtId="0" fontId="19" fillId="3" borderId="8" xfId="1" applyFont="1" applyFill="1" applyBorder="1" applyAlignment="1">
      <alignment vertical="center"/>
    </xf>
    <xf numFmtId="0" fontId="19" fillId="3" borderId="0" xfId="1" applyFont="1" applyFill="1" applyAlignment="1">
      <alignment vertical="center"/>
    </xf>
    <xf numFmtId="0" fontId="19" fillId="3" borderId="9" xfId="1" applyFont="1" applyFill="1" applyBorder="1" applyAlignment="1">
      <alignment vertical="center"/>
    </xf>
    <xf numFmtId="0" fontId="19" fillId="0" borderId="17" xfId="1" applyFont="1" applyBorder="1" applyAlignment="1">
      <alignment horizontal="left"/>
    </xf>
    <xf numFmtId="0" fontId="19" fillId="0" borderId="16" xfId="1" applyFont="1" applyBorder="1" applyAlignment="1">
      <alignment horizontal="left"/>
    </xf>
    <xf numFmtId="165" fontId="27" fillId="0" borderId="16" xfId="2" applyFont="1" applyFill="1" applyBorder="1" applyAlignment="1">
      <alignment horizontal="left"/>
    </xf>
    <xf numFmtId="165" fontId="20" fillId="0" borderId="16" xfId="2" applyFont="1" applyFill="1" applyBorder="1" applyAlignment="1">
      <alignment horizontal="left"/>
    </xf>
    <xf numFmtId="165" fontId="21" fillId="0" borderId="16" xfId="2" applyFont="1" applyFill="1" applyBorder="1" applyAlignment="1">
      <alignment horizontal="left"/>
    </xf>
    <xf numFmtId="169" fontId="19" fillId="0" borderId="16" xfId="2" applyNumberFormat="1" applyFont="1" applyFill="1" applyBorder="1" applyAlignment="1">
      <alignment horizontal="left"/>
    </xf>
    <xf numFmtId="169" fontId="19" fillId="0" borderId="18" xfId="2" applyNumberFormat="1" applyFont="1" applyFill="1" applyBorder="1" applyAlignment="1">
      <alignment horizontal="left"/>
    </xf>
    <xf numFmtId="0" fontId="19" fillId="0" borderId="22" xfId="1" applyFont="1" applyBorder="1" applyAlignment="1">
      <alignment horizontal="left"/>
    </xf>
    <xf numFmtId="0" fontId="19" fillId="0" borderId="13" xfId="1" applyFont="1" applyBorder="1" applyAlignment="1">
      <alignment horizontal="left"/>
    </xf>
    <xf numFmtId="165" fontId="27" fillId="0" borderId="13" xfId="2" applyFont="1" applyFill="1" applyBorder="1" applyAlignment="1">
      <alignment horizontal="left"/>
    </xf>
    <xf numFmtId="165" fontId="20" fillId="0" borderId="13" xfId="2" applyFont="1" applyFill="1" applyBorder="1" applyAlignment="1">
      <alignment horizontal="left"/>
    </xf>
    <xf numFmtId="165" fontId="21" fillId="0" borderId="13" xfId="2" applyFont="1" applyFill="1" applyBorder="1" applyAlignment="1">
      <alignment horizontal="left"/>
    </xf>
    <xf numFmtId="169" fontId="19" fillId="0" borderId="13" xfId="2" applyNumberFormat="1" applyFont="1" applyFill="1" applyBorder="1" applyAlignment="1">
      <alignment horizontal="left"/>
    </xf>
    <xf numFmtId="169" fontId="19" fillId="0" borderId="23" xfId="2" applyNumberFormat="1" applyFont="1" applyFill="1" applyBorder="1" applyAlignment="1">
      <alignment horizontal="left"/>
    </xf>
    <xf numFmtId="0" fontId="19" fillId="0" borderId="19" xfId="1" applyFont="1" applyBorder="1" applyAlignment="1">
      <alignment horizontal="left"/>
    </xf>
    <xf numFmtId="0" fontId="19" fillId="0" borderId="20" xfId="1" applyFont="1" applyBorder="1" applyAlignment="1">
      <alignment horizontal="left"/>
    </xf>
    <xf numFmtId="165" fontId="27" fillId="0" borderId="20" xfId="2" applyFont="1" applyFill="1" applyBorder="1" applyAlignment="1">
      <alignment horizontal="left"/>
    </xf>
    <xf numFmtId="165" fontId="20" fillId="0" borderId="20" xfId="2" applyFont="1" applyFill="1" applyBorder="1" applyAlignment="1">
      <alignment horizontal="left"/>
    </xf>
    <xf numFmtId="165" fontId="21" fillId="0" borderId="20" xfId="2" applyFont="1" applyFill="1" applyBorder="1" applyAlignment="1">
      <alignment horizontal="left"/>
    </xf>
    <xf numFmtId="169" fontId="19" fillId="0" borderId="20" xfId="2" applyNumberFormat="1" applyFont="1" applyFill="1" applyBorder="1" applyAlignment="1">
      <alignment horizontal="left"/>
    </xf>
    <xf numFmtId="169" fontId="19" fillId="0" borderId="21" xfId="2" applyNumberFormat="1" applyFont="1" applyFill="1" applyBorder="1" applyAlignment="1">
      <alignment horizontal="left"/>
    </xf>
    <xf numFmtId="0" fontId="19" fillId="0" borderId="0" xfId="1" applyFont="1" applyAlignment="1">
      <alignment horizontal="left" vertical="center" indent="15"/>
    </xf>
    <xf numFmtId="0" fontId="19" fillId="3" borderId="8" xfId="1" applyFont="1" applyFill="1" applyBorder="1"/>
    <xf numFmtId="0" fontId="19" fillId="3" borderId="0" xfId="1" applyFont="1" applyFill="1"/>
    <xf numFmtId="0" fontId="19" fillId="3" borderId="9" xfId="1" applyFont="1" applyFill="1" applyBorder="1"/>
    <xf numFmtId="0" fontId="19" fillId="0" borderId="17" xfId="1" applyFont="1" applyBorder="1" applyAlignment="1">
      <alignment horizontal="left" vertical="center"/>
    </xf>
    <xf numFmtId="165" fontId="27" fillId="0" borderId="16" xfId="2" applyFont="1" applyFill="1" applyBorder="1" applyAlignment="1">
      <alignment horizontal="left" vertical="center"/>
    </xf>
    <xf numFmtId="165" fontId="27" fillId="0" borderId="13" xfId="2" applyFont="1" applyFill="1" applyBorder="1" applyAlignment="1">
      <alignment horizontal="left" vertical="center"/>
    </xf>
    <xf numFmtId="165" fontId="27" fillId="0" borderId="20" xfId="2" applyFont="1" applyFill="1" applyBorder="1" applyAlignment="1">
      <alignment horizontal="left" vertical="center"/>
    </xf>
    <xf numFmtId="169" fontId="19" fillId="6" borderId="16" xfId="2" applyNumberFormat="1" applyFont="1" applyFill="1" applyBorder="1" applyAlignment="1">
      <alignment horizontal="left" vertical="center"/>
    </xf>
    <xf numFmtId="169" fontId="19" fillId="6" borderId="13" xfId="2" applyNumberFormat="1" applyFont="1" applyFill="1" applyBorder="1" applyAlignment="1">
      <alignment horizontal="left" vertical="center"/>
    </xf>
    <xf numFmtId="169" fontId="19" fillId="6" borderId="20" xfId="2" applyNumberFormat="1" applyFont="1" applyFill="1" applyBorder="1" applyAlignment="1">
      <alignment horizontal="left" vertical="center"/>
    </xf>
    <xf numFmtId="169" fontId="19" fillId="0" borderId="0" xfId="2" applyNumberFormat="1" applyFont="1" applyFill="1" applyBorder="1" applyAlignment="1">
      <alignment horizontal="center"/>
    </xf>
    <xf numFmtId="0" fontId="22" fillId="0" borderId="0" xfId="1" applyFont="1" applyAlignment="1">
      <alignment horizontal="center" vertical="center"/>
    </xf>
    <xf numFmtId="169" fontId="19" fillId="0" borderId="0" xfId="1" applyNumberFormat="1" applyFont="1" applyAlignment="1">
      <alignment horizontal="center" vertical="center"/>
    </xf>
    <xf numFmtId="0" fontId="0" fillId="0" borderId="13" xfId="0" applyBorder="1"/>
    <xf numFmtId="164" fontId="0" fillId="0" borderId="0" xfId="11" applyFont="1"/>
    <xf numFmtId="0" fontId="0" fillId="0" borderId="0" xfId="0" applyAlignment="1">
      <alignment horizontal="left"/>
    </xf>
    <xf numFmtId="0" fontId="0" fillId="6" borderId="0" xfId="0" applyFill="1"/>
    <xf numFmtId="164" fontId="36" fillId="0" borderId="0" xfId="11" applyFont="1"/>
    <xf numFmtId="0" fontId="22" fillId="2" borderId="1" xfId="1" applyFont="1" applyFill="1" applyBorder="1"/>
    <xf numFmtId="0" fontId="22" fillId="2" borderId="2" xfId="1" applyFont="1" applyFill="1" applyBorder="1"/>
    <xf numFmtId="164" fontId="23" fillId="2" borderId="2" xfId="11" applyFont="1" applyFill="1" applyBorder="1" applyAlignment="1"/>
    <xf numFmtId="164" fontId="22" fillId="2" borderId="2" xfId="11" applyFont="1" applyFill="1" applyBorder="1" applyAlignment="1"/>
    <xf numFmtId="0" fontId="22" fillId="2" borderId="3" xfId="1" applyFont="1" applyFill="1" applyBorder="1"/>
    <xf numFmtId="0" fontId="22" fillId="3" borderId="42" xfId="1" applyFont="1" applyFill="1" applyBorder="1" applyAlignment="1">
      <alignment horizontal="left" vertical="center"/>
    </xf>
    <xf numFmtId="0" fontId="22" fillId="3" borderId="35" xfId="1" applyFont="1" applyFill="1" applyBorder="1" applyAlignment="1">
      <alignment horizontal="center" vertical="center" wrapText="1"/>
    </xf>
    <xf numFmtId="0" fontId="0" fillId="0" borderId="13" xfId="0" applyBorder="1" applyAlignment="1">
      <alignment horizontal="left"/>
    </xf>
    <xf numFmtId="164" fontId="36" fillId="0" borderId="13" xfId="11" applyFont="1" applyBorder="1"/>
    <xf numFmtId="164" fontId="0" fillId="0" borderId="13" xfId="11" applyFont="1" applyBorder="1"/>
    <xf numFmtId="0" fontId="0" fillId="6" borderId="13" xfId="0" applyFill="1" applyBorder="1"/>
    <xf numFmtId="0" fontId="0" fillId="6" borderId="13" xfId="0" applyFill="1" applyBorder="1" applyAlignment="1">
      <alignment horizontal="left"/>
    </xf>
    <xf numFmtId="164" fontId="36" fillId="6" borderId="13" xfId="11" applyFont="1" applyFill="1" applyBorder="1"/>
    <xf numFmtId="164" fontId="0" fillId="6" borderId="13" xfId="11" applyFont="1" applyFill="1" applyBorder="1"/>
    <xf numFmtId="0" fontId="0" fillId="7" borderId="0" xfId="0" applyFill="1"/>
    <xf numFmtId="0" fontId="22" fillId="7" borderId="2" xfId="1" applyFont="1" applyFill="1" applyBorder="1"/>
    <xf numFmtId="0" fontId="22" fillId="7" borderId="38" xfId="1" applyFont="1" applyFill="1" applyBorder="1" applyAlignment="1">
      <alignment horizontal="center" vertical="center" wrapText="1"/>
    </xf>
    <xf numFmtId="0" fontId="0" fillId="7" borderId="13" xfId="0" applyFill="1" applyBorder="1"/>
    <xf numFmtId="0" fontId="37" fillId="7" borderId="13" xfId="0" applyFont="1" applyFill="1" applyBorder="1"/>
    <xf numFmtId="0" fontId="22" fillId="3" borderId="27" xfId="2" applyNumberFormat="1" applyFont="1" applyFill="1" applyBorder="1" applyAlignment="1">
      <alignment horizontal="center" vertical="center"/>
    </xf>
    <xf numFmtId="175" fontId="32" fillId="0" borderId="0" xfId="5" applyNumberFormat="1" applyFont="1"/>
    <xf numFmtId="165" fontId="20" fillId="6" borderId="13" xfId="27" applyFont="1" applyFill="1" applyBorder="1" applyAlignment="1">
      <alignment horizontal="left" vertical="center"/>
    </xf>
    <xf numFmtId="0" fontId="19" fillId="0" borderId="22" xfId="26" applyFont="1" applyBorder="1" applyAlignment="1">
      <alignment horizontal="left" vertical="center"/>
    </xf>
    <xf numFmtId="165" fontId="20" fillId="0" borderId="13" xfId="27" applyFont="1" applyBorder="1" applyAlignment="1">
      <alignment horizontal="left" vertical="center"/>
    </xf>
    <xf numFmtId="0" fontId="19" fillId="0" borderId="13" xfId="26" applyFont="1" applyBorder="1" applyAlignment="1">
      <alignment horizontal="left" vertical="center"/>
    </xf>
    <xf numFmtId="165" fontId="20" fillId="0" borderId="16" xfId="27" applyFont="1" applyFill="1" applyBorder="1" applyAlignment="1">
      <alignment horizontal="left" vertical="center"/>
    </xf>
    <xf numFmtId="165" fontId="20" fillId="0" borderId="13" xfId="27" applyFont="1" applyFill="1" applyBorder="1" applyAlignment="1">
      <alignment horizontal="left" vertical="center"/>
    </xf>
    <xf numFmtId="165" fontId="21" fillId="0" borderId="13" xfId="27" applyFont="1" applyBorder="1" applyAlignment="1">
      <alignment horizontal="left" vertical="center"/>
    </xf>
    <xf numFmtId="0" fontId="26" fillId="6" borderId="13" xfId="26" applyFont="1" applyFill="1" applyBorder="1" applyAlignment="1">
      <alignment horizontal="left" vertical="center"/>
    </xf>
    <xf numFmtId="0" fontId="26" fillId="6" borderId="13" xfId="26" applyFont="1" applyFill="1" applyBorder="1" applyAlignment="1">
      <alignment horizontal="center" vertical="center"/>
    </xf>
    <xf numFmtId="44" fontId="21" fillId="11" borderId="13" xfId="6" applyFont="1" applyFill="1" applyBorder="1"/>
    <xf numFmtId="165" fontId="20" fillId="0" borderId="13" xfId="27" applyFont="1" applyFill="1" applyBorder="1" applyAlignment="1">
      <alignment horizontal="right" vertical="center"/>
    </xf>
    <xf numFmtId="0" fontId="19" fillId="0" borderId="0" xfId="46" applyFont="1"/>
    <xf numFmtId="165" fontId="20" fillId="0" borderId="0" xfId="47" applyFont="1"/>
    <xf numFmtId="165" fontId="19" fillId="0" borderId="0" xfId="47" applyFont="1"/>
    <xf numFmtId="0" fontId="22" fillId="3" borderId="5" xfId="46" applyFont="1" applyFill="1" applyBorder="1" applyAlignment="1">
      <alignment horizontal="left" vertical="center"/>
    </xf>
    <xf numFmtId="0" fontId="22" fillId="3" borderId="6" xfId="46" applyFont="1" applyFill="1" applyBorder="1" applyAlignment="1">
      <alignment horizontal="left" vertical="center"/>
    </xf>
    <xf numFmtId="1" fontId="23" fillId="3" borderId="6" xfId="47" applyNumberFormat="1" applyFont="1" applyFill="1" applyBorder="1" applyAlignment="1">
      <alignment horizontal="center" vertical="center"/>
    </xf>
    <xf numFmtId="0" fontId="23" fillId="3" borderId="6" xfId="47" applyNumberFormat="1" applyFont="1" applyFill="1" applyBorder="1" applyAlignment="1">
      <alignment horizontal="center" vertical="center" wrapText="1"/>
    </xf>
    <xf numFmtId="170" fontId="22" fillId="4" borderId="8" xfId="46" applyNumberFormat="1" applyFont="1" applyFill="1" applyBorder="1" applyAlignment="1">
      <alignment vertical="center"/>
    </xf>
    <xf numFmtId="170" fontId="22" fillId="4" borderId="0" xfId="46" applyNumberFormat="1" applyFont="1" applyFill="1" applyAlignment="1">
      <alignment vertical="center"/>
    </xf>
    <xf numFmtId="170" fontId="23" fillId="4" borderId="0" xfId="46" applyNumberFormat="1" applyFont="1" applyFill="1" applyAlignment="1">
      <alignment vertical="center"/>
    </xf>
    <xf numFmtId="0" fontId="24" fillId="3" borderId="6" xfId="47" applyNumberFormat="1" applyFont="1" applyFill="1" applyBorder="1" applyAlignment="1">
      <alignment horizontal="center" vertical="center" wrapText="1"/>
    </xf>
    <xf numFmtId="170" fontId="19" fillId="0" borderId="17" xfId="26" applyNumberFormat="1" applyFont="1" applyBorder="1" applyAlignment="1">
      <alignment horizontal="left" vertical="center"/>
    </xf>
    <xf numFmtId="167" fontId="19" fillId="0" borderId="16" xfId="26" applyNumberFormat="1" applyFont="1" applyBorder="1" applyAlignment="1">
      <alignment horizontal="left" vertical="center"/>
    </xf>
    <xf numFmtId="171" fontId="20" fillId="0" borderId="13" xfId="26" applyNumberFormat="1" applyFont="1" applyBorder="1" applyAlignment="1">
      <alignment horizontal="right" vertical="center"/>
    </xf>
    <xf numFmtId="0" fontId="19" fillId="0" borderId="35" xfId="26" applyFont="1" applyBorder="1" applyAlignment="1">
      <alignment horizontal="left" vertical="center"/>
    </xf>
    <xf numFmtId="0" fontId="19" fillId="0" borderId="36" xfId="26" applyFont="1" applyBorder="1" applyAlignment="1">
      <alignment horizontal="left" vertical="center"/>
    </xf>
    <xf numFmtId="165" fontId="20" fillId="0" borderId="36" xfId="27" applyFont="1" applyFill="1" applyBorder="1" applyAlignment="1">
      <alignment horizontal="left" vertical="center"/>
    </xf>
    <xf numFmtId="165" fontId="20" fillId="0" borderId="36" xfId="27" applyFont="1" applyFill="1" applyBorder="1" applyAlignment="1">
      <alignment horizontal="right" vertical="center"/>
    </xf>
    <xf numFmtId="171" fontId="20" fillId="0" borderId="36" xfId="26" applyNumberFormat="1" applyFont="1" applyBorder="1" applyAlignment="1">
      <alignment horizontal="right" vertical="center"/>
    </xf>
    <xf numFmtId="170" fontId="19" fillId="0" borderId="13" xfId="26" applyNumberFormat="1" applyFont="1" applyBorder="1" applyAlignment="1">
      <alignment horizontal="left" vertical="center" wrapText="1"/>
    </xf>
    <xf numFmtId="167" fontId="19" fillId="0" borderId="13" xfId="26" applyNumberFormat="1" applyFont="1" applyBorder="1" applyAlignment="1">
      <alignment horizontal="left" vertical="center"/>
    </xf>
    <xf numFmtId="170" fontId="19" fillId="6" borderId="13" xfId="26" applyNumberFormat="1" applyFont="1" applyFill="1" applyBorder="1" applyAlignment="1">
      <alignment horizontal="left" vertical="center"/>
    </xf>
    <xf numFmtId="167" fontId="19" fillId="6" borderId="13" xfId="26" applyNumberFormat="1" applyFont="1" applyFill="1" applyBorder="1" applyAlignment="1">
      <alignment horizontal="center" vertical="center"/>
    </xf>
    <xf numFmtId="165" fontId="20" fillId="6" borderId="13" xfId="27" applyFont="1" applyFill="1" applyBorder="1" applyAlignment="1">
      <alignment horizontal="right" vertical="center"/>
    </xf>
    <xf numFmtId="165" fontId="20" fillId="0" borderId="13" xfId="27" applyFont="1" applyBorder="1" applyAlignment="1">
      <alignment horizontal="right" vertical="center"/>
    </xf>
    <xf numFmtId="165" fontId="21" fillId="6" borderId="13" xfId="27" applyFont="1" applyFill="1" applyBorder="1" applyAlignment="1">
      <alignment horizontal="right" vertical="center"/>
    </xf>
    <xf numFmtId="167" fontId="19" fillId="0" borderId="13" xfId="26" applyNumberFormat="1" applyFont="1" applyBorder="1" applyAlignment="1">
      <alignment horizontal="center" vertical="center"/>
    </xf>
    <xf numFmtId="0" fontId="19" fillId="0" borderId="13" xfId="26" applyFont="1" applyBorder="1" applyAlignment="1">
      <alignment horizontal="center"/>
    </xf>
    <xf numFmtId="165" fontId="19" fillId="0" borderId="13" xfId="27" applyFont="1" applyBorder="1"/>
    <xf numFmtId="165" fontId="21" fillId="0" borderId="13" xfId="27" applyFont="1" applyBorder="1"/>
    <xf numFmtId="0" fontId="8" fillId="0" borderId="0" xfId="56"/>
    <xf numFmtId="0" fontId="8" fillId="0" borderId="0" xfId="56" applyAlignment="1">
      <alignment vertical="top"/>
    </xf>
    <xf numFmtId="0" fontId="22" fillId="3" borderId="50" xfId="46" applyFont="1" applyFill="1" applyBorder="1" applyAlignment="1">
      <alignment horizontal="left" vertical="center"/>
    </xf>
    <xf numFmtId="170" fontId="19" fillId="0" borderId="51" xfId="26" applyNumberFormat="1" applyFont="1" applyBorder="1" applyAlignment="1">
      <alignment horizontal="left" vertical="center"/>
    </xf>
    <xf numFmtId="0" fontId="7" fillId="0" borderId="0" xfId="57"/>
    <xf numFmtId="0" fontId="7" fillId="0" borderId="13" xfId="57" applyBorder="1"/>
    <xf numFmtId="0" fontId="7" fillId="18" borderId="13" xfId="57" applyFill="1" applyBorder="1"/>
    <xf numFmtId="0" fontId="7" fillId="0" borderId="28" xfId="57" applyBorder="1"/>
    <xf numFmtId="0" fontId="39" fillId="0" borderId="28" xfId="57" applyFont="1" applyBorder="1"/>
    <xf numFmtId="0" fontId="7" fillId="18" borderId="0" xfId="57" applyFill="1"/>
    <xf numFmtId="0" fontId="22" fillId="3" borderId="7" xfId="58" applyFont="1" applyFill="1" applyBorder="1" applyAlignment="1">
      <alignment horizontal="center" vertical="center"/>
    </xf>
    <xf numFmtId="0" fontId="22" fillId="3" borderId="6" xfId="58" applyFont="1" applyFill="1" applyBorder="1" applyAlignment="1">
      <alignment horizontal="center" vertical="center"/>
    </xf>
    <xf numFmtId="0" fontId="22" fillId="10" borderId="6" xfId="58" applyFont="1" applyFill="1" applyBorder="1" applyAlignment="1">
      <alignment horizontal="center" vertical="center"/>
    </xf>
    <xf numFmtId="0" fontId="22" fillId="7" borderId="6" xfId="58" applyFont="1" applyFill="1" applyBorder="1" applyAlignment="1">
      <alignment horizontal="center" vertical="center"/>
    </xf>
    <xf numFmtId="0" fontId="22" fillId="3" borderId="6" xfId="58" applyFont="1" applyFill="1" applyBorder="1" applyAlignment="1">
      <alignment horizontal="left" vertical="center"/>
    </xf>
    <xf numFmtId="0" fontId="22" fillId="3" borderId="5" xfId="58" applyFont="1" applyFill="1" applyBorder="1" applyAlignment="1">
      <alignment horizontal="left" vertical="center"/>
    </xf>
    <xf numFmtId="0" fontId="35" fillId="7" borderId="24" xfId="57" applyFont="1" applyFill="1" applyBorder="1"/>
    <xf numFmtId="2" fontId="8" fillId="0" borderId="0" xfId="56" applyNumberFormat="1"/>
    <xf numFmtId="0" fontId="47" fillId="0" borderId="0" xfId="0" applyFont="1"/>
    <xf numFmtId="0" fontId="48" fillId="0" borderId="0" xfId="0" applyFont="1"/>
    <xf numFmtId="0" fontId="49" fillId="0" borderId="4" xfId="0" applyFont="1" applyBorder="1" applyAlignment="1">
      <alignment vertical="center"/>
    </xf>
    <xf numFmtId="2" fontId="34" fillId="0" borderId="0" xfId="56" applyNumberFormat="1" applyFont="1"/>
    <xf numFmtId="0" fontId="72" fillId="0" borderId="0" xfId="200" quotePrefix="1" applyFont="1" applyAlignment="1">
      <alignment horizontal="left"/>
    </xf>
    <xf numFmtId="9" fontId="72" fillId="0" borderId="0" xfId="200" applyNumberFormat="1" applyFont="1" applyAlignment="1">
      <alignment horizontal="left"/>
    </xf>
    <xf numFmtId="0" fontId="35" fillId="0" borderId="0" xfId="200" applyFont="1"/>
    <xf numFmtId="178" fontId="35" fillId="0" borderId="0" xfId="200" applyNumberFormat="1" applyFont="1"/>
    <xf numFmtId="0" fontId="32" fillId="0" borderId="0" xfId="200"/>
    <xf numFmtId="0" fontId="32" fillId="0" borderId="0" xfId="200" applyAlignment="1">
      <alignment horizontal="center"/>
    </xf>
    <xf numFmtId="0" fontId="73" fillId="0" borderId="0" xfId="200" applyFont="1"/>
    <xf numFmtId="10" fontId="40" fillId="0" borderId="0" xfId="10" applyNumberFormat="1" applyFont="1" applyFill="1" applyBorder="1"/>
    <xf numFmtId="0" fontId="3" fillId="0" borderId="0" xfId="200" applyFont="1"/>
    <xf numFmtId="9" fontId="3" fillId="0" borderId="0" xfId="10" applyFont="1" applyFill="1" applyBorder="1"/>
    <xf numFmtId="0" fontId="3" fillId="0" borderId="0" xfId="200" applyFont="1" applyAlignment="1">
      <alignment horizontal="center"/>
    </xf>
    <xf numFmtId="0" fontId="74" fillId="0" borderId="0" xfId="200" applyFont="1"/>
    <xf numFmtId="0" fontId="75" fillId="0" borderId="0" xfId="200" applyFont="1"/>
    <xf numFmtId="0" fontId="77" fillId="0" borderId="0" xfId="200" applyFont="1"/>
    <xf numFmtId="0" fontId="78" fillId="12" borderId="43" xfId="200" applyFont="1" applyFill="1" applyBorder="1" applyAlignment="1">
      <alignment horizontal="left"/>
    </xf>
    <xf numFmtId="0" fontId="78" fillId="12" borderId="0" xfId="200" applyFont="1" applyFill="1" applyAlignment="1">
      <alignment horizontal="left"/>
    </xf>
    <xf numFmtId="0" fontId="78" fillId="12" borderId="0" xfId="200" applyFont="1" applyFill="1"/>
    <xf numFmtId="0" fontId="78" fillId="12" borderId="15" xfId="200" applyFont="1" applyFill="1" applyBorder="1" applyAlignment="1">
      <alignment horizontal="center"/>
    </xf>
    <xf numFmtId="10" fontId="78" fillId="12" borderId="36" xfId="10" applyNumberFormat="1" applyFont="1" applyFill="1" applyBorder="1"/>
    <xf numFmtId="0" fontId="79" fillId="12" borderId="0" xfId="200" applyFont="1" applyFill="1"/>
    <xf numFmtId="0" fontId="80" fillId="0" borderId="0" xfId="200" applyFont="1"/>
    <xf numFmtId="0" fontId="74" fillId="0" borderId="43" xfId="200" applyFont="1" applyBorder="1"/>
    <xf numFmtId="0" fontId="39" fillId="13" borderId="36" xfId="200" applyFont="1" applyFill="1" applyBorder="1"/>
    <xf numFmtId="177" fontId="40" fillId="0" borderId="31" xfId="10" applyNumberFormat="1" applyFont="1" applyFill="1" applyBorder="1"/>
    <xf numFmtId="0" fontId="39" fillId="0" borderId="31" xfId="200" applyFont="1" applyBorder="1"/>
    <xf numFmtId="0" fontId="39" fillId="13" borderId="31" xfId="200" applyFont="1" applyFill="1" applyBorder="1"/>
    <xf numFmtId="0" fontId="81" fillId="0" borderId="0" xfId="200" applyFont="1" applyAlignment="1">
      <alignment horizontal="right"/>
    </xf>
    <xf numFmtId="0" fontId="81" fillId="0" borderId="32" xfId="200" applyFont="1" applyBorder="1" applyAlignment="1">
      <alignment horizontal="right"/>
    </xf>
    <xf numFmtId="0" fontId="74" fillId="0" borderId="44" xfId="200" applyFont="1" applyBorder="1"/>
    <xf numFmtId="0" fontId="39" fillId="13" borderId="28" xfId="200" applyFont="1" applyFill="1" applyBorder="1"/>
    <xf numFmtId="177" fontId="40" fillId="0" borderId="28" xfId="10" applyNumberFormat="1" applyFont="1" applyFill="1" applyBorder="1"/>
    <xf numFmtId="10" fontId="40" fillId="0" borderId="31" xfId="10" applyNumberFormat="1" applyFont="1" applyFill="1" applyBorder="1"/>
    <xf numFmtId="10" fontId="40" fillId="0" borderId="28" xfId="10" applyNumberFormat="1" applyFont="1" applyFill="1" applyBorder="1"/>
    <xf numFmtId="0" fontId="74" fillId="0" borderId="37" xfId="200" applyFont="1" applyBorder="1"/>
    <xf numFmtId="10" fontId="40" fillId="0" borderId="36" xfId="10" applyNumberFormat="1" applyFont="1" applyFill="1" applyBorder="1"/>
    <xf numFmtId="0" fontId="74" fillId="0" borderId="25" xfId="200" applyFont="1" applyBorder="1"/>
    <xf numFmtId="0" fontId="39" fillId="13" borderId="13" xfId="200" applyFont="1" applyFill="1" applyBorder="1"/>
    <xf numFmtId="10" fontId="40" fillId="0" borderId="13" xfId="10" applyNumberFormat="1" applyFont="1" applyFill="1" applyBorder="1"/>
    <xf numFmtId="2" fontId="39" fillId="0" borderId="31" xfId="200" applyNumberFormat="1" applyFont="1" applyBorder="1" applyAlignment="1">
      <alignment horizontal="left"/>
    </xf>
    <xf numFmtId="10" fontId="40" fillId="0" borderId="30" xfId="10" applyNumberFormat="1" applyFont="1" applyFill="1" applyBorder="1"/>
    <xf numFmtId="0" fontId="39" fillId="0" borderId="36" xfId="200" applyFont="1" applyBorder="1"/>
    <xf numFmtId="0" fontId="34" fillId="0" borderId="28" xfId="200" applyFont="1" applyBorder="1"/>
    <xf numFmtId="0" fontId="39" fillId="0" borderId="31" xfId="200" applyFont="1" applyBorder="1" applyAlignment="1">
      <alignment vertical="center"/>
    </xf>
    <xf numFmtId="10" fontId="40" fillId="0" borderId="29" xfId="10" applyNumberFormat="1" applyFont="1" applyFill="1" applyBorder="1"/>
    <xf numFmtId="0" fontId="74" fillId="0" borderId="44" xfId="200" applyFont="1" applyBorder="1" applyAlignment="1">
      <alignment horizontal="left"/>
    </xf>
    <xf numFmtId="2" fontId="34" fillId="0" borderId="47" xfId="200" applyNumberFormat="1" applyFont="1" applyBorder="1" applyAlignment="1">
      <alignment horizontal="center"/>
    </xf>
    <xf numFmtId="0" fontId="82" fillId="0" borderId="28" xfId="200" applyFont="1" applyBorder="1" applyAlignment="1">
      <alignment horizontal="center"/>
    </xf>
    <xf numFmtId="0" fontId="81" fillId="0" borderId="0" xfId="200" applyFont="1" applyAlignment="1">
      <alignment horizontal="left"/>
    </xf>
    <xf numFmtId="0" fontId="74" fillId="0" borderId="0" xfId="200" applyFont="1" applyAlignment="1">
      <alignment horizontal="left"/>
    </xf>
    <xf numFmtId="0" fontId="76" fillId="0" borderId="0" xfId="200" applyFont="1"/>
    <xf numFmtId="0" fontId="83" fillId="14" borderId="41" xfId="200" applyFont="1" applyFill="1" applyBorder="1" applyAlignment="1">
      <alignment horizontal="center"/>
    </xf>
    <xf numFmtId="10" fontId="83" fillId="14" borderId="13" xfId="10" applyNumberFormat="1" applyFont="1" applyFill="1" applyBorder="1"/>
    <xf numFmtId="0" fontId="78" fillId="12" borderId="48" xfId="200" applyFont="1" applyFill="1" applyBorder="1" applyAlignment="1">
      <alignment horizontal="left"/>
    </xf>
    <xf numFmtId="10" fontId="78" fillId="12" borderId="42" xfId="10" applyNumberFormat="1" applyFont="1" applyFill="1" applyBorder="1"/>
    <xf numFmtId="0" fontId="34" fillId="0" borderId="43" xfId="200" applyFont="1" applyBorder="1" applyAlignment="1">
      <alignment horizontal="left"/>
    </xf>
    <xf numFmtId="0" fontId="34" fillId="0" borderId="48" xfId="200" applyFont="1" applyBorder="1" applyAlignment="1">
      <alignment horizontal="left"/>
    </xf>
    <xf numFmtId="10" fontId="40" fillId="0" borderId="48" xfId="10" applyNumberFormat="1" applyFont="1" applyFill="1" applyBorder="1"/>
    <xf numFmtId="0" fontId="34" fillId="0" borderId="31" xfId="200" applyFont="1" applyBorder="1"/>
    <xf numFmtId="0" fontId="74" fillId="0" borderId="32" xfId="200" applyFont="1" applyBorder="1" applyAlignment="1">
      <alignment horizontal="left"/>
    </xf>
    <xf numFmtId="10" fontId="40" fillId="0" borderId="46" xfId="10" applyNumberFormat="1" applyFont="1" applyFill="1" applyBorder="1"/>
    <xf numFmtId="0" fontId="74" fillId="0" borderId="41" xfId="200" applyFont="1" applyBorder="1" applyAlignment="1">
      <alignment horizontal="left"/>
    </xf>
    <xf numFmtId="10" fontId="40" fillId="0" borderId="42" xfId="10" applyNumberFormat="1" applyFont="1" applyFill="1" applyBorder="1"/>
    <xf numFmtId="0" fontId="39" fillId="0" borderId="44" xfId="200" applyFont="1" applyBorder="1" applyAlignment="1">
      <alignment horizontal="left"/>
    </xf>
    <xf numFmtId="0" fontId="39" fillId="0" borderId="46" xfId="200" applyFont="1" applyBorder="1" applyAlignment="1">
      <alignment horizontal="left"/>
    </xf>
    <xf numFmtId="0" fontId="84" fillId="0" borderId="32" xfId="200" applyFont="1" applyBorder="1" applyAlignment="1">
      <alignment horizontal="left"/>
    </xf>
    <xf numFmtId="0" fontId="34" fillId="0" borderId="32" xfId="200" applyFont="1" applyBorder="1"/>
    <xf numFmtId="0" fontId="34" fillId="13" borderId="28" xfId="200" applyFont="1" applyFill="1" applyBorder="1"/>
    <xf numFmtId="0" fontId="39" fillId="0" borderId="0" xfId="200" applyFont="1"/>
    <xf numFmtId="0" fontId="34" fillId="0" borderId="31" xfId="200" applyFont="1" applyBorder="1" applyAlignment="1">
      <alignment vertical="center"/>
    </xf>
    <xf numFmtId="2" fontId="34" fillId="0" borderId="39" xfId="200" applyNumberFormat="1" applyFont="1" applyBorder="1" applyAlignment="1">
      <alignment horizontal="center"/>
    </xf>
    <xf numFmtId="0" fontId="84" fillId="0" borderId="37" xfId="200" applyFont="1" applyBorder="1" applyAlignment="1">
      <alignment horizontal="left"/>
    </xf>
    <xf numFmtId="0" fontId="34" fillId="0" borderId="41" xfId="200" applyFont="1" applyBorder="1"/>
    <xf numFmtId="0" fontId="34" fillId="0" borderId="42" xfId="200" applyFont="1" applyBorder="1"/>
    <xf numFmtId="0" fontId="34" fillId="13" borderId="36" xfId="200" applyFont="1" applyFill="1" applyBorder="1"/>
    <xf numFmtId="2" fontId="34" fillId="0" borderId="38" xfId="200" applyNumberFormat="1" applyFont="1" applyBorder="1" applyAlignment="1">
      <alignment horizontal="center"/>
    </xf>
    <xf numFmtId="10" fontId="34" fillId="0" borderId="42" xfId="10" applyNumberFormat="1" applyFont="1" applyFill="1" applyBorder="1"/>
    <xf numFmtId="0" fontId="84" fillId="0" borderId="43" xfId="200" applyFont="1" applyBorder="1" applyAlignment="1">
      <alignment horizontal="left"/>
    </xf>
    <xf numFmtId="0" fontId="34" fillId="0" borderId="0" xfId="200" applyFont="1"/>
    <xf numFmtId="0" fontId="34" fillId="0" borderId="48" xfId="200" applyFont="1" applyBorder="1"/>
    <xf numFmtId="0" fontId="34" fillId="13" borderId="31" xfId="200" applyFont="1" applyFill="1" applyBorder="1"/>
    <xf numFmtId="2" fontId="34" fillId="0" borderId="14" xfId="200" applyNumberFormat="1" applyFont="1" applyBorder="1" applyAlignment="1">
      <alignment horizontal="center"/>
    </xf>
    <xf numFmtId="10" fontId="34" fillId="0" borderId="48" xfId="10" applyNumberFormat="1" applyFont="1" applyFill="1" applyBorder="1"/>
    <xf numFmtId="0" fontId="74" fillId="0" borderId="37" xfId="200" applyFont="1" applyBorder="1" applyAlignment="1">
      <alignment horizontal="left"/>
    </xf>
    <xf numFmtId="0" fontId="74" fillId="0" borderId="43" xfId="200" applyFont="1" applyBorder="1" applyAlignment="1">
      <alignment horizontal="left"/>
    </xf>
    <xf numFmtId="0" fontId="34" fillId="0" borderId="31" xfId="200" applyFont="1" applyBorder="1" applyAlignment="1">
      <alignment vertical="center" wrapText="1"/>
    </xf>
    <xf numFmtId="0" fontId="34" fillId="0" borderId="28" xfId="200" applyFont="1" applyBorder="1" applyAlignment="1">
      <alignment vertical="center" wrapText="1"/>
    </xf>
    <xf numFmtId="0" fontId="34" fillId="0" borderId="44" xfId="200" applyFont="1" applyBorder="1" applyAlignment="1">
      <alignment horizontal="left"/>
    </xf>
    <xf numFmtId="0" fontId="34" fillId="0" borderId="46" xfId="200" applyFont="1" applyBorder="1" applyAlignment="1">
      <alignment horizontal="left"/>
    </xf>
    <xf numFmtId="0" fontId="32" fillId="0" borderId="32" xfId="200" applyBorder="1"/>
    <xf numFmtId="0" fontId="39" fillId="0" borderId="28" xfId="200" applyFont="1" applyBorder="1"/>
    <xf numFmtId="0" fontId="83" fillId="15" borderId="45" xfId="200" applyFont="1" applyFill="1" applyBorder="1" applyAlignment="1">
      <alignment horizontal="center"/>
    </xf>
    <xf numFmtId="10" fontId="83" fillId="15" borderId="13" xfId="10" applyNumberFormat="1" applyFont="1" applyFill="1" applyBorder="1"/>
    <xf numFmtId="0" fontId="34" fillId="16" borderId="43" xfId="200" applyFont="1" applyFill="1" applyBorder="1" applyAlignment="1">
      <alignment horizontal="left"/>
    </xf>
    <xf numFmtId="0" fontId="34" fillId="16" borderId="48" xfId="200" applyFont="1" applyFill="1" applyBorder="1" applyAlignment="1">
      <alignment horizontal="left"/>
    </xf>
    <xf numFmtId="0" fontId="74" fillId="0" borderId="45" xfId="200" applyFont="1" applyBorder="1"/>
    <xf numFmtId="0" fontId="34" fillId="0" borderId="45" xfId="200" applyFont="1" applyBorder="1"/>
    <xf numFmtId="0" fontId="74" fillId="0" borderId="32" xfId="200" applyFont="1" applyBorder="1"/>
    <xf numFmtId="0" fontId="85" fillId="0" borderId="0" xfId="200" applyFont="1"/>
    <xf numFmtId="0" fontId="41" fillId="0" borderId="41" xfId="200" applyFont="1" applyBorder="1" applyAlignment="1">
      <alignment horizontal="right"/>
    </xf>
    <xf numFmtId="0" fontId="74" fillId="0" borderId="41" xfId="200" applyFont="1" applyBorder="1" applyAlignment="1">
      <alignment vertical="top" wrapText="1"/>
    </xf>
    <xf numFmtId="10" fontId="40" fillId="0" borderId="41" xfId="10" applyNumberFormat="1" applyFont="1" applyFill="1" applyBorder="1"/>
    <xf numFmtId="0" fontId="39" fillId="0" borderId="42" xfId="200" applyFont="1" applyBorder="1"/>
    <xf numFmtId="0" fontId="74" fillId="0" borderId="0" xfId="200" applyFont="1" applyAlignment="1">
      <alignment vertical="top" wrapText="1"/>
    </xf>
    <xf numFmtId="0" fontId="39" fillId="0" borderId="48" xfId="200" applyFont="1" applyBorder="1"/>
    <xf numFmtId="0" fontId="74" fillId="0" borderId="32" xfId="200" applyFont="1" applyBorder="1" applyAlignment="1">
      <alignment vertical="top" wrapText="1"/>
    </xf>
    <xf numFmtId="10" fontId="40" fillId="0" borderId="32" xfId="10" applyNumberFormat="1" applyFont="1" applyFill="1" applyBorder="1"/>
    <xf numFmtId="0" fontId="39" fillId="0" borderId="46" xfId="200" applyFont="1" applyBorder="1"/>
    <xf numFmtId="0" fontId="86" fillId="0" borderId="37" xfId="50" applyFont="1" applyBorder="1"/>
    <xf numFmtId="0" fontId="86" fillId="0" borderId="41" xfId="50" applyFont="1" applyBorder="1"/>
    <xf numFmtId="0" fontId="87" fillId="0" borderId="42" xfId="50" applyFont="1" applyBorder="1"/>
    <xf numFmtId="2" fontId="80" fillId="0" borderId="0" xfId="200" applyNumberFormat="1" applyFont="1" applyAlignment="1">
      <alignment horizontal="center"/>
    </xf>
    <xf numFmtId="10" fontId="80" fillId="0" borderId="0" xfId="10" applyNumberFormat="1" applyFont="1" applyFill="1" applyBorder="1"/>
    <xf numFmtId="0" fontId="79" fillId="0" borderId="0" xfId="200" applyFont="1"/>
    <xf numFmtId="0" fontId="34" fillId="0" borderId="37" xfId="50" applyFont="1" applyBorder="1"/>
    <xf numFmtId="44" fontId="88" fillId="0" borderId="42" xfId="50" applyNumberFormat="1" applyFont="1" applyBorder="1" applyAlignment="1">
      <alignment horizontal="left"/>
    </xf>
    <xf numFmtId="0" fontId="34" fillId="0" borderId="43" xfId="50" applyFont="1" applyBorder="1"/>
    <xf numFmtId="44" fontId="88" fillId="0" borderId="48" xfId="50" applyNumberFormat="1" applyFont="1" applyBorder="1" applyAlignment="1">
      <alignment horizontal="right"/>
    </xf>
    <xf numFmtId="0" fontId="34" fillId="0" borderId="44" xfId="50" applyFont="1" applyBorder="1"/>
    <xf numFmtId="8" fontId="34" fillId="0" borderId="32" xfId="50" applyNumberFormat="1" applyFont="1" applyBorder="1" applyAlignment="1">
      <alignment horizontal="left"/>
    </xf>
    <xf numFmtId="44" fontId="88" fillId="0" borderId="46" xfId="50" applyNumberFormat="1" applyFont="1" applyBorder="1" applyAlignment="1">
      <alignment horizontal="right"/>
    </xf>
    <xf numFmtId="0" fontId="89" fillId="0" borderId="44" xfId="50" applyFont="1" applyBorder="1"/>
    <xf numFmtId="8" fontId="34" fillId="0" borderId="32" xfId="50" applyNumberFormat="1" applyFont="1" applyBorder="1" applyAlignment="1">
      <alignment horizontal="right"/>
    </xf>
    <xf numFmtId="8" fontId="90" fillId="0" borderId="46" xfId="50" applyNumberFormat="1" applyFont="1" applyBorder="1" applyAlignment="1">
      <alignment horizontal="right"/>
    </xf>
    <xf numFmtId="0" fontId="89" fillId="0" borderId="0" xfId="50" applyFont="1"/>
    <xf numFmtId="8" fontId="34" fillId="0" borderId="0" xfId="50" applyNumberFormat="1" applyFont="1" applyAlignment="1">
      <alignment horizontal="right"/>
    </xf>
    <xf numFmtId="8" fontId="90" fillId="0" borderId="0" xfId="50" applyNumberFormat="1" applyFont="1" applyAlignment="1">
      <alignment horizontal="right"/>
    </xf>
    <xf numFmtId="0" fontId="84" fillId="0" borderId="0" xfId="200" applyFont="1"/>
    <xf numFmtId="10" fontId="34" fillId="0" borderId="0" xfId="200" applyNumberFormat="1" applyFont="1"/>
    <xf numFmtId="0" fontId="91" fillId="17" borderId="0" xfId="200" applyFont="1" applyFill="1"/>
    <xf numFmtId="0" fontId="92" fillId="0" borderId="0" xfId="200" applyFont="1" applyAlignment="1">
      <alignment horizontal="left"/>
    </xf>
    <xf numFmtId="0" fontId="80" fillId="12" borderId="0" xfId="200" applyFont="1" applyFill="1"/>
    <xf numFmtId="0" fontId="78" fillId="12" borderId="15" xfId="200" applyFont="1" applyFill="1" applyBorder="1" applyAlignment="1">
      <alignment horizontal="center" wrapText="1"/>
    </xf>
    <xf numFmtId="10" fontId="78" fillId="12" borderId="0" xfId="10" applyNumberFormat="1" applyFont="1" applyFill="1" applyBorder="1"/>
    <xf numFmtId="4" fontId="34" fillId="0" borderId="47" xfId="200" applyNumberFormat="1" applyFont="1" applyBorder="1" applyAlignment="1">
      <alignment horizontal="center"/>
    </xf>
    <xf numFmtId="2" fontId="39" fillId="0" borderId="0" xfId="200" applyNumberFormat="1" applyFont="1" applyAlignment="1">
      <alignment horizontal="center"/>
    </xf>
    <xf numFmtId="4" fontId="39" fillId="16" borderId="0" xfId="200" applyNumberFormat="1" applyFont="1" applyFill="1" applyAlignment="1">
      <alignment horizontal="center"/>
    </xf>
    <xf numFmtId="4" fontId="34" fillId="0" borderId="0" xfId="200" applyNumberFormat="1" applyFont="1" applyAlignment="1">
      <alignment horizontal="center"/>
    </xf>
    <xf numFmtId="10" fontId="78" fillId="12" borderId="30" xfId="10" applyNumberFormat="1" applyFont="1" applyFill="1" applyBorder="1"/>
    <xf numFmtId="0" fontId="94" fillId="0" borderId="0" xfId="200" applyFont="1"/>
    <xf numFmtId="0" fontId="78" fillId="12" borderId="37" xfId="200" applyFont="1" applyFill="1" applyBorder="1"/>
    <xf numFmtId="0" fontId="78" fillId="12" borderId="41" xfId="200" applyFont="1" applyFill="1" applyBorder="1" applyAlignment="1">
      <alignment horizontal="left"/>
    </xf>
    <xf numFmtId="0" fontId="78" fillId="12" borderId="41" xfId="200" applyFont="1" applyFill="1" applyBorder="1"/>
    <xf numFmtId="10" fontId="78" fillId="12" borderId="0" xfId="10" applyNumberFormat="1" applyFont="1" applyFill="1" applyBorder="1" applyAlignment="1">
      <alignment horizontal="right"/>
    </xf>
    <xf numFmtId="0" fontId="78" fillId="0" borderId="43" xfId="200" applyFont="1" applyBorder="1"/>
    <xf numFmtId="0" fontId="34" fillId="0" borderId="0" xfId="200" applyFont="1" applyAlignment="1">
      <alignment horizontal="left"/>
    </xf>
    <xf numFmtId="0" fontId="78" fillId="0" borderId="0" xfId="200" applyFont="1"/>
    <xf numFmtId="4" fontId="78" fillId="0" borderId="14" xfId="200" applyNumberFormat="1" applyFont="1" applyBorder="1" applyAlignment="1">
      <alignment horizontal="center"/>
    </xf>
    <xf numFmtId="10" fontId="78" fillId="0" borderId="48" xfId="10" applyNumberFormat="1" applyFont="1" applyFill="1" applyBorder="1" applyAlignment="1">
      <alignment horizontal="right"/>
    </xf>
    <xf numFmtId="0" fontId="42" fillId="0" borderId="36" xfId="200" applyFont="1" applyBorder="1"/>
    <xf numFmtId="10" fontId="40" fillId="0" borderId="48" xfId="10" applyNumberFormat="1" applyFont="1" applyFill="1" applyBorder="1" applyAlignment="1">
      <alignment horizontal="right"/>
    </xf>
    <xf numFmtId="0" fontId="84" fillId="0" borderId="41" xfId="200" applyFont="1" applyBorder="1" applyAlignment="1">
      <alignment horizontal="right"/>
    </xf>
    <xf numFmtId="0" fontId="84" fillId="0" borderId="32" xfId="200" applyFont="1" applyBorder="1" applyAlignment="1">
      <alignment horizontal="right"/>
    </xf>
    <xf numFmtId="10" fontId="40" fillId="0" borderId="29" xfId="10" applyNumberFormat="1" applyFont="1" applyFill="1" applyBorder="1" applyAlignment="1">
      <alignment horizontal="right"/>
    </xf>
    <xf numFmtId="0" fontId="19" fillId="6" borderId="0" xfId="675" applyFont="1" applyFill="1"/>
    <xf numFmtId="0" fontId="19" fillId="0" borderId="0" xfId="675" applyFont="1"/>
    <xf numFmtId="0" fontId="22" fillId="2" borderId="10" xfId="675" applyFont="1" applyFill="1" applyBorder="1" applyAlignment="1">
      <alignment vertical="center"/>
    </xf>
    <xf numFmtId="0" fontId="22" fillId="2" borderId="11" xfId="675" applyFont="1" applyFill="1" applyBorder="1" applyAlignment="1">
      <alignment vertical="center"/>
    </xf>
    <xf numFmtId="0" fontId="22" fillId="3" borderId="38" xfId="675" applyFont="1" applyFill="1" applyBorder="1" applyAlignment="1">
      <alignment horizontal="center" vertical="center" wrapText="1"/>
    </xf>
    <xf numFmtId="0" fontId="22" fillId="3" borderId="6" xfId="677" applyFont="1" applyFill="1" applyBorder="1" applyAlignment="1">
      <alignment horizontal="center" vertical="center" wrapText="1"/>
    </xf>
    <xf numFmtId="0" fontId="22" fillId="4" borderId="1" xfId="675" applyFont="1" applyFill="1" applyBorder="1" applyAlignment="1">
      <alignment vertical="center"/>
    </xf>
    <xf numFmtId="0" fontId="22" fillId="4" borderId="2" xfId="675" applyFont="1" applyFill="1" applyBorder="1" applyAlignment="1">
      <alignment vertical="center"/>
    </xf>
    <xf numFmtId="0" fontId="23" fillId="4" borderId="2" xfId="675" applyFont="1" applyFill="1" applyBorder="1" applyAlignment="1">
      <alignment vertical="center"/>
    </xf>
    <xf numFmtId="0" fontId="22" fillId="4" borderId="3" xfId="675" applyFont="1" applyFill="1" applyBorder="1" applyAlignment="1">
      <alignment vertical="center"/>
    </xf>
    <xf numFmtId="0" fontId="19" fillId="0" borderId="17" xfId="675" applyFont="1" applyBorder="1" applyAlignment="1">
      <alignment horizontal="left" vertical="center"/>
    </xf>
    <xf numFmtId="0" fontId="19" fillId="0" borderId="16" xfId="675" applyFont="1" applyBorder="1" applyAlignment="1">
      <alignment horizontal="left" vertical="center"/>
    </xf>
    <xf numFmtId="166" fontId="20" fillId="0" borderId="16" xfId="676" applyNumberFormat="1" applyFont="1" applyBorder="1" applyAlignment="1">
      <alignment horizontal="left" vertical="center"/>
    </xf>
    <xf numFmtId="172" fontId="19" fillId="0" borderId="16" xfId="675" applyNumberFormat="1" applyFont="1" applyBorder="1" applyAlignment="1">
      <alignment horizontal="left" vertical="center"/>
    </xf>
    <xf numFmtId="172" fontId="19" fillId="0" borderId="13" xfId="675" applyNumberFormat="1" applyFont="1" applyBorder="1" applyAlignment="1">
      <alignment horizontal="left" vertical="center"/>
    </xf>
    <xf numFmtId="172" fontId="19" fillId="0" borderId="18" xfId="675" applyNumberFormat="1" applyFont="1" applyBorder="1" applyAlignment="1">
      <alignment horizontal="left" vertical="center"/>
    </xf>
    <xf numFmtId="0" fontId="19" fillId="0" borderId="22" xfId="675" applyFont="1" applyBorder="1" applyAlignment="1">
      <alignment horizontal="left" vertical="center"/>
    </xf>
    <xf numFmtId="0" fontId="19" fillId="0" borderId="13" xfId="675" applyFont="1" applyBorder="1" applyAlignment="1">
      <alignment horizontal="left" vertical="center"/>
    </xf>
    <xf numFmtId="0" fontId="22" fillId="4" borderId="8" xfId="675" applyFont="1" applyFill="1" applyBorder="1" applyAlignment="1">
      <alignment vertical="center"/>
    </xf>
    <xf numFmtId="0" fontId="22" fillId="4" borderId="0" xfId="675" applyFont="1" applyFill="1" applyAlignment="1">
      <alignment vertical="center"/>
    </xf>
    <xf numFmtId="0" fontId="23" fillId="4" borderId="0" xfId="675" applyFont="1" applyFill="1" applyAlignment="1">
      <alignment vertical="center"/>
    </xf>
    <xf numFmtId="0" fontId="22" fillId="4" borderId="9" xfId="675" applyFont="1" applyFill="1" applyBorder="1" applyAlignment="1">
      <alignment vertical="center"/>
    </xf>
    <xf numFmtId="0" fontId="21" fillId="0" borderId="17" xfId="675" applyFont="1" applyBorder="1" applyAlignment="1">
      <alignment horizontal="left" vertical="center"/>
    </xf>
    <xf numFmtId="173" fontId="21" fillId="0" borderId="16" xfId="675" applyNumberFormat="1" applyFont="1" applyBorder="1" applyAlignment="1">
      <alignment horizontal="left" vertical="center"/>
    </xf>
    <xf numFmtId="0" fontId="19" fillId="6" borderId="13" xfId="675" applyFont="1" applyFill="1" applyBorder="1" applyAlignment="1">
      <alignment horizontal="left" vertical="center"/>
    </xf>
    <xf numFmtId="165" fontId="20" fillId="0" borderId="13" xfId="676" applyFont="1" applyBorder="1" applyAlignment="1">
      <alignment horizontal="left" vertical="center"/>
    </xf>
    <xf numFmtId="173" fontId="21" fillId="0" borderId="13" xfId="675" applyNumberFormat="1" applyFont="1" applyBorder="1" applyAlignment="1">
      <alignment horizontal="left" vertical="center"/>
    </xf>
    <xf numFmtId="169" fontId="19" fillId="0" borderId="23" xfId="675" applyNumberFormat="1" applyFont="1" applyBorder="1" applyAlignment="1">
      <alignment horizontal="left" vertical="center"/>
    </xf>
    <xf numFmtId="0" fontId="19" fillId="0" borderId="19" xfId="675" applyFont="1" applyBorder="1" applyAlignment="1">
      <alignment horizontal="left" vertical="center"/>
    </xf>
    <xf numFmtId="172" fontId="19" fillId="0" borderId="20" xfId="675" applyNumberFormat="1" applyFont="1" applyBorder="1" applyAlignment="1">
      <alignment horizontal="left" vertical="center"/>
    </xf>
    <xf numFmtId="173" fontId="21" fillId="0" borderId="20" xfId="675" applyNumberFormat="1" applyFont="1" applyBorder="1" applyAlignment="1">
      <alignment horizontal="left" vertical="center"/>
    </xf>
    <xf numFmtId="169" fontId="19" fillId="0" borderId="16" xfId="675" applyNumberFormat="1" applyFont="1" applyBorder="1" applyAlignment="1">
      <alignment horizontal="left" vertical="center"/>
    </xf>
    <xf numFmtId="169" fontId="19" fillId="0" borderId="18" xfId="675" applyNumberFormat="1" applyFont="1" applyBorder="1" applyAlignment="1">
      <alignment horizontal="left" vertical="center"/>
    </xf>
    <xf numFmtId="0" fontId="19" fillId="6" borderId="22" xfId="675" applyFont="1" applyFill="1" applyBorder="1" applyAlignment="1">
      <alignment horizontal="left" vertical="center"/>
    </xf>
    <xf numFmtId="169" fontId="19" fillId="0" borderId="13" xfId="675" applyNumberFormat="1" applyFont="1" applyBorder="1" applyAlignment="1">
      <alignment horizontal="left" vertical="center"/>
    </xf>
    <xf numFmtId="169" fontId="19" fillId="0" borderId="20" xfId="675" applyNumberFormat="1" applyFont="1" applyBorder="1" applyAlignment="1">
      <alignment horizontal="left" vertical="center"/>
    </xf>
    <xf numFmtId="165" fontId="21" fillId="0" borderId="13" xfId="676" applyFont="1" applyBorder="1" applyAlignment="1">
      <alignment horizontal="left" vertical="center"/>
    </xf>
    <xf numFmtId="0" fontId="19" fillId="0" borderId="20" xfId="675" applyFont="1" applyBorder="1" applyAlignment="1">
      <alignment horizontal="left" vertical="center"/>
    </xf>
    <xf numFmtId="0" fontId="19" fillId="0" borderId="16" xfId="675" applyFont="1" applyBorder="1" applyAlignment="1">
      <alignment horizontal="center" vertical="center"/>
    </xf>
    <xf numFmtId="0" fontId="19" fillId="0" borderId="20" xfId="675" applyFont="1" applyBorder="1" applyAlignment="1">
      <alignment horizontal="center" vertical="center"/>
    </xf>
    <xf numFmtId="0" fontId="26" fillId="6" borderId="17" xfId="675" applyFont="1" applyFill="1" applyBorder="1" applyAlignment="1">
      <alignment vertical="center"/>
    </xf>
    <xf numFmtId="0" fontId="26" fillId="6" borderId="16" xfId="675" applyFont="1" applyFill="1" applyBorder="1" applyAlignment="1">
      <alignment horizontal="left" vertical="center"/>
    </xf>
    <xf numFmtId="0" fontId="26" fillId="6" borderId="16" xfId="675" applyFont="1" applyFill="1" applyBorder="1" applyAlignment="1">
      <alignment horizontal="center" vertical="center"/>
    </xf>
    <xf numFmtId="0" fontId="26" fillId="6" borderId="22" xfId="675" applyFont="1" applyFill="1" applyBorder="1" applyAlignment="1">
      <alignment vertical="center"/>
    </xf>
    <xf numFmtId="0" fontId="26" fillId="6" borderId="13" xfId="675" applyFont="1" applyFill="1" applyBorder="1" applyAlignment="1">
      <alignment horizontal="left" vertical="center"/>
    </xf>
    <xf numFmtId="0" fontId="26" fillId="6" borderId="13" xfId="675" applyFont="1" applyFill="1" applyBorder="1" applyAlignment="1">
      <alignment horizontal="center" vertical="center"/>
    </xf>
    <xf numFmtId="169" fontId="19" fillId="6" borderId="13" xfId="675" applyNumberFormat="1" applyFont="1" applyFill="1" applyBorder="1" applyAlignment="1">
      <alignment horizontal="left" vertical="center"/>
    </xf>
    <xf numFmtId="169" fontId="19" fillId="6" borderId="23" xfId="675" applyNumberFormat="1" applyFont="1" applyFill="1" applyBorder="1" applyAlignment="1">
      <alignment horizontal="left" vertical="center"/>
    </xf>
    <xf numFmtId="0" fontId="20" fillId="0" borderId="0" xfId="675" applyFont="1"/>
    <xf numFmtId="0" fontId="22" fillId="3" borderId="35" xfId="675" applyFont="1" applyFill="1" applyBorder="1" applyAlignment="1">
      <alignment horizontal="left" vertical="center"/>
    </xf>
    <xf numFmtId="0" fontId="22" fillId="3" borderId="36" xfId="675" applyFont="1" applyFill="1" applyBorder="1" applyAlignment="1">
      <alignment horizontal="center" vertical="center"/>
    </xf>
    <xf numFmtId="0" fontId="23" fillId="3" borderId="36" xfId="676" applyNumberFormat="1" applyFont="1" applyFill="1" applyBorder="1" applyAlignment="1">
      <alignment horizontal="center" vertical="center"/>
    </xf>
    <xf numFmtId="0" fontId="23" fillId="3" borderId="6" xfId="676" applyNumberFormat="1" applyFont="1" applyFill="1" applyBorder="1" applyAlignment="1">
      <alignment horizontal="center" vertical="center"/>
    </xf>
    <xf numFmtId="0" fontId="19" fillId="6" borderId="16" xfId="675" applyFont="1" applyFill="1" applyBorder="1" applyAlignment="1">
      <alignment horizontal="left" vertical="center"/>
    </xf>
    <xf numFmtId="172" fontId="19" fillId="0" borderId="21" xfId="675" applyNumberFormat="1" applyFont="1" applyBorder="1" applyAlignment="1">
      <alignment horizontal="left" vertical="center"/>
    </xf>
    <xf numFmtId="0" fontId="31" fillId="0" borderId="0" xfId="675" applyFont="1"/>
    <xf numFmtId="169" fontId="19" fillId="0" borderId="21" xfId="675" applyNumberFormat="1" applyFont="1" applyBorder="1" applyAlignment="1">
      <alignment horizontal="left" vertical="center"/>
    </xf>
    <xf numFmtId="165" fontId="20" fillId="0" borderId="16" xfId="676" applyFont="1" applyFill="1" applyBorder="1" applyAlignment="1">
      <alignment horizontal="left" vertical="center"/>
    </xf>
    <xf numFmtId="165" fontId="20" fillId="0" borderId="13" xfId="676" applyFont="1" applyFill="1" applyBorder="1" applyAlignment="1">
      <alignment horizontal="left" vertical="center"/>
    </xf>
    <xf numFmtId="165" fontId="20" fillId="0" borderId="20" xfId="676" applyFont="1" applyFill="1" applyBorder="1" applyAlignment="1">
      <alignment horizontal="left" vertical="center"/>
    </xf>
    <xf numFmtId="0" fontId="21" fillId="0" borderId="0" xfId="675" applyFont="1"/>
    <xf numFmtId="0" fontId="23" fillId="2" borderId="11" xfId="675" applyFont="1" applyFill="1" applyBorder="1" applyAlignment="1">
      <alignment vertical="center"/>
    </xf>
    <xf numFmtId="0" fontId="24" fillId="2" borderId="11" xfId="675" applyFont="1" applyFill="1" applyBorder="1" applyAlignment="1">
      <alignment vertical="center"/>
    </xf>
    <xf numFmtId="0" fontId="22" fillId="2" borderId="12" xfId="675" applyFont="1" applyFill="1" applyBorder="1" applyAlignment="1">
      <alignment vertical="center"/>
    </xf>
    <xf numFmtId="0" fontId="22" fillId="3" borderId="36" xfId="675" applyFont="1" applyFill="1" applyBorder="1" applyAlignment="1">
      <alignment horizontal="center" vertical="center" wrapText="1"/>
    </xf>
    <xf numFmtId="0" fontId="24" fillId="3" borderId="0" xfId="676" applyNumberFormat="1" applyFont="1" applyFill="1" applyBorder="1" applyAlignment="1">
      <alignment horizontal="center" vertical="center"/>
    </xf>
    <xf numFmtId="0" fontId="24" fillId="4" borderId="2" xfId="675" applyFont="1" applyFill="1" applyBorder="1" applyAlignment="1">
      <alignment vertical="center"/>
    </xf>
    <xf numFmtId="0" fontId="20" fillId="0" borderId="16" xfId="675" applyFont="1" applyBorder="1" applyAlignment="1">
      <alignment horizontal="left" vertical="center"/>
    </xf>
    <xf numFmtId="166" fontId="21" fillId="0" borderId="16" xfId="676" applyNumberFormat="1" applyFont="1" applyBorder="1" applyAlignment="1">
      <alignment horizontal="left" vertical="center"/>
    </xf>
    <xf numFmtId="0" fontId="20" fillId="0" borderId="20" xfId="675" applyFont="1" applyBorder="1" applyAlignment="1">
      <alignment horizontal="left" vertical="center"/>
    </xf>
    <xf numFmtId="166" fontId="20" fillId="0" borderId="20" xfId="676" applyNumberFormat="1" applyFont="1" applyBorder="1" applyAlignment="1">
      <alignment horizontal="left" vertical="center"/>
    </xf>
    <xf numFmtId="166" fontId="21" fillId="0" borderId="20" xfId="676" applyNumberFormat="1" applyFont="1" applyBorder="1" applyAlignment="1">
      <alignment horizontal="left" vertical="center"/>
    </xf>
    <xf numFmtId="0" fontId="22" fillId="4" borderId="0" xfId="675" applyFont="1" applyFill="1" applyAlignment="1">
      <alignment horizontal="center" vertical="center"/>
    </xf>
    <xf numFmtId="0" fontId="24" fillId="4" borderId="0" xfId="675" applyFont="1" applyFill="1" applyAlignment="1">
      <alignment vertical="center"/>
    </xf>
    <xf numFmtId="0" fontId="19" fillId="8" borderId="20" xfId="675" applyFont="1" applyFill="1" applyBorder="1" applyAlignment="1">
      <alignment horizontal="left" vertical="center"/>
    </xf>
    <xf numFmtId="0" fontId="19" fillId="8" borderId="20" xfId="675" applyFont="1" applyFill="1" applyBorder="1" applyAlignment="1">
      <alignment horizontal="left"/>
    </xf>
    <xf numFmtId="165" fontId="21" fillId="0" borderId="16" xfId="676" applyFont="1" applyFill="1" applyBorder="1" applyAlignment="1">
      <alignment horizontal="left" vertical="center"/>
    </xf>
    <xf numFmtId="173" fontId="21" fillId="0" borderId="18" xfId="675" applyNumberFormat="1" applyFont="1" applyBorder="1" applyAlignment="1">
      <alignment horizontal="left" vertical="center"/>
    </xf>
    <xf numFmtId="0" fontId="21" fillId="0" borderId="22" xfId="675" applyFont="1" applyBorder="1" applyAlignment="1">
      <alignment horizontal="left" vertical="center"/>
    </xf>
    <xf numFmtId="165" fontId="21" fillId="0" borderId="13" xfId="676" applyFont="1" applyFill="1" applyBorder="1" applyAlignment="1">
      <alignment horizontal="left" vertical="center"/>
    </xf>
    <xf numFmtId="173" fontId="21" fillId="0" borderId="23" xfId="675" applyNumberFormat="1" applyFont="1" applyBorder="1" applyAlignment="1">
      <alignment horizontal="left" vertical="center"/>
    </xf>
    <xf numFmtId="44" fontId="19" fillId="0" borderId="0" xfId="675" applyNumberFormat="1" applyFont="1"/>
    <xf numFmtId="0" fontId="21" fillId="0" borderId="19" xfId="675" applyFont="1" applyBorder="1" applyAlignment="1">
      <alignment horizontal="left" vertical="center"/>
    </xf>
    <xf numFmtId="0" fontId="19" fillId="0" borderId="20" xfId="675" applyFont="1" applyBorder="1" applyAlignment="1">
      <alignment horizontal="center"/>
    </xf>
    <xf numFmtId="165" fontId="20" fillId="0" borderId="20" xfId="676" applyFont="1" applyBorder="1" applyAlignment="1">
      <alignment horizontal="center" vertical="center"/>
    </xf>
    <xf numFmtId="165" fontId="21" fillId="0" borderId="20" xfId="676" applyFont="1" applyBorder="1" applyAlignment="1">
      <alignment horizontal="center" vertical="center"/>
    </xf>
    <xf numFmtId="8" fontId="19" fillId="0" borderId="20" xfId="675" applyNumberFormat="1" applyFont="1" applyBorder="1" applyAlignment="1">
      <alignment horizontal="center" vertical="center"/>
    </xf>
    <xf numFmtId="173" fontId="21" fillId="0" borderId="21" xfId="675" applyNumberFormat="1" applyFont="1" applyBorder="1" applyAlignment="1">
      <alignment horizontal="left" vertical="center"/>
    </xf>
    <xf numFmtId="0" fontId="21" fillId="6" borderId="22" xfId="675" applyFont="1" applyFill="1" applyBorder="1" applyAlignment="1">
      <alignment horizontal="left" vertical="center"/>
    </xf>
    <xf numFmtId="0" fontId="19" fillId="8" borderId="20" xfId="675" applyFont="1" applyFill="1" applyBorder="1" applyAlignment="1">
      <alignment horizontal="center" vertical="center"/>
    </xf>
    <xf numFmtId="0" fontId="23" fillId="4" borderId="0" xfId="675" applyFont="1" applyFill="1" applyAlignment="1">
      <alignment horizontal="center" vertical="center"/>
    </xf>
    <xf numFmtId="0" fontId="24" fillId="4" borderId="0" xfId="675" applyFont="1" applyFill="1" applyAlignment="1">
      <alignment horizontal="center" vertical="center"/>
    </xf>
    <xf numFmtId="0" fontId="22" fillId="4" borderId="9" xfId="675" applyFont="1" applyFill="1" applyBorder="1" applyAlignment="1">
      <alignment horizontal="center" vertical="center"/>
    </xf>
    <xf numFmtId="0" fontId="19" fillId="6" borderId="16" xfId="675" applyFont="1" applyFill="1" applyBorder="1" applyAlignment="1">
      <alignment horizontal="center" vertical="center"/>
    </xf>
    <xf numFmtId="8" fontId="20" fillId="0" borderId="16" xfId="675" applyNumberFormat="1" applyFont="1" applyBorder="1" applyAlignment="1">
      <alignment horizontal="right" vertical="center"/>
    </xf>
    <xf numFmtId="165" fontId="20" fillId="0" borderId="16" xfId="676" applyFont="1" applyFill="1" applyBorder="1" applyAlignment="1">
      <alignment horizontal="right" vertical="center"/>
    </xf>
    <xf numFmtId="168" fontId="21" fillId="0" borderId="16" xfId="675" applyNumberFormat="1" applyFont="1" applyBorder="1" applyAlignment="1">
      <alignment horizontal="right" vertical="center"/>
    </xf>
    <xf numFmtId="0" fontId="19" fillId="6" borderId="13" xfId="675" applyFont="1" applyFill="1" applyBorder="1" applyAlignment="1">
      <alignment horizontal="center" vertical="center"/>
    </xf>
    <xf numFmtId="8" fontId="20" fillId="6" borderId="13" xfId="675" applyNumberFormat="1" applyFont="1" applyFill="1" applyBorder="1" applyAlignment="1">
      <alignment horizontal="right" vertical="center"/>
    </xf>
    <xf numFmtId="165" fontId="20" fillId="0" borderId="13" xfId="676" applyFont="1" applyFill="1" applyBorder="1" applyAlignment="1">
      <alignment horizontal="right" vertical="center"/>
    </xf>
    <xf numFmtId="168" fontId="21" fillId="0" borderId="13" xfId="675" applyNumberFormat="1" applyFont="1" applyBorder="1" applyAlignment="1">
      <alignment horizontal="right" vertical="center"/>
    </xf>
    <xf numFmtId="0" fontId="19" fillId="0" borderId="13" xfId="675" applyFont="1" applyBorder="1" applyAlignment="1">
      <alignment horizontal="center" vertical="center"/>
    </xf>
    <xf numFmtId="8" fontId="20" fillId="0" borderId="13" xfId="675" applyNumberFormat="1" applyFont="1" applyBorder="1" applyAlignment="1">
      <alignment horizontal="right" vertical="center"/>
    </xf>
    <xf numFmtId="8" fontId="20" fillId="0" borderId="20" xfId="675" applyNumberFormat="1" applyFont="1" applyBorder="1" applyAlignment="1">
      <alignment horizontal="right" vertical="center"/>
    </xf>
    <xf numFmtId="165" fontId="20" fillId="0" borderId="20" xfId="676" applyFont="1" applyFill="1" applyBorder="1" applyAlignment="1">
      <alignment horizontal="right" vertical="center"/>
    </xf>
    <xf numFmtId="168" fontId="21" fillId="0" borderId="20" xfId="675" applyNumberFormat="1" applyFont="1" applyBorder="1" applyAlignment="1">
      <alignment horizontal="right" vertical="center"/>
    </xf>
    <xf numFmtId="165" fontId="21" fillId="0" borderId="16" xfId="676" applyFont="1" applyFill="1" applyBorder="1" applyAlignment="1">
      <alignment horizontal="right" vertical="center"/>
    </xf>
    <xf numFmtId="165" fontId="21" fillId="0" borderId="13" xfId="676" applyFont="1" applyFill="1" applyBorder="1" applyAlignment="1">
      <alignment horizontal="right" vertical="center"/>
    </xf>
    <xf numFmtId="0" fontId="26" fillId="6" borderId="19" xfId="675" applyFont="1" applyFill="1" applyBorder="1" applyAlignment="1">
      <alignment vertical="center"/>
    </xf>
    <xf numFmtId="0" fontId="26" fillId="6" borderId="20" xfId="675" applyFont="1" applyFill="1" applyBorder="1" applyAlignment="1">
      <alignment horizontal="left" vertical="center"/>
    </xf>
    <xf numFmtId="0" fontId="26" fillId="6" borderId="20" xfId="675" applyFont="1" applyFill="1" applyBorder="1" applyAlignment="1">
      <alignment horizontal="center" vertical="center"/>
    </xf>
    <xf numFmtId="165" fontId="21" fillId="0" borderId="20" xfId="676" applyFont="1" applyFill="1" applyBorder="1" applyAlignment="1">
      <alignment horizontal="right" vertical="center"/>
    </xf>
    <xf numFmtId="0" fontId="19" fillId="0" borderId="0" xfId="675" applyFont="1" applyAlignment="1">
      <alignment horizontal="left" vertical="center"/>
    </xf>
    <xf numFmtId="0" fontId="20" fillId="0" borderId="0" xfId="675" applyFont="1" applyAlignment="1">
      <alignment horizontal="left" vertical="center"/>
    </xf>
    <xf numFmtId="0" fontId="21" fillId="0" borderId="0" xfId="675" applyFont="1" applyAlignment="1">
      <alignment horizontal="left" vertical="center"/>
    </xf>
    <xf numFmtId="0" fontId="19" fillId="6" borderId="0" xfId="675" applyFont="1" applyFill="1" applyAlignment="1">
      <alignment wrapText="1"/>
    </xf>
    <xf numFmtId="0" fontId="22" fillId="0" borderId="0" xfId="675" applyFont="1" applyAlignment="1">
      <alignment horizontal="left" vertical="center"/>
    </xf>
    <xf numFmtId="0" fontId="30" fillId="0" borderId="0" xfId="675" applyFont="1" applyAlignment="1">
      <alignment horizontal="left" vertical="center"/>
    </xf>
    <xf numFmtId="0" fontId="20" fillId="0" borderId="0" xfId="675" applyFont="1" applyAlignment="1">
      <alignment vertical="center"/>
    </xf>
    <xf numFmtId="0" fontId="29" fillId="0" borderId="0" xfId="675" applyFont="1" applyAlignment="1">
      <alignment vertical="center"/>
    </xf>
    <xf numFmtId="0" fontId="21" fillId="0" borderId="0" xfId="675" applyFont="1" applyAlignment="1">
      <alignment vertical="center"/>
    </xf>
    <xf numFmtId="175" fontId="19" fillId="0" borderId="0" xfId="675" applyNumberFormat="1" applyFont="1"/>
    <xf numFmtId="0" fontId="1" fillId="0" borderId="0" xfId="200" applyFont="1"/>
    <xf numFmtId="9" fontId="1" fillId="0" borderId="0" xfId="10" applyFont="1" applyFill="1" applyBorder="1"/>
    <xf numFmtId="0" fontId="1" fillId="0" borderId="0" xfId="200" applyFont="1" applyAlignment="1">
      <alignment horizontal="center"/>
    </xf>
    <xf numFmtId="0" fontId="1" fillId="0" borderId="43" xfId="200" applyFont="1" applyBorder="1" applyAlignment="1">
      <alignment horizontal="left"/>
    </xf>
    <xf numFmtId="0" fontId="1" fillId="0" borderId="0" xfId="200" applyFont="1" applyAlignment="1">
      <alignment horizontal="left"/>
    </xf>
    <xf numFmtId="2" fontId="1" fillId="0" borderId="14" xfId="200" applyNumberFormat="1" applyFont="1" applyBorder="1" applyAlignment="1">
      <alignment horizontal="center"/>
    </xf>
    <xf numFmtId="0" fontId="1" fillId="0" borderId="44" xfId="200" applyFont="1" applyBorder="1" applyAlignment="1">
      <alignment horizontal="left"/>
    </xf>
    <xf numFmtId="0" fontId="1" fillId="0" borderId="32" xfId="200" applyFont="1" applyBorder="1" applyAlignment="1">
      <alignment horizontal="left"/>
    </xf>
    <xf numFmtId="0" fontId="1" fillId="0" borderId="32" xfId="200" applyFont="1" applyBorder="1"/>
    <xf numFmtId="2" fontId="1" fillId="0" borderId="39" xfId="200" applyNumberFormat="1" applyFont="1" applyBorder="1" applyAlignment="1">
      <alignment horizontal="center"/>
    </xf>
    <xf numFmtId="0" fontId="1" fillId="0" borderId="0" xfId="200" applyFont="1" applyAlignment="1">
      <alignment horizontal="right"/>
    </xf>
    <xf numFmtId="0" fontId="1" fillId="0" borderId="37" xfId="200" applyFont="1" applyBorder="1" applyAlignment="1">
      <alignment horizontal="left"/>
    </xf>
    <xf numFmtId="0" fontId="1" fillId="0" borderId="41" xfId="200" applyFont="1" applyBorder="1" applyAlignment="1">
      <alignment horizontal="left"/>
    </xf>
    <xf numFmtId="0" fontId="1" fillId="0" borderId="41" xfId="200" applyFont="1" applyBorder="1" applyAlignment="1">
      <alignment horizontal="right"/>
    </xf>
    <xf numFmtId="0" fontId="1" fillId="0" borderId="41" xfId="200" applyFont="1" applyBorder="1"/>
    <xf numFmtId="2" fontId="1" fillId="0" borderId="38" xfId="200" applyNumberFormat="1" applyFont="1" applyBorder="1" applyAlignment="1">
      <alignment horizontal="center"/>
    </xf>
    <xf numFmtId="0" fontId="1" fillId="0" borderId="25" xfId="200" applyFont="1" applyBorder="1" applyAlignment="1">
      <alignment horizontal="left"/>
    </xf>
    <xf numFmtId="0" fontId="1" fillId="0" borderId="45" xfId="200" applyFont="1" applyBorder="1" applyAlignment="1">
      <alignment horizontal="left"/>
    </xf>
    <xf numFmtId="0" fontId="1" fillId="0" borderId="45" xfId="200" applyFont="1" applyBorder="1"/>
    <xf numFmtId="2" fontId="1" fillId="0" borderId="40" xfId="200" applyNumberFormat="1" applyFont="1" applyBorder="1" applyAlignment="1">
      <alignment horizontal="center"/>
    </xf>
    <xf numFmtId="0" fontId="1" fillId="0" borderId="28" xfId="200" applyFont="1" applyBorder="1"/>
    <xf numFmtId="177" fontId="1" fillId="0" borderId="14" xfId="10" applyNumberFormat="1" applyFont="1" applyFill="1" applyBorder="1" applyAlignment="1">
      <alignment horizontal="center"/>
    </xf>
    <xf numFmtId="177" fontId="1" fillId="0" borderId="39" xfId="10" applyNumberFormat="1" applyFont="1" applyFill="1" applyBorder="1" applyAlignment="1">
      <alignment horizontal="center"/>
    </xf>
    <xf numFmtId="2" fontId="1" fillId="0" borderId="14" xfId="49" applyNumberFormat="1" applyFont="1" applyFill="1" applyBorder="1" applyAlignment="1">
      <alignment horizontal="center"/>
    </xf>
    <xf numFmtId="2" fontId="1" fillId="0" borderId="14" xfId="10" applyNumberFormat="1" applyFont="1" applyFill="1" applyBorder="1" applyAlignment="1">
      <alignment horizontal="center"/>
    </xf>
    <xf numFmtId="0" fontId="1" fillId="0" borderId="46" xfId="200" applyFont="1" applyBorder="1"/>
    <xf numFmtId="2" fontId="1" fillId="0" borderId="39" xfId="10" applyNumberFormat="1" applyFont="1" applyFill="1" applyBorder="1" applyAlignment="1">
      <alignment horizontal="center"/>
    </xf>
    <xf numFmtId="2" fontId="1" fillId="0" borderId="0" xfId="200" applyNumberFormat="1" applyFont="1" applyAlignment="1">
      <alignment horizontal="center"/>
    </xf>
    <xf numFmtId="0" fontId="1" fillId="14" borderId="45" xfId="200" applyFont="1" applyFill="1" applyBorder="1"/>
    <xf numFmtId="0" fontId="1" fillId="0" borderId="48" xfId="200" applyFont="1" applyBorder="1" applyAlignment="1">
      <alignment horizontal="left"/>
    </xf>
    <xf numFmtId="0" fontId="1" fillId="13" borderId="36" xfId="200" applyFont="1" applyFill="1" applyBorder="1"/>
    <xf numFmtId="0" fontId="1" fillId="13" borderId="31" xfId="200" applyFont="1" applyFill="1" applyBorder="1"/>
    <xf numFmtId="0" fontId="1" fillId="0" borderId="46" xfId="200" applyFont="1" applyBorder="1" applyAlignment="1">
      <alignment horizontal="left"/>
    </xf>
    <xf numFmtId="0" fontId="1" fillId="13" borderId="28" xfId="200" applyFont="1" applyFill="1" applyBorder="1"/>
    <xf numFmtId="0" fontId="1" fillId="0" borderId="37" xfId="200" applyFont="1" applyBorder="1"/>
    <xf numFmtId="0" fontId="1" fillId="0" borderId="42" xfId="200" applyFont="1" applyBorder="1"/>
    <xf numFmtId="0" fontId="1" fillId="0" borderId="42" xfId="200" applyFont="1" applyBorder="1" applyAlignment="1">
      <alignment horizontal="left"/>
    </xf>
    <xf numFmtId="0" fontId="1" fillId="0" borderId="43" xfId="200" applyFont="1" applyBorder="1"/>
    <xf numFmtId="0" fontId="1" fillId="0" borderId="48" xfId="200" applyFont="1" applyBorder="1"/>
    <xf numFmtId="0" fontId="1" fillId="0" borderId="44" xfId="200" applyFont="1" applyBorder="1"/>
    <xf numFmtId="0" fontId="1" fillId="13" borderId="0" xfId="200" applyFont="1" applyFill="1"/>
    <xf numFmtId="2" fontId="1" fillId="0" borderId="47" xfId="200" applyNumberFormat="1" applyFont="1" applyBorder="1" applyAlignment="1">
      <alignment horizontal="center"/>
    </xf>
    <xf numFmtId="0" fontId="1" fillId="15" borderId="45" xfId="200" applyFont="1" applyFill="1" applyBorder="1"/>
    <xf numFmtId="0" fontId="1" fillId="16" borderId="25" xfId="200" applyFont="1" applyFill="1" applyBorder="1" applyAlignment="1">
      <alignment horizontal="left"/>
    </xf>
    <xf numFmtId="0" fontId="1" fillId="16" borderId="26" xfId="200" applyFont="1" applyFill="1" applyBorder="1" applyAlignment="1">
      <alignment horizontal="left"/>
    </xf>
    <xf numFmtId="2" fontId="1" fillId="0" borderId="49" xfId="200" applyNumberFormat="1" applyFont="1" applyBorder="1" applyAlignment="1">
      <alignment horizontal="center"/>
    </xf>
    <xf numFmtId="1" fontId="1" fillId="0" borderId="43" xfId="200" applyNumberFormat="1" applyFont="1" applyBorder="1" applyAlignment="1">
      <alignment horizontal="left"/>
    </xf>
    <xf numFmtId="1" fontId="1" fillId="0" borderId="44" xfId="200" applyNumberFormat="1" applyFont="1" applyBorder="1" applyAlignment="1">
      <alignment horizontal="left"/>
    </xf>
    <xf numFmtId="179" fontId="1" fillId="0" borderId="0" xfId="200" applyNumberFormat="1" applyFont="1" applyAlignment="1">
      <alignment horizontal="center"/>
    </xf>
    <xf numFmtId="0" fontId="1" fillId="13" borderId="41" xfId="200" applyFont="1" applyFill="1" applyBorder="1"/>
    <xf numFmtId="0" fontId="1" fillId="0" borderId="0" xfId="200" applyFont="1" applyAlignment="1">
      <alignment horizontal="left" vertical="top" wrapText="1"/>
    </xf>
    <xf numFmtId="0" fontId="1" fillId="0" borderId="32" xfId="200" applyFont="1" applyBorder="1" applyAlignment="1">
      <alignment horizontal="left" vertical="top" wrapText="1"/>
    </xf>
    <xf numFmtId="0" fontId="1" fillId="13" borderId="32" xfId="200" applyFont="1" applyFill="1" applyBorder="1"/>
    <xf numFmtId="44" fontId="1" fillId="0" borderId="0" xfId="200" applyNumberFormat="1" applyFont="1"/>
    <xf numFmtId="44" fontId="1" fillId="0" borderId="0" xfId="143" applyFont="1" applyFill="1" applyBorder="1"/>
    <xf numFmtId="0" fontId="1" fillId="0" borderId="43" xfId="200" applyFont="1" applyBorder="1" applyAlignment="1">
      <alignment horizontal="center"/>
    </xf>
    <xf numFmtId="2" fontId="1" fillId="0" borderId="0" xfId="200" applyNumberFormat="1" applyFont="1"/>
    <xf numFmtId="4" fontId="1" fillId="0" borderId="14" xfId="200" applyNumberFormat="1" applyFont="1" applyBorder="1" applyAlignment="1">
      <alignment horizontal="center"/>
    </xf>
    <xf numFmtId="0" fontId="1" fillId="0" borderId="44" xfId="200" applyFont="1" applyBorder="1" applyAlignment="1">
      <alignment horizontal="center"/>
    </xf>
    <xf numFmtId="4" fontId="1" fillId="0" borderId="0" xfId="200" applyNumberFormat="1" applyFont="1" applyAlignment="1">
      <alignment horizontal="center"/>
    </xf>
    <xf numFmtId="0" fontId="1" fillId="13" borderId="43" xfId="200" applyFont="1" applyFill="1" applyBorder="1"/>
    <xf numFmtId="0" fontId="1" fillId="0" borderId="0" xfId="200" applyFont="1" applyAlignment="1">
      <alignment horizontal="left" wrapText="1"/>
    </xf>
    <xf numFmtId="0" fontId="1" fillId="0" borderId="37" xfId="200" applyFont="1" applyBorder="1" applyAlignment="1">
      <alignment horizontal="center"/>
    </xf>
    <xf numFmtId="0" fontId="1" fillId="0" borderId="32" xfId="200" applyFont="1" applyBorder="1" applyAlignment="1">
      <alignment horizontal="center"/>
    </xf>
    <xf numFmtId="176" fontId="0" fillId="0" borderId="0" xfId="0" applyNumberFormat="1"/>
    <xf numFmtId="0" fontId="0" fillId="7" borderId="0" xfId="0" applyFill="1" applyAlignment="1">
      <alignment horizontal="center"/>
    </xf>
    <xf numFmtId="175" fontId="0" fillId="0" borderId="0" xfId="0" applyNumberFormat="1"/>
    <xf numFmtId="0" fontId="0" fillId="0" borderId="0" xfId="0" applyAlignment="1">
      <alignment horizontal="center"/>
    </xf>
    <xf numFmtId="1" fontId="0" fillId="0" borderId="0" xfId="0" applyNumberFormat="1" applyAlignment="1">
      <alignment horizontal="center"/>
    </xf>
    <xf numFmtId="1" fontId="0" fillId="7" borderId="0" xfId="0" applyNumberFormat="1" applyFill="1" applyAlignment="1">
      <alignment horizontal="center"/>
    </xf>
    <xf numFmtId="176" fontId="0" fillId="0" borderId="0" xfId="0" applyNumberFormat="1" applyAlignment="1">
      <alignment wrapText="1"/>
    </xf>
    <xf numFmtId="175" fontId="0" fillId="9" borderId="0" xfId="0" applyNumberFormat="1" applyFill="1" applyAlignment="1">
      <alignment horizontal="right" vertical="top" wrapText="1"/>
    </xf>
    <xf numFmtId="0" fontId="95" fillId="0" borderId="13" xfId="0" applyFont="1" applyBorder="1"/>
    <xf numFmtId="0" fontId="95" fillId="0" borderId="13" xfId="0" applyFont="1" applyBorder="1" applyAlignment="1">
      <alignment horizontal="center"/>
    </xf>
    <xf numFmtId="175" fontId="0" fillId="9" borderId="13" xfId="0" applyNumberFormat="1" applyFill="1" applyBorder="1" applyAlignment="1">
      <alignment horizontal="left" wrapText="1"/>
    </xf>
    <xf numFmtId="1" fontId="0" fillId="7" borderId="13" xfId="0" applyNumberFormat="1" applyFill="1" applyBorder="1" applyAlignment="1" applyProtection="1">
      <alignment horizontal="center"/>
      <protection locked="0"/>
    </xf>
    <xf numFmtId="0" fontId="0" fillId="7" borderId="13" xfId="0" applyFill="1" applyBorder="1" applyAlignment="1">
      <alignment horizontal="center"/>
    </xf>
    <xf numFmtId="44" fontId="21" fillId="11" borderId="28" xfId="6" applyFont="1" applyFill="1" applyBorder="1"/>
    <xf numFmtId="0" fontId="39" fillId="0" borderId="43" xfId="200" applyFont="1" applyBorder="1" applyAlignment="1">
      <alignment horizontal="left"/>
    </xf>
    <xf numFmtId="0" fontId="39" fillId="0" borderId="48" xfId="200" applyFont="1" applyBorder="1" applyAlignment="1">
      <alignment horizontal="left"/>
    </xf>
    <xf numFmtId="0" fontId="76" fillId="0" borderId="0" xfId="200" applyFont="1" applyAlignment="1">
      <alignment horizontal="left"/>
    </xf>
    <xf numFmtId="0" fontId="79" fillId="14" borderId="25" xfId="200" applyFont="1" applyFill="1" applyBorder="1" applyAlignment="1">
      <alignment horizontal="center"/>
    </xf>
    <xf numFmtId="0" fontId="79" fillId="14" borderId="26" xfId="200" applyFont="1" applyFill="1" applyBorder="1" applyAlignment="1">
      <alignment horizontal="center"/>
    </xf>
    <xf numFmtId="0" fontId="1" fillId="0" borderId="43" xfId="200" applyFont="1" applyBorder="1" applyAlignment="1">
      <alignment horizontal="left"/>
    </xf>
    <xf numFmtId="0" fontId="1" fillId="0" borderId="48" xfId="200" applyFont="1" applyBorder="1" applyAlignment="1">
      <alignment horizontal="left"/>
    </xf>
    <xf numFmtId="0" fontId="74" fillId="15" borderId="25" xfId="200" applyFont="1" applyFill="1" applyBorder="1" applyAlignment="1">
      <alignment horizontal="center"/>
    </xf>
    <xf numFmtId="0" fontId="74" fillId="15" borderId="26" xfId="200" applyFont="1" applyFill="1" applyBorder="1" applyAlignment="1">
      <alignment horizontal="center"/>
    </xf>
    <xf numFmtId="0" fontId="39" fillId="0" borderId="44" xfId="200" applyFont="1" applyBorder="1" applyAlignment="1">
      <alignment horizontal="left"/>
    </xf>
    <xf numFmtId="0" fontId="39" fillId="0" borderId="46" xfId="200" applyFont="1" applyBorder="1" applyAlignment="1">
      <alignment horizontal="left"/>
    </xf>
    <xf numFmtId="0" fontId="81" fillId="0" borderId="25" xfId="200" applyFont="1" applyBorder="1" applyAlignment="1">
      <alignment horizontal="right"/>
    </xf>
    <xf numFmtId="0" fontId="81" fillId="0" borderId="26" xfId="200" applyFont="1" applyBorder="1" applyAlignment="1">
      <alignment horizontal="right"/>
    </xf>
    <xf numFmtId="0" fontId="93" fillId="0" borderId="0" xfId="200" applyFont="1" applyAlignment="1">
      <alignment horizontal="left"/>
    </xf>
    <xf numFmtId="0" fontId="1" fillId="0" borderId="41" xfId="200" applyFont="1" applyBorder="1" applyAlignment="1">
      <alignment horizontal="left" vertical="top" wrapText="1"/>
    </xf>
    <xf numFmtId="8" fontId="34" fillId="0" borderId="41" xfId="50" applyNumberFormat="1" applyFont="1" applyBorder="1" applyAlignment="1">
      <alignment horizontal="left"/>
    </xf>
    <xf numFmtId="8" fontId="34" fillId="0" borderId="0" xfId="50" applyNumberFormat="1" applyFont="1" applyAlignment="1">
      <alignment horizontal="left"/>
    </xf>
  </cellXfs>
  <cellStyles count="684">
    <cellStyle name="_x000d__x000a_JournalTemplate=C:\COMFO\CTALK\JOURSTD.TPL_x000d__x000a_LbStateAddress=3 3 0 251 1 89 2 311_x000d__x000a_LbStateJou" xfId="80" xr:uid="{5D12CF43-BF51-485A-BD60-9A7FD3AEA32C}"/>
    <cellStyle name="_x000d__x000a_JournalTemplate=C:\COMFO\CTALK\JOURSTD.TPL_x000d__x000a_LbStateAddress=3 3 0 251 1 89 2 311_x000d__x000a_LbStateJou 2" xfId="84" xr:uid="{B9B834F9-A282-4C4D-A5E2-BB68B7460E8B}"/>
    <cellStyle name="_x000d__x000a_JournalTemplate=C:\COMFO\CTALK\JOURSTD.TPL_x000d__x000a_LbStateAddress=3 3 0 251 1 89 2 311_x000d__x000a_LbStateJou 3" xfId="82" xr:uid="{E6AFC23B-E89C-4400-A387-14BAEDD8D6D7}"/>
    <cellStyle name="_x000d__x000a_JournalTemplate=C:\COMFO\CTALK\JOURSTD.TPL_x000d__x000a_LbStateAddress=3 3 0 251 1 89 2 311_x000d__x000a_LbStateJou_CCHS &amp; NAL parameters" xfId="86" xr:uid="{AF6F76D5-DC4E-4728-B760-99D42D3EF276}"/>
    <cellStyle name="20% - Accent1 2" xfId="426" xr:uid="{04FC026A-FAAE-45AB-866D-CC9AAE139DA4}"/>
    <cellStyle name="20% - Accent2 2" xfId="427" xr:uid="{182BD3BF-7AE3-4239-9FEC-5DD0A006C53C}"/>
    <cellStyle name="20% - Accent3 2" xfId="428" xr:uid="{56C32C83-2000-4839-801B-D7C18734DCB9}"/>
    <cellStyle name="20% - Accent4 2" xfId="429" xr:uid="{13D67692-0B27-4496-B361-F98BBE068E37}"/>
    <cellStyle name="20% - Accent5 2" xfId="430" xr:uid="{6E55CE76-4A1E-4ADB-9F3D-4EB6E8D84FCB}"/>
    <cellStyle name="20% - Accent6 2" xfId="431" xr:uid="{C526FCB9-807C-4B6A-ADE1-EF60C5DA5C59}"/>
    <cellStyle name="40% - Accent1 2" xfId="432" xr:uid="{F5E58666-77A0-4AA8-A1D2-2987A179E80D}"/>
    <cellStyle name="40% - Accent2 2" xfId="433" xr:uid="{A6BD10CA-B03A-4078-8195-4B29455C23AE}"/>
    <cellStyle name="40% - Accent3 2" xfId="434" xr:uid="{5C41F7D1-AA7D-45C4-B366-0BE3ED0B8650}"/>
    <cellStyle name="40% - Accent4 2" xfId="435" xr:uid="{192BE26E-728F-4769-AF45-7D1F1CA0DC9F}"/>
    <cellStyle name="40% - Accent5 2" xfId="436" xr:uid="{5C5E8128-3355-45B4-BFAC-C40E0DC58152}"/>
    <cellStyle name="40% - Accent6 2" xfId="437" xr:uid="{FEE91391-C543-4239-816E-EDB873B5FFD1}"/>
    <cellStyle name="60% - Accent1 2" xfId="438" xr:uid="{A301E87D-768E-479F-B6E8-CFB2A7E49F21}"/>
    <cellStyle name="60% - Accent2 2" xfId="439" xr:uid="{8451DD59-1A7B-4977-8034-46AB3571AF15}"/>
    <cellStyle name="60% - Accent3 2" xfId="440" xr:uid="{1BEF5E7F-5582-424F-A40A-1C2A126E5669}"/>
    <cellStyle name="60% - Accent4 2" xfId="441" xr:uid="{CF771E05-B2A4-40EA-B66E-03F69DE07932}"/>
    <cellStyle name="60% - Accent5 2" xfId="442" xr:uid="{5A1EFAE0-EDE5-458C-B582-020ADDF240F8}"/>
    <cellStyle name="60% - Accent6 2" xfId="443" xr:uid="{08AE4E09-358A-4C62-A12A-97F112613D69}"/>
    <cellStyle name="Accent1 2" xfId="444" xr:uid="{90E2D84C-F824-48A9-9EA9-8DD4E041ED06}"/>
    <cellStyle name="Accent2 2" xfId="445" xr:uid="{A5F9A869-360E-4DD0-A978-E026A5D440E9}"/>
    <cellStyle name="Accent3 2" xfId="446" xr:uid="{31A34597-5881-41F4-9673-8C27FE7DF56B}"/>
    <cellStyle name="Accent4 2" xfId="447" xr:uid="{62187410-1807-4522-B43B-DC3B714D8845}"/>
    <cellStyle name="Accent5 2" xfId="448" xr:uid="{3404C13B-BF0B-4E13-B730-3885718009B7}"/>
    <cellStyle name="Accent6 2" xfId="449" xr:uid="{AB238FE5-4303-468F-90BF-0AFBA1B7E0D5}"/>
    <cellStyle name="Berekening 2" xfId="406" xr:uid="{10511C06-C9F0-4505-A68A-01C045B9E942}"/>
    <cellStyle name="Controlecel 2" xfId="407" xr:uid="{D9606E6E-DC9A-44C3-A3C9-485FD01D7A24}"/>
    <cellStyle name="Currency 2" xfId="402" xr:uid="{FF18F0F2-2F3C-41E6-96E2-5AF2EB4261BE}"/>
    <cellStyle name="Euro" xfId="8" xr:uid="{E661D877-E98E-0541-AA61-48446B567B04}"/>
    <cellStyle name="Euro 2" xfId="95" xr:uid="{F2594A9D-79C2-41C5-BFC2-7E95DCF9BB3E}"/>
    <cellStyle name="Euro 2 2" xfId="98" xr:uid="{00E0D9EC-74B6-4F5A-8C09-192E23E8A395}"/>
    <cellStyle name="Gekoppelde cel 2" xfId="408" xr:uid="{398704A1-205B-47B4-BDFA-0A8E69D40245}"/>
    <cellStyle name="Goed 2" xfId="409" xr:uid="{3B7AB1F7-A313-4FAE-B023-18D5501A3F5C}"/>
    <cellStyle name="Hyperlink 10" xfId="156" hidden="1" xr:uid="{8223D81C-A328-4B3B-84C4-5B9FF6A9BECB}"/>
    <cellStyle name="Hyperlink 10" xfId="122" hidden="1" xr:uid="{83C02C4D-77EC-41E3-9226-26166C6CA124}"/>
    <cellStyle name="Hyperlink 10" xfId="532" hidden="1" xr:uid="{DB1F6349-D805-438A-94C7-4DC0812E3639}"/>
    <cellStyle name="Hyperlink 10" xfId="551" hidden="1" xr:uid="{95889E7E-1264-4018-BB83-6C25CCB75BFD}"/>
    <cellStyle name="Hyperlink 10" xfId="570" hidden="1" xr:uid="{02E1FA1C-14ED-431C-83B0-66087A0A6D0C}"/>
    <cellStyle name="Hyperlink 10" xfId="589" hidden="1" xr:uid="{A071D156-5FBC-4E75-A04B-08FFAEBBD316}"/>
    <cellStyle name="Hyperlink 10" xfId="152" hidden="1" xr:uid="{1C41C217-3460-44B7-B593-7475340B1DCC}"/>
    <cellStyle name="Hyperlink 10" xfId="241" hidden="1" xr:uid="{B029A9B2-2871-41F3-A16E-FA2AB0BCAAE3}"/>
    <cellStyle name="Hyperlink 10" xfId="265" hidden="1" xr:uid="{F995CDED-0EC8-4A4A-A423-56DDDB70670C}"/>
    <cellStyle name="Hyperlink 10" xfId="285" hidden="1" xr:uid="{774AD92A-8E7C-4647-8AF4-C45B6A3462A9}"/>
    <cellStyle name="Hyperlink 10" xfId="305" hidden="1" xr:uid="{A98CA1F7-2F9B-47CE-82B9-692EBBC469D5}"/>
    <cellStyle name="Hyperlink 10" xfId="325" hidden="1" xr:uid="{AA9898E8-B05E-45A1-9112-D85C31C4EE3C}"/>
    <cellStyle name="Hyperlink 10" xfId="245" hidden="1" xr:uid="{F0D8FD4F-0F3E-4041-BE5B-1805B9822527}"/>
    <cellStyle name="Hyperlink 10" xfId="211" hidden="1" xr:uid="{CED3C89D-C08D-40EB-97AC-924EFCC74E66}"/>
    <cellStyle name="Hyperlink 10" xfId="608" hidden="1" xr:uid="{40D567CF-4F05-4242-9C89-1B2F5B69CEE6}"/>
    <cellStyle name="Hyperlink 10" xfId="386" hidden="1" xr:uid="{35D5714D-2460-419B-B5AB-BBAC672732BD}"/>
    <cellStyle name="Hyperlink 10" xfId="456" hidden="1" xr:uid="{44721BF6-8EB8-4AED-9FCE-77DA7F5570D5}"/>
    <cellStyle name="Hyperlink 10" xfId="479" hidden="1" xr:uid="{41DB1302-F6FF-45B3-91EB-D21403AE4B7A}"/>
    <cellStyle name="Hyperlink 10" xfId="512" hidden="1" xr:uid="{DDB1EE60-B8AF-43CC-9C60-E962B79802F4}"/>
    <cellStyle name="Hyperlink 10" xfId="508" hidden="1" xr:uid="{FE2B0533-A449-4E14-AFBA-0517F54FDB8D}"/>
    <cellStyle name="Hyperlink 10" xfId="345" hidden="1" xr:uid="{5C33D4F7-4E89-4472-A29F-616025C0EE76}"/>
    <cellStyle name="Hyperlink 10" xfId="366" hidden="1" xr:uid="{70FBAF74-BA02-4039-8F4E-19CA333D58B7}"/>
    <cellStyle name="Hyperlink 10" xfId="646" hidden="1" xr:uid="{014ADB4C-BA49-4D9C-86E4-856F3E27972B}"/>
    <cellStyle name="Hyperlink 10" xfId="627" hidden="1" xr:uid="{112F0A77-A609-41E1-8EED-9D679E2FA281}"/>
    <cellStyle name="Hyperlink 11" xfId="304" hidden="1" xr:uid="{AF0A4785-A5C7-4D8A-A4EC-F3E4493DDFB5}"/>
    <cellStyle name="Hyperlink 11" xfId="326" hidden="1" xr:uid="{8DA9FBB8-0179-4234-AF1A-75DF2D0FD427}"/>
    <cellStyle name="Hyperlink 11" xfId="344" hidden="1" xr:uid="{A6663C08-24A3-412E-AE2D-AF7ED13E8549}"/>
    <cellStyle name="Hyperlink 11" xfId="367" hidden="1" xr:uid="{8077B056-4746-4840-8360-458F526D98EE}"/>
    <cellStyle name="Hyperlink 11" xfId="385" hidden="1" xr:uid="{826DEAD8-9BF3-4320-9C45-1BC728CB4A15}"/>
    <cellStyle name="Hyperlink 11" xfId="213" hidden="1" xr:uid="{B6C51581-1C5F-4EC3-B239-B4C584562F68}"/>
    <cellStyle name="Hyperlink 11" xfId="243" hidden="1" xr:uid="{6341A5EF-299F-4DA2-8871-93EBA320DFEA}"/>
    <cellStyle name="Hyperlink 11" xfId="239" hidden="1" xr:uid="{B119C225-29F0-44AA-8E50-F75EC3754BAE}"/>
    <cellStyle name="Hyperlink 11" xfId="154" hidden="1" xr:uid="{7C01777B-831D-465C-B86C-5C1C4334B768}"/>
    <cellStyle name="Hyperlink 11" xfId="124" hidden="1" xr:uid="{846EF862-E9F9-4C69-9086-15EAA1289DC3}"/>
    <cellStyle name="Hyperlink 11" xfId="264" hidden="1" xr:uid="{F7FB2A6F-EFDF-4B14-B5F1-434EC1DCA9ED}"/>
    <cellStyle name="Hyperlink 11" xfId="286" hidden="1" xr:uid="{BA3122EC-F9EE-4572-8798-3159956512CB}"/>
    <cellStyle name="Hyperlink 11" xfId="569" hidden="1" xr:uid="{E2DE2AFF-DDD7-4129-8A17-06948111712E}"/>
    <cellStyle name="Hyperlink 11" xfId="607" hidden="1" xr:uid="{6877B6CB-7110-4601-B50D-3C33F0C559D7}"/>
    <cellStyle name="Hyperlink 11" xfId="628" hidden="1" xr:uid="{2E177537-AE0C-4F5F-B504-1CA58CC891C8}"/>
    <cellStyle name="Hyperlink 11" xfId="645" hidden="1" xr:uid="{3231FD1B-64FB-4095-A0A3-D1A16E7CCA55}"/>
    <cellStyle name="Hyperlink 11" xfId="590" hidden="1" xr:uid="{18FB133B-4305-429F-BC13-D628E23E0103}"/>
    <cellStyle name="Hyperlink 11" xfId="150" hidden="1" xr:uid="{2ECFFB70-D4C1-4BE4-867D-904561751D87}"/>
    <cellStyle name="Hyperlink 11" xfId="510" hidden="1" xr:uid="{C091DB30-38CD-4FEB-86CE-EA0A9B0E86AC}"/>
    <cellStyle name="Hyperlink 11" xfId="506" hidden="1" xr:uid="{FCEDAE45-C1CA-4FC5-A1DB-C40E21640CF7}"/>
    <cellStyle name="Hyperlink 11" xfId="552" hidden="1" xr:uid="{63FA7E78-62A2-4CCE-9A84-4C68F1989DE2}"/>
    <cellStyle name="Hyperlink 11" xfId="531" hidden="1" xr:uid="{29843B34-4405-461F-9A33-E4F9CBCF431F}"/>
    <cellStyle name="Hyperlink 11" xfId="481" hidden="1" xr:uid="{9F1818F6-371D-4F94-9F93-DCA3224A8604}"/>
    <cellStyle name="Hyperlink 11" xfId="455" hidden="1" xr:uid="{33F04589-6722-462A-9DED-D955CA97DAE2}"/>
    <cellStyle name="Hyperlink 12" xfId="148" hidden="1" xr:uid="{CD372FA3-9AA4-43AD-BDE6-9B36E4F5CF6B}"/>
    <cellStyle name="Hyperlink 12" xfId="240" hidden="1" xr:uid="{77366E78-A481-4988-A735-5A9225BFB2B7}"/>
    <cellStyle name="Hyperlink 12" xfId="237" hidden="1" xr:uid="{31E54DB9-2803-4FC1-BF01-4B2BFDE05E4C}"/>
    <cellStyle name="Hyperlink 12" xfId="263" hidden="1" xr:uid="{DCB0ED02-5CB4-4CB7-A4DA-DD1C9DACE57C}"/>
    <cellStyle name="Hyperlink 12" xfId="151" hidden="1" xr:uid="{C3C84E0E-7BF4-4CA2-8322-9892575AF382}"/>
    <cellStyle name="Hyperlink 12" xfId="214" hidden="1" xr:uid="{A3AB9D70-2C5E-41C1-9B7B-5B674367D787}"/>
    <cellStyle name="Hyperlink 12" xfId="125" hidden="1" xr:uid="{6FCEC504-4965-4046-8788-0758DB0F9FBB}"/>
    <cellStyle name="Hyperlink 12" xfId="287" hidden="1" xr:uid="{E60223BD-192D-4788-AFEA-06EE9D868794}"/>
    <cellStyle name="Hyperlink 12" xfId="591" hidden="1" xr:uid="{4357AB0F-EBEB-4634-AE00-057A6563D344}"/>
    <cellStyle name="Hyperlink 12" xfId="303" hidden="1" xr:uid="{B1A90A63-912C-4545-B672-3D4A1603C291}"/>
    <cellStyle name="Hyperlink 12" xfId="327" hidden="1" xr:uid="{0E510D27-D08E-406E-9D5E-9D32512D3B67}"/>
    <cellStyle name="Hyperlink 12" xfId="343" hidden="1" xr:uid="{667B01D8-7A66-42CF-BC4E-EC1C605A4746}"/>
    <cellStyle name="Hyperlink 12" xfId="368" hidden="1" xr:uid="{B2C8E78B-44B3-4951-83E6-E89252B93F72}"/>
    <cellStyle name="Hyperlink 12" xfId="454" hidden="1" xr:uid="{97FBD0EA-D237-4173-B5B7-7EED7C587DD0}"/>
    <cellStyle name="Hyperlink 12" xfId="482" hidden="1" xr:uid="{AB5A1A9E-2EFD-4C0C-9557-F98EE40202AD}"/>
    <cellStyle name="Hyperlink 12" xfId="507" hidden="1" xr:uid="{46DE8F2F-A287-447B-AEE5-1521C8093D69}"/>
    <cellStyle name="Hyperlink 12" xfId="384" hidden="1" xr:uid="{D5351A24-EDEF-4698-BC42-DBB06BE8C495}"/>
    <cellStyle name="Hyperlink 12" xfId="568" hidden="1" xr:uid="{FC421D0A-899B-4C7E-9C1E-21734DFE8EFD}"/>
    <cellStyle name="Hyperlink 12" xfId="606" hidden="1" xr:uid="{6A7FB631-8135-4FA7-94B3-D8AEC7C674BC}"/>
    <cellStyle name="Hyperlink 12" xfId="629" hidden="1" xr:uid="{CB079DC3-9B57-44CD-9FBB-EB556E9D4F5E}"/>
    <cellStyle name="Hyperlink 12" xfId="644" hidden="1" xr:uid="{06BAF5CE-51AC-4D33-8313-FB3532D704A8}"/>
    <cellStyle name="Hyperlink 12" xfId="530" hidden="1" xr:uid="{9E985A95-B749-41FA-81D0-B961FB8F5322}"/>
    <cellStyle name="Hyperlink 12" xfId="553" hidden="1" xr:uid="{B033116F-D015-4EC8-9237-E24D6766FA38}"/>
    <cellStyle name="Hyperlink 12" xfId="504" hidden="1" xr:uid="{74E4AC23-9622-4D13-83D4-BFC3AC31296E}"/>
    <cellStyle name="Hyperlink 13" xfId="328" hidden="1" xr:uid="{40EB5AEC-6423-44DA-8244-8E4FB57D76AD}"/>
    <cellStyle name="Hyperlink 13" xfId="238" hidden="1" xr:uid="{5B1F64A0-6F1E-463A-85F2-55BC877DEFB8}"/>
    <cellStyle name="Hyperlink 13" xfId="149" hidden="1" xr:uid="{DF6688D1-0F61-496B-9566-33B3AC32C8DC}"/>
    <cellStyle name="Hyperlink 13" xfId="127" hidden="1" xr:uid="{F85D0FA6-C784-4C8E-9359-EDE1D6B069A9}"/>
    <cellStyle name="Hyperlink 13" xfId="216" hidden="1" xr:uid="{CDD9FAC5-6E0D-4B4C-B72F-7D1667DC3033}"/>
    <cellStyle name="Hyperlink 13" xfId="453" hidden="1" xr:uid="{F59EBF5B-7E7E-44EA-A87A-5A14DF12E8E0}"/>
    <cellStyle name="Hyperlink 13" xfId="484" hidden="1" xr:uid="{E5D6CD7C-8D74-4B39-83E9-3B675E07D83B}"/>
    <cellStyle name="Hyperlink 13" xfId="505" hidden="1" xr:uid="{943D66E7-CEB6-461F-AC55-20044DE99362}"/>
    <cellStyle name="Hyperlink 13" xfId="503" hidden="1" xr:uid="{7DC4661F-CE25-41A1-B739-5ADAC87B4162}"/>
    <cellStyle name="Hyperlink 13" xfId="529" hidden="1" xr:uid="{2AAC9FAE-37C8-4433-B4BA-4D9A5069038B}"/>
    <cellStyle name="Hyperlink 13" xfId="554" hidden="1" xr:uid="{55AD3447-C9E9-411C-A31D-FE8B292A2AFD}"/>
    <cellStyle name="Hyperlink 13" xfId="236" hidden="1" xr:uid="{DC892D14-DDF2-4388-96D8-ED5A5A664247}"/>
    <cellStyle name="Hyperlink 13" xfId="262" hidden="1" xr:uid="{C669DF1E-FAE5-4070-AABA-B1E9530F4893}"/>
    <cellStyle name="Hyperlink 13" xfId="288" hidden="1" xr:uid="{EA1757B7-DF8E-45A7-AC81-C1B091F70C23}"/>
    <cellStyle name="Hyperlink 13" xfId="302" hidden="1" xr:uid="{BE26CA07-4BC4-40DB-96AB-5584CDEFF266}"/>
    <cellStyle name="Hyperlink 13" xfId="592" hidden="1" xr:uid="{EA6C0537-BE0C-4403-9062-836642CA4F7E}"/>
    <cellStyle name="Hyperlink 13" xfId="342" hidden="1" xr:uid="{A93E55A9-3643-4C12-B1E3-4944B2FC5692}"/>
    <cellStyle name="Hyperlink 13" xfId="369" hidden="1" xr:uid="{7631E96E-3FCB-41FC-8C47-61E5E609014F}"/>
    <cellStyle name="Hyperlink 13" xfId="383" hidden="1" xr:uid="{7CE8AC60-4DA1-4738-9C41-C61EDC96C789}"/>
    <cellStyle name="Hyperlink 13" xfId="147" hidden="1" xr:uid="{5F55066F-92F0-4E30-AFAE-83CAE15A289A}"/>
    <cellStyle name="Hyperlink 13" xfId="630" hidden="1" xr:uid="{7A96BDD6-BD20-498F-971B-510FB3D448E6}"/>
    <cellStyle name="Hyperlink 13" xfId="643" hidden="1" xr:uid="{6DA32F61-0249-4AD1-9634-CABCCA84D01D}"/>
    <cellStyle name="Hyperlink 13" xfId="605" hidden="1" xr:uid="{2FDFDE1E-D5F0-4666-B232-D2F578D3A913}"/>
    <cellStyle name="Hyperlink 13" xfId="567" hidden="1" xr:uid="{CB9EB612-C88E-40F6-9107-A4CA40C2D06E}"/>
    <cellStyle name="Hyperlink 14" xfId="128" hidden="1" xr:uid="{D7BB8561-5F74-4BAD-8711-C466A4AD8E07}"/>
    <cellStyle name="Hyperlink 14" xfId="593" hidden="1" xr:uid="{2FAED336-EED3-4781-867A-EF09F4B802B0}"/>
    <cellStyle name="Hyperlink 14" xfId="604" hidden="1" xr:uid="{254AA1DF-31C9-40B9-804F-5968EB479199}"/>
    <cellStyle name="Hyperlink 14" xfId="145" hidden="1" xr:uid="{ECB7E7A6-BCCC-43E8-B0F6-01A35C639660}"/>
    <cellStyle name="Hyperlink 14" xfId="178" hidden="1" xr:uid="{305E6FBB-683E-40CF-BA96-B9A20928AB35}"/>
    <cellStyle name="Hyperlink 14" xfId="289" hidden="1" xr:uid="{EDD31964-074E-4C51-A256-D9FC7860C9CD}"/>
    <cellStyle name="Hyperlink 14" xfId="301" hidden="1" xr:uid="{9F06F7F8-B1CC-42B3-BFBD-9FC93856D1D0}"/>
    <cellStyle name="Hyperlink 14" xfId="329" hidden="1" xr:uid="{C0F99AF7-E64F-4928-9155-AAC71F9D9417}"/>
    <cellStyle name="Hyperlink 14" xfId="341" hidden="1" xr:uid="{457648CE-769F-4688-BF29-D1639B780F4E}"/>
    <cellStyle name="Hyperlink 14" xfId="217" hidden="1" xr:uid="{6AA3B468-1641-4664-B365-C8253F539CDB}"/>
    <cellStyle name="Hyperlink 14" xfId="235" hidden="1" xr:uid="{FD1ED8FC-0E35-4B0E-A7D3-792EC6311439}"/>
    <cellStyle name="Hyperlink 14" xfId="234" hidden="1" xr:uid="{FCD3EDC2-5BC2-45B3-AD2C-BA05605DC9C8}"/>
    <cellStyle name="Hyperlink 14" xfId="146" hidden="1" xr:uid="{A0ADACC4-4B64-42CA-A759-80389A5BB94A}"/>
    <cellStyle name="Hyperlink 14" xfId="631" hidden="1" xr:uid="{579E9096-484B-476B-9F15-51403E371337}"/>
    <cellStyle name="Hyperlink 14" xfId="502" hidden="1" xr:uid="{1129E9B8-1C84-41D7-83DF-1D4C2837D1FF}"/>
    <cellStyle name="Hyperlink 14" xfId="501" hidden="1" xr:uid="{17C06A73-11E3-4C5D-BC15-DF8598865763}"/>
    <cellStyle name="Hyperlink 14" xfId="470" hidden="1" xr:uid="{EF4FEEA0-D98E-485A-97D2-2746F6CCC51C}"/>
    <cellStyle name="Hyperlink 14" xfId="555" hidden="1" xr:uid="{20B68AB4-2802-4AF9-A33D-2E20D4762A41}"/>
    <cellStyle name="Hyperlink 14" xfId="566" hidden="1" xr:uid="{619D44F7-733C-4FAB-884D-DF6668B5905F}"/>
    <cellStyle name="Hyperlink 14" xfId="382" hidden="1" xr:uid="{0E405411-4536-4532-BDA6-54C4C10D7B55}"/>
    <cellStyle name="Hyperlink 14" xfId="452" hidden="1" xr:uid="{10D5C658-E78E-4A24-81AF-1D36DD71C328}"/>
    <cellStyle name="Hyperlink 14" xfId="485" hidden="1" xr:uid="{C73434C0-1DAF-4BEA-B4C2-6D08143DF3C0}"/>
    <cellStyle name="Hyperlink 14" xfId="370" hidden="1" xr:uid="{58267E8A-6962-4D7D-AA8F-7AF88D4593AB}"/>
    <cellStyle name="Hyperlink 14" xfId="642" hidden="1" xr:uid="{357DEFC8-7861-4736-AE64-41D7743B06AA}"/>
    <cellStyle name="Hyperlink 15" xfId="290" hidden="1" xr:uid="{CC630891-ABB6-4B4C-92CC-18C324EB9977}"/>
    <cellStyle name="Hyperlink 15" xfId="310" hidden="1" xr:uid="{4229B5FC-680B-43FC-AA92-127379129A7F}"/>
    <cellStyle name="Hyperlink 15" xfId="330" hidden="1" xr:uid="{26564754-927F-456F-B512-3CDA11A651F4}"/>
    <cellStyle name="Hyperlink 15" xfId="350" hidden="1" xr:uid="{8630637E-8E43-4F94-A874-E836BF513D9B}"/>
    <cellStyle name="Hyperlink 15" xfId="371" hidden="1" xr:uid="{919C4E24-6F27-40A0-83E1-F86AFE01BBB1}"/>
    <cellStyle name="Hyperlink 15" xfId="391" hidden="1" xr:uid="{70D04614-C566-49E9-96D1-BC557F524664}"/>
    <cellStyle name="Hyperlink 15" xfId="219" hidden="1" xr:uid="{BE67B276-738E-45D8-9852-AF681B41040C}"/>
    <cellStyle name="Hyperlink 15" xfId="253" hidden="1" xr:uid="{7E99E275-7377-4D7C-B77F-5ED4E1BDBCEF}"/>
    <cellStyle name="Hyperlink 15" xfId="230" hidden="1" xr:uid="{1DA94A93-D234-4A5B-9114-C2C60BB652AF}"/>
    <cellStyle name="Hyperlink 15" xfId="164" hidden="1" xr:uid="{301B81B0-4000-4666-9882-E123E54BD1B5}"/>
    <cellStyle name="Hyperlink 15" xfId="130" hidden="1" xr:uid="{77A6422D-2304-4CC0-AD36-7846DD138E16}"/>
    <cellStyle name="Hyperlink 15" xfId="270" hidden="1" xr:uid="{A00E3DA2-A8A6-40B0-BB4A-D850A7E3CC35}"/>
    <cellStyle name="Hyperlink 15" xfId="556" hidden="1" xr:uid="{18CFF3DB-EED7-4D5F-B351-ABBC09F98874}"/>
    <cellStyle name="Hyperlink 15" xfId="575" hidden="1" xr:uid="{8D36B55E-F704-46E6-8978-E420AF1A8A7C}"/>
    <cellStyle name="Hyperlink 15" xfId="613" hidden="1" xr:uid="{1D8E2795-E866-4AF8-ACA5-9F5B9FD39788}"/>
    <cellStyle name="Hyperlink 15" xfId="632" hidden="1" xr:uid="{8A52D248-B9E3-446A-A4B1-E96569D7DF91}"/>
    <cellStyle name="Hyperlink 15" xfId="651" hidden="1" xr:uid="{9847AD6A-6C06-474F-A988-E876DA237A2D}"/>
    <cellStyle name="Hyperlink 15" xfId="594" hidden="1" xr:uid="{9A95A4E8-8751-4D3F-A6EF-F9AAC43860C4}"/>
    <cellStyle name="Hyperlink 15" xfId="487" hidden="1" xr:uid="{A9029185-1E71-4982-87C7-3CDA7DB41B4E}"/>
    <cellStyle name="Hyperlink 15" xfId="520" hidden="1" xr:uid="{BE5BAAF6-82CE-4A91-83A2-8DD48F65C720}"/>
    <cellStyle name="Hyperlink 15" xfId="537" hidden="1" xr:uid="{7E4BB626-80D0-4523-9C25-90C647789C74}"/>
    <cellStyle name="Hyperlink 15" xfId="498" hidden="1" xr:uid="{5E829463-71D0-4E70-B78A-F7F0D8137340}"/>
    <cellStyle name="Hyperlink 15" xfId="461" hidden="1" xr:uid="{4CF34500-6537-41F3-9D7B-5A053FA4D5B3}"/>
    <cellStyle name="Hyperlink 15" xfId="141" hidden="1" xr:uid="{BBAD6622-41BE-429C-95EF-D849EF59F021}"/>
    <cellStyle name="Hyperlink 16" xfId="372" hidden="1" xr:uid="{6C8AF4F2-E7C1-436A-B30B-B7125A4CD16F}"/>
    <cellStyle name="Hyperlink 16" xfId="392" hidden="1" xr:uid="{8ACE9D64-3F9C-4082-88A4-8F4F9939DDB1}"/>
    <cellStyle name="Hyperlink 16" xfId="462" hidden="1" xr:uid="{D48548CF-AE11-4105-B972-995ED20081D4}"/>
    <cellStyle name="Hyperlink 16" xfId="138" hidden="1" xr:uid="{91DFA06D-C936-462F-8918-B6A922A1980C}"/>
    <cellStyle name="Hyperlink 16" xfId="254" hidden="1" xr:uid="{F7E061C3-1610-4C2A-A8C7-DB54AD54E2C8}"/>
    <cellStyle name="Hyperlink 16" xfId="227" hidden="1" xr:uid="{D63A1C2A-2EB5-4637-9682-9C2B2938530E}"/>
    <cellStyle name="Hyperlink 16" xfId="271" hidden="1" xr:uid="{CE5B7EC1-ACBA-4F04-8888-74A4DF8CF08E}"/>
    <cellStyle name="Hyperlink 16" xfId="165" hidden="1" xr:uid="{A430144A-207F-419A-9ABD-7446F6A14837}"/>
    <cellStyle name="Hyperlink 16" xfId="220" hidden="1" xr:uid="{760813AD-FC05-4CED-8D05-6C2625757051}"/>
    <cellStyle name="Hyperlink 16" xfId="131" hidden="1" xr:uid="{AE41F4E9-ED04-4234-BE70-01787D18C520}"/>
    <cellStyle name="Hyperlink 16" xfId="595" hidden="1" xr:uid="{54CC7ECB-B840-4443-88B7-546085D7CEDD}"/>
    <cellStyle name="Hyperlink 16" xfId="614" hidden="1" xr:uid="{A79E3535-E8A2-415A-B143-F9D204DDA03C}"/>
    <cellStyle name="Hyperlink 16" xfId="633" hidden="1" xr:uid="{48249256-BDA9-40B0-A497-1B217FDF8136}"/>
    <cellStyle name="Hyperlink 16" xfId="652" hidden="1" xr:uid="{703E1461-E467-4441-B209-EBDEF4BDF6FB}"/>
    <cellStyle name="Hyperlink 16" xfId="291" hidden="1" xr:uid="{126D3B68-BB17-4873-8AA6-7CCE586F6C97}"/>
    <cellStyle name="Hyperlink 16" xfId="311" hidden="1" xr:uid="{9A8CA86B-B5B5-42BE-A524-4ED23D11D40A}"/>
    <cellStyle name="Hyperlink 16" xfId="351" hidden="1" xr:uid="{4E86D34A-F084-495B-944F-C4014616F371}"/>
    <cellStyle name="Hyperlink 16" xfId="331" hidden="1" xr:uid="{4EF2B240-00EC-480B-B2A5-F7D0AF008908}"/>
    <cellStyle name="Hyperlink 16" xfId="538" hidden="1" xr:uid="{8BBC57B7-54A1-4D81-97C4-EDDAF9AF548C}"/>
    <cellStyle name="Hyperlink 16" xfId="557" hidden="1" xr:uid="{14AC03F0-32E2-4E14-80F7-F88C5BF30835}"/>
    <cellStyle name="Hyperlink 16" xfId="576" hidden="1" xr:uid="{B6AC9DA1-8EEF-4810-8523-98BBE88A020F}"/>
    <cellStyle name="Hyperlink 16" xfId="521" hidden="1" xr:uid="{30E6D93C-972B-4540-AF50-A7B6629BB67B}"/>
    <cellStyle name="Hyperlink 16" xfId="495" hidden="1" xr:uid="{D9978BB8-1775-47C3-84A0-2CC6EFEB890E}"/>
    <cellStyle name="Hyperlink 16" xfId="488" hidden="1" xr:uid="{F564CCA6-0733-44E3-93A9-6651EA7FDC05}"/>
    <cellStyle name="Hyperlink 17" xfId="463" hidden="1" xr:uid="{1BAD1E95-4ADC-4347-A874-8ED55C9E24F4}"/>
    <cellStyle name="Hyperlink 17" xfId="490" hidden="1" xr:uid="{DBBDBE6C-8B64-4D2F-9104-982047480C5D}"/>
    <cellStyle name="Hyperlink 17" xfId="255" hidden="1" xr:uid="{FE7A88E7-424E-4BFD-BF5F-9A80F2504251}"/>
    <cellStyle name="Hyperlink 17" xfId="224" hidden="1" xr:uid="{DCFF0D76-515F-4767-A602-2AF40E248D0D}"/>
    <cellStyle name="Hyperlink 17" xfId="272" hidden="1" xr:uid="{3C8E5739-FC31-41BF-8174-168E95027C0C}"/>
    <cellStyle name="Hyperlink 17" xfId="166" hidden="1" xr:uid="{E20D02D7-16AA-49DF-BDA4-B283BB7B3AF5}"/>
    <cellStyle name="Hyperlink 17" xfId="222" hidden="1" xr:uid="{1588994E-07CC-4D50-8FE5-1A3F59D2E7B5}"/>
    <cellStyle name="Hyperlink 17" xfId="133" hidden="1" xr:uid="{3CC583C3-421A-412F-9C27-8340E3559FD2}"/>
    <cellStyle name="Hyperlink 17" xfId="292" hidden="1" xr:uid="{C29EC184-9311-48F9-ACE2-882174454F6C}"/>
    <cellStyle name="Hyperlink 17" xfId="653" hidden="1" xr:uid="{35C1EC2D-7F26-4BCF-97D2-EB5C2D8F37A1}"/>
    <cellStyle name="Hyperlink 17" xfId="596" hidden="1" xr:uid="{540F4943-87F9-46C4-92D9-C19997A47ADC}"/>
    <cellStyle name="Hyperlink 17" xfId="312" hidden="1" xr:uid="{E8FB869D-36E3-4FF3-8B60-149E5C997D57}"/>
    <cellStyle name="Hyperlink 17" xfId="332" hidden="1" xr:uid="{BC57A277-9478-4D68-A4AB-1585CD6BF8B2}"/>
    <cellStyle name="Hyperlink 17" xfId="352" hidden="1" xr:uid="{74AF0CF5-3E65-4E31-8DF3-79BE11924903}"/>
    <cellStyle name="Hyperlink 17" xfId="373" hidden="1" xr:uid="{E7B932B6-B62F-4D02-9BFA-2A0B2739CDDC}"/>
    <cellStyle name="Hyperlink 17" xfId="393" hidden="1" xr:uid="{A443A4DC-6BEA-4AB1-B32C-700ED5B328F8}"/>
    <cellStyle name="Hyperlink 17" xfId="135" hidden="1" xr:uid="{D23D0D3E-0A7F-450B-AC11-1BC0F537EBC0}"/>
    <cellStyle name="Hyperlink 17" xfId="558" hidden="1" xr:uid="{2244F288-98ED-4E61-9D72-1ABC40FC9047}"/>
    <cellStyle name="Hyperlink 17" xfId="577" hidden="1" xr:uid="{4275FBD2-2F90-47C7-A9DE-52D9685478A2}"/>
    <cellStyle name="Hyperlink 17" xfId="615" hidden="1" xr:uid="{3DC01582-CBC7-4C0F-8E53-3921B485BCE8}"/>
    <cellStyle name="Hyperlink 17" xfId="634" hidden="1" xr:uid="{6B5D3CD9-BFE4-4632-A0C6-2D14DBCD5C23}"/>
    <cellStyle name="Hyperlink 17" xfId="492" hidden="1" xr:uid="{2D899677-A974-4BF6-85EF-CB77E446B352}"/>
    <cellStyle name="Hyperlink 17" xfId="539" hidden="1" xr:uid="{3D05D38F-3EF5-4232-8AEC-7527610210BC}"/>
    <cellStyle name="Hyperlink 17" xfId="522" hidden="1" xr:uid="{4379F8C7-8843-4AE6-999A-115A29B1F9B3}"/>
    <cellStyle name="Hyperlink 18" xfId="273" hidden="1" xr:uid="{9A6DCA79-0E6A-4817-BD0B-433A7AA3E270}"/>
    <cellStyle name="Hyperlink 18" xfId="293" hidden="1" xr:uid="{6705C732-B9BF-4A5A-88AD-EC5A6073B4DE}"/>
    <cellStyle name="Hyperlink 18" xfId="313" hidden="1" xr:uid="{F1D189A4-A2B9-4E13-B882-8B2A8218B22F}"/>
    <cellStyle name="Hyperlink 18" xfId="223" hidden="1" xr:uid="{B93B5112-09D2-45D8-AFE0-D5A2D5A4583E}"/>
    <cellStyle name="Hyperlink 18" xfId="256" hidden="1" xr:uid="{D93B1384-DDB8-4DB3-B920-12B79C04E40A}"/>
    <cellStyle name="Hyperlink 18" xfId="167" hidden="1" xr:uid="{8FBE7264-59B2-4FD0-828E-8DC6D5FC5EA2}"/>
    <cellStyle name="Hyperlink 18" xfId="134" hidden="1" xr:uid="{0B365DA7-EADD-47DE-8D89-4C5D41ABDDC7}"/>
    <cellStyle name="Hyperlink 18" xfId="353" hidden="1" xr:uid="{E7C0F425-D87B-40E1-BC86-88166E9C7DA1}"/>
    <cellStyle name="Hyperlink 18" xfId="374" hidden="1" xr:uid="{7CC4C67E-BEB0-4004-BA3B-FDF684F6A0C7}"/>
    <cellStyle name="Hyperlink 18" xfId="394" hidden="1" xr:uid="{59383FF8-C146-4F69-B1C1-F2FA75254F35}"/>
    <cellStyle name="Hyperlink 18" xfId="132" hidden="1" xr:uid="{095A1363-449F-400A-BE4C-800F8011B710}"/>
    <cellStyle name="Hyperlink 18" xfId="464" hidden="1" xr:uid="{75837363-8ADB-4DE1-BE1E-ED26D7F9151F}"/>
    <cellStyle name="Hyperlink 18" xfId="491" hidden="1" xr:uid="{BE87A5FA-AEFD-4E2D-8AFC-C7BD5AA10306}"/>
    <cellStyle name="Hyperlink 18" xfId="523" hidden="1" xr:uid="{62CFC64A-1561-4ECA-8558-25CF9DC1F76C}"/>
    <cellStyle name="Hyperlink 18" xfId="489" hidden="1" xr:uid="{456273DE-A708-475D-B244-2BE5A9C3A4B8}"/>
    <cellStyle name="Hyperlink 18" xfId="221" hidden="1" xr:uid="{1837B017-70EA-4E1E-97BA-1BBB54E4EE03}"/>
    <cellStyle name="Hyperlink 18" xfId="616" hidden="1" xr:uid="{46AEED91-B57F-4A8D-9A11-1D094C42BDD3}"/>
    <cellStyle name="Hyperlink 18" xfId="635" hidden="1" xr:uid="{982CA58D-9248-41D0-93C8-3D62644882DD}"/>
    <cellStyle name="Hyperlink 18" xfId="654" hidden="1" xr:uid="{1B1BCC24-E4F6-4144-9841-FA131337ED53}"/>
    <cellStyle name="Hyperlink 18" xfId="333" hidden="1" xr:uid="{683BDC9A-7A00-4906-BEC4-A2E4B6967DBA}"/>
    <cellStyle name="Hyperlink 18" xfId="578" hidden="1" xr:uid="{ED5324A3-18C8-4D66-BC5D-97F1CDCE2ECF}"/>
    <cellStyle name="Hyperlink 18" xfId="597" hidden="1" xr:uid="{5844103A-4717-4F5C-B5E7-E5645763D5D5}"/>
    <cellStyle name="Hyperlink 18" xfId="559" hidden="1" xr:uid="{DBFC3F86-7586-4880-B80B-56AD342EAEBF}"/>
    <cellStyle name="Hyperlink 18" xfId="540" hidden="1" xr:uid="{EBB07283-964C-4FD4-8B3B-800ED5F93E56}"/>
    <cellStyle name="Hyperlink 19" xfId="314" hidden="1" xr:uid="{D56E8670-0CEF-45CE-BF71-D6424DDAE342}"/>
    <cellStyle name="Hyperlink 19" xfId="334" hidden="1" xr:uid="{C6F91F55-2C5A-475C-AFB5-569772BE6C69}"/>
    <cellStyle name="Hyperlink 19" xfId="257" hidden="1" xr:uid="{807BC80E-4498-46B9-8866-F54F48ADE6E6}"/>
    <cellStyle name="Hyperlink 19" xfId="168" hidden="1" xr:uid="{40B9CF82-FE57-4908-94F8-CBA679A3DAFA}"/>
    <cellStyle name="Hyperlink 19" xfId="136" hidden="1" xr:uid="{4FD98BF9-32AA-4E5C-963A-A717A0C844CB}"/>
    <cellStyle name="Hyperlink 19" xfId="225" hidden="1" xr:uid="{1115715B-65C5-463A-8BA0-EC7AEBD56154}"/>
    <cellStyle name="Hyperlink 19" xfId="129" hidden="1" xr:uid="{0D4BDAEC-06C0-4A3C-9C90-4B70B7AC0B5B}"/>
    <cellStyle name="Hyperlink 19" xfId="465" hidden="1" xr:uid="{B14E5909-4239-4EB7-9E0A-2AA6FC29661C}"/>
    <cellStyle name="Hyperlink 19" xfId="493" hidden="1" xr:uid="{945257AB-89F1-4485-95D9-D92EBF939CEF}"/>
    <cellStyle name="Hyperlink 19" xfId="524" hidden="1" xr:uid="{9831BCE1-B1AD-4D40-B7DA-44C0B6D99F3F}"/>
    <cellStyle name="Hyperlink 19" xfId="486" hidden="1" xr:uid="{8D4A9CA8-578F-49F3-BA00-410C507D1B88}"/>
    <cellStyle name="Hyperlink 19" xfId="541" hidden="1" xr:uid="{B1187DBA-9431-42C1-936C-E290FAB6D5F3}"/>
    <cellStyle name="Hyperlink 19" xfId="218" hidden="1" xr:uid="{18D799D2-1C5B-426C-AA3C-30C9758B1278}"/>
    <cellStyle name="Hyperlink 19" xfId="274" hidden="1" xr:uid="{F9B242BC-0F18-4E85-A354-70DFACF5DFA4}"/>
    <cellStyle name="Hyperlink 19" xfId="294" hidden="1" xr:uid="{138813D3-AA3C-487A-872C-56945D9A3BBD}"/>
    <cellStyle name="Hyperlink 19" xfId="655" hidden="1" xr:uid="{50A31744-DB21-4273-9067-99E4849E36F6}"/>
    <cellStyle name="Hyperlink 19" xfId="598" hidden="1" xr:uid="{683CD143-F51B-4BE6-A972-5CE4EB76CA72}"/>
    <cellStyle name="Hyperlink 19" xfId="354" hidden="1" xr:uid="{493C45EF-5B65-4CE0-8463-F66CFEC1527D}"/>
    <cellStyle name="Hyperlink 19" xfId="375" hidden="1" xr:uid="{A0FEB673-019F-45D0-9EDC-6691AD226B9F}"/>
    <cellStyle name="Hyperlink 19" xfId="395" hidden="1" xr:uid="{3E852FA7-4785-4F4C-B60D-6FD018FFE966}"/>
    <cellStyle name="Hyperlink 19" xfId="617" hidden="1" xr:uid="{B3EA4675-0E3D-41C6-828B-F18C6F83CB3D}"/>
    <cellStyle name="Hyperlink 19" xfId="636" hidden="1" xr:uid="{459941CA-5722-484D-AED2-F96CC904999A}"/>
    <cellStyle name="Hyperlink 19" xfId="579" hidden="1" xr:uid="{C9B183F9-FD98-455E-BA48-60BA6938C080}"/>
    <cellStyle name="Hyperlink 19" xfId="560" hidden="1" xr:uid="{6DCA154F-BD9A-4DD1-9A04-18647EE65AE8}"/>
    <cellStyle name="Hyperlink 2" xfId="85" xr:uid="{C20D21AD-C9D2-483E-9686-0BFCE4484A17}"/>
    <cellStyle name="Hyperlink 20" xfId="226" hidden="1" xr:uid="{D184DB17-744A-402E-A870-2B2815B82E7C}"/>
    <cellStyle name="Hyperlink 20" xfId="258" hidden="1" xr:uid="{3D135233-CF80-41CA-A684-B7533AF6C13A}"/>
    <cellStyle name="Hyperlink 20" xfId="169" hidden="1" xr:uid="{E415AFB9-C205-40EE-A557-DD7550AFE366}"/>
    <cellStyle name="Hyperlink 20" xfId="137" hidden="1" xr:uid="{159A42F5-148A-4547-8FD0-8A123189B1E3}"/>
    <cellStyle name="Hyperlink 20" xfId="525" hidden="1" xr:uid="{81868EAA-6A6A-4B7D-ABAD-89BAEB3FCD69}"/>
    <cellStyle name="Hyperlink 20" xfId="483" hidden="1" xr:uid="{FB0A2C20-22C8-416C-8706-318EBA148CFF}"/>
    <cellStyle name="Hyperlink 20" xfId="561" hidden="1" xr:uid="{D9B0F089-4247-42DA-B59F-88C50AB57DE9}"/>
    <cellStyle name="Hyperlink 20" xfId="580" hidden="1" xr:uid="{685E5D65-C4FB-4B03-9C1F-F5D6FBFC04AD}"/>
    <cellStyle name="Hyperlink 20" xfId="396" hidden="1" xr:uid="{4B7CB5FD-25A5-47C2-B8FE-A0989D01CF59}"/>
    <cellStyle name="Hyperlink 20" xfId="215" hidden="1" xr:uid="{E26D3772-DA11-4287-8D9E-FACBA440CE99}"/>
    <cellStyle name="Hyperlink 20" xfId="275" hidden="1" xr:uid="{133EE5A6-451F-4B27-B242-3866EEED3403}"/>
    <cellStyle name="Hyperlink 20" xfId="295" hidden="1" xr:uid="{C3974C38-03D4-497E-8FE1-BB88E5181801}"/>
    <cellStyle name="Hyperlink 20" xfId="315" hidden="1" xr:uid="{7F6C6F3F-CB2E-44AE-8DE6-BE78A4EDC78C}"/>
    <cellStyle name="Hyperlink 20" xfId="335" hidden="1" xr:uid="{E218BC46-61C2-4F08-9DE5-B9DDCB8B990B}"/>
    <cellStyle name="Hyperlink 20" xfId="542" hidden="1" xr:uid="{69E3B58C-F505-4605-9D2A-FC8F665DEA02}"/>
    <cellStyle name="Hyperlink 20" xfId="355" hidden="1" xr:uid="{647103BB-7338-4E8E-8820-15F8B98BD79F}"/>
    <cellStyle name="Hyperlink 20" xfId="376" hidden="1" xr:uid="{1760FC67-2C84-44AC-8492-BF68A29FA481}"/>
    <cellStyle name="Hyperlink 20" xfId="126" hidden="1" xr:uid="{B227B54C-6569-4F65-BD9D-906D61A90E29}"/>
    <cellStyle name="Hyperlink 20" xfId="466" hidden="1" xr:uid="{2FE1733E-3AB0-40A4-AEC0-BCF018943D20}"/>
    <cellStyle name="Hyperlink 20" xfId="494" hidden="1" xr:uid="{3868DEE5-E511-4ED5-890D-81607E0FFCCC}"/>
    <cellStyle name="Hyperlink 20" xfId="637" hidden="1" xr:uid="{6B0031D2-60AF-4A22-822D-73048E1B98E1}"/>
    <cellStyle name="Hyperlink 20" xfId="656" hidden="1" xr:uid="{912B2456-DDAD-49E1-8872-D3F3C67719FC}"/>
    <cellStyle name="Hyperlink 20" xfId="618" hidden="1" xr:uid="{E42107CA-F0FE-4E34-8CB9-02C25D902972}"/>
    <cellStyle name="Hyperlink 20" xfId="599" hidden="1" xr:uid="{60F20BAF-BDAB-4AC6-8A67-AB9AA1A6331E}"/>
    <cellStyle name="Hyperlink 21" xfId="170" hidden="1" xr:uid="{E63F1ADB-3236-40C4-A462-F6F6ADA9950D}"/>
    <cellStyle name="Hyperlink 21" xfId="139" hidden="1" xr:uid="{EF52F2B0-6778-4901-B5FD-0DDE40846C4B}"/>
    <cellStyle name="Hyperlink 21" xfId="562" hidden="1" xr:uid="{66D73412-878F-408E-9D41-7EE9435AF80D}"/>
    <cellStyle name="Hyperlink 21" xfId="600" hidden="1" xr:uid="{730EF9BE-CAB6-4FAC-8018-B49C704EF35B}"/>
    <cellStyle name="Hyperlink 21" xfId="619" hidden="1" xr:uid="{E5BBAF87-059A-4AB3-81F0-EF809FB72BD8}"/>
    <cellStyle name="Hyperlink 21" xfId="581" hidden="1" xr:uid="{1BEA432F-37B2-4768-99A8-66E4E5E69A0F}"/>
    <cellStyle name="Hyperlink 21" xfId="276" hidden="1" xr:uid="{3E87684D-6D31-4233-9230-FA0C7B839820}"/>
    <cellStyle name="Hyperlink 21" xfId="296" hidden="1" xr:uid="{F22F5582-ECB7-4D89-80E3-053C35B9F0A1}"/>
    <cellStyle name="Hyperlink 21" xfId="316" hidden="1" xr:uid="{E00D4F2E-E353-4EAD-9B58-3DF68101EB20}"/>
    <cellStyle name="Hyperlink 21" xfId="336" hidden="1" xr:uid="{46F15293-09D8-4B77-A16E-CF1171729EA2}"/>
    <cellStyle name="Hyperlink 21" xfId="356" hidden="1" xr:uid="{A66BFA58-0F61-4B3E-ABFA-458C5B7FEDC8}"/>
    <cellStyle name="Hyperlink 21" xfId="259" hidden="1" xr:uid="{34CFEBCA-719A-4BE4-9152-62FB0F611F9F}"/>
    <cellStyle name="Hyperlink 21" xfId="212" hidden="1" xr:uid="{BDF11CCE-F2E1-4C56-86B5-5072417AFDD1}"/>
    <cellStyle name="Hyperlink 21" xfId="228" hidden="1" xr:uid="{4C378035-3AB4-4AF2-A253-371FAB97C4F2}"/>
    <cellStyle name="Hyperlink 21" xfId="467" hidden="1" xr:uid="{C2B690A5-CAE8-4BCA-A8E3-22BBB1AB40D0}"/>
    <cellStyle name="Hyperlink 21" xfId="496" hidden="1" xr:uid="{75058376-8A3E-4B0B-8855-B23C1443EE82}"/>
    <cellStyle name="Hyperlink 21" xfId="526" hidden="1" xr:uid="{EC6D73AE-2438-4A8B-86F3-01500AA50DA4}"/>
    <cellStyle name="Hyperlink 21" xfId="480" hidden="1" xr:uid="{7DE931EF-B8E9-4BC8-BF4F-61D693A533BE}"/>
    <cellStyle name="Hyperlink 21" xfId="543" hidden="1" xr:uid="{D7BD9492-520B-47FF-AABF-C1BB76B40150}"/>
    <cellStyle name="Hyperlink 21" xfId="377" hidden="1" xr:uid="{5E457D8C-22E9-42AF-A296-A91A5EC702EA}"/>
    <cellStyle name="Hyperlink 21" xfId="397" hidden="1" xr:uid="{47722A50-C721-4E78-AC2E-A7F925FB5F52}"/>
    <cellStyle name="Hyperlink 21" xfId="123" hidden="1" xr:uid="{9DE089B5-A786-4539-A7ED-35F3884153DE}"/>
    <cellStyle name="Hyperlink 21" xfId="657" hidden="1" xr:uid="{B70FAAB9-CB4E-4C98-9848-2B60A574B3BE}"/>
    <cellStyle name="Hyperlink 21" xfId="638" hidden="1" xr:uid="{2F152319-8774-4CCC-951F-AF1CBB8FCEC5}"/>
    <cellStyle name="Hyperlink 22" xfId="140" hidden="1" xr:uid="{5DC28192-19AC-4215-AF8C-161C925AFC36}"/>
    <cellStyle name="Hyperlink 22" xfId="620" hidden="1" xr:uid="{2F481ACD-7871-44C4-A4C3-12DC0B07697E}"/>
    <cellStyle name="Hyperlink 22" xfId="639" hidden="1" xr:uid="{517C2555-BB03-4763-A155-27B86B782C53}"/>
    <cellStyle name="Hyperlink 22" xfId="277" hidden="1" xr:uid="{38BAE470-1695-45F2-A48E-C18D389EE15A}"/>
    <cellStyle name="Hyperlink 22" xfId="297" hidden="1" xr:uid="{5B08EDE4-F09C-454D-84EE-AA72046AEA43}"/>
    <cellStyle name="Hyperlink 22" xfId="317" hidden="1" xr:uid="{76338D5E-E975-4E0C-8396-6FAC8437D161}"/>
    <cellStyle name="Hyperlink 22" xfId="337" hidden="1" xr:uid="{AF27525B-AA4B-4FF6-83B4-703076BB3E71}"/>
    <cellStyle name="Hyperlink 22" xfId="357" hidden="1" xr:uid="{E3373151-0A47-4D7E-A5E2-B38001E37B7F}"/>
    <cellStyle name="Hyperlink 22" xfId="378" hidden="1" xr:uid="{1B04FCC5-AA55-4B18-8B12-35FA29533F93}"/>
    <cellStyle name="Hyperlink 22" xfId="229" hidden="1" xr:uid="{C3FF7073-7679-4BC5-A34B-1071F51A9998}"/>
    <cellStyle name="Hyperlink 22" xfId="260" hidden="1" xr:uid="{0BC8E542-7C64-4C2A-9D38-195E606521A6}"/>
    <cellStyle name="Hyperlink 22" xfId="209" hidden="1" xr:uid="{771624B3-47C1-4641-9430-03A704A4027C}"/>
    <cellStyle name="Hyperlink 22" xfId="171" hidden="1" xr:uid="{1A7D36BE-BD4A-4C02-B934-58B6715D0BA6}"/>
    <cellStyle name="Hyperlink 22" xfId="527" hidden="1" xr:uid="{1D5A19D5-84BE-4EDB-A624-9AA7D2BAFE29}"/>
    <cellStyle name="Hyperlink 22" xfId="477" hidden="1" xr:uid="{1DE9F427-C6CF-44DC-8F16-CDC443960BD5}"/>
    <cellStyle name="Hyperlink 22" xfId="544" hidden="1" xr:uid="{148D3A30-E237-4395-A0E5-6885E3C49091}"/>
    <cellStyle name="Hyperlink 22" xfId="563" hidden="1" xr:uid="{458A908A-E3A2-47EF-B4A1-6E1BCC8061FE}"/>
    <cellStyle name="Hyperlink 22" xfId="582" hidden="1" xr:uid="{01D2F6E6-43AE-433B-9734-11064A664C3C}"/>
    <cellStyle name="Hyperlink 22" xfId="601" hidden="1" xr:uid="{43D5A462-E0BD-438D-B6A5-6D8383749046}"/>
    <cellStyle name="Hyperlink 22" xfId="120" hidden="1" xr:uid="{C0A2852E-53A2-4A50-8BBE-980627468345}"/>
    <cellStyle name="Hyperlink 22" xfId="468" hidden="1" xr:uid="{E0D18004-E696-4A3F-AA91-1C383BEFC2B2}"/>
    <cellStyle name="Hyperlink 22" xfId="497" hidden="1" xr:uid="{0635DCB8-DB71-4241-B661-1A845698813B}"/>
    <cellStyle name="Hyperlink 22" xfId="398" hidden="1" xr:uid="{1B4E37A7-C02D-4E5E-ACD8-3A67E0BBD847}"/>
    <cellStyle name="Hyperlink 22" xfId="658" hidden="1" xr:uid="{3D96F4B1-EBC9-4F8B-9909-4F1702329CC6}"/>
    <cellStyle name="Hyperlink 23" xfId="298" hidden="1" xr:uid="{0C777C80-A8F7-459B-B9A1-E572D670A558}"/>
    <cellStyle name="Hyperlink 23" xfId="318" hidden="1" xr:uid="{FA24C815-89E9-4337-9888-898A4A97DDDA}"/>
    <cellStyle name="Hyperlink 23" xfId="338" hidden="1" xr:uid="{2AAAA45C-FE89-427B-A758-EAAA03FD6D88}"/>
    <cellStyle name="Hyperlink 23" xfId="358" hidden="1" xr:uid="{C0C00269-ACA7-421E-A113-4DED5C3ED0E1}"/>
    <cellStyle name="Hyperlink 23" xfId="379" hidden="1" xr:uid="{63029AAF-D0EF-47B4-9CD4-35AB0329EF09}"/>
    <cellStyle name="Hyperlink 23" xfId="399" hidden="1" xr:uid="{B8F0B50A-E010-48AE-A3B3-EAEBF90AAE54}"/>
    <cellStyle name="Hyperlink 23" xfId="231" hidden="1" xr:uid="{B46870B4-3DCA-490F-950E-D0CA5C22A333}"/>
    <cellStyle name="Hyperlink 23" xfId="206" hidden="1" xr:uid="{4C506C86-249A-475D-9D58-69E7E55BF585}"/>
    <cellStyle name="Hyperlink 23" xfId="278" hidden="1" xr:uid="{20E5F001-E4A1-4D46-A1FA-AE8BEFE97641}"/>
    <cellStyle name="Hyperlink 23" xfId="261" hidden="1" xr:uid="{8DEAA93D-EBAA-4A36-8862-77B8E1F6864B}"/>
    <cellStyle name="Hyperlink 23" xfId="172" hidden="1" xr:uid="{05309D71-039B-4650-B5DF-15CEDD908AA3}"/>
    <cellStyle name="Hyperlink 23" xfId="142" hidden="1" xr:uid="{941590EE-780C-49F6-B0CD-43FD335FC2FB}"/>
    <cellStyle name="Hyperlink 23" xfId="564" hidden="1" xr:uid="{E1BDBCE7-B372-471C-8E9C-6E6CCA9BB5C8}"/>
    <cellStyle name="Hyperlink 23" xfId="583" hidden="1" xr:uid="{264B4ECA-92BD-4142-AD64-5B31EBB5D0EE}"/>
    <cellStyle name="Hyperlink 23" xfId="602" hidden="1" xr:uid="{F0D0D7EB-5C90-4E49-B954-06655648B388}"/>
    <cellStyle name="Hyperlink 23" xfId="621" hidden="1" xr:uid="{37F0CC9E-4440-43FB-8085-1FA66808D4FF}"/>
    <cellStyle name="Hyperlink 23" xfId="640" hidden="1" xr:uid="{03191B61-6463-4265-ABAA-DDF7DDE32212}"/>
    <cellStyle name="Hyperlink 23" xfId="659" hidden="1" xr:uid="{A600EE80-99FD-4309-BC25-A8F3488B5D8D}"/>
    <cellStyle name="Hyperlink 23" xfId="499" hidden="1" xr:uid="{C832D5A7-E126-4EA7-B41F-6D585A20F751}"/>
    <cellStyle name="Hyperlink 23" xfId="474" hidden="1" xr:uid="{FAB04E96-8C12-4898-9703-D83F50B914B9}"/>
    <cellStyle name="Hyperlink 23" xfId="545" hidden="1" xr:uid="{757EB273-7CD5-483E-9632-40F4D3823634}"/>
    <cellStyle name="Hyperlink 23" xfId="528" hidden="1" xr:uid="{E5A4C0AF-2BEE-4190-9854-FDEFAE4120F9}"/>
    <cellStyle name="Hyperlink 23" xfId="469" hidden="1" xr:uid="{1C94D2B5-E1A4-430F-9C03-59A9F32B092A}"/>
    <cellStyle name="Hyperlink 23" xfId="117" hidden="1" xr:uid="{2D1F8289-C2AD-4A63-BC48-909F61E7DBE1}"/>
    <cellStyle name="Hyperlink 3" xfId="92" xr:uid="{F8258B36-4C1E-4859-8FAC-BA93187050ED}"/>
    <cellStyle name="Hyperlink 4" xfId="83" xr:uid="{D43F96D5-F5C5-439E-ACC0-6127EFB664D0}"/>
    <cellStyle name="Hyperlink 5" xfId="204" hidden="1" xr:uid="{F6276700-8E93-4C45-8C54-BD273DBFDFF3}"/>
    <cellStyle name="Hyperlink 5" xfId="115" hidden="1" xr:uid="{C349072F-74DF-4245-BE0C-C0AB4177B893}"/>
    <cellStyle name="Hyperlink 5" xfId="249" hidden="1" xr:uid="{4B2B4705-8F54-4117-8D75-0105F5742EC3}"/>
    <cellStyle name="Hyperlink 5" xfId="183" hidden="1" xr:uid="{AC323C8E-8603-442E-A016-7E11EA58A278}"/>
    <cellStyle name="Hyperlink 5" xfId="144" hidden="1" xr:uid="{5AA2A6F8-DCA0-4B46-BE68-0F7638710BA3}"/>
    <cellStyle name="Hyperlink 5" xfId="300" hidden="1" xr:uid="{6206159B-755D-495C-8E60-A3B146B578B5}"/>
    <cellStyle name="Hyperlink 5" xfId="233" hidden="1" xr:uid="{46D3DCAB-B03F-4DF1-99AB-50FDA2ED0FD1}"/>
    <cellStyle name="Hyperlink 5" xfId="280" hidden="1" xr:uid="{E24AC355-D1E6-4837-BEF8-0AF510FF850C}"/>
    <cellStyle name="Hyperlink 5" xfId="319" xr:uid="{415D3AE1-6058-4F45-9F78-B6F4A05AB3B0}"/>
    <cellStyle name="Hyperlink 5 2" xfId="340" hidden="1" xr:uid="{B33F8A53-062F-480F-B6F0-4D853DC23D40}"/>
    <cellStyle name="Hyperlink 5 2" xfId="361" hidden="1" xr:uid="{B32872BB-7F3D-427E-A0EA-810650BBFC99}"/>
    <cellStyle name="Hyperlink 5 2" xfId="320" hidden="1" xr:uid="{04C698C9-6826-4C03-9E0C-794E8CCA274F}"/>
    <cellStyle name="Hyperlink 5 2" xfId="81" hidden="1" xr:uid="{2EED5B8C-0A86-47BD-A7F9-5A6CEBC1597E}"/>
    <cellStyle name="Hyperlink 5 2" xfId="472" hidden="1" xr:uid="{D79395D0-8787-45D0-8FD2-7120BA865D91}"/>
    <cellStyle name="Hyperlink 5 2" xfId="500" hidden="1" xr:uid="{37C7FA06-E733-443F-B209-C4316B59167D}"/>
    <cellStyle name="Hyperlink 5 2" xfId="516" hidden="1" xr:uid="{A1D37D84-45D7-42A5-A715-32BD326F487E}"/>
    <cellStyle name="Hyperlink 5 2" xfId="381" hidden="1" xr:uid="{F86F8E62-0D1E-4CC0-A43A-F122767275C4}"/>
    <cellStyle name="Hyperlink 5 2" xfId="584" hidden="1" xr:uid="{100ECF4D-0A6C-4511-A9D0-CAC0F44B0BD4}"/>
    <cellStyle name="Hyperlink 5 2" xfId="603" hidden="1" xr:uid="{EE608088-D071-4042-B0E9-45BCF11AFEBB}"/>
    <cellStyle name="Hyperlink 5 2" xfId="622" hidden="1" xr:uid="{9B8F044E-86A0-4CFF-A3FB-7E24D9FC1771}"/>
    <cellStyle name="Hyperlink 5 2" xfId="641" hidden="1" xr:uid="{14D09CA3-1F2D-4950-A45F-59922D13776F}"/>
    <cellStyle name="Hyperlink 5 2" xfId="160" hidden="1" xr:uid="{5E4F2EBC-F4F1-4A83-95EC-5BB5DC77F20C}"/>
    <cellStyle name="Hyperlink 5 2" xfId="546" hidden="1" xr:uid="{BC549AF1-8F25-4C56-9F55-5D925BDD3882}"/>
    <cellStyle name="Hyperlink 5 2" xfId="565" hidden="1" xr:uid="{345B04F6-2468-49A9-9711-951A7081FC3B}"/>
    <cellStyle name="Hyperlink 5 2" xfId="471" hidden="1" xr:uid="{31A393D7-B336-456E-9C20-5E796C11E7EB}"/>
    <cellStyle name="Hyperlink 6" xfId="321" hidden="1" xr:uid="{4BE2FCCE-D093-4F70-A1C6-27213CCB6860}"/>
    <cellStyle name="Hyperlink 6" xfId="349" hidden="1" xr:uid="{320DDC17-72F6-4AD5-8F3A-E0C981612937}"/>
    <cellStyle name="Hyperlink 6" xfId="362" hidden="1" xr:uid="{E130FA72-F5C8-40E9-AB81-687B1A3D6946}"/>
    <cellStyle name="Hyperlink 6" xfId="158" hidden="1" xr:uid="{48B30C14-149C-41D1-B928-FF3ED6072EC8}"/>
    <cellStyle name="Hyperlink 6" xfId="252" hidden="1" xr:uid="{89645ABD-9051-4E00-A31A-E20A377797EE}"/>
    <cellStyle name="Hyperlink 6" xfId="247" hidden="1" xr:uid="{468D2E21-05D0-4714-987F-9E750F70A2F2}"/>
    <cellStyle name="Hyperlink 6" xfId="269" hidden="1" xr:uid="{AC79E3EF-9CE0-4508-97CD-60023E4C34F7}"/>
    <cellStyle name="Hyperlink 6" xfId="163" hidden="1" xr:uid="{D040C2BE-5D69-40E8-9166-3A47C84E2895}"/>
    <cellStyle name="Hyperlink 6" xfId="205" hidden="1" xr:uid="{BD35EFAA-177D-4D37-A608-60DE9467C3CF}"/>
    <cellStyle name="Hyperlink 6" xfId="116" hidden="1" xr:uid="{2AE1555B-CB3F-4533-916A-91C80447C643}"/>
    <cellStyle name="Hyperlink 6" xfId="390" hidden="1" xr:uid="{4DBB2D60-848A-4D49-80FA-33DCEE64D512}"/>
    <cellStyle name="Hyperlink 6" xfId="585" hidden="1" xr:uid="{59DBC6ED-32A4-49C3-95E2-73C7E694812E}"/>
    <cellStyle name="Hyperlink 6" xfId="612" hidden="1" xr:uid="{8B45DCDB-A091-43F8-B0B4-5BC3FA9D5590}"/>
    <cellStyle name="Hyperlink 6" xfId="623" hidden="1" xr:uid="{04798874-D627-4696-9909-3B1FE7639B4B}"/>
    <cellStyle name="Hyperlink 6" xfId="650" hidden="1" xr:uid="{5A8765AB-427D-416F-869F-2CDF829887C2}"/>
    <cellStyle name="Hyperlink 6" xfId="514" hidden="1" xr:uid="{8E89FE11-6F41-48F5-B386-5AD7A17EFDA7}"/>
    <cellStyle name="Hyperlink 6" xfId="281" hidden="1" xr:uid="{3D4A48BA-3E19-4F8B-BD82-7FB0B7A62359}"/>
    <cellStyle name="Hyperlink 6" xfId="309" hidden="1" xr:uid="{5A1B133E-AC4F-463B-90CF-0774E911FBBF}"/>
    <cellStyle name="Hyperlink 6" xfId="536" hidden="1" xr:uid="{B660DC79-5EA6-48B3-BBAC-FDB30CE467CF}"/>
    <cellStyle name="Hyperlink 6" xfId="547" hidden="1" xr:uid="{33ED3B7B-EE6E-412A-B87B-86C64F67C0B8}"/>
    <cellStyle name="Hyperlink 6" xfId="574" hidden="1" xr:uid="{FA702D75-B8E2-4D22-9358-B2CA0D3E282A}"/>
    <cellStyle name="Hyperlink 6" xfId="473" hidden="1" xr:uid="{75365D37-B712-4E61-A505-1253E31D9B65}"/>
    <cellStyle name="Hyperlink 6" xfId="519" hidden="1" xr:uid="{BB32B891-ED69-49C0-9834-2F55053B1FC2}"/>
    <cellStyle name="Hyperlink 6" xfId="460" hidden="1" xr:uid="{F59CD7BC-4214-4DF9-B8AB-661C476A52E0}"/>
    <cellStyle name="Hyperlink 7" xfId="389" hidden="1" xr:uid="{51CCC459-3AC5-49C7-B024-58F67488B488}"/>
    <cellStyle name="Hyperlink 7" xfId="157" hidden="1" xr:uid="{21B0A4DC-ECEB-421E-BD89-314B7116DB88}"/>
    <cellStyle name="Hyperlink 7" xfId="459" hidden="1" xr:uid="{C8ACCBB2-BBDE-46FB-A7DA-ACCADB3F07C4}"/>
    <cellStyle name="Hyperlink 7" xfId="251" hidden="1" xr:uid="{39319F56-1D02-40FF-A01C-EF949CA8EB9B}"/>
    <cellStyle name="Hyperlink 7" xfId="246" hidden="1" xr:uid="{8E1FBF20-12A0-4959-AB7A-74A033B8A272}"/>
    <cellStyle name="Hyperlink 7" xfId="268" hidden="1" xr:uid="{98D04FA3-C8EC-4894-9806-7009A877AE75}"/>
    <cellStyle name="Hyperlink 7" xfId="282" hidden="1" xr:uid="{EDC766CE-3787-4105-B0B6-DB5D1096B062}"/>
    <cellStyle name="Hyperlink 7" xfId="162" hidden="1" xr:uid="{378A3D01-DBCC-4AAA-B232-2097CCB390B0}"/>
    <cellStyle name="Hyperlink 7" xfId="207" hidden="1" xr:uid="{03F9EC7C-DF66-4990-BCF1-AD63D2C49C7F}"/>
    <cellStyle name="Hyperlink 7" xfId="118" hidden="1" xr:uid="{D3FCE13D-1FEE-4026-9F8A-88A91D0688D6}"/>
    <cellStyle name="Hyperlink 7" xfId="611" hidden="1" xr:uid="{15334488-BFB2-4625-9668-243134FD128B}"/>
    <cellStyle name="Hyperlink 7" xfId="624" hidden="1" xr:uid="{6EC9B5B5-A0AD-4533-BB8B-4DFF3E392BE1}"/>
    <cellStyle name="Hyperlink 7" xfId="649" hidden="1" xr:uid="{936B1D27-F84A-4166-891A-BFBFE998FAC1}"/>
    <cellStyle name="Hyperlink 7" xfId="308" hidden="1" xr:uid="{D98D0CE8-619C-4161-B9F1-7031BBB01ED3}"/>
    <cellStyle name="Hyperlink 7" xfId="322" hidden="1" xr:uid="{511735A8-391D-4B6E-B2E2-82A15323C657}"/>
    <cellStyle name="Hyperlink 7" xfId="348" hidden="1" xr:uid="{C913CEB5-90E5-4858-A202-EF3878A11FBB}"/>
    <cellStyle name="Hyperlink 7" xfId="363" hidden="1" xr:uid="{A115A145-3242-4482-B97C-8C7601FCF731}"/>
    <cellStyle name="Hyperlink 7" xfId="535" hidden="1" xr:uid="{8D85AF64-2316-4BB9-9575-CB1A512B8B89}"/>
    <cellStyle name="Hyperlink 7" xfId="548" hidden="1" xr:uid="{574C86C7-CF1D-4952-AD9E-01BDBA81F8A9}"/>
    <cellStyle name="Hyperlink 7" xfId="573" hidden="1" xr:uid="{1437DE31-62D5-4333-98B6-BBA57F315E06}"/>
    <cellStyle name="Hyperlink 7" xfId="586" hidden="1" xr:uid="{3C2D54BE-A59A-44A1-BD6F-851539C38870}"/>
    <cellStyle name="Hyperlink 7" xfId="518" hidden="1" xr:uid="{E1A85C57-B42C-4742-89F1-B1972A82B247}"/>
    <cellStyle name="Hyperlink 7" xfId="513" hidden="1" xr:uid="{4C2C369E-ED2F-4A00-97C9-106D69616C14}"/>
    <cellStyle name="Hyperlink 7" xfId="475" hidden="1" xr:uid="{398C0126-9067-4EA2-A363-A88801BF18D1}"/>
    <cellStyle name="Hyperlink 8" xfId="458" hidden="1" xr:uid="{A637ACC2-504D-4971-A605-7063850141AA}"/>
    <cellStyle name="Hyperlink 8" xfId="476" hidden="1" xr:uid="{6C96B616-5EA0-4BAE-A347-5E53E9AA6E56}"/>
    <cellStyle name="Hyperlink 8" xfId="250" hidden="1" xr:uid="{C8E7C356-7202-4794-8FDC-F3C866DE04A0}"/>
    <cellStyle name="Hyperlink 8" xfId="244" hidden="1" xr:uid="{A31F7ADE-CC34-4CF6-BB97-F4AC68872FDA}"/>
    <cellStyle name="Hyperlink 8" xfId="267" hidden="1" xr:uid="{244174DB-DC43-4BB7-A956-A8F6C12B5BE7}"/>
    <cellStyle name="Hyperlink 8" xfId="283" hidden="1" xr:uid="{442C2957-7894-40B4-8B24-EBF12DE65C1E}"/>
    <cellStyle name="Hyperlink 8" xfId="161" hidden="1" xr:uid="{1784E1FF-2B8F-4B1A-A72C-2D7719585E93}"/>
    <cellStyle name="Hyperlink 8" xfId="208" hidden="1" xr:uid="{A1E03973-7BD5-4E27-849E-A8E1CA22AD8C}"/>
    <cellStyle name="Hyperlink 8" xfId="119" hidden="1" xr:uid="{FFE40546-2628-4482-9033-D81C127E59C4}"/>
    <cellStyle name="Hyperlink 8" xfId="625" hidden="1" xr:uid="{39F1C56D-CBB9-4CC3-A16C-B2079D4E7A78}"/>
    <cellStyle name="Hyperlink 8" xfId="648" hidden="1" xr:uid="{446E62E8-1BBA-455A-9FDA-443A78030E43}"/>
    <cellStyle name="Hyperlink 8" xfId="307" hidden="1" xr:uid="{6559E126-2AB0-45B3-B1CC-EEE2BBD05E46}"/>
    <cellStyle name="Hyperlink 8" xfId="323" hidden="1" xr:uid="{E277E1A1-66F3-4EC5-B7A1-9355EAFD075F}"/>
    <cellStyle name="Hyperlink 8" xfId="347" hidden="1" xr:uid="{EA68ADCF-00A8-42C9-94A0-8F0F3A9BF088}"/>
    <cellStyle name="Hyperlink 8" xfId="364" hidden="1" xr:uid="{583687FB-49BE-4D4C-9FA5-E9F2DFBA7C73}"/>
    <cellStyle name="Hyperlink 8" xfId="388" hidden="1" xr:uid="{7B7B7F49-1F0D-4FAF-827A-0A17D300CBD3}"/>
    <cellStyle name="Hyperlink 8" xfId="155" hidden="1" xr:uid="{137AFF66-A2AE-48D7-965E-0C765A5F47E4}"/>
    <cellStyle name="Hyperlink 8" xfId="549" hidden="1" xr:uid="{8E3592A3-25BA-4FD1-AB70-4108C718B1AB}"/>
    <cellStyle name="Hyperlink 8" xfId="572" hidden="1" xr:uid="{1DC93A3B-F078-4DEA-8C16-76CBA4C99E5C}"/>
    <cellStyle name="Hyperlink 8" xfId="587" hidden="1" xr:uid="{4D2F4B5E-B8E5-455F-AFBB-060066A8CF5A}"/>
    <cellStyle name="Hyperlink 8" xfId="610" hidden="1" xr:uid="{27772548-9FAD-43F1-A8E9-4A9B4FC67E71}"/>
    <cellStyle name="Hyperlink 8" xfId="511" hidden="1" xr:uid="{25222617-E734-4B12-96BE-97E0C28DFDE5}"/>
    <cellStyle name="Hyperlink 8" xfId="534" hidden="1" xr:uid="{8501EF18-7307-4035-AC9A-F4F835C0EE8E}"/>
    <cellStyle name="Hyperlink 8" xfId="517" hidden="1" xr:uid="{6936703D-D1BC-477C-8ACB-C4BDA129192C}"/>
    <cellStyle name="Hyperlink 9" xfId="324" hidden="1" xr:uid="{516C15CE-C7A2-4E44-9D13-FE60586DE75A}"/>
    <cellStyle name="Hyperlink 9" xfId="248" hidden="1" xr:uid="{5D57B227-A473-49A8-B157-2E4DA6EAC0D5}"/>
    <cellStyle name="Hyperlink 9" xfId="242" hidden="1" xr:uid="{31470AC4-F2F3-4906-99F8-9D8C17BD73B4}"/>
    <cellStyle name="Hyperlink 9" xfId="266" hidden="1" xr:uid="{75A924CB-34F3-485B-81BA-CC7150BFE94F}"/>
    <cellStyle name="Hyperlink 9" xfId="284" hidden="1" xr:uid="{0CD2137A-5F61-4CFF-8496-9C3AFD2922BB}"/>
    <cellStyle name="Hyperlink 9" xfId="159" hidden="1" xr:uid="{464A7A5A-D454-45EE-87D8-DDF26C49DC22}"/>
    <cellStyle name="Hyperlink 9" xfId="210" hidden="1" xr:uid="{5D50DB51-ACE2-4D63-A32C-593FECB24C1F}"/>
    <cellStyle name="Hyperlink 9" xfId="121" hidden="1" xr:uid="{2176EA6A-3899-4378-93F9-7FE3E72B5A68}"/>
    <cellStyle name="Hyperlink 9" xfId="647" hidden="1" xr:uid="{EF5C5950-4C11-4A19-8BA9-0642645F5719}"/>
    <cellStyle name="Hyperlink 9" xfId="346" hidden="1" xr:uid="{941E2830-1AAD-43B1-A49A-DDF6E8A4FD10}"/>
    <cellStyle name="Hyperlink 9" xfId="365" hidden="1" xr:uid="{25CB771E-DC9A-4788-9118-97EB321EE7B1}"/>
    <cellStyle name="Hyperlink 9" xfId="387" hidden="1" xr:uid="{97509894-0FD5-42DE-B272-EA854AD241DB}"/>
    <cellStyle name="Hyperlink 9" xfId="153" hidden="1" xr:uid="{9119DA21-757B-4440-B55B-B235C87ACAA8}"/>
    <cellStyle name="Hyperlink 9" xfId="457" hidden="1" xr:uid="{BD785F71-971B-4F5B-8AC5-61641D5A896F}"/>
    <cellStyle name="Hyperlink 9" xfId="478" hidden="1" xr:uid="{6F7FAEF3-CC85-4330-8490-AEEF6FC2AABD}"/>
    <cellStyle name="Hyperlink 9" xfId="515" hidden="1" xr:uid="{156CA4A0-30BB-466D-94D5-2DD752CE70C4}"/>
    <cellStyle name="Hyperlink 9" xfId="306" hidden="1" xr:uid="{17737C36-9DF4-4BCF-A598-0C5398474421}"/>
    <cellStyle name="Hyperlink 9" xfId="571" hidden="1" xr:uid="{CEAE97AE-8DED-4B5E-AF45-503001AA882C}"/>
    <cellStyle name="Hyperlink 9" xfId="588" hidden="1" xr:uid="{571D8B83-E69E-48BF-8355-3BF6E30D78BF}"/>
    <cellStyle name="Hyperlink 9" xfId="609" hidden="1" xr:uid="{305C5302-0C31-4B39-B6B2-95E398B6424F}"/>
    <cellStyle name="Hyperlink 9" xfId="626" hidden="1" xr:uid="{D67320DE-3D30-44EE-9535-AF52FD779B25}"/>
    <cellStyle name="Hyperlink 9" xfId="533" hidden="1" xr:uid="{4026F28A-AB12-41BB-AD98-CE3FD389776C}"/>
    <cellStyle name="Hyperlink 9" xfId="550" hidden="1" xr:uid="{BD5E8B18-7B57-451C-803D-AA94C2F0AA15}"/>
    <cellStyle name="Hyperlink 9" xfId="509" hidden="1" xr:uid="{F5D41F1E-A24A-4917-BD99-29429B9CC602}"/>
    <cellStyle name="Invoer 2" xfId="410" xr:uid="{77EE8813-1ECB-4DD9-B4B4-CE666F741C7F}"/>
    <cellStyle name="Komma 2" xfId="3" xr:uid="{5721F42C-7EBC-4D4C-AB9C-D3D602658CE3}"/>
    <cellStyle name="Komma 2 2" xfId="16" xr:uid="{8E0131B9-95FF-498E-8146-A5EF7CB2DA5C}"/>
    <cellStyle name="Komma 2 2 2" xfId="39" xr:uid="{19D13D94-C28B-447D-80C8-2B069FB11106}"/>
    <cellStyle name="Komma 2 3" xfId="22" xr:uid="{B620F69D-DB8E-4A7C-89BA-4C669C347B0E}"/>
    <cellStyle name="Komma 2 3 2" xfId="45" xr:uid="{7654C6CB-C08C-437F-9EE1-08B31871A5C4}"/>
    <cellStyle name="Komma 2 4" xfId="25" xr:uid="{AB287A1C-AE59-4960-8E6D-B980CF32A1C5}"/>
    <cellStyle name="Komma 2 5" xfId="28" xr:uid="{B4E461C9-6FC4-4BD7-9E2C-892CEDD87F1B}"/>
    <cellStyle name="Komma 2 6" xfId="31" xr:uid="{2977E1A9-D856-48ED-BE82-6A5E89CDF45F}"/>
    <cellStyle name="Komma 2 7" xfId="48" xr:uid="{DC9A066A-DD9D-4BAD-8C8B-3F6A547B73D6}"/>
    <cellStyle name="Komma 2 7 2" xfId="65" xr:uid="{86EE9D6F-5DE4-4A51-B9F1-7815F2B79D97}"/>
    <cellStyle name="Komma 2 8" xfId="54" xr:uid="{FD47A267-AF2F-45AF-8E91-49C1358D5D93}"/>
    <cellStyle name="Komma 2 8 2" xfId="62" xr:uid="{E1E9738C-6BB6-43E5-9CC7-4CE0BD2A0F45}"/>
    <cellStyle name="Komma 2 8 3" xfId="663" xr:uid="{88DD66A5-7244-4AE0-B878-DD82FD0449A2}"/>
    <cellStyle name="Komma 3" xfId="7" xr:uid="{55D1162F-D911-1C4A-956E-22FCBB44BAF4}"/>
    <cellStyle name="Komma 3 2" xfId="34" xr:uid="{32986829-D379-4CD2-96AB-47E53855F64C}"/>
    <cellStyle name="Komma 3 3" xfId="424" xr:uid="{1FBFF5BC-3F3F-41FA-A5EB-9D75D3F579A0}"/>
    <cellStyle name="Komma 4" xfId="49" xr:uid="{CCC4D547-B348-4B18-A9BE-A77965381CC0}"/>
    <cellStyle name="Kop 1 2" xfId="411" xr:uid="{97154697-E54D-4B68-8DF0-50E3B28EC70A}"/>
    <cellStyle name="Kop 2 2" xfId="412" xr:uid="{7E002D9F-97C9-4533-A33F-A467202B3868}"/>
    <cellStyle name="Kop 3 2" xfId="413" xr:uid="{2DDBF241-C191-4B28-9B20-C742D1E0B91C}"/>
    <cellStyle name="Kop 4 2" xfId="414" xr:uid="{4454B2DD-C0CC-4CDE-9596-B60555DF0824}"/>
    <cellStyle name="Neutraal 2" xfId="415" xr:uid="{D95E96AE-1E80-494E-9397-7B4109641FAF}"/>
    <cellStyle name="Neutraal 3" xfId="174" xr:uid="{4F617A8C-8DCB-4B22-8C1E-3B0703595EBB}"/>
    <cellStyle name="Normal 2" xfId="88" xr:uid="{6429FAE1-590E-4395-9EC6-6A59AEB5F5D8}"/>
    <cellStyle name="Normal 2 2" xfId="100" xr:uid="{6202F280-4258-4BEC-B0B7-52D15E3D53F2}"/>
    <cellStyle name="Normal 2 2 2" xfId="189" xr:uid="{ED58E7FC-408B-4491-A35B-11D3EB0E905D}"/>
    <cellStyle name="Normal 2 3" xfId="403" xr:uid="{9A52D451-EF40-4100-ABB1-58F31164FCA9}"/>
    <cellStyle name="Normal 2 4" xfId="176" xr:uid="{6AC5D29F-0C84-4A08-9DDD-55C6BD84CB6F}"/>
    <cellStyle name="Normal 3" xfId="90" xr:uid="{5D4A0D89-E6FA-4098-99EE-D6A5E4BA0E13}"/>
    <cellStyle name="Normal 3 2" xfId="103" xr:uid="{DB4AF4E2-6CAB-466C-BC8A-96C275D27785}"/>
    <cellStyle name="Normal 3 2 2" xfId="192" xr:uid="{AD3B2CEB-56C9-4496-B783-0771E4F938E9}"/>
    <cellStyle name="Normal 3 3" xfId="451" xr:uid="{B7D0B88E-ACDC-4261-BF42-BBA4E2A7F000}"/>
    <cellStyle name="Normal 3 4" xfId="175" xr:uid="{2E7AF5D3-FF0E-49EE-8E75-390DC033E5A8}"/>
    <cellStyle name="Normal 4" xfId="91" xr:uid="{D54594F7-8C3D-4969-AEC3-49ED341474A8}"/>
    <cellStyle name="Normal 4 2" xfId="104" xr:uid="{B09D0D6E-2FB7-4AE9-9875-0A50E7F2D712}"/>
    <cellStyle name="Normal 4 2 2" xfId="193" xr:uid="{7B844AE0-9050-431C-8A7A-BE18769EBF7A}"/>
    <cellStyle name="Normal 4 3" xfId="184" xr:uid="{0CDD2103-8F6E-4A34-AF34-25F75B3A94AE}"/>
    <cellStyle name="Normal 5" xfId="94" xr:uid="{BC8096EA-DB3D-4E51-BDF0-A83CB7F8CE13}"/>
    <cellStyle name="Notitie 2" xfId="417" xr:uid="{1A176C11-A109-4A43-9027-AB47CEE1A1D5}"/>
    <cellStyle name="Notitie 2 2" xfId="450" xr:uid="{467A2F35-484A-47FB-BA23-6DBB157903B9}"/>
    <cellStyle name="Notitie 3" xfId="416" xr:uid="{AA46CACB-C99C-488D-BC62-17B2EFDA7520}"/>
    <cellStyle name="Ongeldig 2" xfId="418" xr:uid="{0DB879E7-A44D-48FD-A185-CA71E1F7BCE8}"/>
    <cellStyle name="Procent 2" xfId="4" xr:uid="{689409AF-2D87-1D4A-9FFA-58B785BDE6F5}"/>
    <cellStyle name="Procent 2 2" xfId="10" xr:uid="{54631E56-97F9-FF40-B362-4E4F368251B3}"/>
    <cellStyle name="Procent 2 3" xfId="19" xr:uid="{DE0F51B9-B102-442F-A92C-15595437F921}"/>
    <cellStyle name="Procent 2 3 2" xfId="42" xr:uid="{6D87A063-093A-42B0-89DE-5490A4C53A3A}"/>
    <cellStyle name="Procent 2 3 2 2" xfId="70" xr:uid="{CE3DD68D-C3A6-4938-899A-4A2242F7F2BC}"/>
    <cellStyle name="Procent 2 3 2 3" xfId="79" xr:uid="{04514DA9-21F9-4287-A527-CEE2A054489E}"/>
    <cellStyle name="Procent 2 3 2 3 2" xfId="671" xr:uid="{1D433544-F5B7-476E-9F16-86262C0D7B15}"/>
    <cellStyle name="Procent 2 3 2 4" xfId="674" xr:uid="{C0E5F265-A036-4C89-8BB6-557507C9122D}"/>
    <cellStyle name="Procent 2 3 2 5" xfId="683" xr:uid="{CF800912-80E0-44D5-965B-AD0CF55EEB3C}"/>
    <cellStyle name="Procent 2 4" xfId="32" xr:uid="{7BE6E0D4-DB75-4F83-90AF-E9ED4BB73BF2}"/>
    <cellStyle name="Standaard" xfId="0" builtinId="0"/>
    <cellStyle name="Standaard 2" xfId="1" xr:uid="{7A45E8BB-B0DD-2345-854A-9652251CE7F1}"/>
    <cellStyle name="Standaard 2 10" xfId="50" xr:uid="{FB5F145C-9FD7-4912-9C31-4E10D67A9940}"/>
    <cellStyle name="Standaard 2 10 2" xfId="200" xr:uid="{F8FCFD32-DFB4-44A6-AD73-D81A45ED8441}"/>
    <cellStyle name="Standaard 2 10 3" xfId="111" xr:uid="{4128B76C-D7A8-4994-AB1B-519234A06096}"/>
    <cellStyle name="Standaard 2 11" xfId="52" xr:uid="{05C5126C-A381-4E9E-B795-174506C0358D}"/>
    <cellStyle name="Standaard 2 11 2" xfId="59" xr:uid="{8AE985A0-0A9A-42D6-B780-5EAFEAF48CA1}"/>
    <cellStyle name="Standaard 2 11 2 2" xfId="188" xr:uid="{F2D6CCDE-6E8F-4440-8BB0-02D7EB69ACC0}"/>
    <cellStyle name="Standaard 2 11 3" xfId="99" xr:uid="{2D86D5B9-52A6-4876-89CE-13EAA0A6E85F}"/>
    <cellStyle name="Standaard 2 11 4" xfId="660" xr:uid="{E85FC7DC-870F-4A00-85C9-A545DE4BD3F5}"/>
    <cellStyle name="Standaard 2 12" xfId="112" xr:uid="{A4C3309E-7825-441F-9BDA-CCF4D4316C2E}"/>
    <cellStyle name="Standaard 2 12 2" xfId="201" xr:uid="{10E80200-34D8-4436-898C-79B5AA5DEC87}"/>
    <cellStyle name="Standaard 2 13" xfId="404" xr:uid="{01B929C7-F56F-4F88-97C9-82DDC36CDFE1}"/>
    <cellStyle name="Standaard 2 14" xfId="179" xr:uid="{4282BB9D-4705-4C57-9A87-6E12C0509925}"/>
    <cellStyle name="Standaard 2 2" xfId="9" xr:uid="{E1F3502A-4ED8-A84E-887F-273018AB9BC4}"/>
    <cellStyle name="Standaard 2 2 2" xfId="101" xr:uid="{F4FC3403-EB40-4BB0-A4A5-5B4C5783B3C7}"/>
    <cellStyle name="Standaard 2 2 2 2" xfId="190" xr:uid="{7765A9A6-79F9-4311-92FF-3D814A8E8008}"/>
    <cellStyle name="Standaard 2 2 3" xfId="181" xr:uid="{A0756862-BE4A-46CD-B3A2-5DEF63C173E4}"/>
    <cellStyle name="Standaard 2 3" xfId="14" xr:uid="{FD2B971B-2B33-422A-8FFF-C44FDFA0024C}"/>
    <cellStyle name="Standaard 2 3 2" xfId="37" xr:uid="{2D425CEC-E091-412F-B8A4-736FF89B7131}"/>
    <cellStyle name="Standaard 2 3 2 2" xfId="68" xr:uid="{3115A0E7-7838-455C-A736-BE6E8CCF9D53}"/>
    <cellStyle name="Standaard 2 3 2 2 2" xfId="191" xr:uid="{277EEF97-E02D-460A-9C23-981C3661B6F4}"/>
    <cellStyle name="Standaard 2 3 2 3" xfId="77" xr:uid="{57B5AC11-0834-4E12-9996-C123468E1412}"/>
    <cellStyle name="Standaard 2 3 2 3 2" xfId="669" xr:uid="{9B9D2611-B5DD-4927-AFE8-2C728D85E629}"/>
    <cellStyle name="Standaard 2 3 2 4" xfId="102" xr:uid="{9F18151B-56A7-4334-A6BA-07AA5E0D7674}"/>
    <cellStyle name="Standaard 2 3 2 5" xfId="672" xr:uid="{1B2A45BC-89EC-4A8D-87E1-4BE9CB490001}"/>
    <cellStyle name="Standaard 2 3 2 6" xfId="681" xr:uid="{F95CFA4A-CDED-46D1-918A-A1A92563C466}"/>
    <cellStyle name="Standaard 2 3 3" xfId="182" xr:uid="{3A9EA7EC-4B19-4635-9112-8A530ADF37D4}"/>
    <cellStyle name="Standaard 2 3 4" xfId="89" xr:uid="{145C248A-63F0-4167-8E54-088E99F9DA0B}"/>
    <cellStyle name="Standaard 2 4" xfId="17" xr:uid="{B3175D80-2A37-4521-AF8C-792C2FBDB0D4}"/>
    <cellStyle name="Standaard 2 4 2" xfId="40" xr:uid="{091C7922-95D6-49B5-AA16-6E02FC4C47ED}"/>
    <cellStyle name="Standaard 2 4 2 2" xfId="194" xr:uid="{E6A57B12-456C-4604-AC94-BA0BB13E0985}"/>
    <cellStyle name="Standaard 2 4 2 3" xfId="105" xr:uid="{517CAB5E-8840-4932-8D7C-18C535B592E4}"/>
    <cellStyle name="Standaard 2 4 3" xfId="75" xr:uid="{A83C4637-6BBE-4DE3-85C2-C3B7FDA46748}"/>
    <cellStyle name="Standaard 2 4 3 2" xfId="185" xr:uid="{48C16635-56B2-46D7-ACF1-E896278D65DA}"/>
    <cellStyle name="Standaard 2 4 3 3" xfId="665" xr:uid="{AC4B7299-684C-4E52-A82A-853119C6CE9B}"/>
    <cellStyle name="Standaard 2 4 4" xfId="93" xr:uid="{4E410F4D-B257-40FC-8262-C4CF62B81FDF}"/>
    <cellStyle name="Standaard 2 4 5" xfId="679" xr:uid="{9054713F-72FF-4D54-9C94-50BCF6B8D112}"/>
    <cellStyle name="Standaard 2 5" xfId="20" xr:uid="{4C409D63-420B-4B17-BC96-F5992BFF37F2}"/>
    <cellStyle name="Standaard 2 5 2" xfId="43" xr:uid="{9816AABA-2BCE-4530-90FF-FEDF7E71BC77}"/>
    <cellStyle name="Standaard 2 5 2 2" xfId="195" xr:uid="{4FC46C58-274B-4543-8024-77A8FCBE6F63}"/>
    <cellStyle name="Standaard 2 5 2 3" xfId="106" xr:uid="{8D6C350C-68CF-41ED-B996-BD71DB581355}"/>
    <cellStyle name="Standaard 2 5 3" xfId="186" xr:uid="{C3EDE733-3BDD-4540-AA87-368023A41769}"/>
    <cellStyle name="Standaard 2 5 4" xfId="96" xr:uid="{CEEADBB2-7896-4202-8CD9-72D37C8415ED}"/>
    <cellStyle name="Standaard 2 6" xfId="23" xr:uid="{9D119799-1BDC-45CD-BB7F-A0ABED00C9D5}"/>
    <cellStyle name="Standaard 2 6 2" xfId="107" xr:uid="{6A224F8A-19A0-46D1-93CD-2D1FA0F0562D}"/>
    <cellStyle name="Standaard 2 6 2 2" xfId="196" xr:uid="{4A9BC868-EE31-41F3-95AE-6F099306A5CD}"/>
    <cellStyle name="Standaard 2 6 3" xfId="187" xr:uid="{5ECF60A0-C726-44A3-8E80-3D29FCB69E22}"/>
    <cellStyle name="Standaard 2 6 4" xfId="97" xr:uid="{29FA57B2-DB9B-45F1-9862-71C7BBD64107}"/>
    <cellStyle name="Standaard 2 6 5" xfId="664" xr:uid="{3B214133-465D-4CA2-ACE6-3E24C882B3CD}"/>
    <cellStyle name="Standaard 2 7" xfId="26" xr:uid="{04A5EDCE-8CEC-49D3-80BB-69E7EAED62FC}"/>
    <cellStyle name="Standaard 2 7 2" xfId="66" xr:uid="{8847551A-783D-49C3-9045-B2AA1EA44D97}"/>
    <cellStyle name="Standaard 2 7 2 2" xfId="197" xr:uid="{B9C49C38-AABC-4E74-95B6-0419B052DF73}"/>
    <cellStyle name="Standaard 2 7 2 3" xfId="108" xr:uid="{C21CE18E-2A0A-4D80-B913-3CFC169415DD}"/>
    <cellStyle name="Standaard 2 7 3" xfId="71" xr:uid="{A986CE49-3A5A-4938-BCC5-56C59ABCE6FC}"/>
    <cellStyle name="Standaard 2 7 3 2" xfId="180" xr:uid="{8DB3AE5B-2D58-4B95-B458-F5970AB9D641}"/>
    <cellStyle name="Standaard 2 7 3 3" xfId="675" xr:uid="{19F20C39-3DCF-40E8-B9E3-A0EA83934C92}"/>
    <cellStyle name="Standaard 2 7 4" xfId="87" xr:uid="{2F0DEB60-0A28-4E9A-A2A6-C38E542387BE}"/>
    <cellStyle name="Standaard 2 8" xfId="29" xr:uid="{B7D1395F-D1C1-4C8F-BBAD-5C248776057F}"/>
    <cellStyle name="Standaard 2 8 2" xfId="198" xr:uid="{E70E4CE1-4ECD-4B32-B45F-02A192FBCDA8}"/>
    <cellStyle name="Standaard 2 8 3" xfId="109" xr:uid="{C00F7484-2755-4862-9789-9E3D601F139B}"/>
    <cellStyle name="Standaard 2 9" xfId="46" xr:uid="{C7F7E00F-BF1A-438F-ADF9-29B7CA996282}"/>
    <cellStyle name="Standaard 2 9 2" xfId="58" xr:uid="{D8C37217-2AA4-454B-A83B-3E908AEDE529}"/>
    <cellStyle name="Standaard 2 9 2 2" xfId="199" xr:uid="{1F8BFD83-3B6C-4AB1-8E6C-64149533AB0C}"/>
    <cellStyle name="Standaard 2 9 3" xfId="60" xr:uid="{8AADD351-6F5E-4AC3-824F-5A2A7FB8F718}"/>
    <cellStyle name="Standaard 2 9 4" xfId="63" xr:uid="{5C4AA9C2-203C-406E-A35C-0E415A5B2D69}"/>
    <cellStyle name="Standaard 2 9 4 2" xfId="667" xr:uid="{12B54002-EB97-46C4-BC34-0C2A88B0FEB1}"/>
    <cellStyle name="Standaard 2 9 5" xfId="73" xr:uid="{1CCBAC4F-F534-472F-8416-02444D8BD8C0}"/>
    <cellStyle name="Standaard 2 9 5 2" xfId="677" xr:uid="{F873F57D-956F-4FEE-971B-98DC73D2F9AF}"/>
    <cellStyle name="Standaard 2 9 6" xfId="110" xr:uid="{3EA63093-80FB-4A7C-8486-970F251FCE24}"/>
    <cellStyle name="Standaard 2 9 7" xfId="661" xr:uid="{B7CC6E55-A2C8-40F7-A46F-655033EB7D87}"/>
    <cellStyle name="Standaard 3" xfId="5" xr:uid="{F8AA40FC-D449-7746-8643-C59044F4AA70}"/>
    <cellStyle name="Standaard 3 2" xfId="202" xr:uid="{E1F7211E-4595-4B37-BD1C-AF9F420A6C72}"/>
    <cellStyle name="Standaard 3 3" xfId="113" xr:uid="{1199FB59-870A-46A6-A203-9B71D80A4997}"/>
    <cellStyle name="Standaard 4" xfId="12" xr:uid="{DC9DDB0B-EE26-460C-8EEE-68AE641A02E1}"/>
    <cellStyle name="Standaard 4 2" xfId="35" xr:uid="{DACC7438-B2C2-47C9-BFAA-E8FD5D3B7435}"/>
    <cellStyle name="Standaard 4 2 2" xfId="425" xr:uid="{EBB29667-59EB-4CCA-BE2B-4A799407A1A6}"/>
    <cellStyle name="Standaard 4 3" xfId="203" xr:uid="{8465B330-427C-4891-9877-78E8AE6588A4}"/>
    <cellStyle name="Standaard 4 4" xfId="114" xr:uid="{233C7A2C-A429-4F18-BA4C-31AE615ECB59}"/>
    <cellStyle name="Standaard 5" xfId="13" xr:uid="{C72B0D22-BC20-471E-B7A4-376A574FA5DD}"/>
    <cellStyle name="Standaard 5 2" xfId="36" xr:uid="{B819C232-E2DA-4D46-B632-F540522F1E0F}"/>
    <cellStyle name="Standaard 5 3" xfId="177" xr:uid="{0D50C9D5-8348-49C4-A676-DA17F89DA3F0}"/>
    <cellStyle name="Standaard 6" xfId="55" xr:uid="{B2904C7D-C4A2-4475-B27A-33446C6D986D}"/>
    <cellStyle name="Standaard 6 2" xfId="279" xr:uid="{9AB8BC05-2B64-4050-AFEA-E236E8FAC75E}"/>
    <cellStyle name="Standaard 7" xfId="56" xr:uid="{55B27759-9BA0-4C74-8F84-220606E825CD}"/>
    <cellStyle name="Standaard 7 2" xfId="360" xr:uid="{5B7BDC7C-86E3-4107-8361-AE2D39D8E378}"/>
    <cellStyle name="Standaard 8" xfId="57" xr:uid="{2B07934F-7D62-4393-A46B-E42CBEFE3BFB}"/>
    <cellStyle name="Standaard 8 2" xfId="401" xr:uid="{60E0C239-DBF3-4A1A-A4C5-3AA805B1C797}"/>
    <cellStyle name="Standaard 9" xfId="173" xr:uid="{26BE6F44-CEF3-4030-9F02-85C7EC2A1CD0}"/>
    <cellStyle name="Titel 2" xfId="419" xr:uid="{B2414F1A-5C43-4805-8E7A-B7A1EF3E338A}"/>
    <cellStyle name="Totaal 2" xfId="420" xr:uid="{CD4450F0-21DE-487F-BC52-03F9245FAC17}"/>
    <cellStyle name="Uitvoer 2" xfId="421" xr:uid="{9105BDF4-96EA-4E91-B4DF-D26B0329244F}"/>
    <cellStyle name="Valuta" xfId="11" builtinId="4"/>
    <cellStyle name="Valuta 2" xfId="2" xr:uid="{05D4FD4D-7479-064A-BABD-8EB7FC5E8F7E}"/>
    <cellStyle name="Valuta 2 10" xfId="143" xr:uid="{559A49EA-AF90-434C-AFC2-602CF411008B}"/>
    <cellStyle name="Valuta 2 2" xfId="15" xr:uid="{3DDB6236-5D26-4740-A2BF-91C3D0A1C2AF}"/>
    <cellStyle name="Valuta 2 2 2" xfId="38" xr:uid="{B4D9A676-6567-46C7-B114-4D3F8FADD07D}"/>
    <cellStyle name="Valuta 2 2 2 2" xfId="69" xr:uid="{C31061B9-B6B5-4027-B8B6-9C215DC94307}"/>
    <cellStyle name="Valuta 2 2 2 3" xfId="78" xr:uid="{2F0B27E9-F640-4236-A1BD-00779892FA50}"/>
    <cellStyle name="Valuta 2 2 2 3 2" xfId="670" xr:uid="{3CAAF4DD-91A4-47EB-A9FB-87A71DB33103}"/>
    <cellStyle name="Valuta 2 2 2 4" xfId="673" xr:uid="{13B231D8-06B6-4CA3-9B2C-2FC33634EFDB}"/>
    <cellStyle name="Valuta 2 2 2 5" xfId="682" xr:uid="{4606A641-7092-4DA4-A212-A02B7BF980F9}"/>
    <cellStyle name="Valuta 2 2 3" xfId="299" xr:uid="{94CCAD79-F4A8-4D59-B7CB-4C84AA4F4406}"/>
    <cellStyle name="Valuta 2 3" xfId="18" xr:uid="{605988B9-9848-4403-A422-3586719FACDB}"/>
    <cellStyle name="Valuta 2 3 2" xfId="41" xr:uid="{280D62C6-112A-4942-A56D-CDCAD1383E78}"/>
    <cellStyle name="Valuta 2 3 3" xfId="76" xr:uid="{FBE0D0E6-2468-4C36-96D6-04B7C8F994AC}"/>
    <cellStyle name="Valuta 2 3 3 2" xfId="666" xr:uid="{618DE44F-C877-45A7-A5B6-FED2311F0819}"/>
    <cellStyle name="Valuta 2 3 4" xfId="339" xr:uid="{B44B70DA-810F-4013-A4BE-56A3D5D61156}"/>
    <cellStyle name="Valuta 2 3 5" xfId="680" xr:uid="{8E483D9A-88D2-4A17-8BA7-BC89EDE297B3}"/>
    <cellStyle name="Valuta 2 4" xfId="21" xr:uid="{809A50E3-66D1-4A16-910E-576BB8A377E2}"/>
    <cellStyle name="Valuta 2 4 2" xfId="44" xr:uid="{E78A4C4F-CD43-4CF9-90E9-DB03C6F27C32}"/>
    <cellStyle name="Valuta 2 4 3" xfId="380" xr:uid="{516E2B4C-4C58-41D4-8860-8AC7619FF0E8}"/>
    <cellStyle name="Valuta 2 5" xfId="24" xr:uid="{7EF1AC5D-4605-4358-902E-255822604E6F}"/>
    <cellStyle name="Valuta 2 5 2" xfId="405" xr:uid="{ACA4FAE6-2F58-4BD6-8F23-9001DB77FD85}"/>
    <cellStyle name="Valuta 2 6" xfId="27" xr:uid="{66EC51C3-9DBB-4D2C-80E6-4425D267E18B}"/>
    <cellStyle name="Valuta 2 6 2" xfId="67" xr:uid="{9DC9A124-DDBD-4FFC-81F2-839F6EA74F58}"/>
    <cellStyle name="Valuta 2 6 3" xfId="72" xr:uid="{586D4684-8E90-49A4-B113-881F0F3F9B2E}"/>
    <cellStyle name="Valuta 2 6 3 2" xfId="676" xr:uid="{7EC583B8-664D-4CAD-843E-6C44EEEDE9D8}"/>
    <cellStyle name="Valuta 2 6 4" xfId="232" xr:uid="{F914B26A-D49D-4034-A480-F54045157E7D}"/>
    <cellStyle name="Valuta 2 7" xfId="30" xr:uid="{9F3323F9-9EBA-4FF7-A6B5-D08F9841F737}"/>
    <cellStyle name="Valuta 2 8" xfId="47" xr:uid="{7092F8E0-9620-4872-A035-155457C6F3A7}"/>
    <cellStyle name="Valuta 2 8 2" xfId="64" xr:uid="{C6134B1C-4BCA-4955-997B-0931DCF5CA5F}"/>
    <cellStyle name="Valuta 2 8 2 2" xfId="668" xr:uid="{D7550C65-89F8-44BD-8F79-58142B8D564B}"/>
    <cellStyle name="Valuta 2 8 3" xfId="74" xr:uid="{C023CD83-87C3-45A2-B9A5-18B0205F20AF}"/>
    <cellStyle name="Valuta 2 8 3 2" xfId="678" xr:uid="{D11A3EB5-1129-43F5-A2C4-A0DDF24F79BE}"/>
    <cellStyle name="Valuta 2 9" xfId="53" xr:uid="{D280939A-F4F1-4E6A-92B2-03316BF684E1}"/>
    <cellStyle name="Valuta 2 9 2" xfId="61" xr:uid="{2D60DEF6-F0D5-4420-99EF-55D163BAD61C}"/>
    <cellStyle name="Valuta 2 9 3" xfId="662" xr:uid="{E028BABF-0ABB-4424-8420-BA0E8DA88B4E}"/>
    <cellStyle name="Valuta 3" xfId="6" xr:uid="{03ED2FCC-7311-1B49-84A4-6365DE05A9AC}"/>
    <cellStyle name="Valuta 3 2" xfId="33" xr:uid="{965225CE-C697-4152-8FAD-77DEC0E955F5}"/>
    <cellStyle name="Valuta 3 3" xfId="359" xr:uid="{7DCC9527-8C50-4673-94A7-AF541DAD9213}"/>
    <cellStyle name="Valuta 4" xfId="51" xr:uid="{EB399FC5-767D-4312-8175-1E9A84912BB2}"/>
    <cellStyle name="Valuta 4 2" xfId="400" xr:uid="{01A3CD01-32A3-4352-9B8D-6748E793F567}"/>
    <cellStyle name="Verklarende tekst 2" xfId="422" xr:uid="{85B14E12-1F4B-4F81-AEFD-9D07D1DF5A6B}"/>
    <cellStyle name="Waarschuwingstekst 2" xfId="423" xr:uid="{2D72FF7A-C79E-48AA-9916-E59908C535A3}"/>
  </cellStyles>
  <dxfs count="2">
    <dxf>
      <fill>
        <patternFill>
          <bgColor rgb="FFFF0000"/>
        </patternFill>
      </fill>
    </dxf>
    <dxf>
      <border>
        <top style="thin">
          <color auto="1"/>
        </top>
        <bottom style="thin">
          <color auto="1"/>
        </bottom>
        <horizontal style="thin">
          <color auto="1"/>
        </horizontal>
      </border>
    </dxf>
  </dxfs>
  <tableStyles count="1" defaultTableStyle="TableStyleMedium2" defaultPivotStyle="PivotStyleLight16">
    <tableStyle name="PivotTable Style 1" table="0" count="1" xr9:uid="{390A038A-7411-4EBC-B24B-385A56E05429}">
      <tableStyleElement type="wholeTable" dxfId="1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1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externalLink" Target="externalLinks/externalLink2.xml"/><Relationship Id="rId17" Type="http://schemas.openxmlformats.org/officeDocument/2006/relationships/calcChain" Target="calcChain.xml"/><Relationship Id="rId2" Type="http://schemas.openxmlformats.org/officeDocument/2006/relationships/worksheet" Target="worksheets/sheet2.xml"/><Relationship Id="rId16" Type="http://schemas.microsoft.com/office/2017/10/relationships/person" Target="persons/perso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externalLink" Target="externalLinks/externalLink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19" Type="http://schemas.openxmlformats.org/officeDocument/2006/relationships/customXml" Target="../customXml/item2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15</xdr:col>
      <xdr:colOff>495300</xdr:colOff>
      <xdr:row>2</xdr:row>
      <xdr:rowOff>292100</xdr:rowOff>
    </xdr:from>
    <xdr:to>
      <xdr:col>31</xdr:col>
      <xdr:colOff>571500</xdr:colOff>
      <xdr:row>45</xdr:row>
      <xdr:rowOff>104775</xdr:rowOff>
    </xdr:to>
    <xdr:pic>
      <xdr:nvPicPr>
        <xdr:cNvPr id="2" name="Afbeelding 1">
          <a:extLst>
            <a:ext uri="{FF2B5EF4-FFF2-40B4-BE49-F238E27FC236}">
              <a16:creationId xmlns:a16="http://schemas.microsoft.com/office/drawing/2014/main" id="{69873345-323D-4247-A62A-99A865CAB8F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382500" y="635000"/>
          <a:ext cx="11252200" cy="7454900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R\user11\Paul.Haarman\Documenten\Tarieven%202012\Model%20Tarieven\20120418%20Tarieven%20Model%202013.xls" TargetMode="External"/></Relationships>
</file>

<file path=xl/externalLinks/_rels/externalLink2.xml.rels><?xml version="1.0" encoding="UTF-8" standalone="yes"?>
<Relationships xmlns="http://schemas.openxmlformats.org/package/2006/relationships"><Relationship Id="rId2" Type="http://schemas.openxmlformats.org/officeDocument/2006/relationships/externalLinkPath" Target="https://nsdigitaal.sharepoint.com/sites/Team-Pricing608/Jaarlijkse_tariefaanpassing/Tarief%202024/Prezo/Prezo%202024%20-%20Scenario%200%20procent.xlsb" TargetMode="External"/><Relationship Id="rId1" Type="http://schemas.openxmlformats.org/officeDocument/2006/relationships/externalLinkPath" Target="https://nsdigitaal.sharepoint.com/sites/Team-Pricing608/Jaarlijkse_tariefaanpassing/Tarief%202024/Prezo/Prezo%202024%20-%20Scenario%200%20procent.xlsb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I04 verkopen N-1 (2)"/>
      <sheetName val="Werking"/>
      <sheetName val="mutatie model"/>
      <sheetName val="Dashboard"/>
      <sheetName val="Reken en aanpassen --&gt;"/>
      <sheetName val="ABK"/>
      <sheetName val="ERET berekend"/>
      <sheetName val="ERET"/>
      <sheetName val="Output --&gt;"/>
      <sheetName val="Opbr N+1 excl elast"/>
      <sheetName val="Opbr N+1 2011 incl elast"/>
      <sheetName val="Tarief N+1"/>
      <sheetName val="FEZtabelprijs N+1"/>
      <sheetName val="output tbv communicatie 1"/>
      <sheetName val="output tbv communicatie 2"/>
      <sheetName val="output tbv communicatie 3"/>
      <sheetName val="Input --&gt;"/>
      <sheetName val="I01 tariefeenheden N-1"/>
      <sheetName val="I02 tarief N-1"/>
      <sheetName val="I03 Midt Rkm N-1"/>
      <sheetName val="I04 verkopen N-1"/>
      <sheetName val="I05 Midt Spits_dal"/>
      <sheetName val="I06 Prijs N"/>
      <sheetName val="I07 input Elasticiteiten N-1"/>
      <sheetName val="I08 SAP BI Coll N-1"/>
      <sheetName val="Verzamel -&gt;"/>
      <sheetName val="Rkm N-1"/>
      <sheetName val="Opbr N-1"/>
      <sheetName val="Elasticiteiten"/>
      <sheetName val="Differentiatieruimte"/>
      <sheetName val="Mandje"/>
      <sheetName val="Grafiek"/>
      <sheetName val="Uitslagen"/>
      <sheetName val="Omvang 2011"/>
      <sheetName val="Blad1"/>
      <sheetName val="Blad2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A Versie"/>
      <sheetName val="B verantwoording"/>
      <sheetName val="01 Vastrechten"/>
      <sheetName val="02 ERET"/>
      <sheetName val="03 Traject Vrij"/>
      <sheetName val="10 communicatie cons. NL."/>
      <sheetName val="10 communication cons. EN"/>
      <sheetName val="10 communicatie zakelijk NL"/>
      <sheetName val="10 communication Business EN"/>
      <sheetName val="11 output tbv NSI"/>
      <sheetName val="12 output prijstabel HRN2024"/>
      <sheetName val="12 output factoren HRN2024"/>
      <sheetName val="19 Totaal per propositie"/>
      <sheetName val="20 Input Weging 2022"/>
    </sheetNames>
    <sheetDataSet>
      <sheetData sheetId="0">
        <row r="9">
          <cell r="C9">
            <v>0</v>
          </cell>
        </row>
        <row r="14">
          <cell r="C14">
            <v>3.7999999999999999E-2</v>
          </cell>
        </row>
      </sheetData>
      <sheetData sheetId="1"/>
      <sheetData sheetId="2"/>
      <sheetData sheetId="3">
        <row r="17">
          <cell r="H17">
            <v>29.4</v>
          </cell>
          <cell r="M17">
            <v>49.98</v>
          </cell>
        </row>
        <row r="20">
          <cell r="C20">
            <v>1.7</v>
          </cell>
        </row>
        <row r="39">
          <cell r="H39">
            <v>4.9000000000000004</v>
          </cell>
          <cell r="M39">
            <v>8.33</v>
          </cell>
        </row>
      </sheetData>
      <sheetData sheetId="4">
        <row r="16">
          <cell r="F16">
            <v>424.6</v>
          </cell>
          <cell r="L16">
            <v>721.8</v>
          </cell>
        </row>
        <row r="18">
          <cell r="D18">
            <v>4245.6000000000004</v>
          </cell>
          <cell r="J18">
            <v>7218</v>
          </cell>
        </row>
      </sheetData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</sheetDataSet>
  </externalBook>
</externalLink>
</file>

<file path=xl/persons/person.xml><?xml version="1.0" encoding="utf-8"?>
<personList xmlns="http://schemas.microsoft.com/office/spreadsheetml/2018/threadedcomments" xmlns:x="http://schemas.openxmlformats.org/spreadsheetml/2006/main">
  <person displayName="Bezooijen, Natascha van" id="{26D96559-B648-CC48-BCCD-F50B460A6D70}" userId="S::n.vanbezooijen@arriva.nl::3816b803-7049-434b-98fe-2ef7809b3f65" providerId="AD"/>
</personList>
</file>

<file path=xl/theme/theme1.xml><?xml version="1.0" encoding="utf-8"?>
<a:theme xmlns:a="http://schemas.openxmlformats.org/drawingml/2006/main" name="Office 2013 - 2022 Thema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threadedComments/threadedComment1.xml><?xml version="1.0" encoding="utf-8"?>
<ThreadedComments xmlns="http://schemas.microsoft.com/office/spreadsheetml/2018/threadedcomments" xmlns:x="http://schemas.openxmlformats.org/spreadsheetml/2006/main">
  <threadedComment ref="C17" dT="2019-12-10T14:44:48.94" personId="{26D96559-B648-CC48-BCCD-F50B460A6D70}" id="{EDC740A8-F122-4541-9BDE-F6790BCC2587}">
    <text>tarief voor de Store op €0,- wordt uitgeleverd in de store maar vooraf verekend. 
Mailwisseling Pierre, Chris Henk 08-11-2018</text>
  </threadedComment>
</ThreadedComments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3" Type="http://schemas.microsoft.com/office/2017/10/relationships/threadedComment" Target="../threadedComments/threadedComment1.xml"/><Relationship Id="rId2" Type="http://schemas.openxmlformats.org/officeDocument/2006/relationships/comments" Target="../comments2.xml"/><Relationship Id="rId1" Type="http://schemas.openxmlformats.org/officeDocument/2006/relationships/vmlDrawing" Target="../drawings/vmlDrawing2.vml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1D6485D-4BE8-493F-A0AE-2FE249A7950B}">
  <dimension ref="A1:M7"/>
  <sheetViews>
    <sheetView topLeftCell="D1" workbookViewId="0">
      <selection sqref="A1:M7"/>
    </sheetView>
  </sheetViews>
  <sheetFormatPr defaultColWidth="7.625" defaultRowHeight="15"/>
  <cols>
    <col min="1" max="3" width="18.125" style="204" bestFit="1" customWidth="1"/>
    <col min="4" max="4" width="13.75" style="204" bestFit="1" customWidth="1"/>
    <col min="5" max="5" width="10.125" style="204" bestFit="1" customWidth="1"/>
    <col min="6" max="6" width="7.75" style="204" bestFit="1" customWidth="1"/>
    <col min="7" max="7" width="15.75" style="204" customWidth="1"/>
    <col min="8" max="8" width="28.75" style="204" bestFit="1" customWidth="1"/>
    <col min="9" max="9" width="28.75" style="204" customWidth="1"/>
    <col min="10" max="11" width="11.125" style="204" bestFit="1" customWidth="1"/>
    <col min="12" max="12" width="19.625" style="204" bestFit="1" customWidth="1"/>
    <col min="13" max="13" width="15.125" style="204" bestFit="1" customWidth="1"/>
    <col min="14" max="16384" width="7.625" style="204"/>
  </cols>
  <sheetData>
    <row r="1" spans="1:13" ht="15.75" thickBot="1">
      <c r="A1" s="216" t="s">
        <v>0</v>
      </c>
      <c r="B1" s="215" t="s">
        <v>1</v>
      </c>
      <c r="C1" s="214" t="s">
        <v>2</v>
      </c>
      <c r="D1" s="214" t="s">
        <v>3</v>
      </c>
      <c r="E1" s="214">
        <v>2024</v>
      </c>
      <c r="F1" s="211" t="s">
        <v>4</v>
      </c>
      <c r="G1" s="211" t="s">
        <v>5</v>
      </c>
      <c r="H1" s="213" t="s">
        <v>6</v>
      </c>
      <c r="I1" s="212" t="s">
        <v>7</v>
      </c>
      <c r="J1" s="212" t="s">
        <v>8</v>
      </c>
      <c r="K1" s="212" t="s">
        <v>9</v>
      </c>
      <c r="L1" s="211" t="s">
        <v>10</v>
      </c>
      <c r="M1" s="210" t="s">
        <v>11</v>
      </c>
    </row>
    <row r="2" spans="1:13">
      <c r="A2" s="209"/>
      <c r="B2" s="207"/>
      <c r="C2" s="207"/>
      <c r="D2" s="207"/>
      <c r="E2" s="207"/>
      <c r="F2" s="207"/>
      <c r="G2" s="207"/>
      <c r="H2" s="208" t="s">
        <v>12</v>
      </c>
      <c r="I2" s="208" t="s">
        <v>13</v>
      </c>
      <c r="J2" s="208" t="s">
        <v>13</v>
      </c>
      <c r="K2" s="208" t="s">
        <v>13</v>
      </c>
      <c r="L2" s="208" t="s">
        <v>14</v>
      </c>
      <c r="M2" s="207"/>
    </row>
    <row r="3" spans="1:13">
      <c r="A3" s="206" t="s">
        <v>15</v>
      </c>
      <c r="B3" s="205" t="s">
        <v>16</v>
      </c>
      <c r="C3" s="205" t="s">
        <v>17</v>
      </c>
      <c r="D3" s="205" t="s">
        <v>17</v>
      </c>
      <c r="E3" s="205" t="s">
        <v>16</v>
      </c>
      <c r="F3" s="205" t="s">
        <v>18</v>
      </c>
      <c r="G3" s="205" t="s">
        <v>19</v>
      </c>
      <c r="H3" s="205" t="s">
        <v>17</v>
      </c>
      <c r="I3" s="205" t="s">
        <v>17</v>
      </c>
      <c r="J3" s="205" t="s">
        <v>17</v>
      </c>
      <c r="K3" s="205" t="s">
        <v>17</v>
      </c>
      <c r="L3" s="205" t="s">
        <v>17</v>
      </c>
      <c r="M3" s="205" t="s">
        <v>17</v>
      </c>
    </row>
    <row r="4" spans="1:13">
      <c r="A4" s="206" t="s">
        <v>20</v>
      </c>
      <c r="B4" s="205" t="s">
        <v>16</v>
      </c>
      <c r="C4" s="205" t="s">
        <v>21</v>
      </c>
      <c r="D4" s="205" t="s">
        <v>21</v>
      </c>
      <c r="E4" s="205" t="s">
        <v>16</v>
      </c>
      <c r="F4" s="205" t="s">
        <v>18</v>
      </c>
      <c r="G4" s="205" t="s">
        <v>19</v>
      </c>
      <c r="H4" s="205" t="s">
        <v>22</v>
      </c>
      <c r="I4" s="205" t="s">
        <v>17</v>
      </c>
      <c r="J4" s="205" t="s">
        <v>17</v>
      </c>
      <c r="K4" s="205" t="s">
        <v>17</v>
      </c>
      <c r="L4" s="205" t="s">
        <v>22</v>
      </c>
      <c r="M4" s="205" t="s">
        <v>22</v>
      </c>
    </row>
    <row r="5" spans="1:13">
      <c r="A5" s="206" t="s">
        <v>23</v>
      </c>
      <c r="B5" s="205" t="s">
        <v>16</v>
      </c>
      <c r="C5" s="205" t="s">
        <v>21</v>
      </c>
      <c r="D5" s="205" t="s">
        <v>17</v>
      </c>
      <c r="E5" s="205" t="s">
        <v>16</v>
      </c>
      <c r="F5" s="205" t="s">
        <v>18</v>
      </c>
      <c r="G5" s="205" t="s">
        <v>19</v>
      </c>
      <c r="H5" s="205" t="s">
        <v>17</v>
      </c>
      <c r="I5" s="205" t="s">
        <v>22</v>
      </c>
      <c r="J5" s="205" t="s">
        <v>17</v>
      </c>
      <c r="K5" s="205" t="s">
        <v>17</v>
      </c>
      <c r="L5" s="205" t="s">
        <v>17</v>
      </c>
      <c r="M5" s="205" t="s">
        <v>17</v>
      </c>
    </row>
    <row r="6" spans="1:13">
      <c r="A6" s="206" t="s">
        <v>24</v>
      </c>
      <c r="B6" s="205" t="s">
        <v>16</v>
      </c>
      <c r="C6" s="205" t="s">
        <v>21</v>
      </c>
      <c r="D6" s="205" t="s">
        <v>17</v>
      </c>
      <c r="E6" s="205" t="s">
        <v>16</v>
      </c>
      <c r="F6" s="205" t="s">
        <v>18</v>
      </c>
      <c r="G6" s="205" t="s">
        <v>17</v>
      </c>
      <c r="H6" s="205" t="s">
        <v>17</v>
      </c>
      <c r="I6" s="205" t="s">
        <v>22</v>
      </c>
      <c r="J6" s="205" t="s">
        <v>22</v>
      </c>
      <c r="K6" s="205" t="s">
        <v>22</v>
      </c>
      <c r="L6" s="205" t="s">
        <v>17</v>
      </c>
      <c r="M6" s="205" t="s">
        <v>17</v>
      </c>
    </row>
    <row r="7" spans="1:13">
      <c r="A7" s="206" t="s">
        <v>25</v>
      </c>
      <c r="B7" s="205" t="s">
        <v>16</v>
      </c>
      <c r="C7" s="205" t="s">
        <v>17</v>
      </c>
      <c r="D7" s="205" t="s">
        <v>17</v>
      </c>
      <c r="E7" s="205" t="s">
        <v>16</v>
      </c>
      <c r="F7" s="205" t="s">
        <v>18</v>
      </c>
      <c r="G7" s="205" t="s">
        <v>17</v>
      </c>
      <c r="H7" s="205" t="s">
        <v>17</v>
      </c>
      <c r="I7" s="205" t="s">
        <v>22</v>
      </c>
      <c r="J7" s="205" t="s">
        <v>17</v>
      </c>
      <c r="K7" s="205" t="s">
        <v>17</v>
      </c>
      <c r="L7" s="205" t="s">
        <v>22</v>
      </c>
      <c r="M7" s="205" t="s">
        <v>22</v>
      </c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B846C21-1260-6B47-9B12-D8AE41C12617}">
  <dimension ref="B2:D11"/>
  <sheetViews>
    <sheetView workbookViewId="0">
      <selection activeCell="D9" sqref="B5:D9"/>
    </sheetView>
  </sheetViews>
  <sheetFormatPr defaultColWidth="9.125" defaultRowHeight="12.75"/>
  <cols>
    <col min="1" max="1" width="4.125" style="21" customWidth="1"/>
    <col min="2" max="2" width="8" style="21" customWidth="1"/>
    <col min="3" max="3" width="25.625" style="21" customWidth="1"/>
    <col min="4" max="4" width="165.25" style="21" customWidth="1"/>
    <col min="5" max="16384" width="9.125" style="21"/>
  </cols>
  <sheetData>
    <row r="2" spans="2:4">
      <c r="B2" s="25" t="s">
        <v>26</v>
      </c>
      <c r="C2" s="26" t="s">
        <v>26</v>
      </c>
      <c r="D2" s="25" t="s">
        <v>27</v>
      </c>
    </row>
    <row r="3" spans="2:4">
      <c r="B3" s="24"/>
      <c r="C3" s="24"/>
    </row>
    <row r="4" spans="2:4">
      <c r="B4" s="23" t="s">
        <v>28</v>
      </c>
      <c r="C4" s="23" t="s">
        <v>29</v>
      </c>
      <c r="D4" s="23" t="s">
        <v>30</v>
      </c>
    </row>
    <row r="5" spans="2:4">
      <c r="B5" s="22"/>
      <c r="C5" s="11"/>
      <c r="D5" s="11"/>
    </row>
    <row r="6" spans="2:4">
      <c r="B6" s="22"/>
      <c r="C6" s="11"/>
      <c r="D6" s="11"/>
    </row>
    <row r="7" spans="2:4">
      <c r="B7" s="22"/>
      <c r="C7" s="11"/>
      <c r="D7" s="11"/>
    </row>
    <row r="8" spans="2:4">
      <c r="B8" s="22"/>
      <c r="C8" s="11"/>
      <c r="D8" s="11"/>
    </row>
    <row r="9" spans="2:4">
      <c r="B9" s="22"/>
      <c r="C9" s="11"/>
      <c r="D9" s="11"/>
    </row>
    <row r="10" spans="2:4">
      <c r="B10" s="11"/>
      <c r="C10" s="11"/>
      <c r="D10" s="11"/>
    </row>
    <row r="11" spans="2:4">
      <c r="B11" s="11"/>
      <c r="C11" s="11"/>
      <c r="D11" s="11"/>
    </row>
  </sheetData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3BE4647-7A76-4652-B5E9-16C790A16B69}">
  <sheetPr>
    <tabColor theme="6" tint="-0.499984740745262"/>
  </sheetPr>
  <dimension ref="A1:M254"/>
  <sheetViews>
    <sheetView tabSelected="1" topLeftCell="A131" zoomScale="85" zoomScaleNormal="85" workbookViewId="0">
      <selection activeCell="L7" sqref="L7"/>
    </sheetView>
  </sheetViews>
  <sheetFormatPr defaultColWidth="8" defaultRowHeight="15"/>
  <cols>
    <col min="1" max="1" width="19.75" style="230" customWidth="1"/>
    <col min="2" max="2" width="38.5" style="230" customWidth="1"/>
    <col min="3" max="3" width="20.75" style="230" customWidth="1"/>
    <col min="4" max="4" width="23.5" style="230" customWidth="1"/>
    <col min="5" max="5" width="45.75" style="230" customWidth="1"/>
    <col min="6" max="6" width="8" style="230" customWidth="1"/>
    <col min="7" max="7" width="12.75" style="229" customWidth="1"/>
    <col min="8" max="8" width="2" style="230" customWidth="1"/>
    <col min="9" max="9" width="9.75" style="231" bestFit="1" customWidth="1"/>
    <col min="10" max="10" width="10.125" style="232" customWidth="1"/>
    <col min="11" max="11" width="9.75" style="230" customWidth="1"/>
    <col min="12" max="12" width="85" style="230" customWidth="1"/>
    <col min="13" max="16384" width="8" style="230"/>
  </cols>
  <sheetData>
    <row r="1" spans="1:13" s="226" customFormat="1" ht="36">
      <c r="A1" s="222" t="s">
        <v>31</v>
      </c>
      <c r="B1" s="223" t="s">
        <v>32</v>
      </c>
      <c r="C1" s="224"/>
      <c r="D1" s="225"/>
      <c r="L1" s="227"/>
      <c r="M1" s="227"/>
    </row>
    <row r="3" spans="1:13" ht="21" customHeight="1">
      <c r="A3" s="228" t="s">
        <v>33</v>
      </c>
      <c r="B3" s="229">
        <f>0</f>
        <v>0</v>
      </c>
      <c r="C3" s="497"/>
      <c r="D3" s="497"/>
      <c r="E3" s="497"/>
      <c r="F3" s="497"/>
      <c r="H3" s="497"/>
      <c r="I3" s="498"/>
      <c r="J3" s="499"/>
      <c r="K3" s="497"/>
      <c r="L3" s="497"/>
      <c r="M3" s="497"/>
    </row>
    <row r="4" spans="1:13" ht="19.5" customHeight="1">
      <c r="A4" s="228" t="s">
        <v>34</v>
      </c>
      <c r="B4" s="229">
        <f>0</f>
        <v>0</v>
      </c>
      <c r="C4" s="497"/>
      <c r="D4" s="497"/>
      <c r="E4" s="497"/>
      <c r="F4" s="497"/>
      <c r="H4" s="497"/>
      <c r="I4" s="498"/>
      <c r="J4" s="499"/>
      <c r="K4" s="497"/>
      <c r="L4" s="497"/>
      <c r="M4" s="497"/>
    </row>
    <row r="5" spans="1:13" ht="21.75" customHeight="1">
      <c r="A5" s="228" t="s">
        <v>35</v>
      </c>
      <c r="B5" s="229">
        <f>'[2]A Versie'!C14</f>
        <v>3.7999999999999999E-2</v>
      </c>
      <c r="C5" s="497"/>
      <c r="D5" s="497"/>
      <c r="E5" s="497"/>
      <c r="F5" s="497"/>
      <c r="H5" s="497"/>
      <c r="I5" s="498"/>
      <c r="J5" s="499"/>
      <c r="K5" s="497"/>
      <c r="L5" s="497"/>
      <c r="M5" s="497"/>
    </row>
    <row r="6" spans="1:13" ht="21.75" customHeight="1">
      <c r="A6" s="228" t="s">
        <v>36</v>
      </c>
      <c r="B6" s="229">
        <f>'[2]A Versie'!C9</f>
        <v>0</v>
      </c>
      <c r="C6" s="497"/>
      <c r="D6" s="497"/>
      <c r="E6" s="497"/>
      <c r="F6" s="497"/>
      <c r="H6" s="497"/>
      <c r="I6" s="498"/>
      <c r="J6" s="499"/>
      <c r="K6" s="497"/>
      <c r="L6" s="497"/>
      <c r="M6" s="497"/>
    </row>
    <row r="7" spans="1:13" ht="36.75" customHeight="1">
      <c r="A7" s="233"/>
      <c r="B7" s="229"/>
      <c r="C7" s="497"/>
      <c r="D7" s="497"/>
      <c r="E7" s="497"/>
      <c r="F7" s="497"/>
      <c r="H7" s="497"/>
      <c r="I7" s="498"/>
      <c r="J7" s="499"/>
      <c r="K7" s="497"/>
      <c r="L7" s="497"/>
      <c r="M7" s="497"/>
    </row>
    <row r="8" spans="1:13" ht="36.75" customHeight="1">
      <c r="A8" s="234" t="s">
        <v>37</v>
      </c>
      <c r="B8" s="234"/>
      <c r="C8" s="234"/>
      <c r="D8" s="234"/>
      <c r="E8" s="497"/>
      <c r="F8" s="497"/>
      <c r="H8" s="497"/>
      <c r="I8" s="498"/>
      <c r="J8" s="499"/>
      <c r="K8" s="497"/>
      <c r="L8" s="497"/>
      <c r="M8" s="497"/>
    </row>
    <row r="9" spans="1:13" s="235" customFormat="1" ht="24" thickBot="1">
      <c r="A9" s="577" t="s">
        <v>38</v>
      </c>
      <c r="B9" s="577"/>
      <c r="C9" s="577"/>
      <c r="D9" s="577"/>
      <c r="E9" s="577"/>
      <c r="F9" s="577"/>
      <c r="G9" s="577"/>
      <c r="H9" s="577"/>
      <c r="I9" s="577"/>
      <c r="J9" s="577"/>
      <c r="K9" s="577"/>
    </row>
    <row r="10" spans="1:13" s="242" customFormat="1" ht="18.75">
      <c r="A10" s="236" t="s">
        <v>39</v>
      </c>
      <c r="B10" s="237" t="s">
        <v>40</v>
      </c>
      <c r="C10" s="237"/>
      <c r="D10" s="237"/>
      <c r="E10" s="238" t="s">
        <v>1</v>
      </c>
      <c r="F10" s="238" t="s">
        <v>41</v>
      </c>
      <c r="G10" s="238" t="s">
        <v>42</v>
      </c>
      <c r="H10" s="238"/>
      <c r="I10" s="239" t="s">
        <v>43</v>
      </c>
      <c r="J10" s="239" t="s">
        <v>44</v>
      </c>
      <c r="K10" s="240" t="s">
        <v>45</v>
      </c>
      <c r="L10" s="241" t="s">
        <v>46</v>
      </c>
    </row>
    <row r="11" spans="1:13">
      <c r="A11" s="500">
        <v>212</v>
      </c>
      <c r="B11" s="501" t="s">
        <v>47</v>
      </c>
      <c r="C11" s="501"/>
      <c r="D11" s="501"/>
      <c r="E11" s="243" t="s">
        <v>48</v>
      </c>
      <c r="F11" s="497" t="s">
        <v>49</v>
      </c>
      <c r="G11" s="497" t="s">
        <v>50</v>
      </c>
      <c r="H11" s="244"/>
      <c r="I11" s="502">
        <v>38.35</v>
      </c>
      <c r="J11" s="502">
        <f>J36</f>
        <v>38.35</v>
      </c>
      <c r="K11" s="245">
        <f t="shared" ref="K11:K59" si="0">IF(J11&lt;&gt;0,(J11-I11)/I11,0)</f>
        <v>0</v>
      </c>
      <c r="L11" s="246"/>
      <c r="M11" s="497"/>
    </row>
    <row r="12" spans="1:13">
      <c r="A12" s="500">
        <v>211</v>
      </c>
      <c r="B12" s="501" t="s">
        <v>51</v>
      </c>
      <c r="C12" s="501"/>
      <c r="D12" s="501"/>
      <c r="E12" s="243" t="s">
        <v>48</v>
      </c>
      <c r="F12" s="497" t="s">
        <v>49</v>
      </c>
      <c r="G12" s="497" t="s">
        <v>52</v>
      </c>
      <c r="H12" s="247"/>
      <c r="I12" s="502">
        <v>47.35</v>
      </c>
      <c r="J12" s="502">
        <f>J37</f>
        <v>47.35</v>
      </c>
      <c r="K12" s="245">
        <f t="shared" si="0"/>
        <v>0</v>
      </c>
      <c r="L12" s="246"/>
      <c r="M12" s="497"/>
    </row>
    <row r="13" spans="1:13">
      <c r="A13" s="500">
        <v>212</v>
      </c>
      <c r="B13" s="501" t="s">
        <v>53</v>
      </c>
      <c r="C13" s="501"/>
      <c r="D13" s="248"/>
      <c r="E13" s="243" t="s">
        <v>48</v>
      </c>
      <c r="F13" s="497" t="s">
        <v>54</v>
      </c>
      <c r="G13" s="497" t="s">
        <v>50</v>
      </c>
      <c r="H13" s="247"/>
      <c r="I13" s="502">
        <v>28.349999999999998</v>
      </c>
      <c r="J13" s="502">
        <f>24.95+J51</f>
        <v>28.349999999999998</v>
      </c>
      <c r="K13" s="245">
        <f t="shared" si="0"/>
        <v>0</v>
      </c>
      <c r="L13" s="246"/>
      <c r="M13" s="497"/>
    </row>
    <row r="14" spans="1:13">
      <c r="A14" s="503">
        <v>211</v>
      </c>
      <c r="B14" s="504" t="s">
        <v>55</v>
      </c>
      <c r="C14" s="504"/>
      <c r="D14" s="249"/>
      <c r="E14" s="250" t="s">
        <v>48</v>
      </c>
      <c r="F14" s="505" t="s">
        <v>54</v>
      </c>
      <c r="G14" s="505" t="s">
        <v>52</v>
      </c>
      <c r="H14" s="251"/>
      <c r="I14" s="506">
        <v>36.35</v>
      </c>
      <c r="J14" s="506">
        <f>32.95+J51</f>
        <v>36.35</v>
      </c>
      <c r="K14" s="252">
        <f t="shared" si="0"/>
        <v>0</v>
      </c>
      <c r="L14" s="246"/>
      <c r="M14" s="497"/>
    </row>
    <row r="15" spans="1:13">
      <c r="A15" s="500">
        <v>214</v>
      </c>
      <c r="B15" s="501" t="s">
        <v>56</v>
      </c>
      <c r="C15" s="501"/>
      <c r="D15" s="507"/>
      <c r="E15" s="243" t="s">
        <v>57</v>
      </c>
      <c r="F15" s="497" t="s">
        <v>49</v>
      </c>
      <c r="G15" s="497" t="s">
        <v>50</v>
      </c>
      <c r="H15" s="247"/>
      <c r="I15" s="502">
        <v>119.95</v>
      </c>
      <c r="J15" s="502">
        <f>J39</f>
        <v>119.95</v>
      </c>
      <c r="K15" s="245">
        <f t="shared" si="0"/>
        <v>0</v>
      </c>
      <c r="L15" s="246"/>
      <c r="M15" s="497"/>
    </row>
    <row r="16" spans="1:13">
      <c r="A16" s="500">
        <v>213</v>
      </c>
      <c r="B16" s="501" t="s">
        <v>58</v>
      </c>
      <c r="C16" s="501"/>
      <c r="D16" s="507"/>
      <c r="E16" s="243" t="s">
        <v>57</v>
      </c>
      <c r="F16" s="497" t="s">
        <v>49</v>
      </c>
      <c r="G16" s="497" t="s">
        <v>52</v>
      </c>
      <c r="H16" s="247"/>
      <c r="I16" s="502">
        <v>159.94999999999999</v>
      </c>
      <c r="J16" s="502">
        <f>J40</f>
        <v>159.94999999999999</v>
      </c>
      <c r="K16" s="245">
        <f>IF(J16&lt;&gt;0,(J16-I16)/I16,0)</f>
        <v>0</v>
      </c>
      <c r="L16" s="246"/>
      <c r="M16" s="497"/>
    </row>
    <row r="17" spans="1:12">
      <c r="A17" s="500">
        <v>214</v>
      </c>
      <c r="B17" s="501" t="s">
        <v>59</v>
      </c>
      <c r="C17" s="501"/>
      <c r="D17" s="248"/>
      <c r="E17" s="243" t="s">
        <v>57</v>
      </c>
      <c r="F17" s="497" t="s">
        <v>54</v>
      </c>
      <c r="G17" s="497" t="s">
        <v>50</v>
      </c>
      <c r="H17" s="247"/>
      <c r="I17" s="502">
        <v>54.95</v>
      </c>
      <c r="J17" s="502">
        <f>I17</f>
        <v>54.95</v>
      </c>
      <c r="K17" s="253">
        <f t="shared" si="0"/>
        <v>0</v>
      </c>
      <c r="L17" s="246"/>
    </row>
    <row r="18" spans="1:12">
      <c r="A18" s="503">
        <v>213</v>
      </c>
      <c r="B18" s="504" t="s">
        <v>60</v>
      </c>
      <c r="C18" s="504"/>
      <c r="D18" s="249"/>
      <c r="E18" s="250" t="s">
        <v>57</v>
      </c>
      <c r="F18" s="505" t="s">
        <v>54</v>
      </c>
      <c r="G18" s="505" t="s">
        <v>52</v>
      </c>
      <c r="H18" s="251"/>
      <c r="I18" s="506">
        <v>87.95</v>
      </c>
      <c r="J18" s="506">
        <f>I18</f>
        <v>87.95</v>
      </c>
      <c r="K18" s="254">
        <f t="shared" si="0"/>
        <v>0</v>
      </c>
      <c r="L18" s="246"/>
    </row>
    <row r="19" spans="1:12">
      <c r="A19" s="508" t="s">
        <v>61</v>
      </c>
      <c r="B19" s="509" t="s">
        <v>62</v>
      </c>
      <c r="C19" s="509"/>
      <c r="D19" s="510"/>
      <c r="E19" s="255" t="s">
        <v>63</v>
      </c>
      <c r="F19" s="511" t="s">
        <v>64</v>
      </c>
      <c r="G19" s="511"/>
      <c r="H19" s="244"/>
      <c r="I19" s="512">
        <v>26.700000000000003</v>
      </c>
      <c r="J19" s="502">
        <f>J41</f>
        <v>26.700000000000003</v>
      </c>
      <c r="K19" s="256">
        <f t="shared" si="0"/>
        <v>0</v>
      </c>
      <c r="L19" s="246"/>
    </row>
    <row r="20" spans="1:12">
      <c r="A20" s="500">
        <v>30</v>
      </c>
      <c r="B20" s="501" t="s">
        <v>65</v>
      </c>
      <c r="C20" s="501"/>
      <c r="D20" s="507"/>
      <c r="E20" s="243" t="s">
        <v>66</v>
      </c>
      <c r="F20" s="497" t="s">
        <v>49</v>
      </c>
      <c r="G20" s="497"/>
      <c r="H20" s="247"/>
      <c r="I20" s="502">
        <v>0</v>
      </c>
      <c r="J20" s="502">
        <v>0</v>
      </c>
      <c r="K20" s="253">
        <f t="shared" si="0"/>
        <v>0</v>
      </c>
      <c r="L20" s="246"/>
    </row>
    <row r="21" spans="1:12">
      <c r="A21" s="500">
        <v>220</v>
      </c>
      <c r="B21" s="501" t="s">
        <v>67</v>
      </c>
      <c r="C21" s="501"/>
      <c r="D21" s="501"/>
      <c r="E21" s="243" t="s">
        <v>68</v>
      </c>
      <c r="F21" s="497" t="s">
        <v>49</v>
      </c>
      <c r="G21" s="497" t="s">
        <v>50</v>
      </c>
      <c r="H21" s="247"/>
      <c r="I21" s="502">
        <v>353.8</v>
      </c>
      <c r="J21" s="502">
        <f>J42</f>
        <v>353.8</v>
      </c>
      <c r="K21" s="253">
        <f t="shared" si="0"/>
        <v>0</v>
      </c>
      <c r="L21" s="246"/>
    </row>
    <row r="22" spans="1:12">
      <c r="A22" s="500">
        <v>219</v>
      </c>
      <c r="B22" s="501" t="s">
        <v>69</v>
      </c>
      <c r="C22" s="501"/>
      <c r="D22" s="501"/>
      <c r="E22" s="243" t="s">
        <v>68</v>
      </c>
      <c r="F22" s="497" t="s">
        <v>49</v>
      </c>
      <c r="G22" s="497" t="s">
        <v>52</v>
      </c>
      <c r="H22" s="247"/>
      <c r="I22" s="502">
        <v>601.5</v>
      </c>
      <c r="J22" s="502">
        <f>J43</f>
        <v>601.5</v>
      </c>
      <c r="K22" s="253">
        <f t="shared" si="0"/>
        <v>0</v>
      </c>
      <c r="L22" s="246"/>
    </row>
    <row r="23" spans="1:12">
      <c r="A23" s="500">
        <v>55</v>
      </c>
      <c r="B23" s="501" t="s">
        <v>70</v>
      </c>
      <c r="C23" s="501"/>
      <c r="D23" s="501"/>
      <c r="E23" s="243" t="s">
        <v>71</v>
      </c>
      <c r="F23" s="497" t="s">
        <v>49</v>
      </c>
      <c r="G23" s="497" t="s">
        <v>72</v>
      </c>
      <c r="H23" s="247"/>
      <c r="I23" s="502">
        <v>424.6</v>
      </c>
      <c r="J23" s="502">
        <f>'[2]03 Traject Vrij'!F16</f>
        <v>424.6</v>
      </c>
      <c r="K23" s="253">
        <f t="shared" si="0"/>
        <v>0</v>
      </c>
      <c r="L23" s="246" t="s">
        <v>73</v>
      </c>
    </row>
    <row r="24" spans="1:12">
      <c r="A24" s="500">
        <v>56</v>
      </c>
      <c r="B24" s="501" t="s">
        <v>74</v>
      </c>
      <c r="C24" s="501"/>
      <c r="D24" s="501"/>
      <c r="E24" s="243" t="s">
        <v>75</v>
      </c>
      <c r="F24" s="497" t="s">
        <v>49</v>
      </c>
      <c r="G24" s="497" t="s">
        <v>50</v>
      </c>
      <c r="H24" s="247"/>
      <c r="I24" s="502">
        <v>1061.4000000000001</v>
      </c>
      <c r="J24" s="502">
        <f>J21*3</f>
        <v>1061.4000000000001</v>
      </c>
      <c r="K24" s="253">
        <f t="shared" si="0"/>
        <v>0</v>
      </c>
      <c r="L24" s="246" t="s">
        <v>73</v>
      </c>
    </row>
    <row r="25" spans="1:12">
      <c r="A25" s="500">
        <v>55</v>
      </c>
      <c r="B25" s="501" t="s">
        <v>76</v>
      </c>
      <c r="C25" s="501"/>
      <c r="D25" s="501"/>
      <c r="E25" s="243" t="s">
        <v>71</v>
      </c>
      <c r="F25" s="497" t="s">
        <v>49</v>
      </c>
      <c r="G25" s="497" t="s">
        <v>77</v>
      </c>
      <c r="H25" s="247"/>
      <c r="I25" s="502">
        <v>721.8</v>
      </c>
      <c r="J25" s="502">
        <f>'[2]03 Traject Vrij'!L16</f>
        <v>721.8</v>
      </c>
      <c r="K25" s="253">
        <f t="shared" si="0"/>
        <v>0</v>
      </c>
      <c r="L25" s="246" t="s">
        <v>73</v>
      </c>
    </row>
    <row r="26" spans="1:12">
      <c r="A26" s="500">
        <v>56</v>
      </c>
      <c r="B26" s="501" t="s">
        <v>78</v>
      </c>
      <c r="C26" s="501"/>
      <c r="D26" s="501"/>
      <c r="E26" s="243" t="s">
        <v>75</v>
      </c>
      <c r="F26" s="497" t="s">
        <v>79</v>
      </c>
      <c r="G26" s="497" t="s">
        <v>77</v>
      </c>
      <c r="H26" s="247"/>
      <c r="I26" s="502">
        <v>1804.5</v>
      </c>
      <c r="J26" s="506">
        <f>3*J22</f>
        <v>1804.5</v>
      </c>
      <c r="K26" s="253">
        <f t="shared" si="0"/>
        <v>0</v>
      </c>
      <c r="L26" s="246" t="s">
        <v>73</v>
      </c>
    </row>
    <row r="27" spans="1:12">
      <c r="A27" s="513" t="s">
        <v>80</v>
      </c>
      <c r="B27" s="514" t="s">
        <v>81</v>
      </c>
      <c r="C27" s="514"/>
      <c r="D27" s="514"/>
      <c r="E27" s="257" t="s">
        <v>82</v>
      </c>
      <c r="F27" s="515" t="s">
        <v>64</v>
      </c>
      <c r="G27" s="514" t="s">
        <v>64</v>
      </c>
      <c r="H27" s="258"/>
      <c r="I27" s="516">
        <v>67.199999999999989</v>
      </c>
      <c r="J27" s="516">
        <f>12*J38</f>
        <v>67.199999999999989</v>
      </c>
      <c r="K27" s="259">
        <f t="shared" si="0"/>
        <v>0</v>
      </c>
      <c r="L27" s="246"/>
    </row>
    <row r="28" spans="1:12">
      <c r="A28" s="500" t="s">
        <v>83</v>
      </c>
      <c r="B28" s="501" t="s">
        <v>84</v>
      </c>
      <c r="C28" s="501"/>
      <c r="D28" s="501"/>
      <c r="E28" s="243" t="s">
        <v>85</v>
      </c>
      <c r="F28" s="497"/>
      <c r="G28" s="497" t="s">
        <v>50</v>
      </c>
      <c r="H28" s="247"/>
      <c r="I28" s="502">
        <v>27.5</v>
      </c>
      <c r="J28" s="502">
        <f>I28</f>
        <v>27.5</v>
      </c>
      <c r="K28" s="253">
        <f t="shared" si="0"/>
        <v>0</v>
      </c>
      <c r="L28" s="246"/>
    </row>
    <row r="29" spans="1:12">
      <c r="A29" s="500" t="s">
        <v>83</v>
      </c>
      <c r="B29" s="501" t="s">
        <v>86</v>
      </c>
      <c r="C29" s="501"/>
      <c r="D29" s="501"/>
      <c r="E29" s="243" t="s">
        <v>85</v>
      </c>
      <c r="F29" s="497"/>
      <c r="G29" s="497" t="s">
        <v>52</v>
      </c>
      <c r="H29" s="247"/>
      <c r="I29" s="502">
        <v>53.7</v>
      </c>
      <c r="J29" s="502">
        <f>I29</f>
        <v>53.7</v>
      </c>
      <c r="K29" s="253">
        <f t="shared" si="0"/>
        <v>0</v>
      </c>
      <c r="L29" s="246"/>
    </row>
    <row r="30" spans="1:12">
      <c r="A30" s="503"/>
      <c r="B30" s="504"/>
      <c r="C30" s="504"/>
      <c r="D30" s="504"/>
      <c r="E30" s="250" t="s">
        <v>87</v>
      </c>
      <c r="F30" s="505"/>
      <c r="G30" s="505"/>
      <c r="H30" s="251"/>
      <c r="I30" s="506">
        <v>11.6</v>
      </c>
      <c r="J30" s="506">
        <f>ROUND(I30*(1+$B$6),1)</f>
        <v>11.6</v>
      </c>
      <c r="K30" s="254">
        <f t="shared" si="0"/>
        <v>0</v>
      </c>
      <c r="L30" s="246"/>
    </row>
    <row r="31" spans="1:12">
      <c r="A31" s="500"/>
      <c r="B31" s="501"/>
      <c r="C31" s="501"/>
      <c r="D31" s="501"/>
      <c r="E31" s="243" t="s">
        <v>88</v>
      </c>
      <c r="F31" s="497"/>
      <c r="G31" s="497"/>
      <c r="H31" s="247"/>
      <c r="I31" s="502">
        <v>10</v>
      </c>
      <c r="J31" s="502">
        <v>10</v>
      </c>
      <c r="K31" s="253">
        <f t="shared" si="0"/>
        <v>0</v>
      </c>
      <c r="L31" s="246"/>
    </row>
    <row r="32" spans="1:12">
      <c r="A32" s="500"/>
      <c r="B32" s="501"/>
      <c r="C32" s="501"/>
      <c r="D32" s="501"/>
      <c r="E32" s="243" t="s">
        <v>89</v>
      </c>
      <c r="F32" s="497"/>
      <c r="G32" s="497" t="s">
        <v>64</v>
      </c>
      <c r="H32" s="244"/>
      <c r="I32" s="502">
        <v>0</v>
      </c>
      <c r="J32" s="502">
        <v>0</v>
      </c>
      <c r="K32" s="253">
        <f t="shared" si="0"/>
        <v>0</v>
      </c>
      <c r="L32" s="246"/>
    </row>
    <row r="33" spans="1:12">
      <c r="A33" s="500"/>
      <c r="B33" s="501"/>
      <c r="C33" s="501"/>
      <c r="D33" s="501"/>
      <c r="E33" s="243" t="s">
        <v>90</v>
      </c>
      <c r="F33" s="497"/>
      <c r="G33" s="497" t="s">
        <v>64</v>
      </c>
      <c r="H33" s="247"/>
      <c r="I33" s="502">
        <v>2.2000000000000002</v>
      </c>
      <c r="J33" s="502">
        <f>J50</f>
        <v>2.2000000000000002</v>
      </c>
      <c r="K33" s="253">
        <f t="shared" si="0"/>
        <v>0</v>
      </c>
      <c r="L33" s="246"/>
    </row>
    <row r="34" spans="1:12">
      <c r="A34" s="500"/>
      <c r="B34" s="501"/>
      <c r="C34" s="501"/>
      <c r="D34" s="501"/>
      <c r="E34" s="243" t="s">
        <v>91</v>
      </c>
      <c r="F34" s="497"/>
      <c r="G34" s="497" t="s">
        <v>50</v>
      </c>
      <c r="H34" s="247"/>
      <c r="I34" s="502">
        <v>34.950000000000003</v>
      </c>
      <c r="J34" s="502">
        <f>J53</f>
        <v>34.950000000000003</v>
      </c>
      <c r="K34" s="253">
        <f t="shared" si="0"/>
        <v>0</v>
      </c>
      <c r="L34" s="260" t="s">
        <v>92</v>
      </c>
    </row>
    <row r="35" spans="1:12">
      <c r="A35" s="500"/>
      <c r="B35" s="501"/>
      <c r="C35" s="501"/>
      <c r="D35" s="501"/>
      <c r="E35" s="243" t="s">
        <v>91</v>
      </c>
      <c r="F35" s="497"/>
      <c r="G35" s="497" t="s">
        <v>52</v>
      </c>
      <c r="H35" s="247"/>
      <c r="I35" s="502">
        <v>43.95</v>
      </c>
      <c r="J35" s="502">
        <f>J53+J56</f>
        <v>43.95</v>
      </c>
      <c r="K35" s="253">
        <f t="shared" si="0"/>
        <v>0</v>
      </c>
      <c r="L35" s="260" t="s">
        <v>93</v>
      </c>
    </row>
    <row r="36" spans="1:12">
      <c r="A36" s="500"/>
      <c r="B36" s="501"/>
      <c r="C36" s="501"/>
      <c r="D36" s="501"/>
      <c r="E36" s="243" t="s">
        <v>94</v>
      </c>
      <c r="F36" s="497"/>
      <c r="G36" s="497" t="s">
        <v>50</v>
      </c>
      <c r="H36" s="247"/>
      <c r="I36" s="502">
        <v>38.35</v>
      </c>
      <c r="J36" s="502">
        <f>J53+J51</f>
        <v>38.35</v>
      </c>
      <c r="K36" s="253">
        <f t="shared" si="0"/>
        <v>0</v>
      </c>
      <c r="L36" s="260" t="s">
        <v>92</v>
      </c>
    </row>
    <row r="37" spans="1:12">
      <c r="A37" s="500"/>
      <c r="B37" s="501"/>
      <c r="C37" s="501"/>
      <c r="D37" s="501"/>
      <c r="E37" s="243" t="s">
        <v>94</v>
      </c>
      <c r="F37" s="497"/>
      <c r="G37" s="497" t="s">
        <v>52</v>
      </c>
      <c r="H37" s="247"/>
      <c r="I37" s="502">
        <v>47.35</v>
      </c>
      <c r="J37" s="502">
        <f>J53+J51+J56</f>
        <v>47.35</v>
      </c>
      <c r="K37" s="253">
        <f t="shared" si="0"/>
        <v>0</v>
      </c>
      <c r="L37" s="260" t="s">
        <v>93</v>
      </c>
    </row>
    <row r="38" spans="1:12">
      <c r="A38" s="500"/>
      <c r="B38" s="501"/>
      <c r="C38" s="501"/>
      <c r="D38" s="501"/>
      <c r="E38" s="243" t="s">
        <v>95</v>
      </c>
      <c r="F38" s="497"/>
      <c r="G38" s="497" t="s">
        <v>64</v>
      </c>
      <c r="H38" s="247"/>
      <c r="I38" s="502">
        <v>5.6</v>
      </c>
      <c r="J38" s="502">
        <f>J50+J51</f>
        <v>5.6</v>
      </c>
      <c r="K38" s="253">
        <f t="shared" si="0"/>
        <v>0</v>
      </c>
      <c r="L38" s="260"/>
    </row>
    <row r="39" spans="1:12">
      <c r="A39" s="500"/>
      <c r="B39" s="501"/>
      <c r="C39" s="501"/>
      <c r="D39" s="501"/>
      <c r="E39" s="243" t="s">
        <v>96</v>
      </c>
      <c r="F39" s="497"/>
      <c r="G39" s="497" t="s">
        <v>50</v>
      </c>
      <c r="H39" s="247"/>
      <c r="I39" s="502">
        <v>119.95</v>
      </c>
      <c r="J39" s="502">
        <f>J53+J54</f>
        <v>119.95</v>
      </c>
      <c r="K39" s="253">
        <f t="shared" si="0"/>
        <v>0</v>
      </c>
      <c r="L39" s="260" t="s">
        <v>97</v>
      </c>
    </row>
    <row r="40" spans="1:12">
      <c r="A40" s="500"/>
      <c r="B40" s="501"/>
      <c r="C40" s="501"/>
      <c r="D40" s="501"/>
      <c r="E40" s="243" t="s">
        <v>96</v>
      </c>
      <c r="F40" s="497"/>
      <c r="G40" s="497" t="s">
        <v>52</v>
      </c>
      <c r="H40" s="247"/>
      <c r="I40" s="502">
        <v>159.94999999999999</v>
      </c>
      <c r="J40" s="502">
        <f>J53+J54+J56+J57</f>
        <v>159.94999999999999</v>
      </c>
      <c r="K40" s="253">
        <f t="shared" si="0"/>
        <v>0</v>
      </c>
      <c r="L40" s="260" t="s">
        <v>98</v>
      </c>
    </row>
    <row r="41" spans="1:12">
      <c r="A41" s="500"/>
      <c r="B41" s="501"/>
      <c r="C41" s="501"/>
      <c r="D41" s="501"/>
      <c r="E41" s="243" t="s">
        <v>99</v>
      </c>
      <c r="F41" s="497"/>
      <c r="G41" s="497" t="s">
        <v>64</v>
      </c>
      <c r="H41" s="247"/>
      <c r="I41" s="502">
        <v>26.700000000000003</v>
      </c>
      <c r="J41" s="502">
        <f>J50+J51+J52</f>
        <v>26.700000000000003</v>
      </c>
      <c r="K41" s="253">
        <f t="shared" si="0"/>
        <v>0</v>
      </c>
      <c r="L41" s="260"/>
    </row>
    <row r="42" spans="1:12">
      <c r="A42" s="500"/>
      <c r="B42" s="501"/>
      <c r="C42" s="501"/>
      <c r="D42" s="501"/>
      <c r="E42" s="243" t="s">
        <v>100</v>
      </c>
      <c r="F42" s="497"/>
      <c r="G42" s="497" t="s">
        <v>50</v>
      </c>
      <c r="H42" s="247"/>
      <c r="I42" s="502">
        <v>353.8</v>
      </c>
      <c r="J42" s="502">
        <f>J53+J54+J55</f>
        <v>353.8</v>
      </c>
      <c r="K42" s="253">
        <f t="shared" si="0"/>
        <v>0</v>
      </c>
      <c r="L42" s="260"/>
    </row>
    <row r="43" spans="1:12">
      <c r="A43" s="500"/>
      <c r="B43" s="501"/>
      <c r="C43" s="501"/>
      <c r="D43" s="501"/>
      <c r="E43" s="243" t="s">
        <v>100</v>
      </c>
      <c r="F43" s="497"/>
      <c r="G43" s="497" t="s">
        <v>52</v>
      </c>
      <c r="H43" s="247"/>
      <c r="I43" s="502">
        <v>601.5</v>
      </c>
      <c r="J43" s="502">
        <f>SUM(J53:J58)</f>
        <v>601.5</v>
      </c>
      <c r="K43" s="261">
        <f>IF(J43&lt;&gt;0,(J43-I43)/I43,0)</f>
        <v>0</v>
      </c>
      <c r="L43" s="260"/>
    </row>
    <row r="44" spans="1:12">
      <c r="A44" s="505"/>
      <c r="B44" s="505"/>
      <c r="C44" s="505"/>
      <c r="D44" s="505"/>
      <c r="E44" s="250" t="s">
        <v>101</v>
      </c>
      <c r="F44" s="505"/>
      <c r="G44" s="505" t="s">
        <v>64</v>
      </c>
      <c r="H44" s="251"/>
      <c r="I44" s="506">
        <v>67.8</v>
      </c>
      <c r="J44" s="506">
        <f>I44</f>
        <v>67.8</v>
      </c>
      <c r="K44" s="254">
        <f>IF(J44&lt;&gt;0,(J44-I44)/I44,0)</f>
        <v>0</v>
      </c>
      <c r="L44" s="517"/>
    </row>
    <row r="45" spans="1:12">
      <c r="A45" s="500"/>
      <c r="B45" s="501"/>
      <c r="C45" s="501"/>
      <c r="D45" s="501"/>
      <c r="E45" s="243" t="s">
        <v>102</v>
      </c>
      <c r="F45" s="497" t="s">
        <v>64</v>
      </c>
      <c r="G45" s="497" t="s">
        <v>64</v>
      </c>
      <c r="H45" s="247"/>
      <c r="I45" s="518">
        <v>0.7</v>
      </c>
      <c r="J45" s="518">
        <f>'[2]02 ERET'!C20-1</f>
        <v>0.7</v>
      </c>
      <c r="K45" s="253">
        <f>IF(J45&lt;&gt;0,(J45-I45)/I45,0)</f>
        <v>0</v>
      </c>
      <c r="L45" s="262"/>
    </row>
    <row r="46" spans="1:12">
      <c r="A46" s="503"/>
      <c r="B46" s="504"/>
      <c r="C46" s="504"/>
      <c r="D46" s="504"/>
      <c r="E46" s="250" t="s">
        <v>103</v>
      </c>
      <c r="F46" s="505" t="s">
        <v>64</v>
      </c>
      <c r="G46" s="505" t="s">
        <v>64</v>
      </c>
      <c r="H46" s="251"/>
      <c r="I46" s="519">
        <v>0.7</v>
      </c>
      <c r="J46" s="519">
        <f>J45</f>
        <v>0.7</v>
      </c>
      <c r="K46" s="254">
        <f t="shared" ref="K46:K58" si="1">IF(J46&lt;&gt;0,(J46-I46)/I46,0)</f>
        <v>0</v>
      </c>
      <c r="L46" s="263"/>
    </row>
    <row r="47" spans="1:12">
      <c r="A47" s="500"/>
      <c r="B47" s="501"/>
      <c r="C47" s="501"/>
      <c r="D47" s="501"/>
      <c r="E47" s="243" t="s">
        <v>104</v>
      </c>
      <c r="F47" s="497" t="s">
        <v>49</v>
      </c>
      <c r="G47" s="497" t="s">
        <v>50</v>
      </c>
      <c r="H47" s="247"/>
      <c r="I47" s="520">
        <v>0</v>
      </c>
      <c r="J47" s="502">
        <f>ROUND(I47*(1+$B$5),1)</f>
        <v>0</v>
      </c>
      <c r="K47" s="253">
        <f t="shared" si="1"/>
        <v>0</v>
      </c>
      <c r="L47" s="264"/>
    </row>
    <row r="48" spans="1:12">
      <c r="A48" s="500"/>
      <c r="B48" s="501"/>
      <c r="C48" s="501"/>
      <c r="D48" s="501"/>
      <c r="E48" s="243" t="s">
        <v>105</v>
      </c>
      <c r="F48" s="497" t="s">
        <v>49</v>
      </c>
      <c r="G48" s="497" t="s">
        <v>50</v>
      </c>
      <c r="H48" s="247"/>
      <c r="I48" s="520">
        <v>0</v>
      </c>
      <c r="J48" s="502">
        <f>ROUND(I48*(1+$B$5),1)</f>
        <v>0</v>
      </c>
      <c r="K48" s="253">
        <f t="shared" si="1"/>
        <v>0</v>
      </c>
      <c r="L48" s="264"/>
    </row>
    <row r="49" spans="1:12">
      <c r="A49" s="500"/>
      <c r="B49" s="501"/>
      <c r="C49" s="501"/>
      <c r="D49" s="501"/>
      <c r="E49" s="243" t="s">
        <v>106</v>
      </c>
      <c r="F49" s="497" t="s">
        <v>49</v>
      </c>
      <c r="G49" s="497" t="s">
        <v>50</v>
      </c>
      <c r="H49" s="247"/>
      <c r="I49" s="520">
        <v>0</v>
      </c>
      <c r="J49" s="502">
        <f>ROUND(I49*(1+$B$5),1)</f>
        <v>0</v>
      </c>
      <c r="K49" s="253">
        <f t="shared" si="1"/>
        <v>0</v>
      </c>
      <c r="L49" s="264"/>
    </row>
    <row r="50" spans="1:12">
      <c r="A50" s="500"/>
      <c r="B50" s="501"/>
      <c r="C50" s="501"/>
      <c r="D50" s="501"/>
      <c r="E50" s="243" t="s">
        <v>107</v>
      </c>
      <c r="F50" s="497" t="s">
        <v>54</v>
      </c>
      <c r="G50" s="497" t="s">
        <v>50</v>
      </c>
      <c r="H50" s="247"/>
      <c r="I50" s="521">
        <v>2.2000000000000002</v>
      </c>
      <c r="J50" s="502">
        <f t="shared" ref="J50:J57" si="2">I50</f>
        <v>2.2000000000000002</v>
      </c>
      <c r="K50" s="253">
        <f t="shared" si="1"/>
        <v>0</v>
      </c>
      <c r="L50" s="264"/>
    </row>
    <row r="51" spans="1:12">
      <c r="A51" s="500"/>
      <c r="B51" s="501"/>
      <c r="C51" s="501"/>
      <c r="D51" s="501"/>
      <c r="E51" s="243" t="s">
        <v>108</v>
      </c>
      <c r="F51" s="497" t="s">
        <v>54</v>
      </c>
      <c r="G51" s="497" t="s">
        <v>50</v>
      </c>
      <c r="H51" s="247"/>
      <c r="I51" s="521">
        <v>3.4</v>
      </c>
      <c r="J51" s="502">
        <f t="shared" si="2"/>
        <v>3.4</v>
      </c>
      <c r="K51" s="253">
        <f t="shared" si="1"/>
        <v>0</v>
      </c>
      <c r="L51" s="264"/>
    </row>
    <row r="52" spans="1:12">
      <c r="A52" s="500"/>
      <c r="B52" s="501"/>
      <c r="C52" s="501"/>
      <c r="D52" s="501"/>
      <c r="E52" s="243" t="s">
        <v>109</v>
      </c>
      <c r="F52" s="497" t="s">
        <v>54</v>
      </c>
      <c r="G52" s="497" t="s">
        <v>50</v>
      </c>
      <c r="H52" s="247"/>
      <c r="I52" s="521">
        <v>21.1</v>
      </c>
      <c r="J52" s="502">
        <f t="shared" si="2"/>
        <v>21.1</v>
      </c>
      <c r="K52" s="253">
        <f t="shared" si="1"/>
        <v>0</v>
      </c>
      <c r="L52" s="264"/>
    </row>
    <row r="53" spans="1:12">
      <c r="A53" s="500"/>
      <c r="B53" s="501"/>
      <c r="C53" s="501"/>
      <c r="D53" s="501"/>
      <c r="E53" s="243" t="s">
        <v>110</v>
      </c>
      <c r="F53" s="497" t="s">
        <v>54</v>
      </c>
      <c r="G53" s="497" t="s">
        <v>50</v>
      </c>
      <c r="H53" s="247"/>
      <c r="I53" s="521">
        <v>34.950000000000003</v>
      </c>
      <c r="J53" s="502">
        <f t="shared" si="2"/>
        <v>34.950000000000003</v>
      </c>
      <c r="K53" s="253">
        <f t="shared" si="1"/>
        <v>0</v>
      </c>
      <c r="L53" s="264"/>
    </row>
    <row r="54" spans="1:12">
      <c r="A54" s="500"/>
      <c r="B54" s="501"/>
      <c r="C54" s="501"/>
      <c r="D54" s="501"/>
      <c r="E54" s="243" t="s">
        <v>111</v>
      </c>
      <c r="F54" s="497" t="s">
        <v>54</v>
      </c>
      <c r="G54" s="497" t="s">
        <v>50</v>
      </c>
      <c r="H54" s="247"/>
      <c r="I54" s="521">
        <v>85</v>
      </c>
      <c r="J54" s="502">
        <f t="shared" si="2"/>
        <v>85</v>
      </c>
      <c r="K54" s="253">
        <f t="shared" si="1"/>
        <v>0</v>
      </c>
      <c r="L54" s="264"/>
    </row>
    <row r="55" spans="1:12">
      <c r="A55" s="500"/>
      <c r="B55" s="501"/>
      <c r="C55" s="501"/>
      <c r="D55" s="501"/>
      <c r="E55" s="243" t="s">
        <v>112</v>
      </c>
      <c r="F55" s="497" t="s">
        <v>54</v>
      </c>
      <c r="G55" s="497" t="s">
        <v>50</v>
      </c>
      <c r="H55" s="247"/>
      <c r="I55" s="521">
        <v>233.85</v>
      </c>
      <c r="J55" s="502">
        <f t="shared" si="2"/>
        <v>233.85</v>
      </c>
      <c r="K55" s="253">
        <f t="shared" si="1"/>
        <v>0</v>
      </c>
      <c r="L55" s="264"/>
    </row>
    <row r="56" spans="1:12">
      <c r="A56" s="500"/>
      <c r="B56" s="501"/>
      <c r="C56" s="501"/>
      <c r="D56" s="501"/>
      <c r="E56" s="243" t="s">
        <v>113</v>
      </c>
      <c r="F56" s="497" t="s">
        <v>54</v>
      </c>
      <c r="G56" s="497" t="s">
        <v>52</v>
      </c>
      <c r="H56" s="247"/>
      <c r="I56" s="521">
        <v>9</v>
      </c>
      <c r="J56" s="502">
        <f t="shared" si="2"/>
        <v>9</v>
      </c>
      <c r="K56" s="253">
        <f t="shared" si="1"/>
        <v>0</v>
      </c>
      <c r="L56" s="246" t="s">
        <v>114</v>
      </c>
    </row>
    <row r="57" spans="1:12">
      <c r="A57" s="500"/>
      <c r="B57" s="501"/>
      <c r="C57" s="501"/>
      <c r="D57" s="501"/>
      <c r="E57" s="243" t="s">
        <v>115</v>
      </c>
      <c r="F57" s="497" t="s">
        <v>54</v>
      </c>
      <c r="G57" s="497" t="s">
        <v>52</v>
      </c>
      <c r="H57" s="247"/>
      <c r="I57" s="521">
        <v>31</v>
      </c>
      <c r="J57" s="502">
        <f t="shared" si="2"/>
        <v>31</v>
      </c>
      <c r="K57" s="253">
        <f t="shared" si="1"/>
        <v>0</v>
      </c>
      <c r="L57" s="246" t="s">
        <v>114</v>
      </c>
    </row>
    <row r="58" spans="1:12">
      <c r="A58" s="503"/>
      <c r="B58" s="504"/>
      <c r="C58" s="504"/>
      <c r="D58" s="504"/>
      <c r="E58" s="250" t="s">
        <v>116</v>
      </c>
      <c r="F58" s="505" t="s">
        <v>54</v>
      </c>
      <c r="G58" s="522" t="s">
        <v>52</v>
      </c>
      <c r="H58" s="251"/>
      <c r="I58" s="523">
        <v>207.7</v>
      </c>
      <c r="J58" s="506">
        <f>I58</f>
        <v>207.7</v>
      </c>
      <c r="K58" s="265">
        <f t="shared" si="1"/>
        <v>0</v>
      </c>
      <c r="L58" s="246" t="s">
        <v>114</v>
      </c>
    </row>
    <row r="59" spans="1:12" ht="15.75" customHeight="1" thickBot="1">
      <c r="A59" s="503"/>
      <c r="B59" s="504"/>
      <c r="C59" s="504"/>
      <c r="D59" s="504"/>
      <c r="E59" s="266" t="s">
        <v>117</v>
      </c>
      <c r="F59" s="505"/>
      <c r="G59" s="505" t="s">
        <v>118</v>
      </c>
      <c r="H59" s="251"/>
      <c r="I59" s="267">
        <v>1.08</v>
      </c>
      <c r="J59" s="267">
        <v>1.08</v>
      </c>
      <c r="K59" s="254">
        <f t="shared" si="0"/>
        <v>0</v>
      </c>
      <c r="L59" s="268"/>
    </row>
    <row r="60" spans="1:12" ht="15" customHeight="1">
      <c r="A60" s="269" t="s">
        <v>119</v>
      </c>
      <c r="B60" s="270"/>
      <c r="C60" s="501"/>
      <c r="D60" s="501"/>
      <c r="E60" s="497"/>
      <c r="F60" s="497"/>
      <c r="G60" s="497"/>
      <c r="H60" s="497"/>
      <c r="I60" s="499"/>
      <c r="J60" s="499"/>
      <c r="K60" s="229"/>
      <c r="L60" s="497"/>
    </row>
    <row r="61" spans="1:12">
      <c r="A61" s="501"/>
      <c r="B61" s="501"/>
      <c r="C61" s="501"/>
      <c r="D61" s="501"/>
      <c r="E61" s="497"/>
      <c r="F61" s="497"/>
      <c r="G61" s="497"/>
      <c r="H61" s="497"/>
      <c r="I61" s="499"/>
      <c r="J61" s="524"/>
      <c r="K61" s="229"/>
      <c r="L61" s="497"/>
    </row>
    <row r="62" spans="1:12">
      <c r="A62" s="501"/>
      <c r="B62" s="501"/>
      <c r="C62" s="501"/>
      <c r="D62" s="501"/>
      <c r="E62" s="497"/>
      <c r="F62" s="497"/>
      <c r="G62" s="497"/>
      <c r="H62" s="497"/>
      <c r="I62" s="499"/>
      <c r="J62" s="524"/>
      <c r="K62" s="229"/>
      <c r="L62" s="497"/>
    </row>
    <row r="63" spans="1:12" ht="23.25">
      <c r="A63" s="271" t="s">
        <v>120</v>
      </c>
      <c r="B63" s="501"/>
      <c r="C63" s="497"/>
      <c r="D63" s="497"/>
      <c r="E63" s="497"/>
      <c r="F63" s="497"/>
      <c r="G63" s="497"/>
      <c r="H63" s="497"/>
      <c r="I63" s="499"/>
      <c r="J63" s="499"/>
      <c r="K63" s="229"/>
      <c r="L63" s="497"/>
    </row>
    <row r="64" spans="1:12" ht="19.5" thickBot="1">
      <c r="A64" s="578" t="s">
        <v>121</v>
      </c>
      <c r="B64" s="579"/>
      <c r="C64" s="578" t="s">
        <v>122</v>
      </c>
      <c r="D64" s="579"/>
      <c r="E64" s="525"/>
      <c r="F64" s="525"/>
      <c r="G64" s="525"/>
      <c r="H64" s="525"/>
      <c r="I64" s="272"/>
      <c r="J64" s="272"/>
      <c r="K64" s="273"/>
      <c r="L64" s="497"/>
    </row>
    <row r="65" spans="1:12" s="242" customFormat="1" ht="18" customHeight="1">
      <c r="A65" s="236" t="s">
        <v>39</v>
      </c>
      <c r="B65" s="274" t="s">
        <v>40</v>
      </c>
      <c r="C65" s="236" t="s">
        <v>39</v>
      </c>
      <c r="D65" s="274" t="s">
        <v>40</v>
      </c>
      <c r="E65" s="238" t="s">
        <v>1</v>
      </c>
      <c r="F65" s="238" t="s">
        <v>41</v>
      </c>
      <c r="G65" s="238" t="s">
        <v>42</v>
      </c>
      <c r="H65" s="238"/>
      <c r="I65" s="239" t="s">
        <v>43</v>
      </c>
      <c r="J65" s="239" t="s">
        <v>44</v>
      </c>
      <c r="K65" s="275" t="s">
        <v>45</v>
      </c>
      <c r="L65" s="241" t="s">
        <v>46</v>
      </c>
    </row>
    <row r="66" spans="1:12">
      <c r="A66" s="500">
        <v>85</v>
      </c>
      <c r="B66" s="526" t="s">
        <v>123</v>
      </c>
      <c r="C66" s="276">
        <v>405</v>
      </c>
      <c r="D66" s="277" t="s">
        <v>124</v>
      </c>
      <c r="E66" s="270" t="s">
        <v>125</v>
      </c>
      <c r="F66" s="497"/>
      <c r="G66" s="497" t="s">
        <v>50</v>
      </c>
      <c r="H66" s="527"/>
      <c r="I66" s="502">
        <v>58.8</v>
      </c>
      <c r="J66" s="502">
        <f>'[2]02 ERET'!H17*2</f>
        <v>58.8</v>
      </c>
      <c r="K66" s="278">
        <f t="shared" ref="K66:K88" si="3">IF(J66&lt;&gt;0,(J66-I66)/I66,0)</f>
        <v>0</v>
      </c>
      <c r="L66" s="279"/>
    </row>
    <row r="67" spans="1:12">
      <c r="A67" s="500">
        <v>85</v>
      </c>
      <c r="B67" s="526" t="s">
        <v>126</v>
      </c>
      <c r="C67" s="276">
        <v>405</v>
      </c>
      <c r="D67" s="277" t="s">
        <v>124</v>
      </c>
      <c r="E67" s="270" t="s">
        <v>127</v>
      </c>
      <c r="F67" s="497"/>
      <c r="G67" s="497" t="s">
        <v>52</v>
      </c>
      <c r="H67" s="528"/>
      <c r="I67" s="502">
        <v>99.96</v>
      </c>
      <c r="J67" s="502">
        <f>'[2]02 ERET'!M17*2</f>
        <v>99.96</v>
      </c>
      <c r="K67" s="278">
        <f t="shared" si="3"/>
        <v>0</v>
      </c>
      <c r="L67" s="279"/>
    </row>
    <row r="68" spans="1:12">
      <c r="A68" s="580" t="s">
        <v>128</v>
      </c>
      <c r="B68" s="581"/>
      <c r="C68" s="501">
        <v>427</v>
      </c>
      <c r="D68" s="526">
        <v>5170</v>
      </c>
      <c r="E68" s="270" t="s">
        <v>129</v>
      </c>
      <c r="F68" s="497"/>
      <c r="G68" s="497" t="s">
        <v>50</v>
      </c>
      <c r="H68" s="528"/>
      <c r="I68" s="502">
        <v>20</v>
      </c>
      <c r="J68" s="502">
        <v>20</v>
      </c>
      <c r="K68" s="278">
        <f t="shared" si="3"/>
        <v>0</v>
      </c>
      <c r="L68" s="246"/>
    </row>
    <row r="69" spans="1:12">
      <c r="A69" s="500"/>
      <c r="B69" s="526"/>
      <c r="C69" s="501">
        <v>984</v>
      </c>
      <c r="D69" s="526">
        <v>5325</v>
      </c>
      <c r="E69" s="270" t="s">
        <v>130</v>
      </c>
      <c r="F69" s="497"/>
      <c r="G69" s="497" t="s">
        <v>50</v>
      </c>
      <c r="H69" s="528"/>
      <c r="I69" s="502">
        <v>7.95</v>
      </c>
      <c r="J69" s="502">
        <f>I69</f>
        <v>7.95</v>
      </c>
      <c r="K69" s="278">
        <f t="shared" si="3"/>
        <v>0</v>
      </c>
      <c r="L69" s="246"/>
    </row>
    <row r="70" spans="1:12">
      <c r="A70" s="503">
        <v>84</v>
      </c>
      <c r="B70" s="522" t="s">
        <v>131</v>
      </c>
      <c r="C70" s="504">
        <v>404</v>
      </c>
      <c r="D70" s="529">
        <v>5144</v>
      </c>
      <c r="E70" s="280" t="s">
        <v>132</v>
      </c>
      <c r="F70" s="505"/>
      <c r="G70" s="505" t="s">
        <v>133</v>
      </c>
      <c r="H70" s="530"/>
      <c r="I70" s="506">
        <v>2.5</v>
      </c>
      <c r="J70" s="506">
        <v>2.5</v>
      </c>
      <c r="K70" s="281">
        <f t="shared" si="3"/>
        <v>0</v>
      </c>
      <c r="L70" s="279"/>
    </row>
    <row r="71" spans="1:12">
      <c r="A71" s="531"/>
      <c r="B71" s="532"/>
      <c r="C71" s="508">
        <v>425</v>
      </c>
      <c r="D71" s="533" t="s">
        <v>134</v>
      </c>
      <c r="E71" s="282" t="s">
        <v>135</v>
      </c>
      <c r="F71" s="511" t="s">
        <v>49</v>
      </c>
      <c r="G71" s="511" t="s">
        <v>50</v>
      </c>
      <c r="H71" s="527"/>
      <c r="I71" s="512">
        <v>4.9000000000000004</v>
      </c>
      <c r="J71" s="512">
        <f>'[2]02 ERET'!H39</f>
        <v>4.9000000000000004</v>
      </c>
      <c r="K71" s="283">
        <f t="shared" si="3"/>
        <v>0</v>
      </c>
      <c r="L71" s="246"/>
    </row>
    <row r="72" spans="1:12">
      <c r="A72" s="534"/>
      <c r="B72" s="535"/>
      <c r="C72" s="500">
        <v>425</v>
      </c>
      <c r="D72" s="526" t="s">
        <v>136</v>
      </c>
      <c r="E72" s="270" t="s">
        <v>135</v>
      </c>
      <c r="F72" s="497" t="s">
        <v>49</v>
      </c>
      <c r="G72" s="497" t="s">
        <v>52</v>
      </c>
      <c r="H72" s="528"/>
      <c r="I72" s="502">
        <v>8.33</v>
      </c>
      <c r="J72" s="502">
        <f>'[2]02 ERET'!M39</f>
        <v>8.33</v>
      </c>
      <c r="K72" s="278">
        <f t="shared" si="3"/>
        <v>0</v>
      </c>
      <c r="L72" s="246"/>
    </row>
    <row r="73" spans="1:12">
      <c r="A73" s="534"/>
      <c r="B73" s="535"/>
      <c r="C73" s="500">
        <v>426</v>
      </c>
      <c r="D73" s="526" t="s">
        <v>137</v>
      </c>
      <c r="E73" s="270" t="s">
        <v>138</v>
      </c>
      <c r="F73" s="497" t="s">
        <v>49</v>
      </c>
      <c r="G73" s="497" t="s">
        <v>50</v>
      </c>
      <c r="H73" s="528"/>
      <c r="I73" s="502">
        <v>4.9000000000000004</v>
      </c>
      <c r="J73" s="502">
        <f>'[2]02 ERET'!H39</f>
        <v>4.9000000000000004</v>
      </c>
      <c r="K73" s="278">
        <f t="shared" si="3"/>
        <v>0</v>
      </c>
      <c r="L73" s="246"/>
    </row>
    <row r="74" spans="1:12">
      <c r="A74" s="536"/>
      <c r="B74" s="522"/>
      <c r="C74" s="503">
        <v>426</v>
      </c>
      <c r="D74" s="529" t="s">
        <v>139</v>
      </c>
      <c r="E74" s="280" t="s">
        <v>138</v>
      </c>
      <c r="F74" s="505" t="s">
        <v>49</v>
      </c>
      <c r="G74" s="505" t="s">
        <v>52</v>
      </c>
      <c r="H74" s="530"/>
      <c r="I74" s="502">
        <v>8.33</v>
      </c>
      <c r="J74" s="502">
        <f>'[2]02 ERET'!M39</f>
        <v>8.33</v>
      </c>
      <c r="K74" s="281">
        <f t="shared" si="3"/>
        <v>0</v>
      </c>
      <c r="L74" s="246"/>
    </row>
    <row r="75" spans="1:12">
      <c r="A75" s="508"/>
      <c r="B75" s="533"/>
      <c r="C75" s="508">
        <v>988</v>
      </c>
      <c r="D75" s="533">
        <v>5301</v>
      </c>
      <c r="E75" s="282" t="s">
        <v>140</v>
      </c>
      <c r="F75" s="511" t="s">
        <v>49</v>
      </c>
      <c r="G75" s="511" t="s">
        <v>50</v>
      </c>
      <c r="H75" s="527"/>
      <c r="I75" s="512">
        <v>34</v>
      </c>
      <c r="J75" s="512">
        <f>I75</f>
        <v>34</v>
      </c>
      <c r="K75" s="283">
        <f t="shared" si="3"/>
        <v>0</v>
      </c>
      <c r="L75" s="246"/>
    </row>
    <row r="76" spans="1:12" s="289" customFormat="1">
      <c r="A76" s="284"/>
      <c r="B76" s="285"/>
      <c r="C76" s="503">
        <v>988</v>
      </c>
      <c r="D76" s="529">
        <v>5301</v>
      </c>
      <c r="E76" s="286" t="s">
        <v>141</v>
      </c>
      <c r="F76" s="287" t="s">
        <v>49</v>
      </c>
      <c r="G76" s="287" t="s">
        <v>50</v>
      </c>
      <c r="H76" s="288"/>
      <c r="I76" s="506">
        <v>4</v>
      </c>
      <c r="J76" s="506">
        <v>4</v>
      </c>
      <c r="K76" s="281">
        <f t="shared" si="3"/>
        <v>0</v>
      </c>
      <c r="L76" s="246"/>
    </row>
    <row r="77" spans="1:12">
      <c r="A77" s="508"/>
      <c r="B77" s="533"/>
      <c r="C77" s="508">
        <v>481</v>
      </c>
      <c r="D77" s="533" t="s">
        <v>142</v>
      </c>
      <c r="E77" s="282" t="s">
        <v>143</v>
      </c>
      <c r="F77" s="511"/>
      <c r="G77" s="511" t="s">
        <v>50</v>
      </c>
      <c r="H77" s="527"/>
      <c r="I77" s="512">
        <v>18</v>
      </c>
      <c r="J77" s="512">
        <f t="shared" ref="J77:J86" si="4">I77</f>
        <v>18</v>
      </c>
      <c r="K77" s="283">
        <f t="shared" si="3"/>
        <v>0</v>
      </c>
      <c r="L77" s="290"/>
    </row>
    <row r="78" spans="1:12">
      <c r="A78" s="500"/>
      <c r="B78" s="526"/>
      <c r="C78" s="500">
        <v>482</v>
      </c>
      <c r="D78" s="526" t="s">
        <v>144</v>
      </c>
      <c r="E78" s="270" t="s">
        <v>145</v>
      </c>
      <c r="F78" s="497"/>
      <c r="G78" s="497" t="s">
        <v>50</v>
      </c>
      <c r="H78" s="528"/>
      <c r="I78" s="502">
        <v>24</v>
      </c>
      <c r="J78" s="502">
        <f t="shared" si="4"/>
        <v>24</v>
      </c>
      <c r="K78" s="278">
        <f t="shared" si="3"/>
        <v>0</v>
      </c>
      <c r="L78" s="290"/>
    </row>
    <row r="79" spans="1:12">
      <c r="A79" s="503"/>
      <c r="B79" s="529"/>
      <c r="C79" s="503">
        <v>483</v>
      </c>
      <c r="D79" s="529" t="s">
        <v>146</v>
      </c>
      <c r="E79" s="266" t="s">
        <v>147</v>
      </c>
      <c r="F79" s="505"/>
      <c r="G79" s="522" t="s">
        <v>50</v>
      </c>
      <c r="H79" s="530"/>
      <c r="I79" s="291">
        <v>30</v>
      </c>
      <c r="J79" s="291">
        <f t="shared" si="4"/>
        <v>30</v>
      </c>
      <c r="K79" s="281">
        <f t="shared" si="3"/>
        <v>0</v>
      </c>
      <c r="L79" s="290"/>
    </row>
    <row r="80" spans="1:12">
      <c r="A80" s="508"/>
      <c r="B80" s="533"/>
      <c r="C80" s="508">
        <v>471</v>
      </c>
      <c r="D80" s="509" t="s">
        <v>148</v>
      </c>
      <c r="E80" s="292" t="s">
        <v>149</v>
      </c>
      <c r="F80" s="293"/>
      <c r="G80" s="294" t="s">
        <v>50</v>
      </c>
      <c r="H80" s="295"/>
      <c r="I80" s="296">
        <v>21</v>
      </c>
      <c r="J80" s="296">
        <f t="shared" si="4"/>
        <v>21</v>
      </c>
      <c r="K80" s="297">
        <f t="shared" si="3"/>
        <v>0</v>
      </c>
      <c r="L80" s="290"/>
    </row>
    <row r="81" spans="1:12">
      <c r="A81" s="500"/>
      <c r="B81" s="526"/>
      <c r="C81" s="500">
        <v>472</v>
      </c>
      <c r="D81" s="501" t="s">
        <v>150</v>
      </c>
      <c r="E81" s="298" t="s">
        <v>151</v>
      </c>
      <c r="F81" s="299"/>
      <c r="G81" s="300" t="s">
        <v>50</v>
      </c>
      <c r="H81" s="301"/>
      <c r="I81" s="302">
        <v>31.5</v>
      </c>
      <c r="J81" s="302">
        <f t="shared" si="4"/>
        <v>31.5</v>
      </c>
      <c r="K81" s="297">
        <f t="shared" si="3"/>
        <v>0</v>
      </c>
      <c r="L81" s="290"/>
    </row>
    <row r="82" spans="1:12">
      <c r="A82" s="500"/>
      <c r="B82" s="526"/>
      <c r="C82" s="500">
        <v>473</v>
      </c>
      <c r="D82" s="501" t="s">
        <v>152</v>
      </c>
      <c r="E82" s="298" t="s">
        <v>153</v>
      </c>
      <c r="F82" s="299"/>
      <c r="G82" s="300" t="s">
        <v>50</v>
      </c>
      <c r="H82" s="301"/>
      <c r="I82" s="302">
        <v>40.5</v>
      </c>
      <c r="J82" s="302">
        <f t="shared" si="4"/>
        <v>40.5</v>
      </c>
      <c r="K82" s="303">
        <f t="shared" si="3"/>
        <v>0</v>
      </c>
      <c r="L82" s="290"/>
    </row>
    <row r="83" spans="1:12">
      <c r="A83" s="531"/>
      <c r="B83" s="533"/>
      <c r="C83" s="508">
        <v>440</v>
      </c>
      <c r="D83" s="509" t="s">
        <v>154</v>
      </c>
      <c r="E83" s="304" t="s">
        <v>155</v>
      </c>
      <c r="F83" s="511"/>
      <c r="G83" s="511" t="s">
        <v>50</v>
      </c>
      <c r="H83" s="295"/>
      <c r="I83" s="512">
        <v>70</v>
      </c>
      <c r="J83" s="512">
        <f t="shared" si="4"/>
        <v>70</v>
      </c>
      <c r="K83" s="283">
        <f t="shared" si="3"/>
        <v>0</v>
      </c>
      <c r="L83" s="246"/>
    </row>
    <row r="84" spans="1:12">
      <c r="A84" s="536"/>
      <c r="B84" s="529"/>
      <c r="C84" s="503">
        <v>443</v>
      </c>
      <c r="D84" s="504" t="s">
        <v>156</v>
      </c>
      <c r="E84" s="266" t="s">
        <v>157</v>
      </c>
      <c r="F84" s="505"/>
      <c r="G84" s="505" t="s">
        <v>50</v>
      </c>
      <c r="H84" s="530"/>
      <c r="I84" s="506">
        <v>48</v>
      </c>
      <c r="J84" s="506">
        <f t="shared" si="4"/>
        <v>48</v>
      </c>
      <c r="K84" s="281">
        <f t="shared" si="3"/>
        <v>0</v>
      </c>
      <c r="L84" s="246"/>
    </row>
    <row r="85" spans="1:12">
      <c r="A85" s="534"/>
      <c r="B85" s="526"/>
      <c r="C85" s="500">
        <v>491</v>
      </c>
      <c r="D85" s="501">
        <v>5256</v>
      </c>
      <c r="E85" s="305" t="s">
        <v>158</v>
      </c>
      <c r="F85" s="497"/>
      <c r="G85" s="497" t="s">
        <v>50</v>
      </c>
      <c r="H85" s="528"/>
      <c r="I85" s="502">
        <v>4.7</v>
      </c>
      <c r="J85" s="502">
        <f t="shared" si="4"/>
        <v>4.7</v>
      </c>
      <c r="K85" s="278">
        <f t="shared" si="3"/>
        <v>0</v>
      </c>
      <c r="L85" s="306"/>
    </row>
    <row r="86" spans="1:12">
      <c r="A86" s="534"/>
      <c r="B86" s="526"/>
      <c r="C86" s="500">
        <v>491</v>
      </c>
      <c r="D86" s="501">
        <v>5256</v>
      </c>
      <c r="E86" s="305" t="s">
        <v>158</v>
      </c>
      <c r="F86" s="497"/>
      <c r="G86" s="497" t="s">
        <v>52</v>
      </c>
      <c r="H86" s="528"/>
      <c r="I86" s="502">
        <v>6.4</v>
      </c>
      <c r="J86" s="502">
        <f t="shared" si="4"/>
        <v>6.4</v>
      </c>
      <c r="K86" s="278">
        <f t="shared" si="3"/>
        <v>0</v>
      </c>
      <c r="L86" s="306"/>
    </row>
    <row r="87" spans="1:12">
      <c r="A87" s="534"/>
      <c r="B87" s="526"/>
      <c r="C87" s="500">
        <v>493</v>
      </c>
      <c r="D87" s="501">
        <v>5258</v>
      </c>
      <c r="E87" s="305" t="s">
        <v>159</v>
      </c>
      <c r="F87" s="497"/>
      <c r="G87" s="497" t="s">
        <v>50</v>
      </c>
      <c r="H87" s="528"/>
      <c r="I87" s="502">
        <v>1</v>
      </c>
      <c r="J87" s="502">
        <v>1</v>
      </c>
      <c r="K87" s="278">
        <f t="shared" si="3"/>
        <v>0</v>
      </c>
      <c r="L87" s="306"/>
    </row>
    <row r="88" spans="1:12">
      <c r="A88" s="534"/>
      <c r="B88" s="526"/>
      <c r="C88" s="500">
        <v>492</v>
      </c>
      <c r="D88" s="501">
        <v>5257</v>
      </c>
      <c r="E88" s="305" t="s">
        <v>160</v>
      </c>
      <c r="F88" s="497"/>
      <c r="G88" s="497" t="s">
        <v>50</v>
      </c>
      <c r="H88" s="528"/>
      <c r="I88" s="302">
        <v>22.3</v>
      </c>
      <c r="J88" s="502">
        <f>I88</f>
        <v>22.3</v>
      </c>
      <c r="K88" s="278">
        <f t="shared" si="3"/>
        <v>0</v>
      </c>
      <c r="L88" s="306"/>
    </row>
    <row r="89" spans="1:12">
      <c r="A89" s="500"/>
      <c r="B89" s="526"/>
      <c r="C89" s="500">
        <v>492</v>
      </c>
      <c r="D89" s="501">
        <v>5257</v>
      </c>
      <c r="E89" s="305" t="s">
        <v>160</v>
      </c>
      <c r="F89" s="497"/>
      <c r="G89" s="497" t="s">
        <v>52</v>
      </c>
      <c r="H89" s="528"/>
      <c r="I89" s="502">
        <v>30.4</v>
      </c>
      <c r="J89" s="502">
        <f>I89</f>
        <v>30.4</v>
      </c>
      <c r="K89" s="278">
        <f>IF(J89&lt;&gt;0,(J89-I89)/I89,0)</f>
        <v>0</v>
      </c>
      <c r="L89" s="306"/>
    </row>
    <row r="90" spans="1:12" ht="15.75" thickBot="1">
      <c r="A90" s="501"/>
      <c r="B90" s="501"/>
      <c r="C90" s="501">
        <v>494</v>
      </c>
      <c r="D90" s="501">
        <v>5259</v>
      </c>
      <c r="E90" s="305" t="s">
        <v>161</v>
      </c>
      <c r="F90" s="497"/>
      <c r="G90" s="522"/>
      <c r="H90" s="537"/>
      <c r="I90" s="538">
        <v>3.5</v>
      </c>
      <c r="J90" s="538">
        <f>I90</f>
        <v>3.5</v>
      </c>
      <c r="K90" s="281">
        <f>IF(J90&lt;&gt;0,(J90-I90)/I90,0)</f>
        <v>0</v>
      </c>
      <c r="L90" s="307"/>
    </row>
    <row r="91" spans="1:12">
      <c r="A91" s="509"/>
      <c r="B91" s="509"/>
      <c r="C91" s="509"/>
      <c r="D91" s="509"/>
      <c r="E91" s="509"/>
      <c r="F91" s="511"/>
      <c r="G91" s="511"/>
      <c r="H91" s="511"/>
      <c r="I91" s="226"/>
      <c r="J91" s="226"/>
      <c r="K91" s="229"/>
      <c r="L91" s="497"/>
    </row>
    <row r="92" spans="1:12" ht="23.25">
      <c r="A92" s="271" t="s">
        <v>162</v>
      </c>
      <c r="B92" s="501"/>
      <c r="C92" s="497"/>
      <c r="D92" s="497"/>
      <c r="E92" s="497"/>
      <c r="F92" s="497"/>
      <c r="G92" s="497"/>
      <c r="H92" s="497"/>
      <c r="I92" s="499"/>
      <c r="J92" s="499"/>
      <c r="K92" s="229"/>
      <c r="L92" s="497"/>
    </row>
    <row r="93" spans="1:12" ht="19.5" thickBot="1">
      <c r="A93" s="578" t="s">
        <v>121</v>
      </c>
      <c r="B93" s="579"/>
      <c r="C93" s="578" t="s">
        <v>122</v>
      </c>
      <c r="D93" s="579"/>
      <c r="E93" s="525"/>
      <c r="F93" s="525"/>
      <c r="G93" s="525"/>
      <c r="H93" s="525"/>
      <c r="I93" s="272"/>
      <c r="J93" s="272"/>
      <c r="K93" s="273"/>
      <c r="L93" s="497"/>
    </row>
    <row r="94" spans="1:12" ht="18.75">
      <c r="A94" s="236" t="s">
        <v>39</v>
      </c>
      <c r="B94" s="274" t="s">
        <v>40</v>
      </c>
      <c r="C94" s="236" t="s">
        <v>39</v>
      </c>
      <c r="D94" s="274" t="s">
        <v>40</v>
      </c>
      <c r="E94" s="238" t="s">
        <v>1</v>
      </c>
      <c r="F94" s="238" t="s">
        <v>41</v>
      </c>
      <c r="G94" s="238" t="s">
        <v>42</v>
      </c>
      <c r="H94" s="238"/>
      <c r="I94" s="239" t="s">
        <v>43</v>
      </c>
      <c r="J94" s="239" t="s">
        <v>44</v>
      </c>
      <c r="K94" s="275" t="s">
        <v>45</v>
      </c>
      <c r="L94" s="241" t="s">
        <v>46</v>
      </c>
    </row>
    <row r="95" spans="1:12">
      <c r="A95" s="500">
        <v>238</v>
      </c>
      <c r="B95" s="526"/>
      <c r="C95" s="276"/>
      <c r="D95" s="277"/>
      <c r="E95" s="226" t="s">
        <v>163</v>
      </c>
      <c r="F95" s="497"/>
      <c r="G95" s="497" t="s">
        <v>50</v>
      </c>
      <c r="H95" s="527"/>
      <c r="I95" s="502">
        <v>3.75</v>
      </c>
      <c r="J95" s="502">
        <v>3.75</v>
      </c>
      <c r="K95" s="253">
        <f>IF(J95&lt;&gt;0,(J95-I95)/I95,0)</f>
        <v>0</v>
      </c>
      <c r="L95" s="246"/>
    </row>
    <row r="96" spans="1:12" ht="15.75" thickBot="1">
      <c r="A96" s="503">
        <v>239</v>
      </c>
      <c r="B96" s="529"/>
      <c r="C96" s="308"/>
      <c r="D96" s="309"/>
      <c r="E96" s="310" t="s">
        <v>164</v>
      </c>
      <c r="F96" s="505"/>
      <c r="G96" s="505" t="s">
        <v>50</v>
      </c>
      <c r="H96" s="530"/>
      <c r="I96" s="538">
        <v>10.9</v>
      </c>
      <c r="J96" s="538">
        <f>ROUND(I96*(1+K69),1)</f>
        <v>10.9</v>
      </c>
      <c r="K96" s="254">
        <f>IF(J96&lt;&gt;0,(J96-I96)/I96,0)</f>
        <v>0</v>
      </c>
      <c r="L96" s="311"/>
    </row>
    <row r="97" spans="1:12">
      <c r="A97" s="501"/>
      <c r="B97" s="501"/>
      <c r="C97" s="501"/>
      <c r="D97" s="501"/>
      <c r="E97" s="501"/>
      <c r="F97" s="497"/>
      <c r="G97" s="524"/>
      <c r="H97" s="497"/>
      <c r="I97" s="226"/>
      <c r="J97" s="499"/>
      <c r="K97" s="497"/>
      <c r="L97" s="497"/>
    </row>
    <row r="98" spans="1:12" ht="23.25">
      <c r="A98" s="271" t="s">
        <v>165</v>
      </c>
      <c r="B98" s="501"/>
      <c r="C98" s="501"/>
      <c r="D98" s="501"/>
      <c r="E98" s="501"/>
      <c r="F98" s="497"/>
      <c r="G98" s="497"/>
      <c r="H98" s="497"/>
      <c r="I98" s="499"/>
      <c r="J98" s="499"/>
      <c r="K98" s="229"/>
      <c r="L98" s="497"/>
    </row>
    <row r="99" spans="1:12" ht="15.75" thickBot="1">
      <c r="A99" s="582" t="s">
        <v>121</v>
      </c>
      <c r="B99" s="583"/>
      <c r="C99" s="582" t="s">
        <v>166</v>
      </c>
      <c r="D99" s="583"/>
      <c r="E99" s="539"/>
      <c r="F99" s="539"/>
      <c r="G99" s="539"/>
      <c r="H99" s="539"/>
      <c r="I99" s="312"/>
      <c r="J99" s="312"/>
      <c r="K99" s="313"/>
      <c r="L99" s="497"/>
    </row>
    <row r="100" spans="1:12" s="242" customFormat="1" ht="18.75">
      <c r="A100" s="236" t="s">
        <v>39</v>
      </c>
      <c r="B100" s="274" t="s">
        <v>167</v>
      </c>
      <c r="C100" s="237" t="s">
        <v>39</v>
      </c>
      <c r="D100" s="274" t="s">
        <v>167</v>
      </c>
      <c r="E100" s="238" t="s">
        <v>168</v>
      </c>
      <c r="F100" s="238" t="s">
        <v>41</v>
      </c>
      <c r="G100" s="238" t="s">
        <v>42</v>
      </c>
      <c r="H100" s="238"/>
      <c r="I100" s="239" t="s">
        <v>43</v>
      </c>
      <c r="J100" s="239" t="s">
        <v>44</v>
      </c>
      <c r="K100" s="240" t="s">
        <v>45</v>
      </c>
      <c r="L100" s="241" t="s">
        <v>46</v>
      </c>
    </row>
    <row r="101" spans="1:12">
      <c r="A101" s="314">
        <v>122</v>
      </c>
      <c r="B101" s="315">
        <v>5137</v>
      </c>
      <c r="C101" s="501">
        <v>422</v>
      </c>
      <c r="D101" s="277">
        <v>5149</v>
      </c>
      <c r="E101" s="233" t="s">
        <v>169</v>
      </c>
      <c r="F101" s="497"/>
      <c r="G101" s="299" t="s">
        <v>170</v>
      </c>
      <c r="H101" s="295"/>
      <c r="I101" s="502">
        <v>2.9</v>
      </c>
      <c r="J101" s="502">
        <f>I101</f>
        <v>2.9</v>
      </c>
      <c r="K101" s="253">
        <f t="shared" ref="K101:K112" si="5">IF(J101&lt;&gt;0,(J101-I101)/I101,0)</f>
        <v>0</v>
      </c>
      <c r="L101" s="246"/>
    </row>
    <row r="102" spans="1:12">
      <c r="A102" s="500">
        <v>301</v>
      </c>
      <c r="B102" s="526">
        <v>5053</v>
      </c>
      <c r="C102" s="501">
        <v>423</v>
      </c>
      <c r="D102" s="526">
        <v>5160</v>
      </c>
      <c r="E102" s="233" t="s">
        <v>171</v>
      </c>
      <c r="F102" s="501"/>
      <c r="G102" s="299" t="s">
        <v>170</v>
      </c>
      <c r="H102" s="528"/>
      <c r="I102" s="502">
        <v>2.9</v>
      </c>
      <c r="J102" s="502">
        <f>I102</f>
        <v>2.9</v>
      </c>
      <c r="K102" s="253">
        <f t="shared" si="5"/>
        <v>0</v>
      </c>
      <c r="L102" s="246"/>
    </row>
    <row r="103" spans="1:12">
      <c r="A103" s="500">
        <v>302</v>
      </c>
      <c r="B103" s="526">
        <v>5054</v>
      </c>
      <c r="C103" s="501">
        <v>424</v>
      </c>
      <c r="D103" s="277">
        <v>5161</v>
      </c>
      <c r="E103" s="233" t="s">
        <v>172</v>
      </c>
      <c r="F103" s="501"/>
      <c r="G103" s="299" t="s">
        <v>170</v>
      </c>
      <c r="H103" s="528"/>
      <c r="I103" s="502">
        <v>5.8</v>
      </c>
      <c r="J103" s="502">
        <f>J101*2</f>
        <v>5.8</v>
      </c>
      <c r="K103" s="253">
        <f t="shared" si="5"/>
        <v>0</v>
      </c>
      <c r="L103" s="246"/>
    </row>
    <row r="104" spans="1:12">
      <c r="A104" s="500"/>
      <c r="B104" s="526"/>
      <c r="C104" s="501"/>
      <c r="D104" s="277"/>
      <c r="E104" s="233" t="s">
        <v>173</v>
      </c>
      <c r="F104" s="501"/>
      <c r="G104" s="299" t="s">
        <v>170</v>
      </c>
      <c r="H104" s="528"/>
      <c r="I104" s="502">
        <v>1.74</v>
      </c>
      <c r="J104" s="502">
        <f>J102*0.6</f>
        <v>1.74</v>
      </c>
      <c r="K104" s="253">
        <f t="shared" si="5"/>
        <v>0</v>
      </c>
      <c r="L104" s="246"/>
    </row>
    <row r="105" spans="1:12">
      <c r="A105" s="500">
        <v>303</v>
      </c>
      <c r="B105" s="526">
        <v>5055</v>
      </c>
      <c r="C105" s="584" t="s">
        <v>174</v>
      </c>
      <c r="D105" s="585"/>
      <c r="E105" s="233" t="s">
        <v>175</v>
      </c>
      <c r="F105" s="501"/>
      <c r="G105" s="299" t="s">
        <v>170</v>
      </c>
      <c r="H105" s="528"/>
      <c r="I105" s="502">
        <v>84.2</v>
      </c>
      <c r="J105" s="502">
        <f>I105</f>
        <v>84.2</v>
      </c>
      <c r="K105" s="253">
        <f t="shared" si="5"/>
        <v>0</v>
      </c>
      <c r="L105" s="246"/>
    </row>
    <row r="106" spans="1:12">
      <c r="A106" s="540">
        <v>304</v>
      </c>
      <c r="B106" s="541">
        <v>5058</v>
      </c>
      <c r="C106" s="586" t="s">
        <v>176</v>
      </c>
      <c r="D106" s="587"/>
      <c r="E106" s="316" t="s">
        <v>177</v>
      </c>
      <c r="F106" s="514"/>
      <c r="G106" s="317" t="s">
        <v>170</v>
      </c>
      <c r="H106" s="530"/>
      <c r="I106" s="542">
        <v>67.8</v>
      </c>
      <c r="J106" s="516">
        <f>I106</f>
        <v>67.8</v>
      </c>
      <c r="K106" s="278">
        <f t="shared" si="5"/>
        <v>0</v>
      </c>
      <c r="L106" s="246" t="s">
        <v>178</v>
      </c>
    </row>
    <row r="107" spans="1:12">
      <c r="A107" s="543">
        <v>95</v>
      </c>
      <c r="B107" s="526">
        <v>5086</v>
      </c>
      <c r="C107" s="575" t="s">
        <v>174</v>
      </c>
      <c r="D107" s="576"/>
      <c r="E107" s="233" t="s">
        <v>179</v>
      </c>
      <c r="F107" s="497"/>
      <c r="G107" s="497" t="s">
        <v>52</v>
      </c>
      <c r="H107" s="301"/>
      <c r="I107" s="502">
        <v>25</v>
      </c>
      <c r="J107" s="502">
        <v>25</v>
      </c>
      <c r="K107" s="253">
        <f t="shared" si="5"/>
        <v>0</v>
      </c>
      <c r="L107" s="246"/>
    </row>
    <row r="108" spans="1:12">
      <c r="A108" s="543">
        <v>96</v>
      </c>
      <c r="B108" s="526">
        <v>5087</v>
      </c>
      <c r="C108" s="575" t="s">
        <v>174</v>
      </c>
      <c r="D108" s="576"/>
      <c r="E108" s="233" t="s">
        <v>180</v>
      </c>
      <c r="F108" s="497"/>
      <c r="G108" s="497" t="s">
        <v>52</v>
      </c>
      <c r="H108" s="301"/>
      <c r="I108" s="502">
        <v>10</v>
      </c>
      <c r="J108" s="502">
        <v>10</v>
      </c>
      <c r="K108" s="253">
        <f t="shared" si="5"/>
        <v>0</v>
      </c>
      <c r="L108" s="246"/>
    </row>
    <row r="109" spans="1:12">
      <c r="A109" s="543">
        <v>94</v>
      </c>
      <c r="B109" s="526">
        <v>5097</v>
      </c>
      <c r="C109" s="575" t="s">
        <v>174</v>
      </c>
      <c r="D109" s="576"/>
      <c r="E109" s="233" t="s">
        <v>181</v>
      </c>
      <c r="F109" s="497"/>
      <c r="G109" s="497" t="s">
        <v>52</v>
      </c>
      <c r="H109" s="528"/>
      <c r="I109" s="502">
        <v>6</v>
      </c>
      <c r="J109" s="502">
        <v>6</v>
      </c>
      <c r="K109" s="253">
        <f t="shared" si="5"/>
        <v>0</v>
      </c>
      <c r="L109" s="246"/>
    </row>
    <row r="110" spans="1:12">
      <c r="A110" s="544">
        <v>97</v>
      </c>
      <c r="B110" s="529">
        <v>5088</v>
      </c>
      <c r="C110" s="584" t="s">
        <v>174</v>
      </c>
      <c r="D110" s="585"/>
      <c r="E110" s="318" t="s">
        <v>182</v>
      </c>
      <c r="F110" s="505"/>
      <c r="G110" s="505" t="s">
        <v>52</v>
      </c>
      <c r="H110" s="530"/>
      <c r="I110" s="506">
        <v>6</v>
      </c>
      <c r="J110" s="506">
        <v>6</v>
      </c>
      <c r="K110" s="254">
        <f t="shared" si="5"/>
        <v>0</v>
      </c>
      <c r="L110" s="246"/>
    </row>
    <row r="111" spans="1:12">
      <c r="A111" s="500">
        <v>120</v>
      </c>
      <c r="B111" s="526">
        <v>5135</v>
      </c>
      <c r="C111" s="501">
        <v>420</v>
      </c>
      <c r="D111" s="526">
        <v>5147</v>
      </c>
      <c r="E111" s="233" t="s">
        <v>183</v>
      </c>
      <c r="F111" s="497"/>
      <c r="G111" s="497" t="s">
        <v>184</v>
      </c>
      <c r="H111" s="528"/>
      <c r="I111" s="502">
        <v>7.5</v>
      </c>
      <c r="J111" s="502">
        <f>I111</f>
        <v>7.5</v>
      </c>
      <c r="K111" s="253">
        <f>IF(J111&lt;&gt;0,(J111-I111)/I111,0)</f>
        <v>0</v>
      </c>
      <c r="L111" s="279"/>
    </row>
    <row r="112" spans="1:12" ht="15.75" thickBot="1">
      <c r="A112" s="503">
        <v>121</v>
      </c>
      <c r="B112" s="529">
        <v>5136</v>
      </c>
      <c r="C112" s="504">
        <v>421</v>
      </c>
      <c r="D112" s="529">
        <v>5148</v>
      </c>
      <c r="E112" s="250" t="s">
        <v>185</v>
      </c>
      <c r="F112" s="505"/>
      <c r="G112" s="505" t="s">
        <v>184</v>
      </c>
      <c r="H112" s="530"/>
      <c r="I112" s="538">
        <v>3.3</v>
      </c>
      <c r="J112" s="538">
        <f>ROUND(I112*(1+$B$6),1)</f>
        <v>3.3</v>
      </c>
      <c r="K112" s="254">
        <f t="shared" si="5"/>
        <v>0</v>
      </c>
      <c r="L112" s="263"/>
    </row>
    <row r="113" spans="1:12">
      <c r="A113" s="501" t="s">
        <v>186</v>
      </c>
      <c r="B113" s="501"/>
      <c r="C113" s="501"/>
      <c r="D113" s="501"/>
      <c r="E113" s="497"/>
      <c r="F113" s="497"/>
      <c r="G113" s="497"/>
      <c r="H113" s="497"/>
      <c r="I113" s="545"/>
      <c r="J113" s="545"/>
      <c r="K113" s="229"/>
      <c r="L113" s="497"/>
    </row>
    <row r="114" spans="1:12">
      <c r="A114" s="501"/>
      <c r="B114" s="501"/>
      <c r="C114" s="501"/>
      <c r="D114" s="501"/>
      <c r="E114" s="497"/>
      <c r="F114" s="497"/>
      <c r="G114" s="497"/>
      <c r="H114" s="497"/>
      <c r="I114" s="524"/>
      <c r="J114" s="524"/>
      <c r="K114" s="229"/>
      <c r="L114" s="497"/>
    </row>
    <row r="115" spans="1:12" ht="15.75" thickBot="1">
      <c r="A115" s="501"/>
      <c r="B115" s="501"/>
      <c r="C115" s="501"/>
      <c r="D115" s="501"/>
      <c r="E115" s="497"/>
      <c r="F115" s="497"/>
      <c r="G115" s="497"/>
      <c r="H115" s="497"/>
      <c r="I115" s="524"/>
      <c r="J115" s="524"/>
      <c r="K115" s="229"/>
      <c r="L115" s="497"/>
    </row>
    <row r="116" spans="1:12" ht="18.75">
      <c r="A116" s="319" t="s">
        <v>187</v>
      </c>
      <c r="B116" s="233"/>
      <c r="C116" s="497"/>
      <c r="D116" s="497"/>
      <c r="E116" s="497"/>
      <c r="F116" s="497"/>
      <c r="H116" s="497"/>
      <c r="I116" s="239" t="s">
        <v>43</v>
      </c>
      <c r="J116" s="239" t="s">
        <v>44</v>
      </c>
      <c r="K116" s="240" t="s">
        <v>45</v>
      </c>
      <c r="L116" s="241" t="s">
        <v>46</v>
      </c>
    </row>
    <row r="117" spans="1:12">
      <c r="A117" s="531"/>
      <c r="B117" s="320" t="s">
        <v>188</v>
      </c>
      <c r="C117" s="589" t="s">
        <v>189</v>
      </c>
      <c r="D117" s="589"/>
      <c r="E117" s="321" t="s">
        <v>190</v>
      </c>
      <c r="F117" s="511"/>
      <c r="G117" s="322"/>
      <c r="H117" s="546"/>
      <c r="I117" s="502"/>
      <c r="J117" s="502"/>
      <c r="K117" s="511"/>
      <c r="L117" s="323"/>
    </row>
    <row r="118" spans="1:12">
      <c r="A118" s="534"/>
      <c r="B118" s="497"/>
      <c r="C118" s="497"/>
      <c r="D118" s="547">
        <v>5175</v>
      </c>
      <c r="E118" s="324" t="s">
        <v>191</v>
      </c>
      <c r="F118" s="497"/>
      <c r="H118" s="537"/>
      <c r="I118" s="502">
        <v>5</v>
      </c>
      <c r="J118" s="502">
        <v>5</v>
      </c>
      <c r="K118" s="229">
        <f>IF(J118&lt;&gt;0,(J118-I118)/I118,0)</f>
        <v>0</v>
      </c>
      <c r="L118" s="325"/>
    </row>
    <row r="119" spans="1:12">
      <c r="A119" s="534"/>
      <c r="B119" s="497"/>
      <c r="C119" s="497"/>
      <c r="D119" s="547">
        <v>5163</v>
      </c>
      <c r="E119" s="324" t="s">
        <v>192</v>
      </c>
      <c r="F119" s="497"/>
      <c r="H119" s="537"/>
      <c r="I119" s="502">
        <v>10</v>
      </c>
      <c r="J119" s="502">
        <v>10</v>
      </c>
      <c r="K119" s="229">
        <f>IF(J119&lt;&gt;0,(J119-I119)/I119,0)</f>
        <v>0</v>
      </c>
      <c r="L119" s="325"/>
    </row>
    <row r="120" spans="1:12" ht="15.75" thickBot="1">
      <c r="A120" s="536"/>
      <c r="B120" s="505"/>
      <c r="C120" s="504"/>
      <c r="D120" s="548">
        <v>5280</v>
      </c>
      <c r="E120" s="326" t="s">
        <v>193</v>
      </c>
      <c r="F120" s="505"/>
      <c r="G120" s="327"/>
      <c r="H120" s="549"/>
      <c r="I120" s="538">
        <v>50</v>
      </c>
      <c r="J120" s="538">
        <v>50</v>
      </c>
      <c r="K120" s="327">
        <f>IF(J120&lt;&gt;0,(J120-I120)/I120,0)</f>
        <v>0</v>
      </c>
      <c r="L120" s="328"/>
    </row>
    <row r="121" spans="1:12">
      <c r="A121" s="497"/>
      <c r="B121" s="497"/>
      <c r="C121" s="501"/>
      <c r="D121" s="501"/>
      <c r="E121" s="497"/>
      <c r="F121" s="497"/>
      <c r="G121" s="497"/>
      <c r="H121" s="497"/>
      <c r="I121" s="524"/>
      <c r="J121" s="524"/>
      <c r="K121" s="229"/>
      <c r="L121" s="497"/>
    </row>
    <row r="122" spans="1:12" s="242" customFormat="1" ht="18.75">
      <c r="A122" s="329" t="s">
        <v>194</v>
      </c>
      <c r="B122" s="330"/>
      <c r="C122" s="330"/>
      <c r="D122" s="331"/>
      <c r="I122" s="332"/>
      <c r="J122" s="332"/>
      <c r="K122" s="333"/>
      <c r="L122" s="334"/>
    </row>
    <row r="123" spans="1:12">
      <c r="A123" s="335" t="s">
        <v>195</v>
      </c>
      <c r="B123" s="590" t="s">
        <v>196</v>
      </c>
      <c r="C123" s="590"/>
      <c r="D123" s="336">
        <v>25</v>
      </c>
      <c r="E123" s="497"/>
      <c r="F123" s="497"/>
      <c r="G123" s="497"/>
      <c r="H123" s="497"/>
      <c r="I123" s="524"/>
      <c r="J123" s="524"/>
      <c r="K123" s="229"/>
      <c r="L123" s="289"/>
    </row>
    <row r="124" spans="1:12">
      <c r="A124" s="337" t="s">
        <v>197</v>
      </c>
      <c r="B124" s="591" t="s">
        <v>198</v>
      </c>
      <c r="C124" s="591"/>
      <c r="D124" s="338">
        <v>2.1</v>
      </c>
      <c r="E124" s="550"/>
      <c r="F124" s="497"/>
      <c r="G124" s="497"/>
      <c r="H124" s="497"/>
      <c r="I124" s="524"/>
      <c r="J124" s="524"/>
      <c r="K124" s="229"/>
      <c r="L124" s="289"/>
    </row>
    <row r="125" spans="1:12">
      <c r="A125" s="339" t="s">
        <v>199</v>
      </c>
      <c r="B125" s="340" t="s">
        <v>198</v>
      </c>
      <c r="C125" s="340"/>
      <c r="D125" s="341">
        <v>6.3</v>
      </c>
      <c r="E125" s="497"/>
      <c r="F125" s="497"/>
      <c r="G125" s="497"/>
      <c r="H125" s="497"/>
      <c r="I125" s="524"/>
      <c r="J125" s="524"/>
      <c r="K125" s="229"/>
      <c r="L125" s="289"/>
    </row>
    <row r="126" spans="1:12">
      <c r="A126" s="342" t="s">
        <v>200</v>
      </c>
      <c r="B126" s="343"/>
      <c r="C126" s="343"/>
      <c r="D126" s="344"/>
      <c r="E126" s="497"/>
      <c r="F126" s="497"/>
      <c r="H126" s="497"/>
      <c r="I126" s="499"/>
      <c r="J126" s="499"/>
      <c r="K126" s="551"/>
      <c r="L126" s="289"/>
    </row>
    <row r="127" spans="1:12">
      <c r="A127" s="345"/>
      <c r="B127" s="346"/>
      <c r="C127" s="346"/>
      <c r="D127" s="347"/>
      <c r="E127" s="497"/>
      <c r="F127" s="497"/>
      <c r="H127" s="497"/>
      <c r="I127" s="551"/>
      <c r="J127" s="551"/>
      <c r="K127" s="497"/>
      <c r="L127" s="289"/>
    </row>
    <row r="128" spans="1:12">
      <c r="A128" s="345"/>
      <c r="B128" s="346"/>
      <c r="C128" s="346"/>
      <c r="D128" s="347"/>
      <c r="E128" s="497"/>
      <c r="F128" s="497"/>
      <c r="H128" s="497"/>
      <c r="I128" s="499"/>
      <c r="J128" s="499"/>
      <c r="K128" s="497"/>
      <c r="L128" s="497"/>
    </row>
    <row r="129" spans="1:13">
      <c r="A129" s="348"/>
      <c r="B129" s="348"/>
      <c r="C129" s="299"/>
      <c r="D129" s="497"/>
      <c r="E129" s="497"/>
      <c r="F129" s="497"/>
      <c r="H129" s="497"/>
      <c r="I129" s="551"/>
      <c r="J129" s="551"/>
      <c r="K129" s="497"/>
      <c r="L129" s="497"/>
      <c r="M129" s="497"/>
    </row>
    <row r="130" spans="1:13">
      <c r="A130" s="349"/>
      <c r="B130" s="299"/>
      <c r="C130" s="299"/>
      <c r="D130" s="497"/>
      <c r="E130" s="497"/>
      <c r="F130" s="497"/>
      <c r="H130" s="497"/>
      <c r="I130" s="551"/>
      <c r="J130" s="551"/>
      <c r="K130" s="497"/>
      <c r="L130" s="497"/>
      <c r="M130" s="497"/>
    </row>
    <row r="131" spans="1:13" ht="28.5">
      <c r="A131" s="350" t="s">
        <v>201</v>
      </c>
      <c r="B131" s="350"/>
      <c r="C131" s="350"/>
      <c r="D131" s="350"/>
      <c r="E131" s="350"/>
      <c r="F131" s="350"/>
      <c r="G131" s="350"/>
      <c r="H131" s="350"/>
      <c r="I131" s="350"/>
      <c r="J131" s="350"/>
      <c r="K131" s="350"/>
      <c r="L131" s="497"/>
      <c r="M131" s="497"/>
    </row>
    <row r="132" spans="1:13" ht="22.5" customHeight="1" thickBot="1">
      <c r="A132" s="577" t="s">
        <v>202</v>
      </c>
      <c r="B132" s="577"/>
      <c r="C132" s="351"/>
      <c r="D132" s="351"/>
      <c r="E132" s="351"/>
      <c r="F132" s="351"/>
      <c r="G132" s="351"/>
      <c r="H132" s="351"/>
      <c r="I132" s="226"/>
      <c r="J132" s="226"/>
      <c r="K132" s="351"/>
      <c r="L132" s="497"/>
      <c r="M132" s="497"/>
    </row>
    <row r="133" spans="1:13" s="242" customFormat="1" ht="37.5">
      <c r="A133" s="238" t="s">
        <v>39</v>
      </c>
      <c r="B133" s="237" t="s">
        <v>167</v>
      </c>
      <c r="C133" s="352"/>
      <c r="D133" s="352"/>
      <c r="E133" s="238" t="s">
        <v>168</v>
      </c>
      <c r="F133" s="238" t="s">
        <v>42</v>
      </c>
      <c r="G133" s="238"/>
      <c r="H133" s="238"/>
      <c r="I133" s="353" t="s">
        <v>203</v>
      </c>
      <c r="J133" s="353" t="s">
        <v>204</v>
      </c>
      <c r="K133" s="354" t="s">
        <v>45</v>
      </c>
      <c r="L133" s="241" t="s">
        <v>46</v>
      </c>
    </row>
    <row r="134" spans="1:13">
      <c r="A134" s="552">
        <v>501</v>
      </c>
      <c r="B134" s="501">
        <v>5111</v>
      </c>
      <c r="C134" s="497"/>
      <c r="D134" s="497"/>
      <c r="E134" s="243" t="s">
        <v>205</v>
      </c>
      <c r="F134" s="497"/>
      <c r="G134" s="497"/>
      <c r="H134" s="528"/>
      <c r="I134" s="502">
        <v>10</v>
      </c>
      <c r="J134" s="502">
        <v>10</v>
      </c>
      <c r="K134" s="278">
        <v>0</v>
      </c>
      <c r="L134" s="279" t="s">
        <v>206</v>
      </c>
      <c r="M134" s="497"/>
    </row>
    <row r="135" spans="1:13">
      <c r="A135" s="552">
        <v>502</v>
      </c>
      <c r="B135" s="501">
        <v>5112</v>
      </c>
      <c r="C135" s="497"/>
      <c r="D135" s="497"/>
      <c r="E135" s="243" t="s">
        <v>207</v>
      </c>
      <c r="F135" s="497"/>
      <c r="G135" s="497"/>
      <c r="H135" s="528"/>
      <c r="I135" s="502">
        <v>67.199999999999989</v>
      </c>
      <c r="J135" s="502">
        <f>12*J38</f>
        <v>67.199999999999989</v>
      </c>
      <c r="K135" s="278">
        <f>IF(J135&lt;&gt;0,(J135-I135)/I135,0)</f>
        <v>0</v>
      </c>
      <c r="L135" s="279"/>
      <c r="M135" s="553"/>
    </row>
    <row r="136" spans="1:13">
      <c r="A136" s="552">
        <v>504</v>
      </c>
      <c r="B136" s="501" t="s">
        <v>208</v>
      </c>
      <c r="C136" s="497"/>
      <c r="D136" s="497"/>
      <c r="E136" s="243" t="s">
        <v>209</v>
      </c>
      <c r="F136" s="497" t="s">
        <v>210</v>
      </c>
      <c r="G136" s="497"/>
      <c r="H136" s="528"/>
      <c r="I136" s="554">
        <v>4245.6000000000004</v>
      </c>
      <c r="J136" s="554">
        <f>'[2]03 Traject Vrij'!D18</f>
        <v>4245.6000000000004</v>
      </c>
      <c r="K136" s="278">
        <f>IF(J136&lt;&gt;0,(J136-I136)/I136,0)</f>
        <v>0</v>
      </c>
      <c r="L136" s="279" t="s">
        <v>211</v>
      </c>
      <c r="M136" s="553"/>
    </row>
    <row r="137" spans="1:13">
      <c r="A137" s="552">
        <v>504</v>
      </c>
      <c r="B137" s="501" t="s">
        <v>212</v>
      </c>
      <c r="C137" s="497"/>
      <c r="D137" s="497"/>
      <c r="E137" s="243" t="s">
        <v>209</v>
      </c>
      <c r="F137" s="497" t="s">
        <v>213</v>
      </c>
      <c r="G137" s="497"/>
      <c r="H137" s="528"/>
      <c r="I137" s="554">
        <v>7218</v>
      </c>
      <c r="J137" s="554">
        <f>'[2]03 Traject Vrij'!J18</f>
        <v>7218</v>
      </c>
      <c r="K137" s="278">
        <f>IF(J137&lt;&gt;0,(J137-I137)/I137,0)</f>
        <v>0</v>
      </c>
      <c r="L137" s="279" t="s">
        <v>211</v>
      </c>
      <c r="M137" s="553"/>
    </row>
    <row r="138" spans="1:13" ht="15.75" thickBot="1">
      <c r="A138" s="555">
        <v>534</v>
      </c>
      <c r="B138" s="504">
        <v>5120</v>
      </c>
      <c r="C138" s="505"/>
      <c r="D138" s="505"/>
      <c r="E138" s="250" t="s">
        <v>214</v>
      </c>
      <c r="F138" s="505"/>
      <c r="G138" s="505"/>
      <c r="H138" s="530"/>
      <c r="I138" s="355">
        <v>796</v>
      </c>
      <c r="J138" s="355">
        <v>796</v>
      </c>
      <c r="K138" s="281">
        <f>IF(J138&lt;&gt;0,(J138-I138)/I138,0)</f>
        <v>0</v>
      </c>
      <c r="L138" s="263"/>
      <c r="M138" s="553"/>
    </row>
    <row r="139" spans="1:13">
      <c r="A139" s="499"/>
      <c r="B139" s="501"/>
      <c r="C139" s="497"/>
      <c r="D139" s="497"/>
      <c r="E139" s="243"/>
      <c r="F139" s="497"/>
      <c r="G139" s="233"/>
      <c r="H139" s="497"/>
      <c r="I139" s="556"/>
      <c r="J139" s="556"/>
      <c r="K139" s="229"/>
      <c r="L139" s="246"/>
      <c r="M139" s="497"/>
    </row>
    <row r="140" spans="1:13" ht="24" thickBot="1">
      <c r="A140" s="588" t="s">
        <v>215</v>
      </c>
      <c r="B140" s="588"/>
      <c r="C140" s="497"/>
      <c r="D140" s="497"/>
      <c r="E140" s="356"/>
      <c r="F140" s="357"/>
      <c r="H140" s="497"/>
      <c r="I140" s="499"/>
      <c r="J140" s="358"/>
      <c r="K140" s="497"/>
      <c r="L140" s="246"/>
      <c r="M140" s="497"/>
    </row>
    <row r="141" spans="1:13" s="242" customFormat="1" ht="37.5">
      <c r="A141" s="238" t="s">
        <v>39</v>
      </c>
      <c r="B141" s="237" t="s">
        <v>40</v>
      </c>
      <c r="C141" s="238"/>
      <c r="D141" s="238"/>
      <c r="E141" s="238" t="s">
        <v>168</v>
      </c>
      <c r="F141" s="238"/>
      <c r="G141" s="238" t="s">
        <v>42</v>
      </c>
      <c r="H141" s="238"/>
      <c r="I141" s="353" t="s">
        <v>203</v>
      </c>
      <c r="J141" s="353" t="s">
        <v>204</v>
      </c>
      <c r="K141" s="359" t="s">
        <v>45</v>
      </c>
      <c r="L141" s="241" t="s">
        <v>46</v>
      </c>
    </row>
    <row r="142" spans="1:13">
      <c r="A142" s="552">
        <v>611</v>
      </c>
      <c r="B142" s="501">
        <v>5211</v>
      </c>
      <c r="C142" s="497"/>
      <c r="D142" s="497"/>
      <c r="E142" s="243" t="s">
        <v>216</v>
      </c>
      <c r="F142" s="497"/>
      <c r="G142" s="497"/>
      <c r="H142" s="528"/>
      <c r="I142" s="554">
        <v>607.5</v>
      </c>
      <c r="J142" s="554">
        <v>607.5</v>
      </c>
      <c r="K142" s="261">
        <f t="shared" ref="K142:K149" si="6">IF(J142&lt;&gt;0,(J142-I142)/I142,0)</f>
        <v>0</v>
      </c>
      <c r="L142" s="262" t="s">
        <v>217</v>
      </c>
      <c r="M142" s="497"/>
    </row>
    <row r="143" spans="1:13">
      <c r="A143" s="552">
        <v>611</v>
      </c>
      <c r="B143" s="501">
        <v>5212</v>
      </c>
      <c r="C143" s="497"/>
      <c r="D143" s="497"/>
      <c r="E143" s="243" t="s">
        <v>218</v>
      </c>
      <c r="F143" s="497"/>
      <c r="G143" s="497"/>
      <c r="H143" s="528"/>
      <c r="I143" s="554">
        <v>951</v>
      </c>
      <c r="J143" s="554">
        <v>951</v>
      </c>
      <c r="K143" s="261">
        <f t="shared" si="6"/>
        <v>0</v>
      </c>
      <c r="L143" s="246" t="s">
        <v>217</v>
      </c>
      <c r="M143" s="497"/>
    </row>
    <row r="144" spans="1:13">
      <c r="A144" s="552">
        <v>611</v>
      </c>
      <c r="B144" s="501">
        <v>5213</v>
      </c>
      <c r="C144" s="497"/>
      <c r="D144" s="497"/>
      <c r="E144" s="243" t="s">
        <v>219</v>
      </c>
      <c r="F144" s="497"/>
      <c r="G144" s="497"/>
      <c r="H144" s="528"/>
      <c r="I144" s="554">
        <v>1442</v>
      </c>
      <c r="J144" s="554">
        <v>1442</v>
      </c>
      <c r="K144" s="261">
        <f t="shared" si="6"/>
        <v>0</v>
      </c>
      <c r="L144" s="246" t="s">
        <v>217</v>
      </c>
      <c r="M144" s="497"/>
    </row>
    <row r="145" spans="1:12">
      <c r="A145" s="552">
        <v>452</v>
      </c>
      <c r="B145" s="501" t="s">
        <v>220</v>
      </c>
      <c r="C145" s="497"/>
      <c r="D145" s="497"/>
      <c r="E145" s="243" t="s">
        <v>221</v>
      </c>
      <c r="F145" s="497"/>
      <c r="G145" s="497" t="s">
        <v>50</v>
      </c>
      <c r="H145" s="557"/>
      <c r="I145" s="502">
        <v>58.8</v>
      </c>
      <c r="J145" s="502">
        <f>J66</f>
        <v>58.8</v>
      </c>
      <c r="K145" s="261">
        <f t="shared" si="6"/>
        <v>0</v>
      </c>
      <c r="L145" s="246"/>
    </row>
    <row r="146" spans="1:12">
      <c r="A146" s="552">
        <v>452</v>
      </c>
      <c r="B146" s="501" t="s">
        <v>222</v>
      </c>
      <c r="C146" s="497"/>
      <c r="D146" s="497"/>
      <c r="E146" s="243" t="s">
        <v>223</v>
      </c>
      <c r="F146" s="497"/>
      <c r="G146" s="497" t="s">
        <v>52</v>
      </c>
      <c r="H146" s="557"/>
      <c r="I146" s="502">
        <v>99.96</v>
      </c>
      <c r="J146" s="502">
        <f>J67</f>
        <v>99.96</v>
      </c>
      <c r="K146" s="261">
        <f t="shared" si="6"/>
        <v>0</v>
      </c>
      <c r="L146" s="246"/>
    </row>
    <row r="147" spans="1:12">
      <c r="A147" s="552">
        <v>451</v>
      </c>
      <c r="B147" s="501" t="s">
        <v>224</v>
      </c>
      <c r="C147" s="497"/>
      <c r="D147" s="497"/>
      <c r="E147" s="243" t="s">
        <v>225</v>
      </c>
      <c r="F147" s="497"/>
      <c r="G147" s="497" t="s">
        <v>50</v>
      </c>
      <c r="H147" s="528"/>
      <c r="I147" s="554">
        <v>29.4</v>
      </c>
      <c r="J147" s="554">
        <f>'[2]02 ERET'!H17</f>
        <v>29.4</v>
      </c>
      <c r="K147" s="261">
        <f t="shared" si="6"/>
        <v>0</v>
      </c>
      <c r="L147" s="246"/>
    </row>
    <row r="148" spans="1:12">
      <c r="A148" s="552">
        <v>451</v>
      </c>
      <c r="B148" s="501" t="s">
        <v>226</v>
      </c>
      <c r="C148" s="497"/>
      <c r="D148" s="497"/>
      <c r="E148" s="243" t="s">
        <v>225</v>
      </c>
      <c r="F148" s="497"/>
      <c r="G148" s="497" t="s">
        <v>52</v>
      </c>
      <c r="H148" s="528"/>
      <c r="I148" s="554">
        <v>49.98</v>
      </c>
      <c r="J148" s="554">
        <f>'[2]02 ERET'!M17</f>
        <v>49.98</v>
      </c>
      <c r="K148" s="261">
        <f t="shared" si="6"/>
        <v>0</v>
      </c>
      <c r="L148" s="246"/>
    </row>
    <row r="149" spans="1:12" ht="15.75" thickBot="1">
      <c r="A149" s="536"/>
      <c r="B149" s="505"/>
      <c r="C149" s="505"/>
      <c r="D149" s="505"/>
      <c r="E149" s="250" t="s">
        <v>227</v>
      </c>
      <c r="F149" s="505"/>
      <c r="G149" s="505" t="s">
        <v>64</v>
      </c>
      <c r="H149" s="530"/>
      <c r="I149" s="355">
        <v>10.71</v>
      </c>
      <c r="J149" s="355">
        <v>10.71</v>
      </c>
      <c r="K149" s="265">
        <f t="shared" si="6"/>
        <v>0</v>
      </c>
      <c r="L149" s="311" t="s">
        <v>217</v>
      </c>
    </row>
    <row r="150" spans="1:12">
      <c r="A150" s="360" t="s">
        <v>228</v>
      </c>
      <c r="B150" s="501"/>
      <c r="C150" s="497"/>
      <c r="D150" s="497"/>
      <c r="E150" s="499"/>
      <c r="F150" s="556"/>
      <c r="G150" s="497"/>
      <c r="H150" s="497"/>
      <c r="I150" s="499"/>
      <c r="J150" s="499"/>
      <c r="K150" s="497"/>
      <c r="L150" s="497"/>
    </row>
    <row r="151" spans="1:12">
      <c r="A151" s="360"/>
      <c r="B151" s="501"/>
      <c r="C151" s="497"/>
      <c r="D151" s="497"/>
      <c r="E151" s="499"/>
      <c r="F151" s="556"/>
      <c r="G151" s="497"/>
      <c r="H151" s="497"/>
      <c r="I151" s="499"/>
      <c r="J151" s="499"/>
      <c r="K151" s="497"/>
      <c r="L151" s="497"/>
    </row>
    <row r="152" spans="1:12" ht="22.5" customHeight="1" thickBot="1">
      <c r="A152" s="271" t="s">
        <v>165</v>
      </c>
      <c r="B152" s="271"/>
      <c r="C152" s="271"/>
      <c r="D152" s="271"/>
      <c r="E152" s="271"/>
      <c r="F152" s="271"/>
      <c r="G152" s="271"/>
      <c r="H152" s="271"/>
      <c r="I152" s="271"/>
      <c r="J152" s="271"/>
      <c r="K152" s="271"/>
      <c r="L152" s="497"/>
    </row>
    <row r="153" spans="1:12" s="242" customFormat="1" ht="37.5">
      <c r="A153" s="361" t="s">
        <v>229</v>
      </c>
      <c r="B153" s="362" t="s">
        <v>230</v>
      </c>
      <c r="C153" s="363"/>
      <c r="D153" s="363"/>
      <c r="E153" s="363" t="s">
        <v>1</v>
      </c>
      <c r="F153" s="363"/>
      <c r="G153" s="363" t="s">
        <v>42</v>
      </c>
      <c r="H153" s="363"/>
      <c r="I153" s="353" t="s">
        <v>203</v>
      </c>
      <c r="J153" s="353" t="s">
        <v>204</v>
      </c>
      <c r="K153" s="364" t="s">
        <v>45</v>
      </c>
      <c r="L153" s="241" t="s">
        <v>46</v>
      </c>
    </row>
    <row r="154" spans="1:12" s="242" customFormat="1" ht="18.75">
      <c r="A154" s="365"/>
      <c r="B154" s="366" t="s">
        <v>231</v>
      </c>
      <c r="C154" s="367"/>
      <c r="D154" s="367"/>
      <c r="E154" s="365"/>
      <c r="F154" s="367"/>
      <c r="G154" s="367"/>
      <c r="H154" s="528"/>
      <c r="I154" s="368"/>
      <c r="J154" s="368"/>
      <c r="K154" s="369"/>
      <c r="L154" s="370"/>
    </row>
    <row r="155" spans="1:12" ht="17.25" customHeight="1">
      <c r="A155" s="552">
        <v>311</v>
      </c>
      <c r="B155" s="558" t="s">
        <v>232</v>
      </c>
      <c r="C155" s="497"/>
      <c r="D155" s="299"/>
      <c r="E155" s="243" t="s">
        <v>233</v>
      </c>
      <c r="F155" s="497"/>
      <c r="G155" s="299" t="s">
        <v>170</v>
      </c>
      <c r="H155" s="528"/>
      <c r="I155" s="502">
        <v>2.9</v>
      </c>
      <c r="J155" s="502">
        <f>J102</f>
        <v>2.9</v>
      </c>
      <c r="K155" s="371">
        <f>IF(J155&lt;&gt;0,(J155-I155)/I155,0)</f>
        <v>0</v>
      </c>
      <c r="L155" s="246"/>
    </row>
    <row r="156" spans="1:12">
      <c r="A156" s="552">
        <v>312</v>
      </c>
      <c r="B156" s="501" t="s">
        <v>234</v>
      </c>
      <c r="C156" s="497"/>
      <c r="D156" s="299"/>
      <c r="E156" s="243" t="s">
        <v>235</v>
      </c>
      <c r="F156" s="497"/>
      <c r="G156" s="299" t="s">
        <v>170</v>
      </c>
      <c r="H156" s="528"/>
      <c r="I156" s="502">
        <v>5.8</v>
      </c>
      <c r="J156" s="506">
        <f>J103</f>
        <v>5.8</v>
      </c>
      <c r="K156" s="371">
        <f>IF(J156&lt;&gt;0,(J156-I156)/I156,0)</f>
        <v>0</v>
      </c>
      <c r="L156" s="246"/>
    </row>
    <row r="157" spans="1:12">
      <c r="A157" s="559">
        <v>314</v>
      </c>
      <c r="B157" s="509">
        <v>5104</v>
      </c>
      <c r="C157" s="511"/>
      <c r="D157" s="372" t="s">
        <v>236</v>
      </c>
      <c r="E157" s="255" t="s">
        <v>237</v>
      </c>
      <c r="F157" s="511"/>
      <c r="G157" s="293" t="s">
        <v>170</v>
      </c>
      <c r="H157" s="527"/>
      <c r="I157" s="512">
        <v>67.8</v>
      </c>
      <c r="J157" s="502">
        <f>J106</f>
        <v>67.8</v>
      </c>
      <c r="K157" s="371">
        <f>IF(J157&lt;&gt;0,(J157-I157)/I157,0)</f>
        <v>0</v>
      </c>
      <c r="L157" s="246"/>
    </row>
    <row r="158" spans="1:12" ht="15.75" thickBot="1">
      <c r="A158" s="560">
        <v>314</v>
      </c>
      <c r="B158" s="504">
        <v>5104</v>
      </c>
      <c r="C158" s="505"/>
      <c r="D158" s="373" t="s">
        <v>176</v>
      </c>
      <c r="E158" s="250" t="s">
        <v>238</v>
      </c>
      <c r="F158" s="505"/>
      <c r="G158" s="287" t="s">
        <v>170</v>
      </c>
      <c r="H158" s="549"/>
      <c r="I158" s="267">
        <v>813.59999999999991</v>
      </c>
      <c r="J158" s="267">
        <f>12*J157</f>
        <v>813.59999999999991</v>
      </c>
      <c r="K158" s="374">
        <f>IF(J158&lt;&gt;0,(J158-I158)/I158,0)</f>
        <v>0</v>
      </c>
      <c r="L158" s="311"/>
    </row>
    <row r="159" spans="1:12">
      <c r="A159" s="501" t="s">
        <v>186</v>
      </c>
      <c r="B159" s="501"/>
      <c r="C159" s="497"/>
      <c r="D159" s="497"/>
      <c r="E159" s="499"/>
      <c r="F159" s="556"/>
      <c r="G159" s="497"/>
      <c r="H159" s="497"/>
      <c r="I159" s="497"/>
      <c r="J159" s="499"/>
      <c r="K159" s="497"/>
      <c r="L159" s="497"/>
    </row>
    <row r="160" spans="1:12">
      <c r="A160" s="501"/>
      <c r="B160" s="501"/>
      <c r="C160" s="497"/>
      <c r="D160" s="497"/>
      <c r="E160" s="499"/>
      <c r="F160" s="556"/>
      <c r="G160" s="497"/>
      <c r="H160" s="497"/>
      <c r="I160" s="497"/>
      <c r="J160" s="499" t="s">
        <v>26</v>
      </c>
      <c r="K160" s="497"/>
      <c r="L160" s="497"/>
    </row>
    <row r="161" spans="1:9">
      <c r="A161" s="233" t="s">
        <v>239</v>
      </c>
      <c r="B161" s="270"/>
      <c r="C161" s="497"/>
      <c r="D161" s="497"/>
      <c r="E161" s="499"/>
      <c r="F161" s="556"/>
      <c r="G161" s="497"/>
      <c r="H161" s="497"/>
      <c r="I161" s="497"/>
    </row>
    <row r="162" spans="1:9" ht="15.75">
      <c r="A162" s="497" t="s">
        <v>240</v>
      </c>
      <c r="B162" s="501"/>
      <c r="C162" s="497"/>
      <c r="D162" s="497"/>
      <c r="E162" s="499"/>
      <c r="F162" s="556"/>
      <c r="G162" s="497"/>
      <c r="H162" s="497"/>
      <c r="I162" s="499"/>
    </row>
    <row r="163" spans="1:9" ht="15.75">
      <c r="A163" s="497" t="s">
        <v>241</v>
      </c>
      <c r="B163" s="501"/>
      <c r="C163" s="497"/>
      <c r="D163" s="497"/>
      <c r="E163" s="499"/>
      <c r="F163" s="556"/>
      <c r="G163" s="497"/>
      <c r="H163" s="497"/>
      <c r="I163" s="497"/>
    </row>
    <row r="164" spans="1:9">
      <c r="A164" s="497"/>
      <c r="B164" s="501"/>
      <c r="C164" s="497"/>
      <c r="D164" s="497"/>
      <c r="E164" s="499"/>
      <c r="F164" s="556"/>
      <c r="G164" s="497"/>
      <c r="H164" s="497"/>
      <c r="I164" s="497"/>
    </row>
    <row r="166" spans="1:9">
      <c r="A166" s="497"/>
      <c r="B166" s="501"/>
      <c r="C166" s="497"/>
      <c r="D166" s="497"/>
      <c r="E166" s="499"/>
      <c r="F166" s="556"/>
      <c r="G166" s="497"/>
      <c r="H166" s="497"/>
      <c r="I166" s="497"/>
    </row>
    <row r="167" spans="1:9">
      <c r="A167" s="497"/>
      <c r="B167" s="501"/>
      <c r="C167" s="497"/>
      <c r="D167" s="497"/>
      <c r="E167" s="499"/>
      <c r="F167" s="556"/>
      <c r="G167" s="497"/>
      <c r="H167" s="497"/>
      <c r="I167" s="497"/>
    </row>
    <row r="168" spans="1:9">
      <c r="A168" s="497"/>
      <c r="B168" s="501"/>
      <c r="C168" s="497"/>
      <c r="D168" s="497"/>
      <c r="E168" s="499"/>
      <c r="F168" s="556"/>
      <c r="G168" s="497"/>
      <c r="H168" s="497"/>
      <c r="I168" s="497"/>
    </row>
    <row r="169" spans="1:9">
      <c r="A169" s="497"/>
      <c r="B169" s="501"/>
      <c r="C169" s="497"/>
      <c r="D169" s="497"/>
      <c r="E169" s="499"/>
      <c r="F169" s="556"/>
      <c r="G169" s="497"/>
      <c r="H169" s="497"/>
      <c r="I169" s="497"/>
    </row>
    <row r="170" spans="1:9">
      <c r="A170" s="497"/>
      <c r="B170" s="501"/>
      <c r="C170" s="497"/>
      <c r="D170" s="497"/>
      <c r="E170" s="499"/>
      <c r="F170" s="556"/>
      <c r="G170" s="497"/>
      <c r="H170" s="497"/>
      <c r="I170" s="497"/>
    </row>
    <row r="171" spans="1:9">
      <c r="A171" s="497"/>
      <c r="B171" s="501"/>
      <c r="C171" s="497"/>
      <c r="D171" s="497"/>
      <c r="E171" s="499"/>
      <c r="F171" s="556"/>
      <c r="G171" s="497"/>
      <c r="H171" s="497"/>
      <c r="I171" s="497"/>
    </row>
    <row r="172" spans="1:9">
      <c r="A172" s="497"/>
      <c r="B172" s="501"/>
      <c r="C172" s="497"/>
      <c r="D172" s="497"/>
      <c r="E172" s="499"/>
      <c r="F172" s="556"/>
      <c r="G172" s="497"/>
      <c r="H172" s="497"/>
      <c r="I172" s="497"/>
    </row>
    <row r="173" spans="1:9">
      <c r="A173" s="497"/>
      <c r="B173" s="501"/>
      <c r="C173" s="497"/>
      <c r="D173" s="497"/>
      <c r="E173" s="499"/>
      <c r="F173" s="556"/>
      <c r="G173" s="497"/>
      <c r="H173" s="497"/>
      <c r="I173" s="497"/>
    </row>
    <row r="174" spans="1:9">
      <c r="A174" s="497"/>
      <c r="B174" s="501"/>
      <c r="C174" s="497"/>
      <c r="D174" s="497"/>
      <c r="E174" s="499"/>
      <c r="F174" s="556"/>
      <c r="G174" s="497"/>
      <c r="H174" s="497"/>
      <c r="I174" s="497"/>
    </row>
    <row r="175" spans="1:9">
      <c r="A175" s="497"/>
      <c r="B175" s="501"/>
      <c r="C175" s="497"/>
      <c r="D175" s="497"/>
      <c r="E175" s="499"/>
      <c r="F175" s="556"/>
      <c r="G175" s="497"/>
      <c r="H175" s="497"/>
      <c r="I175" s="497"/>
    </row>
    <row r="176" spans="1:9">
      <c r="A176" s="497"/>
      <c r="B176" s="501"/>
      <c r="C176" s="497"/>
      <c r="D176" s="497"/>
      <c r="E176" s="499"/>
      <c r="F176" s="556"/>
      <c r="G176" s="497"/>
      <c r="H176" s="497"/>
      <c r="I176" s="497"/>
    </row>
    <row r="177" spans="2:9">
      <c r="B177" s="501"/>
      <c r="C177" s="497"/>
      <c r="D177" s="497"/>
      <c r="E177" s="499"/>
      <c r="F177" s="556"/>
      <c r="G177" s="497"/>
      <c r="H177" s="497"/>
      <c r="I177" s="497"/>
    </row>
    <row r="178" spans="2:9">
      <c r="B178" s="501"/>
      <c r="C178" s="497"/>
      <c r="D178" s="497"/>
      <c r="E178" s="499"/>
      <c r="F178" s="556"/>
      <c r="G178" s="497"/>
      <c r="H178" s="497"/>
      <c r="I178" s="497"/>
    </row>
    <row r="179" spans="2:9">
      <c r="B179" s="501"/>
      <c r="C179" s="497"/>
      <c r="D179" s="497"/>
      <c r="E179" s="499"/>
      <c r="F179" s="556"/>
      <c r="G179" s="497"/>
      <c r="H179" s="497"/>
      <c r="I179" s="497"/>
    </row>
    <row r="180" spans="2:9">
      <c r="B180" s="501"/>
      <c r="C180" s="497"/>
      <c r="D180" s="497"/>
      <c r="E180" s="499"/>
      <c r="F180" s="556"/>
      <c r="G180" s="497"/>
      <c r="H180" s="497"/>
      <c r="I180" s="497"/>
    </row>
    <row r="181" spans="2:9">
      <c r="B181" s="501"/>
      <c r="C181" s="497"/>
      <c r="D181" s="497"/>
      <c r="E181" s="499"/>
      <c r="F181" s="556"/>
      <c r="G181" s="497"/>
      <c r="H181" s="497"/>
      <c r="I181" s="497"/>
    </row>
    <row r="182" spans="2:9">
      <c r="B182" s="501"/>
      <c r="C182" s="497"/>
      <c r="D182" s="497"/>
      <c r="E182" s="499"/>
      <c r="F182" s="556"/>
      <c r="G182" s="497"/>
      <c r="H182" s="497"/>
      <c r="I182" s="497"/>
    </row>
    <row r="183" spans="2:9">
      <c r="B183" s="501"/>
      <c r="C183" s="497"/>
      <c r="D183" s="497"/>
      <c r="E183" s="499"/>
      <c r="F183" s="556"/>
      <c r="G183" s="497"/>
      <c r="H183" s="497"/>
      <c r="I183" s="497"/>
    </row>
    <row r="184" spans="2:9">
      <c r="B184" s="501"/>
      <c r="C184" s="497"/>
      <c r="D184" s="497"/>
      <c r="E184" s="499"/>
      <c r="F184" s="556"/>
      <c r="G184" s="497"/>
      <c r="H184" s="497"/>
      <c r="I184" s="497"/>
    </row>
    <row r="185" spans="2:9">
      <c r="B185" s="501"/>
      <c r="C185" s="497"/>
      <c r="D185" s="497"/>
      <c r="E185" s="499"/>
      <c r="F185" s="556"/>
      <c r="G185" s="497"/>
      <c r="H185" s="497"/>
      <c r="I185" s="497"/>
    </row>
    <row r="186" spans="2:9">
      <c r="B186" s="501"/>
      <c r="C186" s="497"/>
      <c r="D186" s="497"/>
      <c r="E186" s="499"/>
      <c r="F186" s="556"/>
      <c r="G186" s="497"/>
      <c r="H186" s="497"/>
      <c r="I186" s="497"/>
    </row>
    <row r="187" spans="2:9">
      <c r="B187" s="501"/>
      <c r="C187" s="497"/>
      <c r="D187" s="497"/>
      <c r="E187" s="499"/>
      <c r="F187" s="556"/>
      <c r="G187" s="497"/>
      <c r="H187" s="497"/>
      <c r="I187" s="497"/>
    </row>
    <row r="188" spans="2:9">
      <c r="B188" s="501"/>
      <c r="C188" s="497"/>
      <c r="D188" s="497"/>
      <c r="E188" s="499"/>
      <c r="F188" s="556"/>
      <c r="G188" s="497"/>
      <c r="H188" s="497"/>
      <c r="I188" s="497"/>
    </row>
    <row r="189" spans="2:9">
      <c r="B189" s="501"/>
      <c r="C189" s="497"/>
      <c r="D189" s="497"/>
      <c r="E189" s="499"/>
      <c r="F189" s="556"/>
      <c r="G189" s="497"/>
      <c r="H189" s="497"/>
      <c r="I189" s="497"/>
    </row>
    <row r="190" spans="2:9">
      <c r="B190" s="501"/>
      <c r="C190" s="497"/>
      <c r="D190" s="497"/>
      <c r="E190" s="499"/>
      <c r="F190" s="556"/>
      <c r="G190" s="497"/>
      <c r="H190" s="497"/>
      <c r="I190" s="497"/>
    </row>
    <row r="191" spans="2:9">
      <c r="B191" s="501"/>
      <c r="C191" s="497"/>
      <c r="D191" s="497"/>
      <c r="E191" s="499"/>
      <c r="F191" s="556"/>
      <c r="G191" s="497"/>
      <c r="H191" s="497"/>
      <c r="I191" s="497"/>
    </row>
    <row r="192" spans="2:9">
      <c r="B192" s="501"/>
      <c r="C192" s="497"/>
      <c r="D192" s="497"/>
      <c r="E192" s="499"/>
      <c r="F192" s="556"/>
      <c r="G192" s="497"/>
      <c r="H192" s="497"/>
      <c r="I192" s="497"/>
    </row>
    <row r="193" spans="2:9">
      <c r="B193" s="501"/>
      <c r="C193" s="497"/>
      <c r="D193" s="497"/>
      <c r="E193" s="499"/>
      <c r="F193" s="556"/>
      <c r="G193" s="497"/>
      <c r="H193" s="497"/>
      <c r="I193" s="497"/>
    </row>
    <row r="194" spans="2:9">
      <c r="B194" s="501"/>
      <c r="C194" s="497"/>
      <c r="D194" s="497"/>
      <c r="E194" s="499"/>
      <c r="F194" s="556"/>
      <c r="G194" s="497"/>
      <c r="H194" s="497"/>
      <c r="I194" s="497"/>
    </row>
    <row r="195" spans="2:9">
      <c r="B195" s="501"/>
      <c r="C195" s="497"/>
      <c r="D195" s="497"/>
      <c r="E195" s="499"/>
      <c r="F195" s="556"/>
      <c r="G195" s="497"/>
      <c r="H195" s="497"/>
      <c r="I195" s="497"/>
    </row>
    <row r="196" spans="2:9">
      <c r="B196" s="501"/>
      <c r="C196" s="497"/>
      <c r="D196" s="497"/>
      <c r="E196" s="499"/>
      <c r="F196" s="556"/>
      <c r="G196" s="497"/>
      <c r="H196" s="497"/>
      <c r="I196" s="497"/>
    </row>
    <row r="197" spans="2:9">
      <c r="B197" s="501"/>
      <c r="C197" s="497"/>
      <c r="D197" s="497"/>
      <c r="E197" s="499"/>
      <c r="F197" s="556"/>
      <c r="G197" s="497"/>
      <c r="H197" s="497"/>
      <c r="I197" s="497"/>
    </row>
    <row r="198" spans="2:9">
      <c r="B198" s="501"/>
      <c r="C198" s="497"/>
      <c r="D198" s="497"/>
      <c r="E198" s="499"/>
      <c r="F198" s="556"/>
      <c r="G198" s="497"/>
      <c r="H198" s="497"/>
      <c r="I198" s="497"/>
    </row>
    <row r="199" spans="2:9">
      <c r="B199" s="501"/>
      <c r="C199" s="497"/>
      <c r="D199" s="497"/>
      <c r="E199" s="499"/>
      <c r="F199" s="556"/>
      <c r="G199" s="497"/>
      <c r="H199" s="497"/>
      <c r="I199" s="497"/>
    </row>
    <row r="200" spans="2:9">
      <c r="B200" s="501"/>
      <c r="C200" s="497"/>
      <c r="D200" s="497"/>
      <c r="E200" s="499"/>
      <c r="F200" s="556"/>
      <c r="G200" s="497"/>
      <c r="H200" s="497"/>
      <c r="I200" s="497"/>
    </row>
    <row r="201" spans="2:9">
      <c r="B201" s="501"/>
      <c r="C201" s="497"/>
      <c r="D201" s="497"/>
      <c r="E201" s="499"/>
      <c r="F201" s="556"/>
      <c r="G201" s="497"/>
      <c r="H201" s="497"/>
      <c r="I201" s="497"/>
    </row>
    <row r="202" spans="2:9">
      <c r="B202" s="501"/>
      <c r="C202" s="497"/>
      <c r="D202" s="497"/>
      <c r="E202" s="499"/>
      <c r="F202" s="556"/>
      <c r="G202" s="497"/>
      <c r="H202" s="497"/>
      <c r="I202" s="497"/>
    </row>
    <row r="203" spans="2:9">
      <c r="B203" s="501"/>
      <c r="C203" s="497"/>
      <c r="D203" s="497"/>
      <c r="E203" s="499"/>
      <c r="F203" s="556"/>
      <c r="G203" s="497"/>
      <c r="H203" s="497"/>
      <c r="I203" s="497"/>
    </row>
    <row r="204" spans="2:9">
      <c r="B204" s="501"/>
      <c r="C204" s="497"/>
      <c r="D204" s="497"/>
      <c r="E204" s="499"/>
      <c r="F204" s="556"/>
      <c r="G204" s="497"/>
      <c r="H204" s="497"/>
      <c r="I204" s="497"/>
    </row>
    <row r="205" spans="2:9">
      <c r="B205" s="501"/>
      <c r="C205" s="497"/>
      <c r="D205" s="497"/>
      <c r="E205" s="499"/>
      <c r="F205" s="556"/>
      <c r="G205" s="497"/>
      <c r="H205" s="497"/>
      <c r="I205" s="497"/>
    </row>
    <row r="206" spans="2:9">
      <c r="B206" s="501"/>
      <c r="C206" s="497"/>
      <c r="D206" s="497"/>
      <c r="E206" s="499"/>
      <c r="F206" s="556"/>
      <c r="G206" s="497"/>
      <c r="H206" s="497"/>
      <c r="I206" s="497"/>
    </row>
    <row r="207" spans="2:9">
      <c r="B207" s="501"/>
      <c r="C207" s="497"/>
      <c r="D207" s="497"/>
      <c r="E207" s="499"/>
      <c r="F207" s="556"/>
      <c r="G207" s="497"/>
      <c r="H207" s="497"/>
      <c r="I207" s="497"/>
    </row>
    <row r="208" spans="2:9">
      <c r="B208" s="501"/>
      <c r="C208" s="497"/>
      <c r="D208" s="497"/>
      <c r="E208" s="499"/>
      <c r="F208" s="556"/>
      <c r="G208" s="497"/>
      <c r="H208" s="497"/>
      <c r="I208" s="497"/>
    </row>
    <row r="209" spans="2:9">
      <c r="B209" s="501"/>
      <c r="C209" s="497"/>
      <c r="D209" s="497"/>
      <c r="E209" s="499"/>
      <c r="F209" s="556"/>
      <c r="G209" s="497"/>
      <c r="H209" s="497"/>
      <c r="I209" s="497"/>
    </row>
    <row r="210" spans="2:9">
      <c r="B210" s="501"/>
      <c r="C210" s="497"/>
      <c r="D210" s="497"/>
      <c r="E210" s="499"/>
      <c r="F210" s="556"/>
      <c r="G210" s="497"/>
      <c r="H210" s="497"/>
      <c r="I210" s="497"/>
    </row>
    <row r="211" spans="2:9">
      <c r="B211" s="501"/>
      <c r="C211" s="497"/>
      <c r="D211" s="497"/>
      <c r="E211" s="499"/>
      <c r="F211" s="556"/>
      <c r="G211" s="497"/>
      <c r="H211" s="497"/>
      <c r="I211" s="497"/>
    </row>
    <row r="212" spans="2:9">
      <c r="B212" s="501"/>
      <c r="C212" s="497"/>
      <c r="D212" s="497"/>
      <c r="E212" s="499"/>
      <c r="F212" s="556"/>
      <c r="G212" s="497"/>
      <c r="H212" s="497"/>
      <c r="I212" s="497"/>
    </row>
    <row r="213" spans="2:9">
      <c r="B213" s="501"/>
      <c r="C213" s="497"/>
      <c r="D213" s="497"/>
      <c r="E213" s="499"/>
      <c r="F213" s="556"/>
      <c r="G213" s="497"/>
      <c r="H213" s="497"/>
      <c r="I213" s="497"/>
    </row>
    <row r="214" spans="2:9">
      <c r="B214" s="501"/>
      <c r="C214" s="497"/>
      <c r="D214" s="497"/>
      <c r="E214" s="499"/>
      <c r="F214" s="556"/>
      <c r="G214" s="497"/>
      <c r="H214" s="497"/>
      <c r="I214" s="497"/>
    </row>
    <row r="215" spans="2:9">
      <c r="B215" s="501"/>
      <c r="C215" s="497"/>
      <c r="D215" s="497"/>
      <c r="E215" s="499"/>
      <c r="F215" s="556"/>
      <c r="G215" s="497"/>
      <c r="H215" s="497"/>
      <c r="I215" s="497"/>
    </row>
    <row r="216" spans="2:9">
      <c r="B216" s="501"/>
      <c r="C216" s="497"/>
      <c r="D216" s="497"/>
      <c r="E216" s="499"/>
      <c r="F216" s="556"/>
      <c r="G216" s="497"/>
      <c r="H216" s="497"/>
      <c r="I216" s="497"/>
    </row>
    <row r="217" spans="2:9">
      <c r="B217" s="501"/>
      <c r="C217" s="497"/>
      <c r="D217" s="497"/>
      <c r="E217" s="499"/>
      <c r="F217" s="556"/>
      <c r="G217" s="497"/>
      <c r="H217" s="497"/>
      <c r="I217" s="497"/>
    </row>
    <row r="218" spans="2:9">
      <c r="B218" s="501"/>
      <c r="C218" s="497"/>
      <c r="D218" s="497"/>
      <c r="E218" s="499"/>
      <c r="F218" s="556"/>
      <c r="G218" s="497"/>
      <c r="H218" s="497"/>
      <c r="I218" s="497"/>
    </row>
    <row r="219" spans="2:9">
      <c r="B219" s="501"/>
      <c r="C219" s="497"/>
      <c r="D219" s="497"/>
      <c r="E219" s="499"/>
      <c r="F219" s="556"/>
      <c r="G219" s="497"/>
      <c r="H219" s="497"/>
      <c r="I219" s="497"/>
    </row>
    <row r="220" spans="2:9">
      <c r="B220" s="501"/>
      <c r="C220" s="497"/>
      <c r="D220" s="497"/>
      <c r="E220" s="499"/>
      <c r="F220" s="556"/>
      <c r="G220" s="497"/>
      <c r="H220" s="497"/>
      <c r="I220" s="497"/>
    </row>
    <row r="221" spans="2:9">
      <c r="B221" s="501"/>
      <c r="C221" s="497"/>
      <c r="D221" s="497"/>
      <c r="E221" s="499"/>
      <c r="F221" s="556"/>
      <c r="G221" s="497"/>
      <c r="H221" s="497"/>
      <c r="I221" s="497"/>
    </row>
    <row r="222" spans="2:9">
      <c r="B222" s="501"/>
      <c r="C222" s="497"/>
      <c r="D222" s="497"/>
      <c r="E222" s="499"/>
      <c r="F222" s="556"/>
      <c r="G222" s="497"/>
      <c r="H222" s="497"/>
      <c r="I222" s="497"/>
    </row>
    <row r="223" spans="2:9">
      <c r="B223" s="501"/>
      <c r="C223" s="497"/>
      <c r="D223" s="497"/>
      <c r="E223" s="499"/>
      <c r="F223" s="556"/>
      <c r="G223" s="497"/>
      <c r="H223" s="497"/>
      <c r="I223" s="497"/>
    </row>
    <row r="224" spans="2:9">
      <c r="B224" s="501"/>
      <c r="C224" s="497"/>
      <c r="D224" s="497"/>
      <c r="E224" s="499"/>
      <c r="F224" s="556"/>
      <c r="G224" s="497"/>
      <c r="H224" s="497"/>
      <c r="I224" s="497"/>
    </row>
    <row r="225" spans="2:9">
      <c r="B225" s="501"/>
      <c r="C225" s="497"/>
      <c r="D225" s="497"/>
      <c r="E225" s="499"/>
      <c r="F225" s="556"/>
      <c r="G225" s="497"/>
      <c r="H225" s="497"/>
      <c r="I225" s="497"/>
    </row>
    <row r="226" spans="2:9">
      <c r="B226" s="501"/>
      <c r="C226" s="497"/>
      <c r="D226" s="497"/>
      <c r="E226" s="499"/>
      <c r="F226" s="556"/>
      <c r="G226" s="497"/>
      <c r="H226" s="497"/>
      <c r="I226" s="497"/>
    </row>
    <row r="227" spans="2:9">
      <c r="B227" s="501"/>
      <c r="C227" s="497"/>
      <c r="D227" s="497"/>
      <c r="E227" s="499"/>
      <c r="F227" s="556"/>
      <c r="G227" s="497"/>
      <c r="H227" s="497"/>
      <c r="I227" s="497"/>
    </row>
    <row r="228" spans="2:9">
      <c r="B228" s="501"/>
      <c r="C228" s="497"/>
      <c r="D228" s="497"/>
      <c r="E228" s="499"/>
      <c r="F228" s="556"/>
      <c r="G228" s="497"/>
      <c r="H228" s="497"/>
      <c r="I228" s="497"/>
    </row>
    <row r="229" spans="2:9">
      <c r="B229" s="501"/>
      <c r="C229" s="497"/>
      <c r="D229" s="497"/>
      <c r="E229" s="499"/>
      <c r="F229" s="556"/>
      <c r="G229" s="497"/>
      <c r="H229" s="497"/>
      <c r="I229" s="497"/>
    </row>
    <row r="230" spans="2:9">
      <c r="B230" s="501"/>
      <c r="C230" s="497"/>
      <c r="D230" s="497"/>
      <c r="E230" s="499"/>
      <c r="F230" s="556"/>
      <c r="G230" s="497"/>
      <c r="H230" s="497"/>
      <c r="I230" s="497"/>
    </row>
    <row r="231" spans="2:9">
      <c r="B231" s="501"/>
      <c r="C231" s="497"/>
      <c r="D231" s="497"/>
      <c r="E231" s="499"/>
      <c r="F231" s="556"/>
      <c r="G231" s="497"/>
      <c r="H231" s="497"/>
      <c r="I231" s="497"/>
    </row>
    <row r="232" spans="2:9">
      <c r="B232" s="501"/>
      <c r="C232" s="497"/>
      <c r="D232" s="497"/>
      <c r="E232" s="499"/>
      <c r="F232" s="556"/>
      <c r="G232" s="497"/>
      <c r="H232" s="497"/>
      <c r="I232" s="497"/>
    </row>
    <row r="233" spans="2:9">
      <c r="B233" s="501"/>
      <c r="C233" s="497"/>
      <c r="D233" s="497"/>
      <c r="E233" s="499"/>
      <c r="F233" s="556"/>
      <c r="G233" s="497"/>
      <c r="H233" s="497"/>
      <c r="I233" s="497"/>
    </row>
    <row r="234" spans="2:9">
      <c r="B234" s="501"/>
      <c r="C234" s="497"/>
      <c r="D234" s="497"/>
      <c r="E234" s="499"/>
      <c r="F234" s="556"/>
      <c r="G234" s="497"/>
      <c r="H234" s="497"/>
      <c r="I234" s="497"/>
    </row>
    <row r="235" spans="2:9">
      <c r="B235" s="501"/>
      <c r="C235" s="497"/>
      <c r="D235" s="497"/>
      <c r="E235" s="499"/>
      <c r="F235" s="556"/>
      <c r="G235" s="497"/>
      <c r="H235" s="497"/>
      <c r="I235" s="497"/>
    </row>
    <row r="236" spans="2:9">
      <c r="B236" s="501"/>
      <c r="C236" s="497"/>
      <c r="D236" s="497"/>
      <c r="E236" s="499"/>
      <c r="F236" s="556"/>
      <c r="G236" s="497"/>
      <c r="H236" s="497"/>
      <c r="I236" s="497"/>
    </row>
    <row r="237" spans="2:9">
      <c r="B237" s="501"/>
      <c r="C237" s="497"/>
      <c r="D237" s="497"/>
      <c r="E237" s="499"/>
      <c r="F237" s="556"/>
      <c r="G237" s="497"/>
      <c r="H237" s="497"/>
      <c r="I237" s="497"/>
    </row>
    <row r="238" spans="2:9">
      <c r="B238" s="501"/>
      <c r="C238" s="497"/>
      <c r="D238" s="497"/>
      <c r="E238" s="499"/>
      <c r="F238" s="556"/>
      <c r="G238" s="497"/>
      <c r="H238" s="497"/>
      <c r="I238" s="497"/>
    </row>
    <row r="239" spans="2:9">
      <c r="B239" s="501"/>
      <c r="C239" s="497"/>
      <c r="D239" s="497"/>
      <c r="E239" s="499"/>
      <c r="F239" s="556"/>
      <c r="G239" s="497"/>
      <c r="H239" s="497"/>
      <c r="I239" s="497"/>
    </row>
    <row r="240" spans="2:9">
      <c r="B240" s="501"/>
      <c r="C240" s="497"/>
      <c r="D240" s="497"/>
      <c r="E240" s="499"/>
      <c r="F240" s="556"/>
      <c r="G240" s="497"/>
      <c r="H240" s="497"/>
      <c r="I240" s="497"/>
    </row>
    <row r="241" spans="2:9">
      <c r="B241" s="501"/>
      <c r="C241" s="497"/>
      <c r="D241" s="497"/>
      <c r="E241" s="499"/>
      <c r="F241" s="556"/>
      <c r="G241" s="497"/>
      <c r="H241" s="497"/>
      <c r="I241" s="497"/>
    </row>
    <row r="242" spans="2:9">
      <c r="B242" s="501"/>
      <c r="C242" s="497"/>
      <c r="D242" s="497"/>
      <c r="E242" s="499"/>
      <c r="F242" s="556"/>
      <c r="G242" s="497"/>
      <c r="H242" s="497"/>
      <c r="I242" s="497"/>
    </row>
    <row r="243" spans="2:9">
      <c r="B243" s="501"/>
      <c r="C243" s="497"/>
      <c r="D243" s="497"/>
      <c r="E243" s="499"/>
      <c r="F243" s="556"/>
      <c r="G243" s="497"/>
      <c r="H243" s="497"/>
      <c r="I243" s="497"/>
    </row>
    <row r="244" spans="2:9">
      <c r="B244" s="501"/>
      <c r="C244" s="497"/>
      <c r="D244" s="497"/>
      <c r="E244" s="499"/>
      <c r="F244" s="556"/>
      <c r="G244" s="497"/>
      <c r="H244" s="497"/>
      <c r="I244" s="497"/>
    </row>
    <row r="245" spans="2:9">
      <c r="B245" s="501"/>
      <c r="C245" s="497"/>
      <c r="D245" s="497"/>
      <c r="E245" s="499"/>
      <c r="F245" s="556"/>
      <c r="G245" s="497"/>
      <c r="H245" s="497"/>
      <c r="I245" s="497"/>
    </row>
    <row r="246" spans="2:9">
      <c r="B246" s="501"/>
      <c r="C246" s="497"/>
      <c r="D246" s="497"/>
      <c r="E246" s="499"/>
      <c r="F246" s="556"/>
      <c r="G246" s="497"/>
      <c r="H246" s="497"/>
      <c r="I246" s="497"/>
    </row>
    <row r="247" spans="2:9">
      <c r="B247" s="501"/>
      <c r="C247" s="497"/>
      <c r="D247" s="497"/>
      <c r="E247" s="499"/>
      <c r="F247" s="556"/>
      <c r="G247" s="497"/>
      <c r="H247" s="497"/>
      <c r="I247" s="497"/>
    </row>
    <row r="248" spans="2:9">
      <c r="B248" s="501"/>
      <c r="C248" s="497"/>
      <c r="D248" s="497"/>
      <c r="E248" s="499"/>
      <c r="F248" s="556"/>
      <c r="G248" s="497"/>
      <c r="H248" s="497"/>
      <c r="I248" s="497"/>
    </row>
    <row r="249" spans="2:9">
      <c r="B249" s="501"/>
      <c r="C249" s="497"/>
      <c r="D249" s="497"/>
      <c r="E249" s="499"/>
      <c r="F249" s="556"/>
      <c r="G249" s="497"/>
      <c r="H249" s="497"/>
      <c r="I249" s="497"/>
    </row>
    <row r="250" spans="2:9">
      <c r="B250" s="501"/>
      <c r="C250" s="497"/>
      <c r="D250" s="497"/>
      <c r="E250" s="499"/>
      <c r="F250" s="556"/>
      <c r="G250" s="497"/>
      <c r="H250" s="497"/>
      <c r="I250" s="497"/>
    </row>
    <row r="251" spans="2:9">
      <c r="B251" s="501"/>
      <c r="C251" s="497"/>
      <c r="D251" s="497"/>
      <c r="E251" s="499"/>
      <c r="F251" s="556"/>
      <c r="G251" s="497"/>
      <c r="H251" s="497"/>
      <c r="I251" s="497"/>
    </row>
    <row r="252" spans="2:9">
      <c r="B252" s="501"/>
      <c r="C252" s="497"/>
      <c r="D252" s="497"/>
      <c r="E252" s="499"/>
      <c r="F252" s="556"/>
      <c r="G252" s="497"/>
      <c r="H252" s="497"/>
      <c r="I252" s="497"/>
    </row>
    <row r="253" spans="2:9">
      <c r="B253" s="501"/>
      <c r="C253" s="497"/>
      <c r="D253" s="497"/>
      <c r="E253" s="499"/>
      <c r="F253" s="556"/>
      <c r="G253" s="497"/>
      <c r="H253" s="497"/>
      <c r="I253" s="497"/>
    </row>
    <row r="254" spans="2:9">
      <c r="B254" s="501"/>
      <c r="C254" s="497"/>
      <c r="D254" s="497"/>
      <c r="E254" s="499"/>
      <c r="F254" s="556"/>
      <c r="G254" s="497"/>
      <c r="H254" s="497"/>
      <c r="I254" s="497"/>
    </row>
  </sheetData>
  <mergeCells count="19">
    <mergeCell ref="A140:B140"/>
    <mergeCell ref="C109:D109"/>
    <mergeCell ref="C110:D110"/>
    <mergeCell ref="C117:D117"/>
    <mergeCell ref="B123:C123"/>
    <mergeCell ref="B124:C124"/>
    <mergeCell ref="A132:B132"/>
    <mergeCell ref="C108:D108"/>
    <mergeCell ref="A9:K9"/>
    <mergeCell ref="A64:B64"/>
    <mergeCell ref="C64:D64"/>
    <mergeCell ref="A68:B68"/>
    <mergeCell ref="A93:B93"/>
    <mergeCell ref="C93:D93"/>
    <mergeCell ref="A99:B99"/>
    <mergeCell ref="C99:D99"/>
    <mergeCell ref="C105:D105"/>
    <mergeCell ref="C106:D106"/>
    <mergeCell ref="C107:D107"/>
  </mergeCells>
  <conditionalFormatting sqref="B3">
    <cfRule type="dataBar" priority="1">
      <dataBar>
        <cfvo type="min"/>
        <cfvo type="max"/>
        <color rgb="FF63C384"/>
      </dataBar>
      <extLst>
        <ext xmlns:x14="http://schemas.microsoft.com/office/spreadsheetml/2009/9/main" uri="{B025F937-C7B1-47D3-B67F-A62EFF666E3E}">
          <x14:id>{78C604EB-4FFD-4705-A3CF-DDE5C77EC09A}</x14:id>
        </ext>
      </extLst>
    </cfRule>
  </conditionalFormatting>
  <conditionalFormatting sqref="B4">
    <cfRule type="dataBar" priority="4">
      <dataBar>
        <cfvo type="min"/>
        <cfvo type="max"/>
        <color rgb="FF63C384"/>
      </dataBar>
      <extLst>
        <ext xmlns:x14="http://schemas.microsoft.com/office/spreadsheetml/2009/9/main" uri="{B025F937-C7B1-47D3-B67F-A62EFF666E3E}">
          <x14:id>{90BD06FA-7825-422D-B7A4-6D210FF1B9D3}</x14:id>
        </ext>
      </extLst>
    </cfRule>
  </conditionalFormatting>
  <conditionalFormatting sqref="B5:B7">
    <cfRule type="dataBar" priority="3">
      <dataBar>
        <cfvo type="min"/>
        <cfvo type="max"/>
        <color rgb="FF63C384"/>
      </dataBar>
      <extLst>
        <ext xmlns:x14="http://schemas.microsoft.com/office/spreadsheetml/2009/9/main" uri="{B025F937-C7B1-47D3-B67F-A62EFF666E3E}">
          <x14:id>{519810CB-D23A-4772-81F1-A6FFC7D2AE39}</x14:id>
        </ext>
      </extLst>
    </cfRule>
  </conditionalFormatting>
  <conditionalFormatting sqref="G132">
    <cfRule type="dataBar" priority="2">
      <dataBar>
        <cfvo type="min"/>
        <cfvo type="max"/>
        <color rgb="FF63C384"/>
      </dataBar>
      <extLst>
        <ext xmlns:x14="http://schemas.microsoft.com/office/spreadsheetml/2009/9/main" uri="{B025F937-C7B1-47D3-B67F-A62EFF666E3E}">
          <x14:id>{D8BDCB67-2661-40A6-A217-F3D8BD33D312}</x14:id>
        </ext>
      </extLst>
    </cfRule>
  </conditionalFormatting>
  <conditionalFormatting sqref="K93:K94">
    <cfRule type="dataBar" priority="7">
      <dataBar>
        <cfvo type="min"/>
        <cfvo type="max"/>
        <color rgb="FF63C384"/>
      </dataBar>
      <extLst>
        <ext xmlns:x14="http://schemas.microsoft.com/office/spreadsheetml/2009/9/main" uri="{B025F937-C7B1-47D3-B67F-A62EFF666E3E}">
          <x14:id>{B085AD36-B8D1-408D-9E43-6A593C5127C4}</x14:id>
        </ext>
      </extLst>
    </cfRule>
  </conditionalFormatting>
  <conditionalFormatting sqref="K116">
    <cfRule type="dataBar" priority="6">
      <dataBar>
        <cfvo type="min"/>
        <cfvo type="max"/>
        <color rgb="FF63C384"/>
      </dataBar>
      <extLst>
        <ext xmlns:x14="http://schemas.microsoft.com/office/spreadsheetml/2009/9/main" uri="{B025F937-C7B1-47D3-B67F-A62EFF666E3E}">
          <x14:id>{77D20C3E-E514-4BA6-B9F6-C3A7E5AD63A4}</x14:id>
        </ext>
      </extLst>
    </cfRule>
  </conditionalFormatting>
  <conditionalFormatting sqref="K163:K1048576 K3:K8 K118:K120 K10:K92 K123:K158 K95:K114">
    <cfRule type="dataBar" priority="5">
      <dataBar>
        <cfvo type="min"/>
        <cfvo type="max"/>
        <color rgb="FF63C384"/>
      </dataBar>
      <extLst>
        <ext xmlns:x14="http://schemas.microsoft.com/office/spreadsheetml/2009/9/main" uri="{B025F937-C7B1-47D3-B67F-A62EFF666E3E}">
          <x14:id>{C232B91C-7318-441C-8785-1ACA68D132DE}</x14:id>
        </ext>
      </extLst>
    </cfRule>
  </conditionalFormatting>
  <pageMargins left="0.7" right="0.7" top="0.75" bottom="0.75" header="0.3" footer="0.3"/>
  <pageSetup paperSize="9" orientation="portrait" r:id="rId1"/>
  <legacyDrawing r:id="rId2"/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dataBar" id="{78C604EB-4FFD-4705-A3CF-DDE5C77EC09A}">
            <x14:dataBar minLength="0" maxLength="100" border="1" negativeBarBorderColorSameAsPositive="0">
              <x14:cfvo type="autoMin"/>
              <x14:cfvo type="autoMax"/>
              <x14:borderColor rgb="FF63C384"/>
              <x14:negativeFillColor rgb="FFFF0000"/>
              <x14:negativeBorderColor rgb="FFFF0000"/>
              <x14:axisColor rgb="FF000000"/>
            </x14:dataBar>
          </x14:cfRule>
          <xm:sqref>B3</xm:sqref>
        </x14:conditionalFormatting>
        <x14:conditionalFormatting xmlns:xm="http://schemas.microsoft.com/office/excel/2006/main">
          <x14:cfRule type="dataBar" id="{90BD06FA-7825-422D-B7A4-6D210FF1B9D3}">
            <x14:dataBar minLength="0" maxLength="100" border="1" negativeBarBorderColorSameAsPositive="0">
              <x14:cfvo type="autoMin"/>
              <x14:cfvo type="autoMax"/>
              <x14:borderColor rgb="FF63C384"/>
              <x14:negativeFillColor rgb="FFFF0000"/>
              <x14:negativeBorderColor rgb="FFFF0000"/>
              <x14:axisColor rgb="FF000000"/>
            </x14:dataBar>
          </x14:cfRule>
          <xm:sqref>B4</xm:sqref>
        </x14:conditionalFormatting>
        <x14:conditionalFormatting xmlns:xm="http://schemas.microsoft.com/office/excel/2006/main">
          <x14:cfRule type="dataBar" id="{519810CB-D23A-4772-81F1-A6FFC7D2AE39}">
            <x14:dataBar minLength="0" maxLength="100" border="1" negativeBarBorderColorSameAsPositive="0">
              <x14:cfvo type="autoMin"/>
              <x14:cfvo type="autoMax"/>
              <x14:borderColor rgb="FF63C384"/>
              <x14:negativeFillColor rgb="FFFF0000"/>
              <x14:negativeBorderColor rgb="FFFF0000"/>
              <x14:axisColor rgb="FF000000"/>
            </x14:dataBar>
          </x14:cfRule>
          <xm:sqref>B5:B7</xm:sqref>
        </x14:conditionalFormatting>
        <x14:conditionalFormatting xmlns:xm="http://schemas.microsoft.com/office/excel/2006/main">
          <x14:cfRule type="dataBar" id="{D8BDCB67-2661-40A6-A217-F3D8BD33D312}">
            <x14:dataBar minLength="0" maxLength="100" border="1" negativeBarBorderColorSameAsPositive="0">
              <x14:cfvo type="autoMin"/>
              <x14:cfvo type="autoMax"/>
              <x14:borderColor rgb="FF63C384"/>
              <x14:negativeFillColor rgb="FFFF0000"/>
              <x14:negativeBorderColor rgb="FFFF0000"/>
              <x14:axisColor rgb="FF000000"/>
            </x14:dataBar>
          </x14:cfRule>
          <xm:sqref>G132</xm:sqref>
        </x14:conditionalFormatting>
        <x14:conditionalFormatting xmlns:xm="http://schemas.microsoft.com/office/excel/2006/main">
          <x14:cfRule type="dataBar" id="{B085AD36-B8D1-408D-9E43-6A593C5127C4}">
            <x14:dataBar minLength="0" maxLength="100" border="1" negativeBarBorderColorSameAsPositive="0" axisPosition="none">
              <x14:cfvo type="autoMin"/>
              <x14:cfvo type="autoMax"/>
              <x14:borderColor rgb="FF63C384"/>
              <x14:negativeFillColor rgb="FFFF0000"/>
              <x14:negativeBorderColor rgb="FFFF0000"/>
            </x14:dataBar>
          </x14:cfRule>
          <xm:sqref>K93:K94</xm:sqref>
        </x14:conditionalFormatting>
        <x14:conditionalFormatting xmlns:xm="http://schemas.microsoft.com/office/excel/2006/main">
          <x14:cfRule type="dataBar" id="{77D20C3E-E514-4BA6-B9F6-C3A7E5AD63A4}">
            <x14:dataBar minLength="0" maxLength="100" border="1" negativeBarBorderColorSameAsPositive="0" axisPosition="none">
              <x14:cfvo type="autoMin"/>
              <x14:cfvo type="autoMax"/>
              <x14:borderColor rgb="FF63C384"/>
              <x14:negativeFillColor rgb="FFFF0000"/>
              <x14:negativeBorderColor rgb="FFFF0000"/>
            </x14:dataBar>
          </x14:cfRule>
          <xm:sqref>K116</xm:sqref>
        </x14:conditionalFormatting>
        <x14:conditionalFormatting xmlns:xm="http://schemas.microsoft.com/office/excel/2006/main">
          <x14:cfRule type="dataBar" id="{C232B91C-7318-441C-8785-1ACA68D132DE}">
            <x14:dataBar minLength="0" maxLength="100" border="1" negativeBarBorderColorSameAsPositive="0" axisPosition="none">
              <x14:cfvo type="autoMin"/>
              <x14:cfvo type="autoMax"/>
              <x14:borderColor rgb="FF63C384"/>
              <x14:negativeFillColor rgb="FFFF0000"/>
              <x14:negativeBorderColor rgb="FFFF0000"/>
            </x14:dataBar>
          </x14:cfRule>
          <xm:sqref>K163:K1048576 K3:K8 K118:K120 K10:K92 K123:K158 K95:K114</xm:sqref>
        </x14:conditionalFormatting>
      </x14:conditionalFormattings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3321B82-3B0A-4972-B8D9-D1F7A17B9F42}">
  <sheetPr>
    <tabColor rgb="FF92D050"/>
  </sheetPr>
  <dimension ref="A1:F15"/>
  <sheetViews>
    <sheetView workbookViewId="0">
      <selection activeCell="A28" sqref="A28"/>
    </sheetView>
  </sheetViews>
  <sheetFormatPr defaultColWidth="9" defaultRowHeight="15"/>
  <cols>
    <col min="1" max="1" width="44.25" style="200" bestFit="1" customWidth="1"/>
    <col min="2" max="2" width="14.125" style="200" customWidth="1"/>
    <col min="3" max="3" width="14.125" style="200" bestFit="1" customWidth="1"/>
    <col min="4" max="4" width="12.125" style="200" bestFit="1" customWidth="1"/>
    <col min="5" max="5" width="8.125" style="200" bestFit="1" customWidth="1"/>
    <col min="6" max="6" width="6.75" style="200" bestFit="1" customWidth="1"/>
    <col min="7" max="16384" width="9" style="200"/>
  </cols>
  <sheetData>
    <row r="1" spans="1:6">
      <c r="A1" s="200" t="s">
        <v>242</v>
      </c>
      <c r="B1" s="200" t="s">
        <v>243</v>
      </c>
      <c r="C1" s="200" t="s">
        <v>244</v>
      </c>
      <c r="D1" s="200" t="s">
        <v>245</v>
      </c>
      <c r="E1" s="200" t="s">
        <v>246</v>
      </c>
      <c r="F1" s="200" t="s">
        <v>247</v>
      </c>
    </row>
    <row r="2" spans="1:6">
      <c r="A2" s="201" t="s">
        <v>248</v>
      </c>
      <c r="B2" s="200" t="s">
        <v>249</v>
      </c>
      <c r="F2" s="221">
        <v>0</v>
      </c>
    </row>
    <row r="3" spans="1:6">
      <c r="A3" s="201" t="s">
        <v>250</v>
      </c>
      <c r="B3" s="200" t="s">
        <v>249</v>
      </c>
      <c r="F3" s="221">
        <v>21.1</v>
      </c>
    </row>
    <row r="4" spans="1:6">
      <c r="A4" s="201" t="s">
        <v>251</v>
      </c>
      <c r="B4" s="200" t="s">
        <v>249</v>
      </c>
      <c r="F4" s="221">
        <v>3.4</v>
      </c>
    </row>
    <row r="5" spans="1:6">
      <c r="A5" s="201" t="s">
        <v>252</v>
      </c>
      <c r="B5" s="200" t="s">
        <v>249</v>
      </c>
      <c r="F5" s="221">
        <v>2.2000000000000002</v>
      </c>
    </row>
    <row r="6" spans="1:6">
      <c r="A6" s="201" t="s">
        <v>253</v>
      </c>
      <c r="B6" s="200" t="s">
        <v>249</v>
      </c>
      <c r="F6" s="221">
        <v>85</v>
      </c>
    </row>
    <row r="7" spans="1:6">
      <c r="A7" s="201" t="s">
        <v>254</v>
      </c>
      <c r="B7" s="200" t="s">
        <v>249</v>
      </c>
      <c r="F7" s="221">
        <v>31</v>
      </c>
    </row>
    <row r="8" spans="1:6">
      <c r="A8" s="201" t="s">
        <v>255</v>
      </c>
      <c r="B8" s="200" t="s">
        <v>249</v>
      </c>
      <c r="F8" s="221">
        <v>34.950000000000003</v>
      </c>
    </row>
    <row r="9" spans="1:6">
      <c r="A9" s="201" t="s">
        <v>256</v>
      </c>
      <c r="B9" s="200" t="s">
        <v>249</v>
      </c>
      <c r="F9" s="221">
        <v>9</v>
      </c>
    </row>
    <row r="10" spans="1:6">
      <c r="A10" s="201" t="s">
        <v>257</v>
      </c>
      <c r="B10" s="200" t="s">
        <v>249</v>
      </c>
      <c r="F10" s="221">
        <v>233.85</v>
      </c>
    </row>
    <row r="11" spans="1:6">
      <c r="A11" s="201" t="s">
        <v>258</v>
      </c>
      <c r="B11" s="200" t="s">
        <v>249</v>
      </c>
      <c r="F11" s="221">
        <v>207.7</v>
      </c>
    </row>
    <row r="15" spans="1:6">
      <c r="F15" s="217"/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7EE1198-E18C-984E-9CCF-7461ADDF4C63}">
  <sheetPr>
    <tabColor rgb="FF92D050"/>
  </sheetPr>
  <dimension ref="B1:U156"/>
  <sheetViews>
    <sheetView zoomScale="80" zoomScaleNormal="80" workbookViewId="0">
      <selection activeCell="E25" sqref="E25"/>
    </sheetView>
  </sheetViews>
  <sheetFormatPr defaultColWidth="11" defaultRowHeight="15.75"/>
  <cols>
    <col min="1" max="1" width="4.125" customWidth="1"/>
    <col min="2" max="2" width="48.75" style="135" bestFit="1" customWidth="1"/>
    <col min="3" max="3" width="5.25" style="135" bestFit="1" customWidth="1"/>
    <col min="4" max="4" width="10.25" style="135" customWidth="1"/>
    <col min="5" max="5" width="30.25" style="135" customWidth="1"/>
    <col min="6" max="6" width="14.125" style="135" customWidth="1"/>
    <col min="7" max="7" width="17" bestFit="1" customWidth="1"/>
    <col min="8" max="8" width="12.125" style="137" hidden="1" customWidth="1"/>
    <col min="9" max="9" width="11.25" style="134" hidden="1" customWidth="1"/>
    <col min="10" max="11" width="11.25" style="134" bestFit="1" customWidth="1"/>
    <col min="12" max="12" width="11.25" style="134" customWidth="1"/>
    <col min="14" max="14" width="11" style="152"/>
    <col min="17" max="18" width="105.25" bestFit="1" customWidth="1"/>
    <col min="19" max="19" width="39" bestFit="1" customWidth="1"/>
    <col min="20" max="20" width="31.125" bestFit="1" customWidth="1"/>
    <col min="21" max="21" width="8.5" bestFit="1" customWidth="1"/>
    <col min="22" max="22" width="42.5" bestFit="1" customWidth="1"/>
    <col min="23" max="23" width="6.75" bestFit="1" customWidth="1"/>
    <col min="24" max="24" width="9.5" bestFit="1" customWidth="1"/>
    <col min="26" max="27" width="14.5" bestFit="1" customWidth="1"/>
  </cols>
  <sheetData>
    <row r="1" spans="2:17" ht="16.5" thickBot="1"/>
    <row r="2" spans="2:17">
      <c r="B2" s="138"/>
      <c r="C2" s="139"/>
      <c r="D2" s="139"/>
      <c r="E2" s="139"/>
      <c r="F2" s="139"/>
      <c r="G2" s="139"/>
      <c r="H2" s="140"/>
      <c r="I2" s="141"/>
      <c r="J2" s="141"/>
      <c r="K2" s="141"/>
      <c r="L2" s="141"/>
      <c r="M2" s="139"/>
      <c r="N2" s="153"/>
      <c r="O2" s="139"/>
      <c r="P2" s="142"/>
      <c r="Q2" s="139"/>
    </row>
    <row r="3" spans="2:17" ht="25.5">
      <c r="B3" s="32" t="s">
        <v>1</v>
      </c>
      <c r="C3" s="143" t="s">
        <v>259</v>
      </c>
      <c r="D3" s="143" t="s">
        <v>260</v>
      </c>
      <c r="E3" s="32" t="s">
        <v>261</v>
      </c>
      <c r="F3" s="32" t="s">
        <v>262</v>
      </c>
      <c r="G3" s="32" t="s">
        <v>3</v>
      </c>
      <c r="H3" s="36">
        <v>2021</v>
      </c>
      <c r="I3" s="36">
        <v>2022</v>
      </c>
      <c r="J3" s="36">
        <v>2023</v>
      </c>
      <c r="K3" s="36">
        <v>2024</v>
      </c>
      <c r="L3" s="36">
        <v>2025</v>
      </c>
      <c r="M3" s="36" t="s">
        <v>5</v>
      </c>
      <c r="N3" s="154" t="s">
        <v>263</v>
      </c>
      <c r="O3" s="36" t="s">
        <v>10</v>
      </c>
      <c r="P3" s="36" t="s">
        <v>11</v>
      </c>
      <c r="Q3" s="144" t="s">
        <v>264</v>
      </c>
    </row>
    <row r="4" spans="2:17">
      <c r="B4" s="133" t="s">
        <v>48</v>
      </c>
      <c r="C4" s="133" t="s">
        <v>49</v>
      </c>
      <c r="D4" s="133" t="s">
        <v>50</v>
      </c>
      <c r="E4" s="145" t="s">
        <v>47</v>
      </c>
      <c r="F4" s="145"/>
      <c r="G4" s="145">
        <v>212</v>
      </c>
      <c r="H4" s="146">
        <v>34</v>
      </c>
      <c r="I4" s="147">
        <v>34.700000000000003</v>
      </c>
      <c r="J4" s="147">
        <v>38.35</v>
      </c>
      <c r="K4" s="147">
        <v>38.35</v>
      </c>
      <c r="L4" s="147"/>
      <c r="M4" s="133" t="s">
        <v>265</v>
      </c>
      <c r="N4" s="155" t="s">
        <v>266</v>
      </c>
      <c r="O4" s="133" t="s">
        <v>266</v>
      </c>
      <c r="P4" s="133" t="s">
        <v>266</v>
      </c>
      <c r="Q4" s="133"/>
    </row>
    <row r="5" spans="2:17">
      <c r="B5" s="133" t="s">
        <v>48</v>
      </c>
      <c r="C5" s="133" t="s">
        <v>49</v>
      </c>
      <c r="D5" s="133" t="s">
        <v>52</v>
      </c>
      <c r="E5" s="145" t="s">
        <v>51</v>
      </c>
      <c r="F5" s="145"/>
      <c r="G5" s="145">
        <v>211</v>
      </c>
      <c r="H5" s="146">
        <v>40</v>
      </c>
      <c r="I5" s="147">
        <v>40.800000000000004</v>
      </c>
      <c r="J5" s="147">
        <v>47.35</v>
      </c>
      <c r="K5" s="147">
        <v>47.35</v>
      </c>
      <c r="L5" s="147"/>
      <c r="M5" s="133" t="s">
        <v>265</v>
      </c>
      <c r="N5" s="155" t="s">
        <v>266</v>
      </c>
      <c r="O5" s="133" t="s">
        <v>266</v>
      </c>
      <c r="P5" s="133" t="s">
        <v>266</v>
      </c>
      <c r="Q5" s="133"/>
    </row>
    <row r="6" spans="2:17">
      <c r="B6" s="133" t="s">
        <v>267</v>
      </c>
      <c r="C6" s="133" t="s">
        <v>54</v>
      </c>
      <c r="D6" s="133" t="s">
        <v>50</v>
      </c>
      <c r="E6" s="145" t="s">
        <v>53</v>
      </c>
      <c r="F6" s="145"/>
      <c r="G6" s="145">
        <v>212</v>
      </c>
      <c r="H6" s="146">
        <v>24</v>
      </c>
      <c r="I6" s="147">
        <v>24.4</v>
      </c>
      <c r="J6" s="147">
        <v>28.35</v>
      </c>
      <c r="K6" s="147">
        <v>28.35</v>
      </c>
      <c r="L6" s="147"/>
      <c r="M6" s="133" t="s">
        <v>265</v>
      </c>
      <c r="N6" s="155" t="s">
        <v>266</v>
      </c>
      <c r="O6" s="133" t="s">
        <v>266</v>
      </c>
      <c r="P6" s="133" t="s">
        <v>266</v>
      </c>
      <c r="Q6" s="133"/>
    </row>
    <row r="7" spans="2:17">
      <c r="B7" s="133" t="s">
        <v>267</v>
      </c>
      <c r="C7" s="133" t="s">
        <v>54</v>
      </c>
      <c r="D7" s="133" t="s">
        <v>52</v>
      </c>
      <c r="E7" s="145" t="s">
        <v>55</v>
      </c>
      <c r="F7" s="145"/>
      <c r="G7" s="145">
        <v>211</v>
      </c>
      <c r="H7" s="146">
        <v>30</v>
      </c>
      <c r="I7" s="147">
        <v>30.5</v>
      </c>
      <c r="J7" s="147">
        <v>36.35</v>
      </c>
      <c r="K7" s="147">
        <v>36.35</v>
      </c>
      <c r="L7" s="147"/>
      <c r="M7" s="133" t="s">
        <v>265</v>
      </c>
      <c r="N7" s="155" t="s">
        <v>266</v>
      </c>
      <c r="O7" s="133" t="s">
        <v>266</v>
      </c>
      <c r="P7" s="133" t="s">
        <v>266</v>
      </c>
      <c r="Q7" s="133"/>
    </row>
    <row r="8" spans="2:17">
      <c r="B8" s="133" t="s">
        <v>57</v>
      </c>
      <c r="C8" s="133" t="s">
        <v>49</v>
      </c>
      <c r="D8" s="133" t="s">
        <v>50</v>
      </c>
      <c r="E8" s="145" t="s">
        <v>56</v>
      </c>
      <c r="F8" s="145"/>
      <c r="G8" s="145">
        <v>214</v>
      </c>
      <c r="H8" s="146">
        <v>106</v>
      </c>
      <c r="I8" s="147">
        <v>107.9</v>
      </c>
      <c r="J8" s="147">
        <v>119.95</v>
      </c>
      <c r="K8" s="147">
        <v>119.95</v>
      </c>
      <c r="L8" s="147"/>
      <c r="M8" s="133" t="s">
        <v>265</v>
      </c>
      <c r="N8" s="155" t="s">
        <v>266</v>
      </c>
      <c r="O8" s="133" t="s">
        <v>266</v>
      </c>
      <c r="P8" s="133" t="s">
        <v>266</v>
      </c>
      <c r="Q8" s="133"/>
    </row>
    <row r="9" spans="2:17">
      <c r="B9" s="133" t="s">
        <v>57</v>
      </c>
      <c r="C9" s="133" t="s">
        <v>49</v>
      </c>
      <c r="D9" s="133" t="s">
        <v>52</v>
      </c>
      <c r="E9" s="145" t="s">
        <v>58</v>
      </c>
      <c r="F9" s="145"/>
      <c r="G9" s="145">
        <v>213</v>
      </c>
      <c r="H9" s="146">
        <v>134</v>
      </c>
      <c r="I9" s="147">
        <v>136.4</v>
      </c>
      <c r="J9" s="147">
        <v>159.94999999999999</v>
      </c>
      <c r="K9" s="147">
        <v>159.94999999999999</v>
      </c>
      <c r="L9" s="147"/>
      <c r="M9" s="133" t="s">
        <v>265</v>
      </c>
      <c r="N9" s="155" t="s">
        <v>266</v>
      </c>
      <c r="O9" s="133" t="s">
        <v>266</v>
      </c>
      <c r="P9" s="133" t="s">
        <v>266</v>
      </c>
      <c r="Q9" s="133"/>
    </row>
    <row r="10" spans="2:17">
      <c r="B10" s="133" t="s">
        <v>268</v>
      </c>
      <c r="C10" s="133" t="s">
        <v>54</v>
      </c>
      <c r="D10" s="133" t="s">
        <v>50</v>
      </c>
      <c r="E10" s="145" t="s">
        <v>59</v>
      </c>
      <c r="F10" s="145"/>
      <c r="G10" s="145">
        <v>214</v>
      </c>
      <c r="H10" s="146">
        <v>46</v>
      </c>
      <c r="I10" s="147">
        <v>46.8</v>
      </c>
      <c r="J10" s="147">
        <v>54.95</v>
      </c>
      <c r="K10" s="147">
        <v>54.95</v>
      </c>
      <c r="L10" s="147"/>
      <c r="M10" s="133" t="s">
        <v>265</v>
      </c>
      <c r="N10" s="155" t="s">
        <v>266</v>
      </c>
      <c r="O10" s="133" t="s">
        <v>266</v>
      </c>
      <c r="P10" s="133" t="s">
        <v>266</v>
      </c>
      <c r="Q10" s="133"/>
    </row>
    <row r="11" spans="2:17">
      <c r="B11" s="133" t="s">
        <v>268</v>
      </c>
      <c r="C11" s="133" t="s">
        <v>54</v>
      </c>
      <c r="D11" s="133" t="s">
        <v>52</v>
      </c>
      <c r="E11" s="145" t="s">
        <v>60</v>
      </c>
      <c r="F11" s="145"/>
      <c r="G11" s="145">
        <v>213</v>
      </c>
      <c r="H11" s="146">
        <v>72</v>
      </c>
      <c r="I11" s="147">
        <v>73.3</v>
      </c>
      <c r="J11" s="147">
        <v>87.95</v>
      </c>
      <c r="K11" s="147">
        <v>87.95</v>
      </c>
      <c r="L11" s="147"/>
      <c r="M11" s="133" t="s">
        <v>265</v>
      </c>
      <c r="N11" s="155" t="s">
        <v>266</v>
      </c>
      <c r="O11" s="133" t="s">
        <v>266</v>
      </c>
      <c r="P11" s="133" t="s">
        <v>266</v>
      </c>
      <c r="Q11" s="133"/>
    </row>
    <row r="12" spans="2:17">
      <c r="B12" s="133" t="s">
        <v>269</v>
      </c>
      <c r="C12" s="133" t="s">
        <v>79</v>
      </c>
      <c r="D12" s="133" t="s">
        <v>270</v>
      </c>
      <c r="E12" s="145"/>
      <c r="F12" s="145"/>
      <c r="G12" s="145" t="s">
        <v>271</v>
      </c>
      <c r="H12" s="146">
        <v>255.29166666666666</v>
      </c>
      <c r="I12" s="147">
        <v>260.66666666666669</v>
      </c>
      <c r="J12" s="147"/>
      <c r="K12" s="147"/>
      <c r="L12" s="147"/>
      <c r="M12" s="133" t="s">
        <v>265</v>
      </c>
      <c r="N12" s="155" t="s">
        <v>266</v>
      </c>
      <c r="O12" s="133" t="s">
        <v>266</v>
      </c>
      <c r="P12" s="133" t="s">
        <v>266</v>
      </c>
      <c r="Q12" s="133"/>
    </row>
    <row r="13" spans="2:17">
      <c r="B13" s="133" t="s">
        <v>272</v>
      </c>
      <c r="C13" s="133"/>
      <c r="D13" s="133"/>
      <c r="E13" s="145"/>
      <c r="F13" s="145"/>
      <c r="G13" s="145" t="s">
        <v>271</v>
      </c>
      <c r="H13" s="146">
        <v>36.4</v>
      </c>
      <c r="I13" s="147">
        <v>37.200000000000003</v>
      </c>
      <c r="J13" s="147"/>
      <c r="K13" s="147"/>
      <c r="L13" s="147"/>
      <c r="M13" s="133" t="s">
        <v>265</v>
      </c>
      <c r="N13" s="155" t="s">
        <v>266</v>
      </c>
      <c r="O13" s="133" t="s">
        <v>266</v>
      </c>
      <c r="P13" s="133" t="s">
        <v>266</v>
      </c>
      <c r="Q13" s="133"/>
    </row>
    <row r="14" spans="2:17">
      <c r="B14" s="133" t="s">
        <v>63</v>
      </c>
      <c r="C14" s="133" t="s">
        <v>64</v>
      </c>
      <c r="D14" s="133"/>
      <c r="E14" s="145" t="s">
        <v>62</v>
      </c>
      <c r="F14" s="145"/>
      <c r="G14" s="145" t="s">
        <v>61</v>
      </c>
      <c r="H14" s="146">
        <v>23</v>
      </c>
      <c r="I14" s="147">
        <v>24.200000000000003</v>
      </c>
      <c r="J14" s="147">
        <v>26.7</v>
      </c>
      <c r="K14" s="147">
        <v>26.7</v>
      </c>
      <c r="L14" s="147"/>
      <c r="M14" s="133" t="s">
        <v>265</v>
      </c>
      <c r="N14" s="155" t="s">
        <v>266</v>
      </c>
      <c r="O14" s="133" t="s">
        <v>266</v>
      </c>
      <c r="P14" s="133" t="s">
        <v>266</v>
      </c>
      <c r="Q14" s="133"/>
    </row>
    <row r="15" spans="2:17">
      <c r="B15" s="133" t="s">
        <v>273</v>
      </c>
      <c r="C15" s="133" t="s">
        <v>64</v>
      </c>
      <c r="D15" s="133"/>
      <c r="E15" s="145" t="s">
        <v>274</v>
      </c>
      <c r="F15" s="145"/>
      <c r="G15" s="145" t="s">
        <v>275</v>
      </c>
      <c r="H15" s="146">
        <v>28</v>
      </c>
      <c r="I15" s="147">
        <v>28.5</v>
      </c>
      <c r="J15" s="147" t="s">
        <v>276</v>
      </c>
      <c r="K15" s="147" t="s">
        <v>276</v>
      </c>
      <c r="L15" s="147"/>
      <c r="M15" s="133" t="s">
        <v>265</v>
      </c>
      <c r="N15" s="155" t="s">
        <v>266</v>
      </c>
      <c r="O15" s="133" t="s">
        <v>266</v>
      </c>
      <c r="P15" s="133" t="s">
        <v>266</v>
      </c>
      <c r="Q15" s="133"/>
    </row>
    <row r="16" spans="2:17">
      <c r="B16" s="133" t="s">
        <v>66</v>
      </c>
      <c r="C16" s="133" t="s">
        <v>49</v>
      </c>
      <c r="D16" s="133"/>
      <c r="E16" s="145" t="s">
        <v>65</v>
      </c>
      <c r="F16" s="145"/>
      <c r="G16" s="145">
        <v>30</v>
      </c>
      <c r="H16" s="146">
        <v>0</v>
      </c>
      <c r="I16" s="147">
        <v>0</v>
      </c>
      <c r="J16" s="147" t="s">
        <v>271</v>
      </c>
      <c r="K16" s="147" t="s">
        <v>271</v>
      </c>
      <c r="L16" s="147"/>
      <c r="M16" s="133" t="s">
        <v>265</v>
      </c>
      <c r="N16" s="155" t="s">
        <v>266</v>
      </c>
      <c r="O16" s="133" t="s">
        <v>266</v>
      </c>
      <c r="P16" s="133" t="s">
        <v>266</v>
      </c>
      <c r="Q16" s="133"/>
    </row>
    <row r="17" spans="2:17">
      <c r="B17" s="133" t="s">
        <v>277</v>
      </c>
      <c r="C17" s="133" t="s">
        <v>54</v>
      </c>
      <c r="D17" s="133"/>
      <c r="E17" s="145" t="s">
        <v>278</v>
      </c>
      <c r="F17" s="145"/>
      <c r="G17" s="145">
        <v>30</v>
      </c>
      <c r="H17" s="146">
        <v>0</v>
      </c>
      <c r="I17" s="147">
        <v>0</v>
      </c>
      <c r="J17" s="147" t="s">
        <v>271</v>
      </c>
      <c r="K17" s="147" t="s">
        <v>271</v>
      </c>
      <c r="L17" s="147"/>
      <c r="M17" s="133" t="s">
        <v>265</v>
      </c>
      <c r="N17" s="155" t="s">
        <v>266</v>
      </c>
      <c r="O17" s="133" t="s">
        <v>266</v>
      </c>
      <c r="P17" s="133" t="s">
        <v>266</v>
      </c>
      <c r="Q17" s="133"/>
    </row>
    <row r="18" spans="2:17">
      <c r="B18" s="133" t="s">
        <v>68</v>
      </c>
      <c r="C18" s="133" t="s">
        <v>49</v>
      </c>
      <c r="D18" s="133" t="s">
        <v>50</v>
      </c>
      <c r="E18" s="145" t="s">
        <v>67</v>
      </c>
      <c r="F18" s="145"/>
      <c r="G18" s="145">
        <v>220</v>
      </c>
      <c r="H18" s="146">
        <v>356</v>
      </c>
      <c r="I18" s="147">
        <v>362.4</v>
      </c>
      <c r="J18" s="147">
        <v>353.8</v>
      </c>
      <c r="K18" s="147">
        <v>353.8</v>
      </c>
      <c r="L18" s="147"/>
      <c r="M18" s="133" t="s">
        <v>265</v>
      </c>
      <c r="N18" s="155" t="s">
        <v>266</v>
      </c>
      <c r="O18" s="133" t="s">
        <v>266</v>
      </c>
      <c r="P18" s="133" t="s">
        <v>266</v>
      </c>
      <c r="Q18" s="133"/>
    </row>
    <row r="19" spans="2:17">
      <c r="B19" s="133" t="s">
        <v>68</v>
      </c>
      <c r="C19" s="133" t="s">
        <v>49</v>
      </c>
      <c r="D19" s="133" t="s">
        <v>52</v>
      </c>
      <c r="E19" s="145" t="s">
        <v>69</v>
      </c>
      <c r="F19" s="145"/>
      <c r="G19" s="145">
        <v>219</v>
      </c>
      <c r="H19" s="146">
        <v>602</v>
      </c>
      <c r="I19" s="147">
        <v>612.5</v>
      </c>
      <c r="J19" s="147">
        <v>601.5</v>
      </c>
      <c r="K19" s="147">
        <v>601.5</v>
      </c>
      <c r="L19" s="147"/>
      <c r="M19" s="133" t="s">
        <v>265</v>
      </c>
      <c r="N19" s="155" t="s">
        <v>266</v>
      </c>
      <c r="O19" s="133" t="s">
        <v>266</v>
      </c>
      <c r="P19" s="133" t="s">
        <v>266</v>
      </c>
      <c r="Q19" s="133"/>
    </row>
    <row r="20" spans="2:17">
      <c r="B20" s="133" t="s">
        <v>71</v>
      </c>
      <c r="C20" s="133" t="s">
        <v>49</v>
      </c>
      <c r="D20" s="133" t="s">
        <v>72</v>
      </c>
      <c r="E20" s="145" t="s">
        <v>70</v>
      </c>
      <c r="F20" s="145"/>
      <c r="G20" s="145">
        <v>55</v>
      </c>
      <c r="H20" s="146">
        <v>427.2</v>
      </c>
      <c r="I20" s="147">
        <v>434.9</v>
      </c>
      <c r="J20" s="147">
        <v>424.6</v>
      </c>
      <c r="K20" s="147">
        <v>424.6</v>
      </c>
      <c r="L20" s="147"/>
      <c r="M20" s="133" t="s">
        <v>265</v>
      </c>
      <c r="N20" s="155" t="s">
        <v>266</v>
      </c>
      <c r="O20" s="133" t="s">
        <v>266</v>
      </c>
      <c r="P20" s="133" t="s">
        <v>266</v>
      </c>
      <c r="Q20" s="133" t="s">
        <v>73</v>
      </c>
    </row>
    <row r="21" spans="2:17">
      <c r="B21" s="133" t="s">
        <v>75</v>
      </c>
      <c r="C21" s="133" t="s">
        <v>49</v>
      </c>
      <c r="D21" s="133" t="s">
        <v>50</v>
      </c>
      <c r="E21" s="145" t="s">
        <v>74</v>
      </c>
      <c r="F21" s="145"/>
      <c r="G21" s="145">
        <v>56</v>
      </c>
      <c r="H21" s="146">
        <v>1068</v>
      </c>
      <c r="I21" s="147">
        <v>1087.1999999999998</v>
      </c>
      <c r="J21" s="147">
        <v>1061.4000000000001</v>
      </c>
      <c r="K21" s="147">
        <v>1061.4000000000001</v>
      </c>
      <c r="L21" s="147"/>
      <c r="M21" s="133" t="s">
        <v>265</v>
      </c>
      <c r="N21" s="155" t="s">
        <v>266</v>
      </c>
      <c r="O21" s="133" t="s">
        <v>266</v>
      </c>
      <c r="P21" s="133" t="s">
        <v>266</v>
      </c>
      <c r="Q21" s="133" t="s">
        <v>73</v>
      </c>
    </row>
    <row r="22" spans="2:17">
      <c r="B22" s="133" t="s">
        <v>71</v>
      </c>
      <c r="C22" s="133" t="s">
        <v>49</v>
      </c>
      <c r="D22" s="133" t="s">
        <v>77</v>
      </c>
      <c r="E22" s="145" t="s">
        <v>76</v>
      </c>
      <c r="F22" s="145"/>
      <c r="G22" s="145">
        <v>55</v>
      </c>
      <c r="H22" s="146">
        <v>722.4</v>
      </c>
      <c r="I22" s="147">
        <v>735</v>
      </c>
      <c r="J22" s="147">
        <v>721.8</v>
      </c>
      <c r="K22" s="147">
        <v>721.8</v>
      </c>
      <c r="L22" s="147"/>
      <c r="M22" s="133" t="s">
        <v>265</v>
      </c>
      <c r="N22" s="155" t="s">
        <v>266</v>
      </c>
      <c r="O22" s="133" t="s">
        <v>266</v>
      </c>
      <c r="P22" s="133" t="s">
        <v>266</v>
      </c>
      <c r="Q22" s="133" t="s">
        <v>73</v>
      </c>
    </row>
    <row r="23" spans="2:17">
      <c r="B23" s="133" t="s">
        <v>75</v>
      </c>
      <c r="C23" s="133" t="s">
        <v>79</v>
      </c>
      <c r="D23" s="133" t="s">
        <v>77</v>
      </c>
      <c r="E23" s="145" t="s">
        <v>78</v>
      </c>
      <c r="F23" s="145"/>
      <c r="G23" s="145">
        <v>56</v>
      </c>
      <c r="H23" s="146">
        <v>1806</v>
      </c>
      <c r="I23" s="147">
        <v>1837.5</v>
      </c>
      <c r="J23" s="147">
        <v>1804.5</v>
      </c>
      <c r="K23" s="147">
        <v>1804.5</v>
      </c>
      <c r="L23" s="147"/>
      <c r="M23" s="133" t="s">
        <v>265</v>
      </c>
      <c r="N23" s="155" t="s">
        <v>266</v>
      </c>
      <c r="O23" s="133" t="s">
        <v>266</v>
      </c>
      <c r="P23" s="133" t="s">
        <v>266</v>
      </c>
      <c r="Q23" s="133" t="s">
        <v>73</v>
      </c>
    </row>
    <row r="24" spans="2:17">
      <c r="B24" s="133" t="s">
        <v>279</v>
      </c>
      <c r="C24" s="133" t="s">
        <v>54</v>
      </c>
      <c r="D24" s="133" t="s">
        <v>50</v>
      </c>
      <c r="E24" s="145" t="s">
        <v>280</v>
      </c>
      <c r="F24" s="145"/>
      <c r="G24" s="145">
        <v>220</v>
      </c>
      <c r="H24" s="146">
        <v>165</v>
      </c>
      <c r="I24" s="147">
        <v>168</v>
      </c>
      <c r="J24" s="147"/>
      <c r="K24" s="147"/>
      <c r="L24" s="147"/>
      <c r="M24" s="133" t="s">
        <v>265</v>
      </c>
      <c r="N24" s="155" t="s">
        <v>266</v>
      </c>
      <c r="O24" s="133" t="s">
        <v>266</v>
      </c>
      <c r="P24" s="133" t="s">
        <v>266</v>
      </c>
      <c r="Q24" s="133"/>
    </row>
    <row r="25" spans="2:17">
      <c r="B25" s="133" t="s">
        <v>279</v>
      </c>
      <c r="C25" s="133" t="s">
        <v>54</v>
      </c>
      <c r="D25" s="133" t="s">
        <v>52</v>
      </c>
      <c r="E25" s="145" t="s">
        <v>281</v>
      </c>
      <c r="F25" s="145"/>
      <c r="G25" s="145">
        <v>219</v>
      </c>
      <c r="H25" s="146">
        <v>356</v>
      </c>
      <c r="I25" s="147">
        <v>362.4</v>
      </c>
      <c r="J25" s="147"/>
      <c r="K25" s="147"/>
      <c r="L25" s="147"/>
      <c r="M25" s="133" t="s">
        <v>265</v>
      </c>
      <c r="N25" s="155" t="s">
        <v>266</v>
      </c>
      <c r="O25" s="133" t="s">
        <v>266</v>
      </c>
      <c r="P25" s="133" t="s">
        <v>266</v>
      </c>
      <c r="Q25" s="133"/>
    </row>
    <row r="26" spans="2:17">
      <c r="B26" s="133" t="s">
        <v>282</v>
      </c>
      <c r="C26" s="133" t="s">
        <v>49</v>
      </c>
      <c r="D26" s="133" t="s">
        <v>64</v>
      </c>
      <c r="E26" s="145">
        <v>5176</v>
      </c>
      <c r="F26" s="145"/>
      <c r="G26" s="145">
        <v>600</v>
      </c>
      <c r="H26" s="146">
        <v>60.55</v>
      </c>
      <c r="I26" s="147">
        <v>61.85</v>
      </c>
      <c r="J26" s="147"/>
      <c r="K26" s="147"/>
      <c r="L26" s="147"/>
      <c r="M26" s="148" t="s">
        <v>266</v>
      </c>
      <c r="N26" s="155" t="s">
        <v>266</v>
      </c>
      <c r="O26" s="133" t="s">
        <v>266</v>
      </c>
      <c r="P26" s="133" t="s">
        <v>266</v>
      </c>
      <c r="Q26" s="133"/>
    </row>
    <row r="27" spans="2:17">
      <c r="B27" s="133" t="s">
        <v>283</v>
      </c>
      <c r="C27" s="133" t="s">
        <v>54</v>
      </c>
      <c r="D27" s="133" t="s">
        <v>64</v>
      </c>
      <c r="E27" s="145" t="s">
        <v>284</v>
      </c>
      <c r="F27" s="145"/>
      <c r="G27" s="145">
        <v>600</v>
      </c>
      <c r="H27" s="146">
        <v>36.4</v>
      </c>
      <c r="I27" s="147">
        <v>37.200000000000003</v>
      </c>
      <c r="J27" s="147"/>
      <c r="K27" s="147"/>
      <c r="L27" s="147"/>
      <c r="M27" s="148" t="s">
        <v>266</v>
      </c>
      <c r="N27" s="155" t="s">
        <v>266</v>
      </c>
      <c r="O27" s="133" t="s">
        <v>266</v>
      </c>
      <c r="P27" s="133" t="s">
        <v>266</v>
      </c>
      <c r="Q27" s="133"/>
    </row>
    <row r="28" spans="2:17">
      <c r="B28" s="133" t="s">
        <v>82</v>
      </c>
      <c r="C28" s="133" t="s">
        <v>64</v>
      </c>
      <c r="D28" s="133" t="s">
        <v>64</v>
      </c>
      <c r="E28" s="145" t="s">
        <v>81</v>
      </c>
      <c r="F28" s="145"/>
      <c r="G28" s="145" t="s">
        <v>80</v>
      </c>
      <c r="H28" s="146">
        <v>60</v>
      </c>
      <c r="I28" s="147">
        <v>61.199999999999996</v>
      </c>
      <c r="J28" s="147">
        <v>67.2</v>
      </c>
      <c r="K28" s="147">
        <v>67.2</v>
      </c>
      <c r="L28" s="147"/>
      <c r="M28" s="148" t="s">
        <v>265</v>
      </c>
      <c r="N28" s="155" t="s">
        <v>266</v>
      </c>
      <c r="O28" s="133" t="s">
        <v>266</v>
      </c>
      <c r="P28" s="133" t="s">
        <v>266</v>
      </c>
      <c r="Q28" s="133"/>
    </row>
    <row r="29" spans="2:17">
      <c r="B29" s="133" t="s">
        <v>285</v>
      </c>
      <c r="C29" s="133" t="s">
        <v>64</v>
      </c>
      <c r="D29" s="133"/>
      <c r="E29" s="145" t="s">
        <v>286</v>
      </c>
      <c r="F29" s="145"/>
      <c r="G29" s="145">
        <v>610</v>
      </c>
      <c r="H29" s="146">
        <v>12</v>
      </c>
      <c r="I29" s="147">
        <v>12</v>
      </c>
      <c r="J29" s="147"/>
      <c r="K29" s="147"/>
      <c r="L29" s="147"/>
      <c r="M29" s="148" t="s">
        <v>266</v>
      </c>
      <c r="N29" s="155" t="s">
        <v>266</v>
      </c>
      <c r="O29" s="133" t="s">
        <v>266</v>
      </c>
      <c r="P29" s="133" t="s">
        <v>266</v>
      </c>
      <c r="Q29" s="133"/>
    </row>
    <row r="30" spans="2:17">
      <c r="B30" s="133" t="s">
        <v>287</v>
      </c>
      <c r="C30" s="133" t="s">
        <v>64</v>
      </c>
      <c r="D30" s="133"/>
      <c r="E30" s="145" t="s">
        <v>288</v>
      </c>
      <c r="F30" s="145"/>
      <c r="G30" s="145">
        <v>601</v>
      </c>
      <c r="H30" s="146">
        <v>144</v>
      </c>
      <c r="I30" s="147">
        <v>144</v>
      </c>
      <c r="J30" s="147"/>
      <c r="K30" s="147"/>
      <c r="L30" s="147"/>
      <c r="M30" s="148" t="s">
        <v>266</v>
      </c>
      <c r="N30" s="155" t="s">
        <v>266</v>
      </c>
      <c r="O30" s="133" t="s">
        <v>266</v>
      </c>
      <c r="P30" s="133" t="s">
        <v>266</v>
      </c>
      <c r="Q30" s="133"/>
    </row>
    <row r="31" spans="2:17">
      <c r="B31" s="133" t="s">
        <v>289</v>
      </c>
      <c r="C31" s="133" t="s">
        <v>64</v>
      </c>
      <c r="D31" s="133"/>
      <c r="E31" s="145">
        <v>1042</v>
      </c>
      <c r="F31" s="145"/>
      <c r="G31" s="145" t="s">
        <v>64</v>
      </c>
      <c r="H31" s="146">
        <v>60</v>
      </c>
      <c r="I31" s="147">
        <v>61.199999999999996</v>
      </c>
      <c r="J31" s="147">
        <v>67.2</v>
      </c>
      <c r="K31" s="147">
        <v>67.2</v>
      </c>
      <c r="L31" s="147"/>
      <c r="M31" s="133" t="s">
        <v>265</v>
      </c>
      <c r="N31" s="155" t="s">
        <v>266</v>
      </c>
      <c r="O31" s="133" t="s">
        <v>266</v>
      </c>
      <c r="P31" s="133" t="s">
        <v>266</v>
      </c>
      <c r="Q31" s="133"/>
    </row>
    <row r="32" spans="2:17">
      <c r="B32" s="133" t="s">
        <v>85</v>
      </c>
      <c r="C32" s="133"/>
      <c r="D32" s="133" t="s">
        <v>50</v>
      </c>
      <c r="E32" s="145" t="s">
        <v>84</v>
      </c>
      <c r="F32" s="145"/>
      <c r="G32" s="145" t="s">
        <v>83</v>
      </c>
      <c r="H32" s="146">
        <v>26</v>
      </c>
      <c r="I32" s="147">
        <v>26.5</v>
      </c>
      <c r="J32" s="147">
        <v>27.5</v>
      </c>
      <c r="K32" s="147">
        <v>27.5</v>
      </c>
      <c r="L32" s="147"/>
      <c r="M32" s="133" t="s">
        <v>265</v>
      </c>
      <c r="N32" s="155" t="s">
        <v>266</v>
      </c>
      <c r="O32" s="133" t="s">
        <v>266</v>
      </c>
      <c r="P32" s="133" t="s">
        <v>266</v>
      </c>
      <c r="Q32" s="133"/>
    </row>
    <row r="33" spans="2:17">
      <c r="B33" s="133" t="s">
        <v>85</v>
      </c>
      <c r="C33" s="133"/>
      <c r="D33" s="133" t="s">
        <v>52</v>
      </c>
      <c r="E33" s="145" t="s">
        <v>86</v>
      </c>
      <c r="F33" s="145"/>
      <c r="G33" s="145" t="s">
        <v>83</v>
      </c>
      <c r="H33" s="146">
        <v>51</v>
      </c>
      <c r="I33" s="147">
        <v>51.9</v>
      </c>
      <c r="J33" s="147">
        <v>53.7</v>
      </c>
      <c r="K33" s="147">
        <v>53.7</v>
      </c>
      <c r="L33" s="147"/>
      <c r="M33" s="133" t="s">
        <v>265</v>
      </c>
      <c r="N33" s="155" t="s">
        <v>266</v>
      </c>
      <c r="O33" s="133" t="s">
        <v>266</v>
      </c>
      <c r="P33" s="133" t="s">
        <v>266</v>
      </c>
      <c r="Q33" s="133"/>
    </row>
    <row r="34" spans="2:17">
      <c r="B34" s="133" t="s">
        <v>87</v>
      </c>
      <c r="C34" s="133"/>
      <c r="D34" s="133"/>
      <c r="E34" s="145"/>
      <c r="F34" s="145"/>
      <c r="G34" s="145" t="s">
        <v>271</v>
      </c>
      <c r="H34" s="146">
        <v>11</v>
      </c>
      <c r="I34" s="147">
        <v>11.2</v>
      </c>
      <c r="J34" s="147">
        <v>11.6</v>
      </c>
      <c r="K34" s="147">
        <v>11.6</v>
      </c>
      <c r="L34" s="147"/>
      <c r="M34" s="133" t="s">
        <v>265</v>
      </c>
      <c r="N34" s="155" t="s">
        <v>266</v>
      </c>
      <c r="O34" s="133" t="s">
        <v>266</v>
      </c>
      <c r="P34" s="133" t="s">
        <v>266</v>
      </c>
      <c r="Q34" s="133"/>
    </row>
    <row r="35" spans="2:17">
      <c r="B35" s="133" t="s">
        <v>290</v>
      </c>
      <c r="C35" s="133"/>
      <c r="D35" s="133" t="s">
        <v>50</v>
      </c>
      <c r="E35" s="145"/>
      <c r="F35" s="145"/>
      <c r="G35" s="145" t="s">
        <v>271</v>
      </c>
      <c r="H35" s="146">
        <v>97</v>
      </c>
      <c r="I35" s="147">
        <v>98.9</v>
      </c>
      <c r="J35" s="147">
        <v>106.3</v>
      </c>
      <c r="K35" s="147">
        <v>106.3</v>
      </c>
      <c r="L35" s="147"/>
      <c r="M35" s="133" t="s">
        <v>265</v>
      </c>
      <c r="N35" s="155" t="s">
        <v>266</v>
      </c>
      <c r="O35" s="133" t="s">
        <v>266</v>
      </c>
      <c r="P35" s="133" t="s">
        <v>266</v>
      </c>
      <c r="Q35" s="133"/>
    </row>
    <row r="36" spans="2:17">
      <c r="B36" s="133" t="s">
        <v>290</v>
      </c>
      <c r="C36" s="133"/>
      <c r="D36" s="133" t="s">
        <v>52</v>
      </c>
      <c r="E36" s="145"/>
      <c r="F36" s="145"/>
      <c r="G36" s="145" t="s">
        <v>271</v>
      </c>
      <c r="H36" s="146">
        <v>122</v>
      </c>
      <c r="I36" s="147">
        <v>124.3</v>
      </c>
      <c r="J36" s="147">
        <v>132.5</v>
      </c>
      <c r="K36" s="147">
        <v>132.5</v>
      </c>
      <c r="L36" s="147"/>
      <c r="M36" s="133" t="s">
        <v>265</v>
      </c>
      <c r="N36" s="155" t="s">
        <v>266</v>
      </c>
      <c r="O36" s="133" t="s">
        <v>266</v>
      </c>
      <c r="P36" s="133" t="s">
        <v>266</v>
      </c>
      <c r="Q36" s="133"/>
    </row>
    <row r="37" spans="2:17">
      <c r="B37" s="133" t="s">
        <v>88</v>
      </c>
      <c r="C37" s="133"/>
      <c r="D37" s="133"/>
      <c r="E37" s="145"/>
      <c r="F37" s="145"/>
      <c r="G37" s="145" t="s">
        <v>271</v>
      </c>
      <c r="H37" s="146">
        <v>10</v>
      </c>
      <c r="I37" s="147">
        <v>10</v>
      </c>
      <c r="J37" s="147">
        <v>10</v>
      </c>
      <c r="K37" s="147">
        <v>10</v>
      </c>
      <c r="L37" s="147"/>
      <c r="M37" s="133" t="s">
        <v>266</v>
      </c>
      <c r="N37" s="155" t="s">
        <v>266</v>
      </c>
      <c r="O37" s="133" t="s">
        <v>266</v>
      </c>
      <c r="P37" s="133" t="s">
        <v>266</v>
      </c>
      <c r="Q37" s="133"/>
    </row>
    <row r="38" spans="2:17">
      <c r="B38" s="133" t="s">
        <v>89</v>
      </c>
      <c r="C38" s="133"/>
      <c r="D38" s="133" t="s">
        <v>64</v>
      </c>
      <c r="E38" s="145"/>
      <c r="F38" s="145"/>
      <c r="G38" s="145">
        <v>550</v>
      </c>
      <c r="H38" s="146">
        <v>0</v>
      </c>
      <c r="I38" s="147">
        <v>0</v>
      </c>
      <c r="J38" s="147" t="s">
        <v>271</v>
      </c>
      <c r="K38" s="147" t="s">
        <v>271</v>
      </c>
      <c r="L38" s="147"/>
      <c r="M38" s="133" t="s">
        <v>266</v>
      </c>
      <c r="N38" s="155" t="s">
        <v>266</v>
      </c>
      <c r="O38" s="133" t="s">
        <v>266</v>
      </c>
      <c r="P38" s="133" t="s">
        <v>266</v>
      </c>
      <c r="Q38" s="133"/>
    </row>
    <row r="39" spans="2:17">
      <c r="B39" s="133" t="s">
        <v>90</v>
      </c>
      <c r="C39" s="133"/>
      <c r="D39" s="133" t="s">
        <v>64</v>
      </c>
      <c r="E39" s="145"/>
      <c r="F39" s="145"/>
      <c r="G39" s="145">
        <v>550</v>
      </c>
      <c r="H39" s="146">
        <v>2</v>
      </c>
      <c r="I39" s="147">
        <v>2</v>
      </c>
      <c r="J39" s="147">
        <v>2.2000000000000002</v>
      </c>
      <c r="K39" s="147">
        <v>2.2000000000000002</v>
      </c>
      <c r="L39" s="147"/>
      <c r="M39" s="133" t="s">
        <v>265</v>
      </c>
      <c r="N39" s="155" t="s">
        <v>266</v>
      </c>
      <c r="O39" s="133" t="s">
        <v>266</v>
      </c>
      <c r="P39" s="133" t="s">
        <v>265</v>
      </c>
      <c r="Q39" s="133"/>
    </row>
    <row r="40" spans="2:17">
      <c r="B40" s="133" t="s">
        <v>91</v>
      </c>
      <c r="C40" s="133"/>
      <c r="D40" s="133" t="s">
        <v>50</v>
      </c>
      <c r="E40" s="145"/>
      <c r="F40" s="145"/>
      <c r="G40" s="145">
        <v>550</v>
      </c>
      <c r="H40" s="146">
        <v>31</v>
      </c>
      <c r="I40" s="147">
        <v>31.6</v>
      </c>
      <c r="J40" s="147">
        <v>34.950000000000003</v>
      </c>
      <c r="K40" s="147">
        <v>34.950000000000003</v>
      </c>
      <c r="L40" s="147"/>
      <c r="M40" s="133" t="s">
        <v>265</v>
      </c>
      <c r="N40" s="155" t="s">
        <v>266</v>
      </c>
      <c r="O40" s="133" t="s">
        <v>266</v>
      </c>
      <c r="P40" s="133" t="s">
        <v>265</v>
      </c>
      <c r="Q40" s="133" t="s">
        <v>291</v>
      </c>
    </row>
    <row r="41" spans="2:17">
      <c r="B41" s="133" t="s">
        <v>91</v>
      </c>
      <c r="C41" s="133"/>
      <c r="D41" s="133" t="s">
        <v>52</v>
      </c>
      <c r="E41" s="145"/>
      <c r="F41" s="145"/>
      <c r="G41" s="145">
        <v>550</v>
      </c>
      <c r="H41" s="146">
        <v>37</v>
      </c>
      <c r="I41" s="147">
        <v>37.700000000000003</v>
      </c>
      <c r="J41" s="147">
        <v>43.95</v>
      </c>
      <c r="K41" s="147">
        <v>43.95</v>
      </c>
      <c r="L41" s="147"/>
      <c r="M41" s="133" t="s">
        <v>265</v>
      </c>
      <c r="N41" s="155" t="s">
        <v>266</v>
      </c>
      <c r="O41" s="133" t="s">
        <v>266</v>
      </c>
      <c r="P41" s="133" t="s">
        <v>265</v>
      </c>
      <c r="Q41" s="133" t="s">
        <v>291</v>
      </c>
    </row>
    <row r="42" spans="2:17">
      <c r="B42" s="133" t="s">
        <v>94</v>
      </c>
      <c r="C42" s="133"/>
      <c r="D42" s="133" t="s">
        <v>50</v>
      </c>
      <c r="E42" s="145"/>
      <c r="F42" s="145"/>
      <c r="G42" s="145">
        <v>550</v>
      </c>
      <c r="H42" s="146">
        <v>34</v>
      </c>
      <c r="I42" s="147">
        <v>34.700000000000003</v>
      </c>
      <c r="J42" s="147">
        <v>38.35</v>
      </c>
      <c r="K42" s="147">
        <v>38.35</v>
      </c>
      <c r="L42" s="147"/>
      <c r="M42" s="133" t="s">
        <v>265</v>
      </c>
      <c r="N42" s="155" t="s">
        <v>266</v>
      </c>
      <c r="O42" s="133" t="s">
        <v>266</v>
      </c>
      <c r="P42" s="133" t="s">
        <v>265</v>
      </c>
      <c r="Q42" s="133" t="s">
        <v>291</v>
      </c>
    </row>
    <row r="43" spans="2:17">
      <c r="B43" s="133" t="s">
        <v>94</v>
      </c>
      <c r="C43" s="133"/>
      <c r="D43" s="133" t="s">
        <v>52</v>
      </c>
      <c r="E43" s="145"/>
      <c r="F43" s="145"/>
      <c r="G43" s="145">
        <v>550</v>
      </c>
      <c r="H43" s="146">
        <v>40</v>
      </c>
      <c r="I43" s="147">
        <v>40.800000000000004</v>
      </c>
      <c r="J43" s="147">
        <v>47.35</v>
      </c>
      <c r="K43" s="147">
        <v>47.35</v>
      </c>
      <c r="L43" s="147"/>
      <c r="M43" s="133" t="s">
        <v>265</v>
      </c>
      <c r="N43" s="155" t="s">
        <v>266</v>
      </c>
      <c r="O43" s="133" t="s">
        <v>266</v>
      </c>
      <c r="P43" s="133" t="s">
        <v>265</v>
      </c>
      <c r="Q43" s="133" t="s">
        <v>291</v>
      </c>
    </row>
    <row r="44" spans="2:17">
      <c r="B44" s="133" t="s">
        <v>95</v>
      </c>
      <c r="C44" s="133"/>
      <c r="D44" s="133" t="s">
        <v>64</v>
      </c>
      <c r="E44" s="145"/>
      <c r="F44" s="145"/>
      <c r="G44" s="145">
        <v>550</v>
      </c>
      <c r="H44" s="146">
        <v>5</v>
      </c>
      <c r="I44" s="147">
        <v>5.0999999999999996</v>
      </c>
      <c r="J44" s="147">
        <v>5.6</v>
      </c>
      <c r="K44" s="147">
        <v>5.6</v>
      </c>
      <c r="L44" s="147"/>
      <c r="M44" s="133" t="s">
        <v>265</v>
      </c>
      <c r="N44" s="155" t="s">
        <v>266</v>
      </c>
      <c r="O44" s="133" t="s">
        <v>266</v>
      </c>
      <c r="P44" s="133" t="s">
        <v>265</v>
      </c>
      <c r="Q44" s="133"/>
    </row>
    <row r="45" spans="2:17">
      <c r="B45" s="133" t="s">
        <v>96</v>
      </c>
      <c r="C45" s="133"/>
      <c r="D45" s="133" t="s">
        <v>50</v>
      </c>
      <c r="E45" s="145"/>
      <c r="F45" s="145"/>
      <c r="G45" s="145">
        <v>550</v>
      </c>
      <c r="H45" s="146">
        <v>106</v>
      </c>
      <c r="I45" s="147">
        <v>107.9</v>
      </c>
      <c r="J45" s="147">
        <v>119.95</v>
      </c>
      <c r="K45" s="147">
        <v>119.95</v>
      </c>
      <c r="L45" s="147"/>
      <c r="M45" s="133" t="s">
        <v>265</v>
      </c>
      <c r="N45" s="155" t="s">
        <v>266</v>
      </c>
      <c r="O45" s="133" t="s">
        <v>266</v>
      </c>
      <c r="P45" s="133" t="s">
        <v>265</v>
      </c>
      <c r="Q45" s="133" t="s">
        <v>292</v>
      </c>
    </row>
    <row r="46" spans="2:17">
      <c r="B46" s="133" t="s">
        <v>96</v>
      </c>
      <c r="C46" s="133"/>
      <c r="D46" s="133" t="s">
        <v>52</v>
      </c>
      <c r="E46" s="145"/>
      <c r="F46" s="145"/>
      <c r="G46" s="145">
        <v>550</v>
      </c>
      <c r="H46" s="146">
        <v>134</v>
      </c>
      <c r="I46" s="147">
        <v>136.4</v>
      </c>
      <c r="J46" s="147">
        <v>159.94999999999999</v>
      </c>
      <c r="K46" s="147">
        <v>159.94999999999999</v>
      </c>
      <c r="L46" s="147"/>
      <c r="M46" s="133" t="s">
        <v>265</v>
      </c>
      <c r="N46" s="155" t="s">
        <v>266</v>
      </c>
      <c r="O46" s="133" t="s">
        <v>266</v>
      </c>
      <c r="P46" s="133" t="s">
        <v>265</v>
      </c>
      <c r="Q46" s="133" t="s">
        <v>293</v>
      </c>
    </row>
    <row r="47" spans="2:17">
      <c r="B47" s="133" t="s">
        <v>99</v>
      </c>
      <c r="C47" s="133"/>
      <c r="D47" s="133" t="s">
        <v>64</v>
      </c>
      <c r="E47" s="145"/>
      <c r="F47" s="145"/>
      <c r="G47" s="145">
        <v>550</v>
      </c>
      <c r="H47" s="146">
        <v>23</v>
      </c>
      <c r="I47" s="147">
        <v>24.200000000000003</v>
      </c>
      <c r="J47" s="147">
        <v>26.7</v>
      </c>
      <c r="K47" s="147">
        <v>26.7</v>
      </c>
      <c r="L47" s="147"/>
      <c r="M47" s="133" t="s">
        <v>265</v>
      </c>
      <c r="N47" s="155" t="s">
        <v>266</v>
      </c>
      <c r="O47" s="133" t="s">
        <v>266</v>
      </c>
      <c r="P47" s="133" t="s">
        <v>265</v>
      </c>
      <c r="Q47" s="133"/>
    </row>
    <row r="48" spans="2:17">
      <c r="B48" s="133" t="s">
        <v>100</v>
      </c>
      <c r="C48" s="133"/>
      <c r="D48" s="133" t="s">
        <v>50</v>
      </c>
      <c r="E48" s="145"/>
      <c r="F48" s="145"/>
      <c r="G48" s="145">
        <v>550</v>
      </c>
      <c r="H48" s="146">
        <v>356</v>
      </c>
      <c r="I48" s="147">
        <v>362.4</v>
      </c>
      <c r="J48" s="147">
        <v>353.8</v>
      </c>
      <c r="K48" s="147">
        <v>353.8</v>
      </c>
      <c r="L48" s="147"/>
      <c r="M48" s="133" t="s">
        <v>265</v>
      </c>
      <c r="N48" s="155" t="s">
        <v>266</v>
      </c>
      <c r="O48" s="133" t="s">
        <v>266</v>
      </c>
      <c r="P48" s="133" t="s">
        <v>265</v>
      </c>
      <c r="Q48" s="133"/>
    </row>
    <row r="49" spans="2:17">
      <c r="B49" s="133" t="s">
        <v>100</v>
      </c>
      <c r="C49" s="133"/>
      <c r="D49" s="133" t="s">
        <v>52</v>
      </c>
      <c r="E49" s="145"/>
      <c r="F49" s="145"/>
      <c r="G49" s="145">
        <v>550</v>
      </c>
      <c r="H49" s="146">
        <v>602</v>
      </c>
      <c r="I49" s="147">
        <v>612.5</v>
      </c>
      <c r="J49" s="147">
        <v>601.5</v>
      </c>
      <c r="K49" s="147">
        <v>601.5</v>
      </c>
      <c r="L49" s="147"/>
      <c r="M49" s="133" t="s">
        <v>265</v>
      </c>
      <c r="N49" s="155" t="s">
        <v>266</v>
      </c>
      <c r="O49" s="133" t="s">
        <v>266</v>
      </c>
      <c r="P49" s="133" t="s">
        <v>265</v>
      </c>
      <c r="Q49" s="133"/>
    </row>
    <row r="50" spans="2:17">
      <c r="B50" s="133" t="s">
        <v>101</v>
      </c>
      <c r="C50" s="133"/>
      <c r="D50" s="133" t="s">
        <v>64</v>
      </c>
      <c r="E50" s="145"/>
      <c r="F50" s="145"/>
      <c r="G50" s="145" t="s">
        <v>271</v>
      </c>
      <c r="H50" s="146">
        <v>62</v>
      </c>
      <c r="I50" s="147">
        <v>63.1</v>
      </c>
      <c r="J50" s="147">
        <v>67.8</v>
      </c>
      <c r="K50" s="147">
        <v>67.8</v>
      </c>
      <c r="L50" s="147"/>
      <c r="M50" s="133" t="s">
        <v>265</v>
      </c>
      <c r="N50" s="155" t="s">
        <v>266</v>
      </c>
      <c r="O50" s="133" t="s">
        <v>266</v>
      </c>
      <c r="P50" s="133" t="s">
        <v>265</v>
      </c>
      <c r="Q50" s="133"/>
    </row>
    <row r="51" spans="2:17">
      <c r="B51" s="133" t="s">
        <v>102</v>
      </c>
      <c r="C51" s="133" t="s">
        <v>64</v>
      </c>
      <c r="D51" s="133" t="s">
        <v>64</v>
      </c>
      <c r="E51" s="145"/>
      <c r="F51" s="145"/>
      <c r="G51" s="145">
        <v>550</v>
      </c>
      <c r="H51" s="146">
        <v>0.64999999999999991</v>
      </c>
      <c r="I51" s="147">
        <v>0.66999999999999993</v>
      </c>
      <c r="J51" s="147">
        <v>0.67</v>
      </c>
      <c r="K51" s="147">
        <v>0.67</v>
      </c>
      <c r="L51" s="147"/>
      <c r="M51" s="133" t="s">
        <v>265</v>
      </c>
      <c r="N51" s="155" t="s">
        <v>266</v>
      </c>
      <c r="O51" s="133" t="s">
        <v>266</v>
      </c>
      <c r="P51" s="133" t="s">
        <v>265</v>
      </c>
      <c r="Q51" s="133"/>
    </row>
    <row r="52" spans="2:17">
      <c r="B52" s="133" t="s">
        <v>103</v>
      </c>
      <c r="C52" s="133" t="s">
        <v>64</v>
      </c>
      <c r="D52" s="133" t="s">
        <v>64</v>
      </c>
      <c r="E52" s="145"/>
      <c r="F52" s="145"/>
      <c r="G52" s="145">
        <v>550</v>
      </c>
      <c r="H52" s="146">
        <v>0.5</v>
      </c>
      <c r="I52" s="147">
        <v>0.67</v>
      </c>
      <c r="J52" s="147">
        <v>0.67</v>
      </c>
      <c r="K52" s="147">
        <v>0.67</v>
      </c>
      <c r="L52" s="147"/>
      <c r="M52" s="133" t="s">
        <v>265</v>
      </c>
      <c r="N52" s="155" t="s">
        <v>266</v>
      </c>
      <c r="O52" s="133" t="s">
        <v>266</v>
      </c>
      <c r="P52" s="133" t="s">
        <v>265</v>
      </c>
      <c r="Q52" s="133" t="s">
        <v>294</v>
      </c>
    </row>
    <row r="53" spans="2:17">
      <c r="B53" s="133" t="s">
        <v>104</v>
      </c>
      <c r="C53" s="133" t="s">
        <v>49</v>
      </c>
      <c r="D53" s="133" t="s">
        <v>50</v>
      </c>
      <c r="E53" s="145"/>
      <c r="F53" s="145"/>
      <c r="G53" s="145">
        <v>550</v>
      </c>
      <c r="H53" s="146">
        <v>0</v>
      </c>
      <c r="I53" s="147">
        <v>0</v>
      </c>
      <c r="J53" s="147"/>
      <c r="K53" s="147"/>
      <c r="L53" s="147"/>
      <c r="M53" s="133" t="s">
        <v>265</v>
      </c>
      <c r="N53" s="155" t="s">
        <v>266</v>
      </c>
      <c r="O53" s="133" t="s">
        <v>266</v>
      </c>
      <c r="P53" s="133" t="s">
        <v>265</v>
      </c>
      <c r="Q53" s="133"/>
    </row>
    <row r="54" spans="2:17">
      <c r="B54" s="133" t="s">
        <v>105</v>
      </c>
      <c r="C54" s="133" t="s">
        <v>49</v>
      </c>
      <c r="D54" s="133" t="s">
        <v>50</v>
      </c>
      <c r="E54" s="145"/>
      <c r="F54" s="145"/>
      <c r="G54" s="145">
        <v>550</v>
      </c>
      <c r="H54" s="146">
        <v>0</v>
      </c>
      <c r="I54" s="147">
        <v>0</v>
      </c>
      <c r="J54" s="147"/>
      <c r="K54" s="147"/>
      <c r="L54" s="147"/>
      <c r="M54" s="133" t="s">
        <v>265</v>
      </c>
      <c r="N54" s="155" t="s">
        <v>266</v>
      </c>
      <c r="O54" s="133" t="s">
        <v>266</v>
      </c>
      <c r="P54" s="133" t="s">
        <v>265</v>
      </c>
      <c r="Q54" s="133"/>
    </row>
    <row r="55" spans="2:17">
      <c r="B55" s="133" t="s">
        <v>106</v>
      </c>
      <c r="C55" s="133" t="s">
        <v>49</v>
      </c>
      <c r="D55" s="133" t="s">
        <v>50</v>
      </c>
      <c r="E55" s="145"/>
      <c r="F55" s="145"/>
      <c r="G55" s="145">
        <v>550</v>
      </c>
      <c r="H55" s="146">
        <v>0</v>
      </c>
      <c r="I55" s="147">
        <v>0</v>
      </c>
      <c r="J55" s="147"/>
      <c r="K55" s="147"/>
      <c r="L55" s="147"/>
      <c r="M55" s="133" t="s">
        <v>265</v>
      </c>
      <c r="N55" s="155" t="s">
        <v>266</v>
      </c>
      <c r="O55" s="133" t="s">
        <v>266</v>
      </c>
      <c r="P55" s="133" t="s">
        <v>265</v>
      </c>
      <c r="Q55" s="133"/>
    </row>
    <row r="56" spans="2:17">
      <c r="B56" s="133" t="s">
        <v>107</v>
      </c>
      <c r="C56" s="133" t="s">
        <v>54</v>
      </c>
      <c r="D56" s="133" t="s">
        <v>50</v>
      </c>
      <c r="E56" s="145"/>
      <c r="F56" s="145"/>
      <c r="G56" s="145">
        <v>550</v>
      </c>
      <c r="H56" s="146">
        <v>2</v>
      </c>
      <c r="I56" s="147">
        <v>2</v>
      </c>
      <c r="J56" s="147">
        <v>2.2000000000000002</v>
      </c>
      <c r="K56" s="147">
        <v>2.2000000000000002</v>
      </c>
      <c r="L56" s="147"/>
      <c r="M56" s="133" t="s">
        <v>265</v>
      </c>
      <c r="N56" s="155" t="s">
        <v>266</v>
      </c>
      <c r="O56" s="133" t="s">
        <v>266</v>
      </c>
      <c r="P56" s="133" t="s">
        <v>265</v>
      </c>
      <c r="Q56" s="133"/>
    </row>
    <row r="57" spans="2:17">
      <c r="B57" s="133" t="s">
        <v>108</v>
      </c>
      <c r="C57" s="133" t="s">
        <v>54</v>
      </c>
      <c r="D57" s="133" t="s">
        <v>50</v>
      </c>
      <c r="E57" s="145"/>
      <c r="F57" s="145"/>
      <c r="G57" s="145">
        <v>550</v>
      </c>
      <c r="H57" s="146">
        <v>3</v>
      </c>
      <c r="I57" s="147">
        <v>3.1</v>
      </c>
      <c r="J57" s="147">
        <v>3.4</v>
      </c>
      <c r="K57" s="147">
        <v>3.4</v>
      </c>
      <c r="L57" s="147"/>
      <c r="M57" s="133" t="s">
        <v>265</v>
      </c>
      <c r="N57" s="155" t="s">
        <v>266</v>
      </c>
      <c r="O57" s="133" t="s">
        <v>266</v>
      </c>
      <c r="P57" s="133" t="s">
        <v>265</v>
      </c>
      <c r="Q57" s="133"/>
    </row>
    <row r="58" spans="2:17">
      <c r="B58" s="133" t="s">
        <v>109</v>
      </c>
      <c r="C58" s="133" t="s">
        <v>54</v>
      </c>
      <c r="D58" s="133" t="s">
        <v>50</v>
      </c>
      <c r="E58" s="145"/>
      <c r="F58" s="145"/>
      <c r="G58" s="145">
        <v>550</v>
      </c>
      <c r="H58" s="146">
        <v>18</v>
      </c>
      <c r="I58" s="147">
        <v>19.100000000000001</v>
      </c>
      <c r="J58" s="147">
        <v>21.1</v>
      </c>
      <c r="K58" s="147">
        <v>21.1</v>
      </c>
      <c r="L58" s="147"/>
      <c r="M58" s="133" t="s">
        <v>265</v>
      </c>
      <c r="N58" s="155" t="s">
        <v>266</v>
      </c>
      <c r="O58" s="133" t="s">
        <v>266</v>
      </c>
      <c r="P58" s="133" t="s">
        <v>265</v>
      </c>
      <c r="Q58" s="133"/>
    </row>
    <row r="59" spans="2:17">
      <c r="B59" s="133" t="s">
        <v>110</v>
      </c>
      <c r="C59" s="133" t="s">
        <v>54</v>
      </c>
      <c r="D59" s="133" t="s">
        <v>50</v>
      </c>
      <c r="E59" s="145"/>
      <c r="F59" s="145"/>
      <c r="G59" s="145">
        <v>550</v>
      </c>
      <c r="H59" s="146">
        <v>31</v>
      </c>
      <c r="I59" s="147">
        <v>31.6</v>
      </c>
      <c r="J59" s="147">
        <v>34.950000000000003</v>
      </c>
      <c r="K59" s="147">
        <v>34.950000000000003</v>
      </c>
      <c r="L59" s="147"/>
      <c r="M59" s="133" t="s">
        <v>265</v>
      </c>
      <c r="N59" s="155" t="s">
        <v>266</v>
      </c>
      <c r="O59" s="133" t="s">
        <v>266</v>
      </c>
      <c r="P59" s="133" t="s">
        <v>265</v>
      </c>
      <c r="Q59" s="133"/>
    </row>
    <row r="60" spans="2:17">
      <c r="B60" s="133" t="s">
        <v>111</v>
      </c>
      <c r="C60" s="133" t="s">
        <v>54</v>
      </c>
      <c r="D60" s="133" t="s">
        <v>50</v>
      </c>
      <c r="E60" s="145"/>
      <c r="F60" s="145"/>
      <c r="G60" s="145">
        <v>550</v>
      </c>
      <c r="H60" s="146">
        <v>75</v>
      </c>
      <c r="I60" s="147">
        <v>76.3</v>
      </c>
      <c r="J60" s="147">
        <v>85</v>
      </c>
      <c r="K60" s="147">
        <v>85</v>
      </c>
      <c r="L60" s="147"/>
      <c r="M60" s="133" t="s">
        <v>265</v>
      </c>
      <c r="N60" s="155" t="s">
        <v>266</v>
      </c>
      <c r="O60" s="133" t="s">
        <v>266</v>
      </c>
      <c r="P60" s="133" t="s">
        <v>265</v>
      </c>
      <c r="Q60" s="133"/>
    </row>
    <row r="61" spans="2:17">
      <c r="B61" s="133" t="s">
        <v>112</v>
      </c>
      <c r="C61" s="133" t="s">
        <v>54</v>
      </c>
      <c r="D61" s="133" t="s">
        <v>50</v>
      </c>
      <c r="E61" s="145"/>
      <c r="F61" s="145"/>
      <c r="G61" s="145">
        <v>550</v>
      </c>
      <c r="H61" s="146">
        <v>250</v>
      </c>
      <c r="I61" s="147">
        <v>254.5</v>
      </c>
      <c r="J61" s="147">
        <v>233.85</v>
      </c>
      <c r="K61" s="147">
        <v>233.85</v>
      </c>
      <c r="L61" s="147"/>
      <c r="M61" s="133" t="s">
        <v>265</v>
      </c>
      <c r="N61" s="155" t="s">
        <v>266</v>
      </c>
      <c r="O61" s="133" t="s">
        <v>266</v>
      </c>
      <c r="P61" s="133" t="s">
        <v>265</v>
      </c>
      <c r="Q61" s="133"/>
    </row>
    <row r="62" spans="2:17">
      <c r="B62" s="133" t="s">
        <v>113</v>
      </c>
      <c r="C62" s="133" t="s">
        <v>54</v>
      </c>
      <c r="D62" s="133" t="s">
        <v>52</v>
      </c>
      <c r="E62" s="145"/>
      <c r="F62" s="145"/>
      <c r="G62" s="145">
        <v>550</v>
      </c>
      <c r="H62" s="146">
        <v>6</v>
      </c>
      <c r="I62" s="147">
        <v>6.1</v>
      </c>
      <c r="J62" s="147">
        <v>9</v>
      </c>
      <c r="K62" s="147">
        <v>9</v>
      </c>
      <c r="L62" s="147"/>
      <c r="M62" s="133" t="s">
        <v>265</v>
      </c>
      <c r="N62" s="155" t="s">
        <v>266</v>
      </c>
      <c r="O62" s="133" t="s">
        <v>266</v>
      </c>
      <c r="P62" s="133" t="s">
        <v>265</v>
      </c>
      <c r="Q62" s="133" t="s">
        <v>114</v>
      </c>
    </row>
    <row r="63" spans="2:17">
      <c r="B63" s="133" t="s">
        <v>115</v>
      </c>
      <c r="C63" s="133" t="s">
        <v>54</v>
      </c>
      <c r="D63" s="133" t="s">
        <v>52</v>
      </c>
      <c r="E63" s="145"/>
      <c r="F63" s="145"/>
      <c r="G63" s="145">
        <v>550</v>
      </c>
      <c r="H63" s="146">
        <v>22</v>
      </c>
      <c r="I63" s="147">
        <v>22.4</v>
      </c>
      <c r="J63" s="147">
        <v>31</v>
      </c>
      <c r="K63" s="147">
        <v>31</v>
      </c>
      <c r="L63" s="147"/>
      <c r="M63" s="133" t="s">
        <v>265</v>
      </c>
      <c r="N63" s="155" t="s">
        <v>266</v>
      </c>
      <c r="O63" s="133" t="s">
        <v>266</v>
      </c>
      <c r="P63" s="133" t="s">
        <v>265</v>
      </c>
      <c r="Q63" s="133" t="s">
        <v>114</v>
      </c>
    </row>
    <row r="64" spans="2:17">
      <c r="B64" s="133" t="s">
        <v>116</v>
      </c>
      <c r="C64" s="133" t="s">
        <v>54</v>
      </c>
      <c r="D64" s="133" t="s">
        <v>52</v>
      </c>
      <c r="E64" s="145"/>
      <c r="F64" s="145"/>
      <c r="G64" s="145">
        <v>550</v>
      </c>
      <c r="H64" s="146">
        <v>218</v>
      </c>
      <c r="I64" s="147">
        <v>221.6</v>
      </c>
      <c r="J64" s="147">
        <v>207.7</v>
      </c>
      <c r="K64" s="147">
        <v>207.7</v>
      </c>
      <c r="L64" s="147"/>
      <c r="M64" s="133" t="s">
        <v>265</v>
      </c>
      <c r="N64" s="155" t="s">
        <v>266</v>
      </c>
      <c r="O64" s="133" t="s">
        <v>266</v>
      </c>
      <c r="P64" s="133" t="s">
        <v>265</v>
      </c>
      <c r="Q64" s="133" t="s">
        <v>114</v>
      </c>
    </row>
    <row r="65" spans="2:17">
      <c r="B65" s="133" t="s">
        <v>117</v>
      </c>
      <c r="C65" s="133"/>
      <c r="D65" s="133" t="s">
        <v>118</v>
      </c>
      <c r="E65" s="145"/>
      <c r="F65" s="145"/>
      <c r="G65" s="145" t="s">
        <v>271</v>
      </c>
      <c r="H65" s="146">
        <v>0.99</v>
      </c>
      <c r="I65" s="147">
        <v>1.01</v>
      </c>
      <c r="J65" s="147">
        <v>1.08</v>
      </c>
      <c r="K65" s="147">
        <v>1.08</v>
      </c>
      <c r="L65" s="147"/>
      <c r="M65" s="133" t="s">
        <v>265</v>
      </c>
      <c r="N65" s="155" t="s">
        <v>266</v>
      </c>
      <c r="O65" s="133" t="s">
        <v>266</v>
      </c>
      <c r="P65" s="133" t="s">
        <v>266</v>
      </c>
      <c r="Q65" s="133"/>
    </row>
    <row r="66" spans="2:17">
      <c r="B66" s="133" t="s">
        <v>125</v>
      </c>
      <c r="C66" s="133"/>
      <c r="D66" s="133" t="s">
        <v>50</v>
      </c>
      <c r="E66" s="145" t="s">
        <v>123</v>
      </c>
      <c r="F66" s="145"/>
      <c r="G66" s="145">
        <v>85</v>
      </c>
      <c r="H66" s="146">
        <v>54.8</v>
      </c>
      <c r="I66" s="147">
        <v>56</v>
      </c>
      <c r="J66" s="147">
        <v>58.8</v>
      </c>
      <c r="K66" s="147">
        <v>58.8</v>
      </c>
      <c r="L66" s="147"/>
      <c r="M66" s="133" t="s">
        <v>265</v>
      </c>
      <c r="N66" s="155" t="s">
        <v>266</v>
      </c>
      <c r="O66" s="133" t="s">
        <v>266</v>
      </c>
      <c r="P66" s="133" t="s">
        <v>266</v>
      </c>
      <c r="Q66" s="133"/>
    </row>
    <row r="67" spans="2:17">
      <c r="B67" s="133" t="s">
        <v>127</v>
      </c>
      <c r="C67" s="133"/>
      <c r="D67" s="133" t="s">
        <v>52</v>
      </c>
      <c r="E67" s="145" t="s">
        <v>126</v>
      </c>
      <c r="F67" s="145"/>
      <c r="G67" s="145">
        <v>85</v>
      </c>
      <c r="H67" s="146">
        <v>90.42</v>
      </c>
      <c r="I67" s="147">
        <v>93.52</v>
      </c>
      <c r="J67" s="147">
        <v>99.96</v>
      </c>
      <c r="K67" s="147">
        <v>99.96</v>
      </c>
      <c r="L67" s="147"/>
      <c r="M67" s="133" t="s">
        <v>265</v>
      </c>
      <c r="N67" s="155" t="s">
        <v>266</v>
      </c>
      <c r="O67" s="133" t="s">
        <v>266</v>
      </c>
      <c r="P67" s="133" t="s">
        <v>266</v>
      </c>
      <c r="Q67" s="133"/>
    </row>
    <row r="68" spans="2:17">
      <c r="B68" s="133" t="s">
        <v>129</v>
      </c>
      <c r="C68" s="133"/>
      <c r="D68" s="133" t="s">
        <v>50</v>
      </c>
      <c r="E68" s="145"/>
      <c r="F68" s="145"/>
      <c r="G68" s="145">
        <v>427</v>
      </c>
      <c r="H68" s="146">
        <v>19</v>
      </c>
      <c r="I68" s="147">
        <v>19</v>
      </c>
      <c r="J68" s="147">
        <v>20</v>
      </c>
      <c r="K68" s="147">
        <v>20</v>
      </c>
      <c r="L68" s="147"/>
      <c r="M68" s="133" t="s">
        <v>265</v>
      </c>
      <c r="N68" s="155" t="s">
        <v>265</v>
      </c>
      <c r="O68" s="133" t="s">
        <v>266</v>
      </c>
      <c r="P68" s="133" t="s">
        <v>265</v>
      </c>
      <c r="Q68" s="133"/>
    </row>
    <row r="69" spans="2:17">
      <c r="B69" s="133" t="s">
        <v>132</v>
      </c>
      <c r="C69" s="133"/>
      <c r="D69" s="133" t="s">
        <v>133</v>
      </c>
      <c r="E69" s="145" t="s">
        <v>131</v>
      </c>
      <c r="F69" s="145"/>
      <c r="G69" s="149">
        <v>84</v>
      </c>
      <c r="H69" s="146">
        <v>2.5</v>
      </c>
      <c r="I69" s="147">
        <v>2.5</v>
      </c>
      <c r="J69" s="147">
        <v>2.5</v>
      </c>
      <c r="K69" s="147">
        <v>2.5</v>
      </c>
      <c r="L69" s="147"/>
      <c r="M69" s="133" t="s">
        <v>265</v>
      </c>
      <c r="N69" s="155" t="s">
        <v>265</v>
      </c>
      <c r="O69" s="133" t="s">
        <v>266</v>
      </c>
      <c r="P69" s="133" t="s">
        <v>266</v>
      </c>
      <c r="Q69" s="133" t="s">
        <v>295</v>
      </c>
    </row>
    <row r="70" spans="2:17" s="136" customFormat="1">
      <c r="B70" s="148" t="s">
        <v>135</v>
      </c>
      <c r="C70" s="148" t="s">
        <v>49</v>
      </c>
      <c r="D70" s="148" t="s">
        <v>50</v>
      </c>
      <c r="E70" s="149"/>
      <c r="F70" s="149"/>
      <c r="G70" s="149" t="s">
        <v>271</v>
      </c>
      <c r="H70" s="150">
        <v>4.5999999999999996</v>
      </c>
      <c r="I70" s="151">
        <v>4.7</v>
      </c>
      <c r="J70" s="151">
        <v>4.9000000000000004</v>
      </c>
      <c r="K70" s="151">
        <v>4.9000000000000004</v>
      </c>
      <c r="L70" s="151"/>
      <c r="M70" s="148" t="s">
        <v>266</v>
      </c>
      <c r="N70" s="155" t="s">
        <v>266</v>
      </c>
      <c r="O70" s="148" t="s">
        <v>266</v>
      </c>
      <c r="P70" s="148" t="s">
        <v>266</v>
      </c>
      <c r="Q70" s="148"/>
    </row>
    <row r="71" spans="2:17" s="136" customFormat="1">
      <c r="B71" s="148" t="s">
        <v>135</v>
      </c>
      <c r="C71" s="148" t="s">
        <v>49</v>
      </c>
      <c r="D71" s="148" t="s">
        <v>52</v>
      </c>
      <c r="E71" s="149"/>
      <c r="F71" s="149"/>
      <c r="G71" s="149" t="s">
        <v>271</v>
      </c>
      <c r="H71" s="150">
        <v>7.59</v>
      </c>
      <c r="I71" s="151">
        <v>7.85</v>
      </c>
      <c r="J71" s="151">
        <v>8.33</v>
      </c>
      <c r="K71" s="151">
        <v>8.33</v>
      </c>
      <c r="L71" s="151"/>
      <c r="M71" s="148" t="s">
        <v>266</v>
      </c>
      <c r="N71" s="155" t="s">
        <v>266</v>
      </c>
      <c r="O71" s="148" t="s">
        <v>266</v>
      </c>
      <c r="P71" s="148" t="s">
        <v>266</v>
      </c>
      <c r="Q71" s="148"/>
    </row>
    <row r="72" spans="2:17" s="136" customFormat="1">
      <c r="B72" s="148" t="s">
        <v>138</v>
      </c>
      <c r="C72" s="148" t="s">
        <v>49</v>
      </c>
      <c r="D72" s="148" t="s">
        <v>50</v>
      </c>
      <c r="E72" s="149"/>
      <c r="F72" s="149"/>
      <c r="G72" s="149" t="s">
        <v>271</v>
      </c>
      <c r="H72" s="150">
        <v>4.5999999999999996</v>
      </c>
      <c r="I72" s="151">
        <v>4.7</v>
      </c>
      <c r="J72" s="151">
        <v>4.9000000000000004</v>
      </c>
      <c r="K72" s="151">
        <v>4.9000000000000004</v>
      </c>
      <c r="L72" s="151"/>
      <c r="M72" s="148" t="s">
        <v>266</v>
      </c>
      <c r="N72" s="155" t="s">
        <v>266</v>
      </c>
      <c r="O72" s="148" t="s">
        <v>266</v>
      </c>
      <c r="P72" s="148" t="s">
        <v>266</v>
      </c>
      <c r="Q72" s="148"/>
    </row>
    <row r="73" spans="2:17" s="136" customFormat="1">
      <c r="B73" s="148" t="s">
        <v>138</v>
      </c>
      <c r="C73" s="148" t="s">
        <v>49</v>
      </c>
      <c r="D73" s="148" t="s">
        <v>52</v>
      </c>
      <c r="E73" s="149"/>
      <c r="F73" s="149"/>
      <c r="G73" s="149" t="s">
        <v>271</v>
      </c>
      <c r="H73" s="150">
        <v>7.59</v>
      </c>
      <c r="I73" s="151">
        <v>7.85</v>
      </c>
      <c r="J73" s="151">
        <v>8.33</v>
      </c>
      <c r="K73" s="151">
        <v>8.33</v>
      </c>
      <c r="L73" s="151"/>
      <c r="M73" s="148" t="s">
        <v>266</v>
      </c>
      <c r="N73" s="155" t="s">
        <v>266</v>
      </c>
      <c r="O73" s="148" t="s">
        <v>266</v>
      </c>
      <c r="P73" s="148" t="s">
        <v>266</v>
      </c>
      <c r="Q73" s="148"/>
    </row>
    <row r="74" spans="2:17">
      <c r="B74" s="133" t="s">
        <v>296</v>
      </c>
      <c r="C74" s="133" t="s">
        <v>49</v>
      </c>
      <c r="D74" s="133" t="s">
        <v>50</v>
      </c>
      <c r="E74" s="145"/>
      <c r="F74" s="145"/>
      <c r="G74" s="145" t="s">
        <v>271</v>
      </c>
      <c r="H74" s="146">
        <v>32</v>
      </c>
      <c r="I74" s="147">
        <v>32</v>
      </c>
      <c r="J74" s="147">
        <v>34</v>
      </c>
      <c r="K74" s="147">
        <v>34</v>
      </c>
      <c r="L74" s="147"/>
      <c r="M74" s="133" t="s">
        <v>265</v>
      </c>
      <c r="N74" s="155" t="s">
        <v>266</v>
      </c>
      <c r="O74" s="133" t="s">
        <v>266</v>
      </c>
      <c r="P74" s="133" t="s">
        <v>266</v>
      </c>
      <c r="Q74" s="133"/>
    </row>
    <row r="75" spans="2:17">
      <c r="B75" s="133" t="s">
        <v>297</v>
      </c>
      <c r="C75" s="133" t="s">
        <v>49</v>
      </c>
      <c r="D75" s="133" t="s">
        <v>50</v>
      </c>
      <c r="E75" s="145"/>
      <c r="F75" s="145"/>
      <c r="G75" s="145" t="s">
        <v>271</v>
      </c>
      <c r="H75" s="146">
        <v>2</v>
      </c>
      <c r="I75" s="147">
        <v>3</v>
      </c>
      <c r="J75" s="147">
        <v>4</v>
      </c>
      <c r="K75" s="147">
        <v>4</v>
      </c>
      <c r="L75" s="147"/>
      <c r="M75" s="133" t="s">
        <v>265</v>
      </c>
      <c r="N75" s="155" t="s">
        <v>266</v>
      </c>
      <c r="O75" s="133" t="s">
        <v>266</v>
      </c>
      <c r="P75" s="133" t="s">
        <v>266</v>
      </c>
      <c r="Q75" s="133"/>
    </row>
    <row r="76" spans="2:17">
      <c r="B76" s="133" t="s">
        <v>143</v>
      </c>
      <c r="C76" s="133"/>
      <c r="D76" s="133" t="s">
        <v>50</v>
      </c>
      <c r="E76" s="145"/>
      <c r="F76" s="145"/>
      <c r="G76" s="145">
        <v>481</v>
      </c>
      <c r="H76" s="146">
        <v>17</v>
      </c>
      <c r="I76" s="147">
        <v>17</v>
      </c>
      <c r="J76" s="147">
        <v>18</v>
      </c>
      <c r="K76" s="147">
        <v>18</v>
      </c>
      <c r="L76" s="147"/>
      <c r="M76" s="133" t="s">
        <v>265</v>
      </c>
      <c r="N76" s="155" t="s">
        <v>266</v>
      </c>
      <c r="O76" s="133" t="s">
        <v>266</v>
      </c>
      <c r="P76" s="133" t="s">
        <v>266</v>
      </c>
      <c r="Q76" s="133" t="s">
        <v>298</v>
      </c>
    </row>
    <row r="77" spans="2:17">
      <c r="B77" s="133" t="s">
        <v>145</v>
      </c>
      <c r="C77" s="133"/>
      <c r="D77" s="133" t="s">
        <v>50</v>
      </c>
      <c r="E77" s="145"/>
      <c r="F77" s="145"/>
      <c r="G77" s="145">
        <v>482</v>
      </c>
      <c r="H77" s="146">
        <v>22.5</v>
      </c>
      <c r="I77" s="147">
        <v>22.5</v>
      </c>
      <c r="J77" s="147">
        <v>24</v>
      </c>
      <c r="K77" s="147">
        <v>24</v>
      </c>
      <c r="L77" s="147"/>
      <c r="M77" s="133" t="s">
        <v>265</v>
      </c>
      <c r="N77" s="155" t="s">
        <v>266</v>
      </c>
      <c r="O77" s="133" t="s">
        <v>266</v>
      </c>
      <c r="P77" s="133" t="s">
        <v>266</v>
      </c>
      <c r="Q77" s="133" t="s">
        <v>298</v>
      </c>
    </row>
    <row r="78" spans="2:17">
      <c r="B78" s="133" t="s">
        <v>147</v>
      </c>
      <c r="C78" s="133"/>
      <c r="D78" s="133" t="s">
        <v>50</v>
      </c>
      <c r="E78" s="145"/>
      <c r="F78" s="145"/>
      <c r="G78" s="145">
        <v>483</v>
      </c>
      <c r="H78" s="146">
        <v>28</v>
      </c>
      <c r="I78" s="147">
        <v>28</v>
      </c>
      <c r="J78" s="147">
        <v>30</v>
      </c>
      <c r="K78" s="147">
        <v>30</v>
      </c>
      <c r="L78" s="147"/>
      <c r="M78" s="133" t="s">
        <v>265</v>
      </c>
      <c r="N78" s="155" t="s">
        <v>266</v>
      </c>
      <c r="O78" s="133" t="s">
        <v>266</v>
      </c>
      <c r="P78" s="133" t="s">
        <v>266</v>
      </c>
      <c r="Q78" s="133" t="s">
        <v>298</v>
      </c>
    </row>
    <row r="79" spans="2:17">
      <c r="B79" s="133" t="s">
        <v>149</v>
      </c>
      <c r="C79" s="133"/>
      <c r="D79" s="133" t="s">
        <v>50</v>
      </c>
      <c r="E79" s="145"/>
      <c r="F79" s="145"/>
      <c r="G79" s="145">
        <v>471</v>
      </c>
      <c r="H79" s="146">
        <v>19.5</v>
      </c>
      <c r="I79" s="147">
        <v>19.5</v>
      </c>
      <c r="J79" s="147">
        <v>21</v>
      </c>
      <c r="K79" s="147">
        <v>21</v>
      </c>
      <c r="L79" s="147"/>
      <c r="M79" s="133" t="s">
        <v>265</v>
      </c>
      <c r="N79" s="155" t="s">
        <v>266</v>
      </c>
      <c r="O79" s="133" t="s">
        <v>266</v>
      </c>
      <c r="P79" s="133" t="s">
        <v>266</v>
      </c>
      <c r="Q79" s="133" t="s">
        <v>298</v>
      </c>
    </row>
    <row r="80" spans="2:17">
      <c r="B80" s="133" t="s">
        <v>151</v>
      </c>
      <c r="C80" s="133"/>
      <c r="D80" s="133" t="s">
        <v>50</v>
      </c>
      <c r="E80" s="145"/>
      <c r="F80" s="145"/>
      <c r="G80" s="145">
        <v>472</v>
      </c>
      <c r="H80" s="146">
        <v>28</v>
      </c>
      <c r="I80" s="147">
        <v>28</v>
      </c>
      <c r="J80" s="147">
        <v>31.5</v>
      </c>
      <c r="K80" s="147">
        <v>31.5</v>
      </c>
      <c r="L80" s="147"/>
      <c r="M80" s="133" t="s">
        <v>265</v>
      </c>
      <c r="N80" s="155" t="s">
        <v>266</v>
      </c>
      <c r="O80" s="133" t="s">
        <v>266</v>
      </c>
      <c r="P80" s="133" t="s">
        <v>266</v>
      </c>
      <c r="Q80" s="133" t="s">
        <v>298</v>
      </c>
    </row>
    <row r="81" spans="2:17">
      <c r="B81" s="133" t="s">
        <v>153</v>
      </c>
      <c r="C81" s="133"/>
      <c r="D81" s="133" t="s">
        <v>50</v>
      </c>
      <c r="E81" s="145"/>
      <c r="F81" s="145"/>
      <c r="G81" s="145">
        <v>473</v>
      </c>
      <c r="H81" s="146">
        <v>36.5</v>
      </c>
      <c r="I81" s="147">
        <v>36.5</v>
      </c>
      <c r="J81" s="147">
        <v>40.5</v>
      </c>
      <c r="K81" s="147">
        <v>40.5</v>
      </c>
      <c r="L81" s="147"/>
      <c r="M81" s="133" t="s">
        <v>265</v>
      </c>
      <c r="N81" s="155" t="s">
        <v>266</v>
      </c>
      <c r="O81" s="133" t="s">
        <v>266</v>
      </c>
      <c r="P81" s="133" t="s">
        <v>266</v>
      </c>
      <c r="Q81" s="133" t="s">
        <v>298</v>
      </c>
    </row>
    <row r="82" spans="2:17">
      <c r="B82" s="133" t="s">
        <v>299</v>
      </c>
      <c r="C82" s="133"/>
      <c r="D82" s="133" t="s">
        <v>50</v>
      </c>
      <c r="E82" s="145"/>
      <c r="F82" s="145"/>
      <c r="G82" s="145">
        <v>474</v>
      </c>
      <c r="H82" s="146">
        <v>45</v>
      </c>
      <c r="I82" s="147">
        <v>45</v>
      </c>
      <c r="J82" s="147" t="s">
        <v>271</v>
      </c>
      <c r="K82" s="147" t="s">
        <v>271</v>
      </c>
      <c r="L82" s="147"/>
      <c r="M82" s="133" t="s">
        <v>265</v>
      </c>
      <c r="N82" s="155" t="s">
        <v>266</v>
      </c>
      <c r="O82" s="133" t="s">
        <v>266</v>
      </c>
      <c r="P82" s="133" t="s">
        <v>266</v>
      </c>
      <c r="Q82" s="133" t="s">
        <v>298</v>
      </c>
    </row>
    <row r="83" spans="2:17">
      <c r="B83" s="133" t="s">
        <v>300</v>
      </c>
      <c r="C83" s="133"/>
      <c r="D83" s="133" t="s">
        <v>50</v>
      </c>
      <c r="E83" s="145"/>
      <c r="F83" s="145"/>
      <c r="G83" s="145">
        <v>475</v>
      </c>
      <c r="H83" s="146" t="s">
        <v>271</v>
      </c>
      <c r="I83" s="147" t="s">
        <v>271</v>
      </c>
      <c r="J83" s="147"/>
      <c r="K83" s="147"/>
      <c r="L83" s="147"/>
      <c r="M83" s="133" t="s">
        <v>265</v>
      </c>
      <c r="N83" s="155" t="s">
        <v>266</v>
      </c>
      <c r="O83" s="133" t="s">
        <v>266</v>
      </c>
      <c r="P83" s="133" t="s">
        <v>266</v>
      </c>
      <c r="Q83" s="133" t="s">
        <v>298</v>
      </c>
    </row>
    <row r="84" spans="2:17">
      <c r="B84" s="133" t="s">
        <v>155</v>
      </c>
      <c r="C84" s="133"/>
      <c r="D84" s="133" t="s">
        <v>50</v>
      </c>
      <c r="E84" s="145"/>
      <c r="F84" s="145"/>
      <c r="G84" s="145" t="s">
        <v>271</v>
      </c>
      <c r="H84" s="146">
        <v>63</v>
      </c>
      <c r="I84" s="147">
        <v>64</v>
      </c>
      <c r="J84" s="147">
        <v>70</v>
      </c>
      <c r="K84" s="147">
        <v>70</v>
      </c>
      <c r="L84" s="147"/>
      <c r="M84" s="133" t="s">
        <v>265</v>
      </c>
      <c r="N84" s="155" t="s">
        <v>266</v>
      </c>
      <c r="O84" s="133" t="s">
        <v>266</v>
      </c>
      <c r="P84" s="133" t="s">
        <v>266</v>
      </c>
      <c r="Q84" s="133"/>
    </row>
    <row r="85" spans="2:17">
      <c r="B85" s="133" t="s">
        <v>157</v>
      </c>
      <c r="C85" s="133"/>
      <c r="D85" s="133" t="s">
        <v>50</v>
      </c>
      <c r="E85" s="145"/>
      <c r="F85" s="145"/>
      <c r="G85" s="145" t="s">
        <v>271</v>
      </c>
      <c r="H85" s="146">
        <v>43</v>
      </c>
      <c r="I85" s="147">
        <v>44</v>
      </c>
      <c r="J85" s="147">
        <v>48</v>
      </c>
      <c r="K85" s="147">
        <v>48</v>
      </c>
      <c r="L85" s="147"/>
      <c r="M85" s="133" t="s">
        <v>265</v>
      </c>
      <c r="N85" s="155" t="s">
        <v>266</v>
      </c>
      <c r="O85" s="133" t="s">
        <v>266</v>
      </c>
      <c r="P85" s="133" t="s">
        <v>266</v>
      </c>
      <c r="Q85" s="133"/>
    </row>
    <row r="86" spans="2:17">
      <c r="B86" s="133" t="s">
        <v>301</v>
      </c>
      <c r="C86" s="133"/>
      <c r="D86" s="133"/>
      <c r="E86" s="145"/>
      <c r="F86" s="145"/>
      <c r="G86" s="145" t="s">
        <v>271</v>
      </c>
      <c r="H86" s="146">
        <v>26.5</v>
      </c>
      <c r="I86" s="147">
        <v>29.5</v>
      </c>
      <c r="J86" s="147">
        <v>31.65</v>
      </c>
      <c r="K86" s="147">
        <v>31.65</v>
      </c>
      <c r="L86" s="147"/>
      <c r="M86" s="133" t="s">
        <v>266</v>
      </c>
      <c r="N86" s="155" t="s">
        <v>266</v>
      </c>
      <c r="O86" s="133" t="s">
        <v>266</v>
      </c>
      <c r="P86" s="133" t="s">
        <v>266</v>
      </c>
      <c r="Q86" s="133" t="s">
        <v>302</v>
      </c>
    </row>
    <row r="87" spans="2:17">
      <c r="B87" s="133" t="s">
        <v>303</v>
      </c>
      <c r="C87" s="133"/>
      <c r="D87" s="133"/>
      <c r="E87" s="145"/>
      <c r="F87" s="145"/>
      <c r="G87" s="145" t="s">
        <v>271</v>
      </c>
      <c r="H87" s="146">
        <v>37</v>
      </c>
      <c r="I87" s="147">
        <v>37</v>
      </c>
      <c r="J87" s="147">
        <v>39.700000000000003</v>
      </c>
      <c r="K87" s="147">
        <v>39.700000000000003</v>
      </c>
      <c r="L87" s="147"/>
      <c r="M87" s="133" t="s">
        <v>266</v>
      </c>
      <c r="N87" s="155" t="s">
        <v>266</v>
      </c>
      <c r="O87" s="133" t="s">
        <v>266</v>
      </c>
      <c r="P87" s="133" t="s">
        <v>266</v>
      </c>
      <c r="Q87" s="133"/>
    </row>
    <row r="88" spans="2:17">
      <c r="B88" s="133" t="s">
        <v>158</v>
      </c>
      <c r="C88" s="133"/>
      <c r="D88" s="133" t="s">
        <v>50</v>
      </c>
      <c r="E88" s="145"/>
      <c r="F88" s="145"/>
      <c r="G88" s="145" t="s">
        <v>271</v>
      </c>
      <c r="H88" s="146">
        <v>4.4000000000000004</v>
      </c>
      <c r="I88" s="147">
        <v>4.4000000000000004</v>
      </c>
      <c r="J88" s="147">
        <v>4.7</v>
      </c>
      <c r="K88" s="147">
        <v>4.7</v>
      </c>
      <c r="L88" s="147"/>
      <c r="M88" s="133" t="s">
        <v>266</v>
      </c>
      <c r="N88" s="155" t="s">
        <v>266</v>
      </c>
      <c r="O88" s="133" t="s">
        <v>266</v>
      </c>
      <c r="P88" s="133" t="s">
        <v>266</v>
      </c>
      <c r="Q88" s="133" t="s">
        <v>304</v>
      </c>
    </row>
    <row r="89" spans="2:17">
      <c r="B89" s="133" t="s">
        <v>158</v>
      </c>
      <c r="C89" s="133"/>
      <c r="D89" s="133" t="s">
        <v>52</v>
      </c>
      <c r="E89" s="145"/>
      <c r="F89" s="145"/>
      <c r="G89" s="145" t="s">
        <v>271</v>
      </c>
      <c r="H89" s="146">
        <v>5.9</v>
      </c>
      <c r="I89" s="147">
        <v>5.9</v>
      </c>
      <c r="J89" s="147">
        <v>6.4</v>
      </c>
      <c r="K89" s="147">
        <v>6.4</v>
      </c>
      <c r="L89" s="147"/>
      <c r="M89" s="133" t="s">
        <v>266</v>
      </c>
      <c r="N89" s="155" t="s">
        <v>266</v>
      </c>
      <c r="O89" s="133" t="s">
        <v>266</v>
      </c>
      <c r="P89" s="133" t="s">
        <v>266</v>
      </c>
      <c r="Q89" s="133"/>
    </row>
    <row r="90" spans="2:17">
      <c r="B90" s="133" t="s">
        <v>159</v>
      </c>
      <c r="C90" s="133"/>
      <c r="D90" s="133" t="s">
        <v>50</v>
      </c>
      <c r="E90" s="145"/>
      <c r="F90" s="145"/>
      <c r="G90" s="145" t="s">
        <v>271</v>
      </c>
      <c r="H90" s="146">
        <v>1</v>
      </c>
      <c r="I90" s="147">
        <v>1</v>
      </c>
      <c r="J90" s="147">
        <v>1</v>
      </c>
      <c r="K90" s="147">
        <v>1</v>
      </c>
      <c r="L90" s="147"/>
      <c r="M90" s="133" t="s">
        <v>266</v>
      </c>
      <c r="N90" s="155" t="s">
        <v>266</v>
      </c>
      <c r="O90" s="133" t="s">
        <v>266</v>
      </c>
      <c r="P90" s="133" t="s">
        <v>266</v>
      </c>
      <c r="Q90" s="133"/>
    </row>
    <row r="91" spans="2:17">
      <c r="B91" s="133" t="s">
        <v>160</v>
      </c>
      <c r="C91" s="133"/>
      <c r="D91" s="133" t="s">
        <v>50</v>
      </c>
      <c r="E91" s="145"/>
      <c r="F91" s="145"/>
      <c r="G91" s="145" t="s">
        <v>271</v>
      </c>
      <c r="H91" s="146">
        <v>20.5</v>
      </c>
      <c r="I91" s="147">
        <v>20.5</v>
      </c>
      <c r="J91" s="147">
        <v>22.3</v>
      </c>
      <c r="K91" s="147">
        <v>22.3</v>
      </c>
      <c r="L91" s="147"/>
      <c r="M91" s="133" t="s">
        <v>266</v>
      </c>
      <c r="N91" s="155" t="s">
        <v>266</v>
      </c>
      <c r="O91" s="133" t="s">
        <v>266</v>
      </c>
      <c r="P91" s="133" t="s">
        <v>266</v>
      </c>
      <c r="Q91" s="133"/>
    </row>
    <row r="92" spans="2:17">
      <c r="B92" s="133" t="s">
        <v>160</v>
      </c>
      <c r="C92" s="133"/>
      <c r="D92" s="133" t="s">
        <v>52</v>
      </c>
      <c r="E92" s="145"/>
      <c r="F92" s="145"/>
      <c r="G92" s="145" t="s">
        <v>271</v>
      </c>
      <c r="H92" s="146">
        <v>28</v>
      </c>
      <c r="I92" s="147">
        <v>28</v>
      </c>
      <c r="J92" s="147">
        <v>30.4</v>
      </c>
      <c r="K92" s="147">
        <v>30.4</v>
      </c>
      <c r="L92" s="147"/>
      <c r="M92" s="133" t="s">
        <v>266</v>
      </c>
      <c r="N92" s="155" t="s">
        <v>266</v>
      </c>
      <c r="O92" s="133" t="s">
        <v>266</v>
      </c>
      <c r="P92" s="133" t="s">
        <v>266</v>
      </c>
      <c r="Q92" s="133"/>
    </row>
    <row r="93" spans="2:17">
      <c r="B93" s="133" t="s">
        <v>305</v>
      </c>
      <c r="C93" s="133"/>
      <c r="D93" s="133"/>
      <c r="E93" s="145"/>
      <c r="F93" s="145"/>
      <c r="G93" s="145" t="s">
        <v>271</v>
      </c>
      <c r="H93" s="146">
        <v>3.3</v>
      </c>
      <c r="I93" s="147">
        <v>3.3</v>
      </c>
      <c r="J93" s="147">
        <v>3.5</v>
      </c>
      <c r="K93" s="147">
        <v>3.5</v>
      </c>
      <c r="L93" s="147"/>
      <c r="M93" s="133" t="s">
        <v>266</v>
      </c>
      <c r="N93" s="155" t="s">
        <v>266</v>
      </c>
      <c r="O93" s="133" t="s">
        <v>266</v>
      </c>
      <c r="P93" s="133" t="s">
        <v>266</v>
      </c>
      <c r="Q93" s="133"/>
    </row>
    <row r="94" spans="2:17">
      <c r="B94" s="133" t="s">
        <v>306</v>
      </c>
      <c r="C94" s="133" t="s">
        <v>49</v>
      </c>
      <c r="D94" s="133" t="s">
        <v>50</v>
      </c>
      <c r="E94" s="133" t="s">
        <v>67</v>
      </c>
      <c r="F94" s="133" t="s">
        <v>307</v>
      </c>
      <c r="G94" s="133" t="s">
        <v>308</v>
      </c>
      <c r="H94" s="147">
        <v>416.55</v>
      </c>
      <c r="I94" s="147">
        <v>424.25</v>
      </c>
      <c r="J94" s="147"/>
      <c r="K94" s="147"/>
      <c r="L94" s="147"/>
      <c r="M94" s="133" t="s">
        <v>265</v>
      </c>
      <c r="N94" s="155" t="s">
        <v>266</v>
      </c>
      <c r="O94" s="133" t="s">
        <v>266</v>
      </c>
      <c r="P94" s="133" t="s">
        <v>266</v>
      </c>
      <c r="Q94" s="133" t="s">
        <v>119</v>
      </c>
    </row>
    <row r="95" spans="2:17">
      <c r="B95" s="133" t="s">
        <v>306</v>
      </c>
      <c r="C95" s="133" t="s">
        <v>49</v>
      </c>
      <c r="D95" s="133" t="s">
        <v>52</v>
      </c>
      <c r="E95" s="133" t="s">
        <v>69</v>
      </c>
      <c r="F95" s="133" t="s">
        <v>309</v>
      </c>
      <c r="G95" s="133" t="s">
        <v>310</v>
      </c>
      <c r="H95" s="147">
        <v>662.55</v>
      </c>
      <c r="I95" s="147">
        <v>674.35</v>
      </c>
      <c r="J95" s="147"/>
      <c r="K95" s="147"/>
      <c r="L95" s="147"/>
      <c r="M95" s="133" t="s">
        <v>265</v>
      </c>
      <c r="N95" s="155" t="s">
        <v>266</v>
      </c>
      <c r="O95" s="133" t="s">
        <v>266</v>
      </c>
      <c r="P95" s="133" t="s">
        <v>266</v>
      </c>
      <c r="Q95" s="133" t="s">
        <v>311</v>
      </c>
    </row>
    <row r="96" spans="2:17">
      <c r="B96" s="133" t="s">
        <v>312</v>
      </c>
      <c r="C96" s="133" t="s">
        <v>54</v>
      </c>
      <c r="D96" s="133" t="s">
        <v>72</v>
      </c>
      <c r="E96" s="133" t="s">
        <v>280</v>
      </c>
      <c r="F96" s="133" t="s">
        <v>313</v>
      </c>
      <c r="G96" s="133" t="s">
        <v>308</v>
      </c>
      <c r="H96" s="147">
        <v>201.4</v>
      </c>
      <c r="I96" s="147">
        <v>205.2</v>
      </c>
      <c r="J96" s="147"/>
      <c r="K96" s="147"/>
      <c r="L96" s="147"/>
      <c r="M96" s="133" t="s">
        <v>265</v>
      </c>
      <c r="N96" s="155" t="s">
        <v>266</v>
      </c>
      <c r="O96" s="133" t="s">
        <v>266</v>
      </c>
      <c r="P96" s="133" t="s">
        <v>266</v>
      </c>
      <c r="Q96" s="133"/>
    </row>
    <row r="97" spans="2:17">
      <c r="B97" s="133" t="s">
        <v>312</v>
      </c>
      <c r="C97" s="133" t="s">
        <v>54</v>
      </c>
      <c r="D97" s="133" t="s">
        <v>52</v>
      </c>
      <c r="E97" s="133" t="s">
        <v>281</v>
      </c>
      <c r="F97" s="133" t="s">
        <v>313</v>
      </c>
      <c r="G97" s="133" t="s">
        <v>310</v>
      </c>
      <c r="H97" s="147">
        <v>392.4</v>
      </c>
      <c r="I97" s="147">
        <v>399.59999999999997</v>
      </c>
      <c r="J97" s="147"/>
      <c r="K97" s="147"/>
      <c r="L97" s="147"/>
      <c r="M97" s="133" t="s">
        <v>265</v>
      </c>
      <c r="N97" s="155" t="s">
        <v>266</v>
      </c>
      <c r="O97" s="133" t="s">
        <v>266</v>
      </c>
      <c r="P97" s="133" t="s">
        <v>266</v>
      </c>
      <c r="Q97" s="133"/>
    </row>
    <row r="98" spans="2:17">
      <c r="B98" s="133" t="s">
        <v>314</v>
      </c>
      <c r="C98" s="133" t="s">
        <v>54</v>
      </c>
      <c r="D98" s="133" t="s">
        <v>50</v>
      </c>
      <c r="E98" s="133" t="s">
        <v>59</v>
      </c>
      <c r="F98" s="133" t="s">
        <v>313</v>
      </c>
      <c r="G98" s="133" t="s">
        <v>315</v>
      </c>
      <c r="H98" s="147">
        <v>82.4</v>
      </c>
      <c r="I98" s="147">
        <v>84</v>
      </c>
      <c r="J98" s="147"/>
      <c r="K98" s="147"/>
      <c r="L98" s="147"/>
      <c r="M98" s="133" t="s">
        <v>265</v>
      </c>
      <c r="N98" s="155" t="s">
        <v>266</v>
      </c>
      <c r="O98" s="133" t="s">
        <v>266</v>
      </c>
      <c r="P98" s="133" t="s">
        <v>266</v>
      </c>
      <c r="Q98" s="133"/>
    </row>
    <row r="99" spans="2:17">
      <c r="B99" s="133" t="s">
        <v>314</v>
      </c>
      <c r="C99" s="133" t="s">
        <v>54</v>
      </c>
      <c r="D99" s="133" t="s">
        <v>52</v>
      </c>
      <c r="E99" s="133" t="s">
        <v>60</v>
      </c>
      <c r="F99" s="133" t="s">
        <v>313</v>
      </c>
      <c r="G99" s="133" t="s">
        <v>316</v>
      </c>
      <c r="H99" s="147">
        <v>108.4</v>
      </c>
      <c r="I99" s="147">
        <v>110.5</v>
      </c>
      <c r="J99" s="147"/>
      <c r="K99" s="147"/>
      <c r="L99" s="147"/>
      <c r="M99" s="133" t="s">
        <v>265</v>
      </c>
      <c r="N99" s="155" t="s">
        <v>266</v>
      </c>
      <c r="O99" s="133" t="s">
        <v>266</v>
      </c>
      <c r="P99" s="133" t="s">
        <v>266</v>
      </c>
      <c r="Q99" s="133"/>
    </row>
    <row r="100" spans="2:17">
      <c r="B100" s="133" t="s">
        <v>190</v>
      </c>
      <c r="C100" s="133"/>
      <c r="D100" s="133"/>
      <c r="E100" s="133" t="s">
        <v>188</v>
      </c>
      <c r="F100" s="133" t="s">
        <v>317</v>
      </c>
      <c r="G100" s="133" t="s">
        <v>271</v>
      </c>
      <c r="H100" s="147"/>
      <c r="I100" s="147"/>
      <c r="J100" s="147"/>
      <c r="K100" s="147"/>
      <c r="L100" s="147"/>
      <c r="M100" s="133" t="s">
        <v>265</v>
      </c>
      <c r="N100" s="155" t="s">
        <v>266</v>
      </c>
      <c r="O100" s="133" t="s">
        <v>266</v>
      </c>
      <c r="P100" s="133" t="s">
        <v>266</v>
      </c>
      <c r="Q100" s="133"/>
    </row>
    <row r="101" spans="2:17">
      <c r="B101" s="133" t="s">
        <v>183</v>
      </c>
      <c r="C101" s="133"/>
      <c r="D101" s="133" t="s">
        <v>184</v>
      </c>
      <c r="E101" s="133"/>
      <c r="F101" s="133" t="s">
        <v>318</v>
      </c>
      <c r="G101" s="149">
        <v>120</v>
      </c>
      <c r="H101" s="147">
        <v>7.5</v>
      </c>
      <c r="I101" s="147">
        <v>7.5</v>
      </c>
      <c r="J101" s="147">
        <v>7.5</v>
      </c>
      <c r="K101" s="147">
        <v>7.5</v>
      </c>
      <c r="L101" s="147"/>
      <c r="M101" s="133" t="s">
        <v>265</v>
      </c>
      <c r="N101" s="156" t="s">
        <v>265</v>
      </c>
      <c r="O101" s="133" t="s">
        <v>266</v>
      </c>
      <c r="P101" s="133" t="s">
        <v>266</v>
      </c>
      <c r="Q101" s="133"/>
    </row>
    <row r="102" spans="2:17">
      <c r="B102" s="133" t="s">
        <v>185</v>
      </c>
      <c r="C102" s="133"/>
      <c r="D102" s="133" t="s">
        <v>184</v>
      </c>
      <c r="E102" s="133"/>
      <c r="F102" s="133" t="s">
        <v>319</v>
      </c>
      <c r="G102" s="145">
        <v>121</v>
      </c>
      <c r="H102" s="147">
        <v>3.3</v>
      </c>
      <c r="I102" s="147">
        <v>3.3</v>
      </c>
      <c r="J102" s="147">
        <v>3.3</v>
      </c>
      <c r="K102" s="147">
        <v>3.3</v>
      </c>
      <c r="L102" s="147"/>
      <c r="M102" s="133" t="s">
        <v>265</v>
      </c>
      <c r="N102" s="155" t="s">
        <v>266</v>
      </c>
      <c r="O102" s="133" t="s">
        <v>266</v>
      </c>
      <c r="P102" s="133" t="s">
        <v>266</v>
      </c>
      <c r="Q102" s="133"/>
    </row>
    <row r="103" spans="2:17">
      <c r="B103" s="133" t="s">
        <v>205</v>
      </c>
      <c r="C103" s="133"/>
      <c r="D103" s="133"/>
      <c r="E103" s="133">
        <v>5111</v>
      </c>
      <c r="F103" s="133"/>
      <c r="G103" s="145">
        <v>501</v>
      </c>
      <c r="H103" s="147">
        <v>10</v>
      </c>
      <c r="I103" s="147">
        <v>10</v>
      </c>
      <c r="J103" s="147">
        <v>10</v>
      </c>
      <c r="K103" s="147">
        <v>10</v>
      </c>
      <c r="L103" s="147"/>
      <c r="M103" s="133" t="s">
        <v>265</v>
      </c>
      <c r="N103" s="155" t="s">
        <v>266</v>
      </c>
      <c r="O103" s="133" t="s">
        <v>266</v>
      </c>
      <c r="P103" s="133" t="s">
        <v>266</v>
      </c>
      <c r="Q103" s="133"/>
    </row>
    <row r="104" spans="2:17">
      <c r="B104" s="133" t="s">
        <v>207</v>
      </c>
      <c r="C104" s="133"/>
      <c r="D104" s="133"/>
      <c r="E104" s="133">
        <v>5112</v>
      </c>
      <c r="F104" s="133"/>
      <c r="G104" s="145">
        <v>502</v>
      </c>
      <c r="H104" s="147">
        <v>53.628</v>
      </c>
      <c r="I104" s="147">
        <v>61.2</v>
      </c>
      <c r="J104" s="147">
        <v>67.2</v>
      </c>
      <c r="K104" s="147">
        <v>67.2</v>
      </c>
      <c r="L104" s="147"/>
      <c r="M104" s="133" t="s">
        <v>265</v>
      </c>
      <c r="N104" s="155" t="s">
        <v>266</v>
      </c>
      <c r="O104" s="133" t="s">
        <v>266</v>
      </c>
      <c r="P104" s="133" t="s">
        <v>266</v>
      </c>
      <c r="Q104" s="133"/>
    </row>
    <row r="105" spans="2:17">
      <c r="B105" s="133" t="s">
        <v>209</v>
      </c>
      <c r="C105" s="133" t="s">
        <v>210</v>
      </c>
      <c r="D105" s="133"/>
      <c r="E105" s="133" t="s">
        <v>208</v>
      </c>
      <c r="F105" s="133"/>
      <c r="G105" s="145">
        <v>504</v>
      </c>
      <c r="H105" s="147">
        <v>4271.93</v>
      </c>
      <c r="I105" s="147">
        <v>4349.1000000000004</v>
      </c>
      <c r="J105" s="147">
        <v>4245.6000000000004</v>
      </c>
      <c r="K105" s="147">
        <v>4245.6000000000004</v>
      </c>
      <c r="L105" s="147"/>
      <c r="M105" s="133" t="s">
        <v>265</v>
      </c>
      <c r="N105" s="155" t="s">
        <v>266</v>
      </c>
      <c r="O105" s="133" t="s">
        <v>266</v>
      </c>
      <c r="P105" s="133" t="s">
        <v>266</v>
      </c>
      <c r="Q105" s="133"/>
    </row>
    <row r="106" spans="2:17">
      <c r="B106" s="133" t="s">
        <v>209</v>
      </c>
      <c r="C106" s="133" t="s">
        <v>213</v>
      </c>
      <c r="D106" s="133"/>
      <c r="E106" s="133" t="s">
        <v>212</v>
      </c>
      <c r="F106" s="133"/>
      <c r="G106" s="145">
        <v>504</v>
      </c>
      <c r="H106" s="147">
        <v>7218.85</v>
      </c>
      <c r="I106" s="147">
        <v>7349.65</v>
      </c>
      <c r="J106" s="147">
        <v>7218</v>
      </c>
      <c r="K106" s="147">
        <v>7218</v>
      </c>
      <c r="L106" s="147"/>
      <c r="M106" s="133" t="s">
        <v>265</v>
      </c>
      <c r="N106" s="155" t="s">
        <v>266</v>
      </c>
      <c r="O106" s="133" t="s">
        <v>266</v>
      </c>
      <c r="P106" s="133" t="s">
        <v>266</v>
      </c>
      <c r="Q106" s="133"/>
    </row>
    <row r="107" spans="2:17">
      <c r="B107" s="133" t="s">
        <v>320</v>
      </c>
      <c r="C107" s="133"/>
      <c r="D107" s="133"/>
      <c r="E107" s="133">
        <v>5187</v>
      </c>
      <c r="F107" s="133"/>
      <c r="G107" s="145">
        <v>507</v>
      </c>
      <c r="H107" s="147">
        <v>276</v>
      </c>
      <c r="I107" s="147">
        <v>290.40000000000003</v>
      </c>
      <c r="J107" s="147"/>
      <c r="K107" s="147"/>
      <c r="L107" s="147"/>
      <c r="M107" s="133" t="s">
        <v>265</v>
      </c>
      <c r="N107" s="155" t="s">
        <v>266</v>
      </c>
      <c r="O107" s="133" t="s">
        <v>266</v>
      </c>
      <c r="P107" s="133" t="s">
        <v>266</v>
      </c>
      <c r="Q107" s="133"/>
    </row>
    <row r="108" spans="2:17">
      <c r="B108" s="133" t="s">
        <v>321</v>
      </c>
      <c r="C108" s="133"/>
      <c r="D108" s="133"/>
      <c r="E108" s="133">
        <v>5188</v>
      </c>
      <c r="F108" s="133"/>
      <c r="G108" s="145">
        <v>507</v>
      </c>
      <c r="H108" s="147">
        <v>276</v>
      </c>
      <c r="I108" s="147">
        <v>290.40000000000003</v>
      </c>
      <c r="J108" s="147"/>
      <c r="K108" s="147"/>
      <c r="L108" s="147"/>
      <c r="M108" s="133" t="s">
        <v>265</v>
      </c>
      <c r="N108" s="155" t="s">
        <v>266</v>
      </c>
      <c r="O108" s="133" t="s">
        <v>266</v>
      </c>
      <c r="P108" s="133" t="s">
        <v>266</v>
      </c>
      <c r="Q108" s="133"/>
    </row>
    <row r="109" spans="2:17">
      <c r="B109" s="133" t="s">
        <v>214</v>
      </c>
      <c r="C109" s="133"/>
      <c r="D109" s="133"/>
      <c r="E109" s="133">
        <v>5120</v>
      </c>
      <c r="F109" s="133"/>
      <c r="G109" s="145">
        <v>534</v>
      </c>
      <c r="H109" s="147">
        <v>726.6</v>
      </c>
      <c r="I109" s="147">
        <v>742.2</v>
      </c>
      <c r="J109" s="147">
        <v>796</v>
      </c>
      <c r="K109" s="147">
        <v>796</v>
      </c>
      <c r="L109" s="147"/>
      <c r="M109" s="133" t="s">
        <v>265</v>
      </c>
      <c r="N109" s="155" t="s">
        <v>266</v>
      </c>
      <c r="O109" s="133" t="s">
        <v>266</v>
      </c>
      <c r="P109" s="133" t="s">
        <v>266</v>
      </c>
      <c r="Q109" s="133"/>
    </row>
    <row r="110" spans="2:17">
      <c r="B110" s="133" t="s">
        <v>216</v>
      </c>
      <c r="C110" s="133"/>
      <c r="D110" s="133"/>
      <c r="E110" s="133">
        <v>5211</v>
      </c>
      <c r="F110" s="133"/>
      <c r="G110" s="145">
        <v>611</v>
      </c>
      <c r="H110" s="147">
        <v>555</v>
      </c>
      <c r="I110" s="147">
        <v>567</v>
      </c>
      <c r="J110" s="147">
        <v>607.5</v>
      </c>
      <c r="K110" s="147">
        <v>607.5</v>
      </c>
      <c r="L110" s="147"/>
      <c r="M110" s="133" t="s">
        <v>265</v>
      </c>
      <c r="N110" s="155" t="s">
        <v>266</v>
      </c>
      <c r="O110" s="133" t="s">
        <v>266</v>
      </c>
      <c r="P110" s="133" t="s">
        <v>266</v>
      </c>
      <c r="Q110" s="133"/>
    </row>
    <row r="111" spans="2:17">
      <c r="B111" s="133" t="s">
        <v>218</v>
      </c>
      <c r="C111" s="133"/>
      <c r="D111" s="133"/>
      <c r="E111" s="133">
        <v>5212</v>
      </c>
      <c r="F111" s="133"/>
      <c r="G111" s="145">
        <v>611</v>
      </c>
      <c r="H111" s="147">
        <v>868</v>
      </c>
      <c r="I111" s="147">
        <v>887</v>
      </c>
      <c r="J111" s="147">
        <v>951</v>
      </c>
      <c r="K111" s="147">
        <v>951</v>
      </c>
      <c r="L111" s="147"/>
      <c r="M111" s="133" t="s">
        <v>265</v>
      </c>
      <c r="N111" s="155" t="s">
        <v>266</v>
      </c>
      <c r="O111" s="133" t="s">
        <v>266</v>
      </c>
      <c r="P111" s="133" t="s">
        <v>266</v>
      </c>
      <c r="Q111" s="133"/>
    </row>
    <row r="112" spans="2:17">
      <c r="B112" s="133" t="s">
        <v>219</v>
      </c>
      <c r="C112" s="133"/>
      <c r="D112" s="133"/>
      <c r="E112" s="133">
        <v>5213</v>
      </c>
      <c r="F112" s="133"/>
      <c r="G112" s="145">
        <v>611</v>
      </c>
      <c r="H112" s="147">
        <v>1317</v>
      </c>
      <c r="I112" s="147">
        <v>1345</v>
      </c>
      <c r="J112" s="147">
        <v>1442</v>
      </c>
      <c r="K112" s="147">
        <v>1442</v>
      </c>
      <c r="L112" s="147"/>
      <c r="M112" s="133" t="s">
        <v>265</v>
      </c>
      <c r="N112" s="155" t="s">
        <v>266</v>
      </c>
      <c r="O112" s="133" t="s">
        <v>266</v>
      </c>
      <c r="P112" s="133" t="s">
        <v>266</v>
      </c>
      <c r="Q112" s="133"/>
    </row>
    <row r="113" spans="2:21">
      <c r="B113" s="133" t="s">
        <v>322</v>
      </c>
      <c r="C113" s="133"/>
      <c r="D113" s="133" t="s">
        <v>50</v>
      </c>
      <c r="E113" s="133" t="s">
        <v>220</v>
      </c>
      <c r="F113" s="133"/>
      <c r="G113" s="145">
        <v>452</v>
      </c>
      <c r="H113" s="147">
        <v>54.8</v>
      </c>
      <c r="I113" s="147">
        <v>56</v>
      </c>
      <c r="J113" s="147">
        <v>58.8</v>
      </c>
      <c r="K113" s="147">
        <v>58.8</v>
      </c>
      <c r="L113" s="147"/>
      <c r="M113" s="133" t="s">
        <v>265</v>
      </c>
      <c r="N113" s="155" t="s">
        <v>266</v>
      </c>
      <c r="O113" s="133" t="s">
        <v>266</v>
      </c>
      <c r="P113" s="133" t="s">
        <v>266</v>
      </c>
      <c r="Q113" s="133"/>
    </row>
    <row r="114" spans="2:21">
      <c r="B114" s="133" t="s">
        <v>322</v>
      </c>
      <c r="C114" s="133"/>
      <c r="D114" s="133" t="s">
        <v>52</v>
      </c>
      <c r="E114" s="133" t="s">
        <v>222</v>
      </c>
      <c r="F114" s="133"/>
      <c r="G114" s="145">
        <v>452</v>
      </c>
      <c r="H114" s="147">
        <v>90.42</v>
      </c>
      <c r="I114" s="147">
        <v>93.52</v>
      </c>
      <c r="J114" s="147">
        <v>99.96</v>
      </c>
      <c r="K114" s="147">
        <v>99.96</v>
      </c>
      <c r="L114" s="147"/>
      <c r="M114" s="133" t="s">
        <v>265</v>
      </c>
      <c r="N114" s="155" t="s">
        <v>266</v>
      </c>
      <c r="O114" s="133" t="s">
        <v>266</v>
      </c>
      <c r="P114" s="133" t="s">
        <v>266</v>
      </c>
      <c r="Q114" s="133"/>
    </row>
    <row r="115" spans="2:21">
      <c r="B115" s="133" t="s">
        <v>225</v>
      </c>
      <c r="C115" s="133"/>
      <c r="D115" s="133" t="s">
        <v>50</v>
      </c>
      <c r="E115" s="133" t="s">
        <v>224</v>
      </c>
      <c r="F115" s="133"/>
      <c r="G115" s="145">
        <v>451</v>
      </c>
      <c r="H115" s="147">
        <v>27.4</v>
      </c>
      <c r="I115" s="147">
        <v>27.9</v>
      </c>
      <c r="J115" s="147">
        <v>29.4</v>
      </c>
      <c r="K115" s="147">
        <v>29.4</v>
      </c>
      <c r="L115" s="147"/>
      <c r="M115" s="133" t="s">
        <v>265</v>
      </c>
      <c r="N115" s="155" t="s">
        <v>266</v>
      </c>
      <c r="O115" s="133" t="s">
        <v>266</v>
      </c>
      <c r="P115" s="133" t="s">
        <v>266</v>
      </c>
      <c r="Q115" s="133"/>
    </row>
    <row r="116" spans="2:21">
      <c r="B116" s="133" t="s">
        <v>225</v>
      </c>
      <c r="C116" s="133"/>
      <c r="D116" s="133" t="s">
        <v>52</v>
      </c>
      <c r="E116" s="133" t="s">
        <v>226</v>
      </c>
      <c r="F116" s="133"/>
      <c r="G116" s="145">
        <v>451</v>
      </c>
      <c r="H116" s="147">
        <v>45.21</v>
      </c>
      <c r="I116" s="147">
        <v>46.59</v>
      </c>
      <c r="J116" s="147">
        <v>49.98</v>
      </c>
      <c r="K116" s="147">
        <v>49.98</v>
      </c>
      <c r="L116" s="147"/>
      <c r="M116" s="133" t="s">
        <v>265</v>
      </c>
      <c r="N116" s="155" t="s">
        <v>266</v>
      </c>
      <c r="O116" s="133" t="s">
        <v>266</v>
      </c>
      <c r="P116" s="133" t="s">
        <v>266</v>
      </c>
      <c r="Q116" s="133"/>
    </row>
    <row r="117" spans="2:21">
      <c r="B117" s="133" t="s">
        <v>227</v>
      </c>
      <c r="C117" s="133"/>
      <c r="D117" s="133" t="s">
        <v>64</v>
      </c>
      <c r="E117" s="133"/>
      <c r="F117" s="133"/>
      <c r="G117" s="145" t="s">
        <v>271</v>
      </c>
      <c r="H117" s="147">
        <v>10</v>
      </c>
      <c r="I117" s="147">
        <v>10</v>
      </c>
      <c r="J117" s="147">
        <v>10</v>
      </c>
      <c r="K117" s="147">
        <v>10</v>
      </c>
      <c r="L117" s="147"/>
      <c r="M117" s="133" t="s">
        <v>265</v>
      </c>
      <c r="N117" s="155" t="s">
        <v>266</v>
      </c>
      <c r="O117" s="133" t="s">
        <v>266</v>
      </c>
      <c r="P117" s="133" t="s">
        <v>266</v>
      </c>
      <c r="Q117" s="133" t="s">
        <v>228</v>
      </c>
    </row>
    <row r="118" spans="2:21">
      <c r="B118" s="133" t="s">
        <v>233</v>
      </c>
      <c r="C118" s="133"/>
      <c r="D118" s="133" t="s">
        <v>170</v>
      </c>
      <c r="E118" s="133" t="s">
        <v>232</v>
      </c>
      <c r="F118" s="133"/>
      <c r="G118" s="145">
        <v>311</v>
      </c>
      <c r="H118" s="147">
        <v>2.6</v>
      </c>
      <c r="I118" s="147">
        <v>2.7</v>
      </c>
      <c r="J118" s="147">
        <v>2.9</v>
      </c>
      <c r="K118" s="147">
        <v>2.9</v>
      </c>
      <c r="L118" s="147"/>
      <c r="M118" s="133" t="s">
        <v>266</v>
      </c>
      <c r="N118" s="155" t="s">
        <v>266</v>
      </c>
      <c r="O118" s="133" t="s">
        <v>266</v>
      </c>
      <c r="P118" s="133" t="s">
        <v>266</v>
      </c>
      <c r="Q118" s="133"/>
    </row>
    <row r="119" spans="2:21">
      <c r="B119" s="133" t="s">
        <v>235</v>
      </c>
      <c r="C119" s="133"/>
      <c r="D119" s="133" t="s">
        <v>170</v>
      </c>
      <c r="E119" s="133" t="s">
        <v>234</v>
      </c>
      <c r="F119" s="133"/>
      <c r="G119" s="145">
        <v>312</v>
      </c>
      <c r="H119" s="147">
        <v>5.2</v>
      </c>
      <c r="I119" s="147">
        <v>5.4</v>
      </c>
      <c r="J119" s="147">
        <v>5.8</v>
      </c>
      <c r="K119" s="147">
        <v>5.8</v>
      </c>
      <c r="L119" s="147"/>
      <c r="M119" s="133" t="s">
        <v>266</v>
      </c>
      <c r="N119" s="155" t="s">
        <v>266</v>
      </c>
      <c r="O119" s="133" t="s">
        <v>266</v>
      </c>
      <c r="P119" s="133" t="s">
        <v>266</v>
      </c>
      <c r="Q119" s="133"/>
    </row>
    <row r="120" spans="2:21">
      <c r="B120" s="133" t="s">
        <v>323</v>
      </c>
      <c r="C120" s="133"/>
      <c r="D120" s="133" t="s">
        <v>170</v>
      </c>
      <c r="E120" s="133" t="s">
        <v>324</v>
      </c>
      <c r="F120" s="133"/>
      <c r="G120" s="145">
        <v>313</v>
      </c>
      <c r="H120" s="147">
        <v>77</v>
      </c>
      <c r="I120" s="147">
        <v>77</v>
      </c>
      <c r="J120" s="147"/>
      <c r="K120" s="147"/>
      <c r="L120" s="147"/>
      <c r="M120" s="133" t="s">
        <v>266</v>
      </c>
      <c r="N120" s="155" t="s">
        <v>266</v>
      </c>
      <c r="O120" s="133" t="s">
        <v>266</v>
      </c>
      <c r="P120" s="133" t="s">
        <v>266</v>
      </c>
      <c r="Q120" s="133"/>
    </row>
    <row r="121" spans="2:21">
      <c r="B121" s="133" t="s">
        <v>237</v>
      </c>
      <c r="C121" s="133"/>
      <c r="D121" s="133" t="s">
        <v>170</v>
      </c>
      <c r="E121" s="133">
        <v>5104</v>
      </c>
      <c r="F121" s="133"/>
      <c r="G121" s="145">
        <v>314</v>
      </c>
      <c r="H121" s="147">
        <v>62</v>
      </c>
      <c r="I121" s="147">
        <v>63.1</v>
      </c>
      <c r="J121" s="147">
        <v>67.8</v>
      </c>
      <c r="K121" s="147">
        <v>67.8</v>
      </c>
      <c r="L121" s="147"/>
      <c r="M121" s="133" t="s">
        <v>266</v>
      </c>
      <c r="N121" s="155" t="s">
        <v>266</v>
      </c>
      <c r="O121" s="133" t="s">
        <v>266</v>
      </c>
      <c r="P121" s="133" t="s">
        <v>266</v>
      </c>
      <c r="Q121" s="133"/>
    </row>
    <row r="122" spans="2:21">
      <c r="B122" s="133" t="s">
        <v>238</v>
      </c>
      <c r="C122" s="133"/>
      <c r="D122" s="133" t="s">
        <v>170</v>
      </c>
      <c r="E122" s="133"/>
      <c r="F122" s="133"/>
      <c r="G122" s="145" t="s">
        <v>271</v>
      </c>
      <c r="H122" s="147">
        <v>744</v>
      </c>
      <c r="I122" s="147">
        <v>757.2</v>
      </c>
      <c r="J122" s="147">
        <v>813.6</v>
      </c>
      <c r="K122" s="147">
        <v>813.6</v>
      </c>
      <c r="L122" s="147"/>
      <c r="M122" s="133" t="s">
        <v>266</v>
      </c>
      <c r="N122" s="155" t="s">
        <v>266</v>
      </c>
      <c r="O122" s="133" t="s">
        <v>266</v>
      </c>
      <c r="P122" s="133" t="s">
        <v>266</v>
      </c>
      <c r="Q122" s="133"/>
    </row>
    <row r="123" spans="2:21">
      <c r="B123" s="133" t="s">
        <v>325</v>
      </c>
      <c r="C123" s="133"/>
      <c r="D123" s="133"/>
      <c r="E123" s="133"/>
      <c r="F123" s="133"/>
      <c r="G123" s="145">
        <v>271</v>
      </c>
      <c r="H123" s="147">
        <v>0</v>
      </c>
      <c r="I123" s="147">
        <v>0</v>
      </c>
      <c r="J123" s="147"/>
      <c r="K123" s="147"/>
      <c r="L123" s="147"/>
      <c r="M123" s="133" t="s">
        <v>265</v>
      </c>
      <c r="N123" s="155" t="s">
        <v>265</v>
      </c>
      <c r="O123" s="133"/>
      <c r="P123" s="133"/>
      <c r="Q123" s="133"/>
    </row>
    <row r="124" spans="2:21">
      <c r="B124"/>
      <c r="C124"/>
      <c r="D124"/>
      <c r="E124"/>
      <c r="F124"/>
      <c r="H124" s="134"/>
    </row>
    <row r="125" spans="2:21">
      <c r="B125"/>
      <c r="C125"/>
      <c r="D125"/>
      <c r="E125"/>
      <c r="F125"/>
      <c r="H125" s="134"/>
    </row>
    <row r="126" spans="2:21">
      <c r="B126"/>
      <c r="C126"/>
      <c r="D126"/>
      <c r="E126"/>
      <c r="F126"/>
      <c r="H126" s="134"/>
      <c r="U126" t="s">
        <v>236</v>
      </c>
    </row>
    <row r="127" spans="2:21">
      <c r="B127"/>
      <c r="C127"/>
      <c r="D127"/>
      <c r="E127"/>
      <c r="F127"/>
      <c r="H127" s="134"/>
      <c r="U127" t="s">
        <v>176</v>
      </c>
    </row>
    <row r="128" spans="2:21">
      <c r="B128"/>
      <c r="C128"/>
      <c r="D128"/>
      <c r="E128"/>
      <c r="F128"/>
      <c r="H128" s="134"/>
    </row>
    <row r="129" spans="2:8">
      <c r="B129"/>
      <c r="C129"/>
      <c r="D129"/>
      <c r="E129"/>
      <c r="F129"/>
      <c r="H129" s="134"/>
    </row>
    <row r="130" spans="2:8">
      <c r="C130"/>
      <c r="D130"/>
      <c r="E130"/>
      <c r="F130"/>
      <c r="H130" s="134"/>
    </row>
    <row r="131" spans="2:8">
      <c r="C131"/>
      <c r="D131"/>
      <c r="E131"/>
      <c r="F131"/>
      <c r="H131" s="134"/>
    </row>
    <row r="132" spans="2:8">
      <c r="C132"/>
      <c r="D132"/>
      <c r="E132"/>
      <c r="F132"/>
    </row>
    <row r="133" spans="2:8">
      <c r="C133"/>
      <c r="D133"/>
      <c r="E133"/>
      <c r="F133"/>
    </row>
    <row r="134" spans="2:8">
      <c r="C134"/>
      <c r="D134"/>
    </row>
    <row r="135" spans="2:8">
      <c r="C135"/>
      <c r="D135"/>
    </row>
    <row r="136" spans="2:8">
      <c r="C136"/>
      <c r="D136"/>
    </row>
    <row r="137" spans="2:8">
      <c r="C137"/>
      <c r="D137"/>
    </row>
    <row r="138" spans="2:8">
      <c r="C138"/>
      <c r="D138"/>
    </row>
    <row r="139" spans="2:8">
      <c r="C139"/>
      <c r="D139"/>
    </row>
    <row r="140" spans="2:8">
      <c r="C140"/>
      <c r="D140"/>
    </row>
    <row r="141" spans="2:8">
      <c r="C141"/>
      <c r="D141"/>
    </row>
    <row r="142" spans="2:8">
      <c r="C142"/>
      <c r="D142"/>
    </row>
    <row r="143" spans="2:8">
      <c r="C143"/>
      <c r="D143"/>
    </row>
    <row r="144" spans="2:8">
      <c r="C144"/>
      <c r="D144"/>
    </row>
    <row r="145" spans="3:4">
      <c r="C145"/>
      <c r="D145"/>
    </row>
    <row r="146" spans="3:4">
      <c r="C146"/>
      <c r="D146"/>
    </row>
    <row r="147" spans="3:4">
      <c r="C147"/>
      <c r="D147"/>
    </row>
    <row r="148" spans="3:4">
      <c r="C148"/>
      <c r="D148"/>
    </row>
    <row r="149" spans="3:4">
      <c r="C149"/>
      <c r="D149"/>
    </row>
    <row r="150" spans="3:4">
      <c r="C150"/>
      <c r="D150"/>
    </row>
    <row r="151" spans="3:4">
      <c r="C151"/>
      <c r="D151"/>
    </row>
    <row r="152" spans="3:4">
      <c r="C152"/>
      <c r="D152"/>
    </row>
    <row r="153" spans="3:4">
      <c r="C153"/>
      <c r="D153"/>
    </row>
    <row r="154" spans="3:4">
      <c r="C154"/>
      <c r="D154"/>
    </row>
    <row r="155" spans="3:4">
      <c r="C155"/>
      <c r="D155"/>
    </row>
    <row r="156" spans="3:4">
      <c r="C156"/>
      <c r="D156"/>
    </row>
  </sheetData>
  <autoFilter ref="B3:U123" xr:uid="{07EE1198-E18C-984E-9CCF-7461ADDF4C63}"/>
  <pageMargins left="0.7" right="0.7" top="0.75" bottom="0.75" header="0.3" footer="0.3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C936F96-8B1F-3441-9270-A4415784F936}">
  <sheetPr>
    <tabColor rgb="FF92D050"/>
  </sheetPr>
  <dimension ref="A1:P78"/>
  <sheetViews>
    <sheetView workbookViewId="0">
      <selection activeCell="K27" sqref="K27"/>
    </sheetView>
  </sheetViews>
  <sheetFormatPr defaultColWidth="9.125" defaultRowHeight="12.75"/>
  <cols>
    <col min="1" max="1" width="4.75" style="1" customWidth="1"/>
    <col min="2" max="2" width="45.125" style="1" bestFit="1" customWidth="1"/>
    <col min="3" max="3" width="10.25" style="1" bestFit="1" customWidth="1"/>
    <col min="4" max="4" width="16.25" style="1" bestFit="1" customWidth="1"/>
    <col min="5" max="5" width="11.5" style="2" hidden="1" customWidth="1"/>
    <col min="6" max="9" width="15.125" style="2" hidden="1" customWidth="1"/>
    <col min="10" max="11" width="15.125" style="2" customWidth="1"/>
    <col min="12" max="12" width="11.125" style="1" customWidth="1"/>
    <col min="13" max="13" width="11.625" style="1" customWidth="1"/>
    <col min="14" max="15" width="10.75" style="1" customWidth="1"/>
    <col min="16" max="16384" width="9.125" style="1"/>
  </cols>
  <sheetData>
    <row r="1" spans="1:15" ht="13.5" thickBot="1">
      <c r="A1" s="27"/>
    </row>
    <row r="2" spans="1:15">
      <c r="B2" s="28"/>
      <c r="C2" s="29"/>
      <c r="D2" s="29"/>
      <c r="E2" s="30"/>
      <c r="F2" s="30"/>
      <c r="G2" s="30"/>
      <c r="H2" s="30"/>
      <c r="I2" s="30"/>
      <c r="J2" s="30"/>
      <c r="K2" s="30"/>
      <c r="L2" s="30"/>
      <c r="M2" s="30"/>
      <c r="N2" s="30"/>
      <c r="O2" s="30"/>
    </row>
    <row r="3" spans="1:15" ht="26.25" thickBot="1">
      <c r="B3" s="31" t="s">
        <v>1</v>
      </c>
      <c r="C3" s="32" t="s">
        <v>2</v>
      </c>
      <c r="D3" s="32" t="s">
        <v>3</v>
      </c>
      <c r="E3" s="33">
        <v>2018</v>
      </c>
      <c r="F3" s="34">
        <v>2019</v>
      </c>
      <c r="G3" s="34">
        <v>2020</v>
      </c>
      <c r="H3" s="34">
        <v>2021</v>
      </c>
      <c r="I3" s="35">
        <v>2022</v>
      </c>
      <c r="J3" s="35">
        <v>2023</v>
      </c>
      <c r="K3" s="157">
        <v>2024</v>
      </c>
      <c r="L3" s="37" t="s">
        <v>5</v>
      </c>
      <c r="M3" s="36" t="s">
        <v>263</v>
      </c>
      <c r="N3" s="36" t="s">
        <v>10</v>
      </c>
      <c r="O3" s="36" t="s">
        <v>11</v>
      </c>
    </row>
    <row r="4" spans="1:15" ht="13.5" thickBot="1">
      <c r="B4" s="38" t="s">
        <v>326</v>
      </c>
      <c r="C4" s="39"/>
      <c r="D4" s="39"/>
      <c r="E4" s="39"/>
      <c r="F4" s="39"/>
      <c r="G4" s="39"/>
      <c r="H4" s="39"/>
      <c r="I4" s="39"/>
      <c r="J4" s="39"/>
      <c r="K4" s="39"/>
      <c r="L4" s="39"/>
      <c r="M4" s="39"/>
      <c r="N4" s="39"/>
      <c r="O4" s="40"/>
    </row>
    <row r="5" spans="1:15">
      <c r="B5" s="41" t="s">
        <v>327</v>
      </c>
      <c r="C5" s="42" t="s">
        <v>64</v>
      </c>
      <c r="D5" s="42" t="s">
        <v>64</v>
      </c>
      <c r="E5" s="43">
        <v>0.9</v>
      </c>
      <c r="F5" s="43">
        <v>0.96</v>
      </c>
      <c r="G5" s="43">
        <v>0.98</v>
      </c>
      <c r="H5" s="44">
        <v>0.99</v>
      </c>
      <c r="I5" s="45">
        <v>1.01</v>
      </c>
      <c r="J5" s="45">
        <v>1.08</v>
      </c>
      <c r="K5" s="4">
        <f>J5</f>
        <v>1.08</v>
      </c>
      <c r="L5" s="46" t="s">
        <v>265</v>
      </c>
      <c r="M5" s="46" t="s">
        <v>266</v>
      </c>
      <c r="N5" s="46" t="s">
        <v>266</v>
      </c>
      <c r="O5" s="47" t="s">
        <v>266</v>
      </c>
    </row>
    <row r="6" spans="1:15">
      <c r="B6" s="48" t="s">
        <v>328</v>
      </c>
      <c r="C6" s="49" t="s">
        <v>64</v>
      </c>
      <c r="D6" s="49" t="s">
        <v>64</v>
      </c>
      <c r="E6" s="50">
        <v>0.72</v>
      </c>
      <c r="F6" s="51">
        <v>0.77</v>
      </c>
      <c r="G6" s="51">
        <v>0.78</v>
      </c>
      <c r="H6" s="50">
        <v>0.79</v>
      </c>
      <c r="I6" s="52">
        <v>0.81</v>
      </c>
      <c r="J6" s="52">
        <f>0.8*J5</f>
        <v>0.8640000000000001</v>
      </c>
      <c r="K6" s="4">
        <f t="shared" ref="K6:K9" si="0">J6</f>
        <v>0.8640000000000001</v>
      </c>
      <c r="L6" s="53" t="s">
        <v>265</v>
      </c>
      <c r="M6" s="53" t="s">
        <v>266</v>
      </c>
      <c r="N6" s="53" t="s">
        <v>266</v>
      </c>
      <c r="O6" s="54" t="s">
        <v>266</v>
      </c>
    </row>
    <row r="7" spans="1:15">
      <c r="B7" s="48" t="s">
        <v>329</v>
      </c>
      <c r="C7" s="49" t="s">
        <v>64</v>
      </c>
      <c r="D7" s="49" t="s">
        <v>64</v>
      </c>
      <c r="E7" s="50">
        <v>0.59</v>
      </c>
      <c r="F7" s="51">
        <v>0.63</v>
      </c>
      <c r="G7" s="51">
        <v>0.65</v>
      </c>
      <c r="H7" s="50">
        <v>0.65</v>
      </c>
      <c r="I7" s="52">
        <v>0.67</v>
      </c>
      <c r="J7" s="52">
        <f>0.66*J5</f>
        <v>0.7128000000000001</v>
      </c>
      <c r="K7" s="4">
        <f t="shared" si="0"/>
        <v>0.7128000000000001</v>
      </c>
      <c r="L7" s="53" t="s">
        <v>265</v>
      </c>
      <c r="M7" s="53" t="s">
        <v>266</v>
      </c>
      <c r="N7" s="53" t="s">
        <v>266</v>
      </c>
      <c r="O7" s="54" t="s">
        <v>266</v>
      </c>
    </row>
    <row r="8" spans="1:15">
      <c r="B8" s="48" t="s">
        <v>330</v>
      </c>
      <c r="C8" s="49" t="s">
        <v>64</v>
      </c>
      <c r="D8" s="49" t="s">
        <v>64</v>
      </c>
      <c r="E8" s="50">
        <v>0.54</v>
      </c>
      <c r="F8" s="51">
        <v>0.57999999999999996</v>
      </c>
      <c r="G8" s="51">
        <v>0.59</v>
      </c>
      <c r="H8" s="50">
        <v>0.59</v>
      </c>
      <c r="I8" s="52">
        <v>0.61</v>
      </c>
      <c r="J8" s="52">
        <f>0.6*J5</f>
        <v>0.64800000000000002</v>
      </c>
      <c r="K8" s="4">
        <f t="shared" si="0"/>
        <v>0.64800000000000002</v>
      </c>
      <c r="L8" s="53" t="s">
        <v>265</v>
      </c>
      <c r="M8" s="53" t="s">
        <v>266</v>
      </c>
      <c r="N8" s="53" t="s">
        <v>266</v>
      </c>
      <c r="O8" s="54" t="s">
        <v>266</v>
      </c>
    </row>
    <row r="9" spans="1:15" ht="13.5" thickBot="1">
      <c r="B9" s="55" t="s">
        <v>331</v>
      </c>
      <c r="C9" s="56" t="s">
        <v>64</v>
      </c>
      <c r="D9" s="56" t="s">
        <v>64</v>
      </c>
      <c r="E9" s="57">
        <v>0.48</v>
      </c>
      <c r="F9" s="58">
        <v>0.51</v>
      </c>
      <c r="G9" s="58">
        <v>0.52</v>
      </c>
      <c r="H9" s="57">
        <v>0.52</v>
      </c>
      <c r="I9" s="59">
        <v>0.53</v>
      </c>
      <c r="J9" s="59">
        <f>(0.66*J5)*0.8</f>
        <v>0.57024000000000008</v>
      </c>
      <c r="K9" s="4">
        <f t="shared" si="0"/>
        <v>0.57024000000000008</v>
      </c>
      <c r="L9" s="60" t="s">
        <v>265</v>
      </c>
      <c r="M9" s="60" t="s">
        <v>266</v>
      </c>
      <c r="N9" s="60" t="s">
        <v>266</v>
      </c>
      <c r="O9" s="61" t="s">
        <v>266</v>
      </c>
    </row>
    <row r="10" spans="1:15" ht="13.5" thickBot="1">
      <c r="B10" s="62"/>
      <c r="C10" s="63"/>
      <c r="D10" s="63"/>
      <c r="E10" s="63"/>
      <c r="F10" s="63"/>
      <c r="G10" s="63"/>
      <c r="H10" s="63"/>
      <c r="I10" s="63"/>
      <c r="J10" s="63"/>
      <c r="K10" s="63"/>
      <c r="L10" s="63"/>
      <c r="M10" s="63"/>
      <c r="N10" s="63"/>
      <c r="O10" s="64"/>
    </row>
    <row r="11" spans="1:15">
      <c r="B11" s="65" t="s">
        <v>332</v>
      </c>
      <c r="C11" s="42">
        <v>4010</v>
      </c>
      <c r="D11" s="42">
        <v>4011</v>
      </c>
      <c r="E11" s="9">
        <v>17.5</v>
      </c>
      <c r="F11" s="9">
        <v>19</v>
      </c>
      <c r="G11" s="9">
        <v>19.5</v>
      </c>
      <c r="H11" s="9">
        <v>19.5</v>
      </c>
      <c r="I11" s="15">
        <v>20</v>
      </c>
      <c r="J11" s="15">
        <v>21.55</v>
      </c>
      <c r="K11" s="4">
        <f>J11</f>
        <v>21.55</v>
      </c>
      <c r="L11" s="66" t="s">
        <v>265</v>
      </c>
      <c r="M11" s="67" t="s">
        <v>265</v>
      </c>
      <c r="N11" s="66" t="s">
        <v>265</v>
      </c>
      <c r="O11" s="68" t="s">
        <v>265</v>
      </c>
    </row>
    <row r="12" spans="1:15">
      <c r="B12" s="69" t="s">
        <v>333</v>
      </c>
      <c r="C12" s="18">
        <v>4010</v>
      </c>
      <c r="D12" s="18">
        <v>4012</v>
      </c>
      <c r="E12" s="5">
        <v>17.5</v>
      </c>
      <c r="F12" s="5">
        <v>19</v>
      </c>
      <c r="G12" s="5">
        <v>19.5</v>
      </c>
      <c r="H12" s="5">
        <v>19.5</v>
      </c>
      <c r="I12" s="20">
        <v>20</v>
      </c>
      <c r="J12" s="20">
        <v>21.55</v>
      </c>
      <c r="K12" s="4">
        <f t="shared" ref="K12:K15" si="1">J12</f>
        <v>21.55</v>
      </c>
      <c r="L12" s="70" t="s">
        <v>265</v>
      </c>
      <c r="M12" s="71" t="s">
        <v>265</v>
      </c>
      <c r="N12" s="70" t="s">
        <v>265</v>
      </c>
      <c r="O12" s="72" t="s">
        <v>265</v>
      </c>
    </row>
    <row r="13" spans="1:15" ht="12.75" customHeight="1">
      <c r="B13" s="69" t="s">
        <v>334</v>
      </c>
      <c r="C13" s="18">
        <v>4010</v>
      </c>
      <c r="D13" s="18">
        <v>4013</v>
      </c>
      <c r="E13" s="5">
        <v>17.5</v>
      </c>
      <c r="F13" s="5">
        <v>19</v>
      </c>
      <c r="G13" s="5">
        <v>19.5</v>
      </c>
      <c r="H13" s="5">
        <v>19.5</v>
      </c>
      <c r="I13" s="20">
        <v>20</v>
      </c>
      <c r="J13" s="20">
        <v>21.55</v>
      </c>
      <c r="K13" s="4">
        <f t="shared" si="1"/>
        <v>21.55</v>
      </c>
      <c r="L13" s="70" t="s">
        <v>265</v>
      </c>
      <c r="M13" s="71" t="s">
        <v>265</v>
      </c>
      <c r="N13" s="70" t="s">
        <v>265</v>
      </c>
      <c r="O13" s="72" t="s">
        <v>265</v>
      </c>
    </row>
    <row r="14" spans="1:15">
      <c r="B14" s="69" t="s">
        <v>335</v>
      </c>
      <c r="C14" s="18">
        <v>4010</v>
      </c>
      <c r="D14" s="18">
        <v>4014</v>
      </c>
      <c r="E14" s="5">
        <v>17.5</v>
      </c>
      <c r="F14" s="5">
        <v>19</v>
      </c>
      <c r="G14" s="5">
        <v>19.5</v>
      </c>
      <c r="H14" s="5">
        <v>19.5</v>
      </c>
      <c r="I14" s="20">
        <v>20</v>
      </c>
      <c r="J14" s="20">
        <v>21.55</v>
      </c>
      <c r="K14" s="4">
        <f t="shared" si="1"/>
        <v>21.55</v>
      </c>
      <c r="L14" s="70" t="s">
        <v>265</v>
      </c>
      <c r="M14" s="71" t="s">
        <v>265</v>
      </c>
      <c r="N14" s="70" t="s">
        <v>265</v>
      </c>
      <c r="O14" s="72" t="s">
        <v>265</v>
      </c>
    </row>
    <row r="15" spans="1:15">
      <c r="B15" s="69" t="s">
        <v>336</v>
      </c>
      <c r="C15" s="18">
        <v>4000</v>
      </c>
      <c r="D15" s="18">
        <v>4001</v>
      </c>
      <c r="E15" s="5">
        <v>175</v>
      </c>
      <c r="F15" s="5">
        <v>190</v>
      </c>
      <c r="G15" s="5">
        <v>195</v>
      </c>
      <c r="H15" s="5">
        <v>195</v>
      </c>
      <c r="I15" s="17">
        <f>I14*10</f>
        <v>200</v>
      </c>
      <c r="J15" s="17">
        <v>215.5</v>
      </c>
      <c r="K15" s="4">
        <f t="shared" si="1"/>
        <v>215.5</v>
      </c>
      <c r="L15" s="70" t="s">
        <v>265</v>
      </c>
      <c r="M15" s="71" t="s">
        <v>265</v>
      </c>
      <c r="N15" s="70" t="s">
        <v>265</v>
      </c>
      <c r="O15" s="72" t="s">
        <v>265</v>
      </c>
    </row>
    <row r="16" spans="1:15">
      <c r="B16" s="69" t="s">
        <v>337</v>
      </c>
      <c r="C16" s="18">
        <v>4000</v>
      </c>
      <c r="D16" s="18">
        <v>4002</v>
      </c>
      <c r="E16" s="5">
        <v>175</v>
      </c>
      <c r="F16" s="5">
        <v>190</v>
      </c>
      <c r="G16" s="5">
        <v>195</v>
      </c>
      <c r="H16" s="5">
        <v>195</v>
      </c>
      <c r="I16" s="17">
        <v>200</v>
      </c>
      <c r="J16" s="17">
        <v>215.5</v>
      </c>
      <c r="K16" s="4"/>
      <c r="L16" s="70" t="s">
        <v>265</v>
      </c>
      <c r="M16" s="71" t="s">
        <v>265</v>
      </c>
      <c r="N16" s="70" t="s">
        <v>265</v>
      </c>
      <c r="O16" s="72" t="s">
        <v>265</v>
      </c>
    </row>
    <row r="17" spans="2:16">
      <c r="B17" s="69" t="s">
        <v>338</v>
      </c>
      <c r="C17" s="18">
        <v>4000</v>
      </c>
      <c r="D17" s="18">
        <v>4003</v>
      </c>
      <c r="E17" s="5">
        <v>175</v>
      </c>
      <c r="F17" s="5">
        <v>190</v>
      </c>
      <c r="G17" s="5">
        <v>195</v>
      </c>
      <c r="H17" s="5">
        <v>195</v>
      </c>
      <c r="I17" s="17">
        <v>200</v>
      </c>
      <c r="J17" s="17">
        <v>215.5</v>
      </c>
      <c r="K17" s="4"/>
      <c r="L17" s="70" t="s">
        <v>265</v>
      </c>
      <c r="M17" s="71" t="s">
        <v>265</v>
      </c>
      <c r="N17" s="70" t="s">
        <v>265</v>
      </c>
      <c r="O17" s="72" t="s">
        <v>265</v>
      </c>
    </row>
    <row r="18" spans="2:16" ht="13.5" thickBot="1">
      <c r="B18" s="73" t="s">
        <v>339</v>
      </c>
      <c r="C18" s="19">
        <v>4000</v>
      </c>
      <c r="D18" s="19">
        <v>4004</v>
      </c>
      <c r="E18" s="13">
        <v>175</v>
      </c>
      <c r="F18" s="13">
        <v>190</v>
      </c>
      <c r="G18" s="13">
        <v>195</v>
      </c>
      <c r="H18" s="13">
        <v>195</v>
      </c>
      <c r="I18" s="8">
        <v>200</v>
      </c>
      <c r="J18" s="8">
        <v>215.5</v>
      </c>
      <c r="K18" s="4"/>
      <c r="L18" s="74" t="s">
        <v>265</v>
      </c>
      <c r="M18" s="75" t="s">
        <v>265</v>
      </c>
      <c r="N18" s="74" t="s">
        <v>265</v>
      </c>
      <c r="O18" s="76" t="s">
        <v>265</v>
      </c>
    </row>
    <row r="19" spans="2:16" ht="13.5" thickBot="1">
      <c r="B19" s="62"/>
      <c r="C19" s="63"/>
      <c r="D19" s="63"/>
      <c r="E19" s="63"/>
      <c r="F19" s="63"/>
      <c r="G19" s="63"/>
      <c r="H19" s="63"/>
      <c r="I19" s="63"/>
      <c r="J19" s="63"/>
      <c r="K19" s="63"/>
      <c r="L19" s="63"/>
      <c r="M19" s="63"/>
      <c r="N19" s="63"/>
      <c r="O19" s="64"/>
    </row>
    <row r="20" spans="2:16">
      <c r="B20" s="77" t="s">
        <v>340</v>
      </c>
      <c r="C20" s="78">
        <v>600</v>
      </c>
      <c r="D20" s="78">
        <v>600</v>
      </c>
      <c r="E20" s="79">
        <v>666</v>
      </c>
      <c r="F20" s="79">
        <v>704.4</v>
      </c>
      <c r="G20" s="79">
        <v>720</v>
      </c>
      <c r="H20" s="6">
        <v>726.6</v>
      </c>
      <c r="I20" s="80">
        <v>742.2</v>
      </c>
      <c r="J20" s="80">
        <v>796</v>
      </c>
      <c r="K20" s="4">
        <f>J20</f>
        <v>796</v>
      </c>
      <c r="L20" s="82" t="s">
        <v>266</v>
      </c>
      <c r="M20" s="82" t="s">
        <v>266</v>
      </c>
      <c r="N20" s="81" t="s">
        <v>266</v>
      </c>
      <c r="O20" s="83" t="s">
        <v>266</v>
      </c>
    </row>
    <row r="21" spans="2:16">
      <c r="B21" s="48" t="s">
        <v>341</v>
      </c>
      <c r="C21" s="49">
        <v>7</v>
      </c>
      <c r="D21" s="49">
        <v>7</v>
      </c>
      <c r="E21" s="84">
        <v>400.8</v>
      </c>
      <c r="F21" s="84">
        <v>423.6</v>
      </c>
      <c r="G21" s="84">
        <v>433.2</v>
      </c>
      <c r="H21" s="16">
        <v>436.8</v>
      </c>
      <c r="I21" s="17">
        <v>446.40000000000003</v>
      </c>
      <c r="J21" s="17" t="s">
        <v>271</v>
      </c>
      <c r="K21" s="4" t="str">
        <f t="shared" ref="K21:K24" si="2">J21</f>
        <v>-</v>
      </c>
      <c r="L21" s="85" t="s">
        <v>265</v>
      </c>
      <c r="M21" s="86" t="s">
        <v>266</v>
      </c>
      <c r="N21" s="85" t="s">
        <v>266</v>
      </c>
      <c r="O21" s="87" t="s">
        <v>266</v>
      </c>
    </row>
    <row r="22" spans="2:16">
      <c r="B22" s="88" t="s">
        <v>342</v>
      </c>
      <c r="C22" s="18">
        <v>453</v>
      </c>
      <c r="D22" s="18">
        <v>453</v>
      </c>
      <c r="E22" s="84">
        <v>9.5</v>
      </c>
      <c r="F22" s="84">
        <v>9.5</v>
      </c>
      <c r="G22" s="84">
        <v>10</v>
      </c>
      <c r="H22" s="16">
        <v>10</v>
      </c>
      <c r="I22" s="17">
        <v>10</v>
      </c>
      <c r="J22" s="17">
        <v>10</v>
      </c>
      <c r="K22" s="4">
        <f t="shared" si="2"/>
        <v>10</v>
      </c>
      <c r="L22" s="85" t="s">
        <v>265</v>
      </c>
      <c r="M22" s="86" t="s">
        <v>266</v>
      </c>
      <c r="N22" s="85" t="s">
        <v>266</v>
      </c>
      <c r="O22" s="87" t="s">
        <v>266</v>
      </c>
    </row>
    <row r="23" spans="2:16">
      <c r="B23" s="88" t="s">
        <v>343</v>
      </c>
      <c r="C23" s="18">
        <v>440</v>
      </c>
      <c r="D23" s="18">
        <v>440</v>
      </c>
      <c r="E23" s="84">
        <v>7.5</v>
      </c>
      <c r="F23" s="84">
        <v>8</v>
      </c>
      <c r="G23" s="84">
        <v>8.1999999999999993</v>
      </c>
      <c r="H23" s="16">
        <v>8.4499999999999993</v>
      </c>
      <c r="I23" s="17">
        <v>8.6300000000000008</v>
      </c>
      <c r="J23" s="17">
        <v>9.25</v>
      </c>
      <c r="K23" s="4">
        <f t="shared" si="2"/>
        <v>9.25</v>
      </c>
      <c r="L23" s="85" t="s">
        <v>265</v>
      </c>
      <c r="M23" s="86" t="s">
        <v>266</v>
      </c>
      <c r="N23" s="85" t="s">
        <v>266</v>
      </c>
      <c r="O23" s="87" t="s">
        <v>266</v>
      </c>
    </row>
    <row r="24" spans="2:16">
      <c r="B24" s="88" t="s">
        <v>344</v>
      </c>
      <c r="C24" s="18">
        <v>443</v>
      </c>
      <c r="D24" s="18">
        <v>443</v>
      </c>
      <c r="E24" s="84">
        <v>7.5</v>
      </c>
      <c r="F24" s="84">
        <v>8</v>
      </c>
      <c r="G24" s="84">
        <v>8.1999999999999993</v>
      </c>
      <c r="H24" s="16">
        <v>8.4499999999999993</v>
      </c>
      <c r="I24" s="17">
        <v>8.6300000000000008</v>
      </c>
      <c r="J24" s="17">
        <v>9.25</v>
      </c>
      <c r="K24" s="4">
        <f t="shared" si="2"/>
        <v>9.25</v>
      </c>
      <c r="L24" s="85" t="s">
        <v>265</v>
      </c>
      <c r="M24" s="86" t="s">
        <v>266</v>
      </c>
      <c r="N24" s="85" t="s">
        <v>266</v>
      </c>
      <c r="O24" s="87" t="s">
        <v>266</v>
      </c>
    </row>
    <row r="25" spans="2:16">
      <c r="B25" s="88" t="s">
        <v>345</v>
      </c>
      <c r="C25" s="18">
        <v>440</v>
      </c>
      <c r="D25" s="18">
        <v>440</v>
      </c>
      <c r="E25" s="84"/>
      <c r="F25" s="84"/>
      <c r="G25" s="84">
        <v>62</v>
      </c>
      <c r="H25" s="16">
        <v>63</v>
      </c>
      <c r="I25" s="17"/>
      <c r="J25" s="17"/>
      <c r="K25" s="4"/>
      <c r="L25" s="85" t="s">
        <v>265</v>
      </c>
      <c r="M25" s="86" t="s">
        <v>266</v>
      </c>
      <c r="N25" s="85" t="s">
        <v>266</v>
      </c>
      <c r="O25" s="87" t="s">
        <v>266</v>
      </c>
    </row>
    <row r="26" spans="2:16" ht="13.5" thickBot="1">
      <c r="B26" s="88" t="s">
        <v>346</v>
      </c>
      <c r="C26" s="18">
        <v>443</v>
      </c>
      <c r="D26" s="18">
        <v>443</v>
      </c>
      <c r="E26" s="84"/>
      <c r="F26" s="84"/>
      <c r="G26" s="84">
        <v>42</v>
      </c>
      <c r="H26" s="16">
        <v>43</v>
      </c>
      <c r="I26" s="17"/>
      <c r="J26" s="17"/>
      <c r="K26" s="4"/>
      <c r="L26" s="85" t="s">
        <v>265</v>
      </c>
      <c r="M26" s="86" t="s">
        <v>266</v>
      </c>
      <c r="N26" s="85" t="s">
        <v>266</v>
      </c>
      <c r="O26" s="87" t="s">
        <v>266</v>
      </c>
    </row>
    <row r="27" spans="2:16" ht="13.5" thickBot="1">
      <c r="B27" s="88" t="s">
        <v>347</v>
      </c>
      <c r="C27" s="18">
        <v>610</v>
      </c>
      <c r="D27" s="18">
        <v>610</v>
      </c>
      <c r="E27" s="84">
        <v>11</v>
      </c>
      <c r="F27" s="84">
        <v>11.5</v>
      </c>
      <c r="G27" s="84">
        <v>12</v>
      </c>
      <c r="H27" s="16">
        <v>12</v>
      </c>
      <c r="I27" s="17">
        <v>12</v>
      </c>
      <c r="J27" s="17" t="s">
        <v>271</v>
      </c>
      <c r="K27" s="4"/>
      <c r="L27" s="82" t="s">
        <v>266</v>
      </c>
      <c r="M27" s="86" t="s">
        <v>266</v>
      </c>
      <c r="N27" s="85" t="s">
        <v>266</v>
      </c>
      <c r="O27" s="87" t="s">
        <v>266</v>
      </c>
    </row>
    <row r="28" spans="2:16" ht="13.5" thickBot="1">
      <c r="B28" s="89" t="s">
        <v>348</v>
      </c>
      <c r="C28" s="19">
        <v>601</v>
      </c>
      <c r="D28" s="19">
        <v>601</v>
      </c>
      <c r="E28" s="90">
        <v>132</v>
      </c>
      <c r="F28" s="90">
        <v>138</v>
      </c>
      <c r="G28" s="90">
        <v>144</v>
      </c>
      <c r="H28" s="7">
        <v>144</v>
      </c>
      <c r="I28" s="8">
        <f>I27*12</f>
        <v>144</v>
      </c>
      <c r="J28" s="8" t="s">
        <v>271</v>
      </c>
      <c r="K28" s="4"/>
      <c r="L28" s="82" t="s">
        <v>266</v>
      </c>
      <c r="M28" s="92" t="s">
        <v>266</v>
      </c>
      <c r="N28" s="91" t="s">
        <v>266</v>
      </c>
      <c r="O28" s="93" t="s">
        <v>266</v>
      </c>
      <c r="P28" s="94"/>
    </row>
    <row r="29" spans="2:16" ht="13.5" thickBot="1">
      <c r="B29" s="95"/>
      <c r="C29" s="96"/>
      <c r="D29" s="96"/>
      <c r="E29" s="96"/>
      <c r="F29" s="96"/>
      <c r="G29" s="96"/>
      <c r="H29" s="96"/>
      <c r="I29" s="96"/>
      <c r="J29" s="96"/>
      <c r="K29" s="96"/>
      <c r="L29" s="96"/>
      <c r="M29" s="96"/>
      <c r="N29" s="96"/>
      <c r="O29" s="97"/>
    </row>
    <row r="30" spans="2:16">
      <c r="B30" s="98" t="s">
        <v>349</v>
      </c>
      <c r="C30" s="99">
        <v>611</v>
      </c>
      <c r="D30" s="99">
        <v>611</v>
      </c>
      <c r="E30" s="100">
        <v>509</v>
      </c>
      <c r="F30" s="100">
        <v>538</v>
      </c>
      <c r="G30" s="100">
        <v>550</v>
      </c>
      <c r="H30" s="101">
        <v>555</v>
      </c>
      <c r="I30" s="102">
        <v>567</v>
      </c>
      <c r="J30" s="102">
        <v>607.5</v>
      </c>
      <c r="K30" s="4">
        <f t="shared" ref="K30:K32" si="3">J30</f>
        <v>607.5</v>
      </c>
      <c r="L30" s="103" t="s">
        <v>265</v>
      </c>
      <c r="M30" s="82" t="s">
        <v>266</v>
      </c>
      <c r="N30" s="103" t="s">
        <v>266</v>
      </c>
      <c r="O30" s="104" t="s">
        <v>266</v>
      </c>
    </row>
    <row r="31" spans="2:16">
      <c r="B31" s="105" t="s">
        <v>350</v>
      </c>
      <c r="C31" s="106">
        <v>611</v>
      </c>
      <c r="D31" s="106">
        <v>611</v>
      </c>
      <c r="E31" s="107">
        <v>796</v>
      </c>
      <c r="F31" s="107">
        <v>842</v>
      </c>
      <c r="G31" s="107">
        <v>860</v>
      </c>
      <c r="H31" s="108">
        <v>868</v>
      </c>
      <c r="I31" s="109">
        <v>887</v>
      </c>
      <c r="J31" s="109">
        <v>951</v>
      </c>
      <c r="K31" s="4">
        <f t="shared" si="3"/>
        <v>951</v>
      </c>
      <c r="L31" s="110" t="s">
        <v>265</v>
      </c>
      <c r="M31" s="86" t="s">
        <v>266</v>
      </c>
      <c r="N31" s="110" t="s">
        <v>266</v>
      </c>
      <c r="O31" s="111" t="s">
        <v>266</v>
      </c>
    </row>
    <row r="32" spans="2:16" ht="13.5" thickBot="1">
      <c r="B32" s="112" t="s">
        <v>351</v>
      </c>
      <c r="C32" s="113">
        <v>611</v>
      </c>
      <c r="D32" s="113">
        <v>611</v>
      </c>
      <c r="E32" s="114">
        <v>1207</v>
      </c>
      <c r="F32" s="114">
        <v>1276</v>
      </c>
      <c r="G32" s="114">
        <v>1305</v>
      </c>
      <c r="H32" s="115">
        <v>1317</v>
      </c>
      <c r="I32" s="116">
        <v>1345</v>
      </c>
      <c r="J32" s="116">
        <v>1442</v>
      </c>
      <c r="K32" s="4">
        <f t="shared" si="3"/>
        <v>1442</v>
      </c>
      <c r="L32" s="117" t="s">
        <v>265</v>
      </c>
      <c r="M32" s="92" t="s">
        <v>266</v>
      </c>
      <c r="N32" s="117" t="s">
        <v>266</v>
      </c>
      <c r="O32" s="118" t="s">
        <v>266</v>
      </c>
      <c r="P32" s="119"/>
    </row>
    <row r="33" spans="2:16" ht="13.5" thickBot="1">
      <c r="B33" s="120"/>
      <c r="C33" s="121"/>
      <c r="D33" s="121"/>
      <c r="E33" s="121"/>
      <c r="F33" s="121"/>
      <c r="G33" s="121"/>
      <c r="H33" s="121"/>
      <c r="I33" s="121"/>
      <c r="J33" s="121"/>
      <c r="K33" s="121"/>
      <c r="L33" s="121"/>
      <c r="M33" s="121"/>
      <c r="N33" s="121"/>
      <c r="O33" s="122"/>
    </row>
    <row r="34" spans="2:16">
      <c r="B34" s="123" t="s">
        <v>352</v>
      </c>
      <c r="C34" s="218">
        <v>8285</v>
      </c>
      <c r="D34" s="219">
        <v>8288</v>
      </c>
      <c r="E34" s="124">
        <v>280.8</v>
      </c>
      <c r="F34" s="124">
        <v>296.95</v>
      </c>
      <c r="G34" s="124">
        <v>303.55</v>
      </c>
      <c r="H34" s="9">
        <v>306.35000000000002</v>
      </c>
      <c r="I34" s="15">
        <v>312.8</v>
      </c>
      <c r="J34" s="15">
        <v>335.45</v>
      </c>
      <c r="K34" s="4">
        <f t="shared" ref="K34:K46" si="4">J34</f>
        <v>335.45</v>
      </c>
      <c r="L34" s="81" t="s">
        <v>265</v>
      </c>
      <c r="M34" s="81" t="s">
        <v>265</v>
      </c>
      <c r="N34" s="81" t="s">
        <v>265</v>
      </c>
      <c r="O34" s="83" t="s">
        <v>265</v>
      </c>
    </row>
    <row r="35" spans="2:16">
      <c r="B35" s="10" t="s">
        <v>353</v>
      </c>
      <c r="C35" s="218">
        <v>8285</v>
      </c>
      <c r="D35" s="219">
        <v>8286</v>
      </c>
      <c r="E35" s="125">
        <v>185.35</v>
      </c>
      <c r="F35" s="125">
        <v>196</v>
      </c>
      <c r="G35" s="125">
        <v>200.35</v>
      </c>
      <c r="H35" s="5">
        <v>202.2</v>
      </c>
      <c r="I35" s="20">
        <v>206.45000000000002</v>
      </c>
      <c r="J35" s="20">
        <v>221.4</v>
      </c>
      <c r="K35" s="4">
        <f t="shared" si="4"/>
        <v>221.4</v>
      </c>
      <c r="L35" s="85" t="s">
        <v>265</v>
      </c>
      <c r="M35" s="85" t="s">
        <v>265</v>
      </c>
      <c r="N35" s="85" t="s">
        <v>265</v>
      </c>
      <c r="O35" s="87" t="s">
        <v>265</v>
      </c>
    </row>
    <row r="36" spans="2:16">
      <c r="B36" s="10" t="s">
        <v>354</v>
      </c>
      <c r="C36" s="218">
        <v>8285</v>
      </c>
      <c r="D36" s="219">
        <v>8287</v>
      </c>
      <c r="E36" s="125">
        <v>185.35</v>
      </c>
      <c r="F36" s="125">
        <v>196</v>
      </c>
      <c r="G36" s="125">
        <v>200.35</v>
      </c>
      <c r="H36" s="5">
        <v>202.2</v>
      </c>
      <c r="I36" s="20">
        <v>206.45000000000002</v>
      </c>
      <c r="J36" s="20">
        <v>221.4</v>
      </c>
      <c r="K36" s="4">
        <f t="shared" si="4"/>
        <v>221.4</v>
      </c>
      <c r="L36" s="85" t="s">
        <v>265</v>
      </c>
      <c r="M36" s="85" t="s">
        <v>265</v>
      </c>
      <c r="N36" s="85" t="s">
        <v>265</v>
      </c>
      <c r="O36" s="87" t="s">
        <v>265</v>
      </c>
      <c r="P36" s="119"/>
    </row>
    <row r="37" spans="2:16">
      <c r="B37" s="10" t="s">
        <v>355</v>
      </c>
      <c r="C37" s="218">
        <v>8285</v>
      </c>
      <c r="D37" s="219">
        <v>8289</v>
      </c>
      <c r="E37" s="125">
        <v>185.35</v>
      </c>
      <c r="F37" s="125">
        <v>196</v>
      </c>
      <c r="G37" s="125">
        <v>200.35</v>
      </c>
      <c r="H37" s="5">
        <v>202.2</v>
      </c>
      <c r="I37" s="20">
        <v>206.45000000000002</v>
      </c>
      <c r="J37" s="20">
        <v>221.4</v>
      </c>
      <c r="K37" s="4">
        <f t="shared" si="4"/>
        <v>221.4</v>
      </c>
      <c r="L37" s="85" t="s">
        <v>265</v>
      </c>
      <c r="M37" s="85" t="s">
        <v>265</v>
      </c>
      <c r="N37" s="85" t="s">
        <v>265</v>
      </c>
      <c r="O37" s="87" t="s">
        <v>265</v>
      </c>
    </row>
    <row r="38" spans="2:16">
      <c r="B38" s="10" t="s">
        <v>356</v>
      </c>
      <c r="C38" s="218">
        <v>8275</v>
      </c>
      <c r="D38" s="219">
        <v>8278</v>
      </c>
      <c r="E38" s="125">
        <v>2808</v>
      </c>
      <c r="F38" s="125">
        <v>2969.5</v>
      </c>
      <c r="G38" s="125">
        <v>3035.5</v>
      </c>
      <c r="H38" s="5">
        <v>3063.5</v>
      </c>
      <c r="I38" s="20">
        <v>3128</v>
      </c>
      <c r="J38" s="20">
        <v>3354.5</v>
      </c>
      <c r="K38" s="4">
        <f t="shared" si="4"/>
        <v>3354.5</v>
      </c>
      <c r="L38" s="85" t="s">
        <v>265</v>
      </c>
      <c r="M38" s="85" t="s">
        <v>265</v>
      </c>
      <c r="N38" s="85" t="s">
        <v>265</v>
      </c>
      <c r="O38" s="87" t="s">
        <v>265</v>
      </c>
    </row>
    <row r="39" spans="2:16">
      <c r="B39" s="10" t="s">
        <v>357</v>
      </c>
      <c r="C39" s="218">
        <v>8275</v>
      </c>
      <c r="D39" s="219">
        <v>8276</v>
      </c>
      <c r="E39" s="125">
        <v>1853.5</v>
      </c>
      <c r="F39" s="125">
        <v>1960</v>
      </c>
      <c r="G39" s="125">
        <v>2003.5</v>
      </c>
      <c r="H39" s="5">
        <v>2022</v>
      </c>
      <c r="I39" s="20">
        <v>2064.5</v>
      </c>
      <c r="J39" s="20">
        <v>2214</v>
      </c>
      <c r="K39" s="4">
        <f t="shared" si="4"/>
        <v>2214</v>
      </c>
      <c r="L39" s="85" t="s">
        <v>265</v>
      </c>
      <c r="M39" s="85" t="s">
        <v>265</v>
      </c>
      <c r="N39" s="85" t="s">
        <v>265</v>
      </c>
      <c r="O39" s="87" t="s">
        <v>265</v>
      </c>
    </row>
    <row r="40" spans="2:16">
      <c r="B40" s="10" t="s">
        <v>358</v>
      </c>
      <c r="C40" s="218">
        <v>8275</v>
      </c>
      <c r="D40" s="219">
        <v>8277</v>
      </c>
      <c r="E40" s="125">
        <v>1853.5</v>
      </c>
      <c r="F40" s="125">
        <v>1960</v>
      </c>
      <c r="G40" s="125">
        <v>2003.5</v>
      </c>
      <c r="H40" s="5">
        <v>2022</v>
      </c>
      <c r="I40" s="20">
        <v>2064.5</v>
      </c>
      <c r="J40" s="20">
        <v>2214</v>
      </c>
      <c r="K40" s="4">
        <f t="shared" si="4"/>
        <v>2214</v>
      </c>
      <c r="L40" s="85" t="s">
        <v>265</v>
      </c>
      <c r="M40" s="85" t="s">
        <v>265</v>
      </c>
      <c r="N40" s="85" t="s">
        <v>265</v>
      </c>
      <c r="O40" s="87" t="s">
        <v>265</v>
      </c>
    </row>
    <row r="41" spans="2:16" ht="13.5" thickBot="1">
      <c r="B41" s="10" t="s">
        <v>359</v>
      </c>
      <c r="C41" s="218">
        <v>8275</v>
      </c>
      <c r="D41" s="219">
        <v>8279</v>
      </c>
      <c r="E41" s="125">
        <v>1853.5</v>
      </c>
      <c r="F41" s="125">
        <v>1960</v>
      </c>
      <c r="G41" s="125">
        <v>2003.5</v>
      </c>
      <c r="H41" s="5">
        <v>2022</v>
      </c>
      <c r="I41" s="20">
        <v>2064.5</v>
      </c>
      <c r="J41" s="20">
        <v>2214</v>
      </c>
      <c r="K41" s="4">
        <f t="shared" si="4"/>
        <v>2214</v>
      </c>
      <c r="L41" s="85" t="s">
        <v>265</v>
      </c>
      <c r="M41" s="85" t="s">
        <v>265</v>
      </c>
      <c r="N41" s="85" t="s">
        <v>265</v>
      </c>
      <c r="O41" s="87" t="s">
        <v>265</v>
      </c>
    </row>
    <row r="42" spans="2:16" ht="13.5" thickBot="1">
      <c r="B42" s="10" t="s">
        <v>360</v>
      </c>
      <c r="C42" s="220">
        <v>8290</v>
      </c>
      <c r="D42" s="219">
        <v>8293</v>
      </c>
      <c r="E42" s="125">
        <v>1367.8</v>
      </c>
      <c r="F42" s="125">
        <v>2969.5</v>
      </c>
      <c r="G42" s="125">
        <v>3035.5</v>
      </c>
      <c r="H42" s="5">
        <f>H38</f>
        <v>3063.5</v>
      </c>
      <c r="I42" s="20">
        <v>3128</v>
      </c>
      <c r="J42" s="20">
        <f>J38</f>
        <v>3354.5</v>
      </c>
      <c r="K42" s="4">
        <f t="shared" si="4"/>
        <v>3354.5</v>
      </c>
      <c r="L42" s="85" t="s">
        <v>265</v>
      </c>
      <c r="M42" s="85" t="s">
        <v>266</v>
      </c>
      <c r="N42" s="85" t="s">
        <v>266</v>
      </c>
      <c r="O42" s="87" t="s">
        <v>266</v>
      </c>
    </row>
    <row r="43" spans="2:16" ht="13.5" thickBot="1">
      <c r="B43" s="10" t="s">
        <v>361</v>
      </c>
      <c r="C43" s="220">
        <v>8290</v>
      </c>
      <c r="D43" s="219">
        <v>8291</v>
      </c>
      <c r="E43" s="125">
        <v>1367.8</v>
      </c>
      <c r="F43" s="125">
        <v>1960</v>
      </c>
      <c r="G43" s="125">
        <v>2003.5</v>
      </c>
      <c r="H43" s="5">
        <f>H41</f>
        <v>2022</v>
      </c>
      <c r="I43" s="20">
        <v>2064.5</v>
      </c>
      <c r="J43" s="20">
        <v>2214</v>
      </c>
      <c r="K43" s="4">
        <f t="shared" si="4"/>
        <v>2214</v>
      </c>
      <c r="L43" s="85" t="s">
        <v>265</v>
      </c>
      <c r="M43" s="85" t="s">
        <v>266</v>
      </c>
      <c r="N43" s="85" t="s">
        <v>266</v>
      </c>
      <c r="O43" s="87" t="s">
        <v>266</v>
      </c>
    </row>
    <row r="44" spans="2:16" ht="13.5" thickBot="1">
      <c r="B44" s="10" t="s">
        <v>362</v>
      </c>
      <c r="C44" s="220">
        <v>8290</v>
      </c>
      <c r="D44" s="219">
        <v>8292</v>
      </c>
      <c r="E44" s="125">
        <v>1367.8</v>
      </c>
      <c r="F44" s="125">
        <v>1960</v>
      </c>
      <c r="G44" s="125">
        <v>2003.5</v>
      </c>
      <c r="H44" s="5">
        <v>2022</v>
      </c>
      <c r="I44" s="20">
        <v>2064.5</v>
      </c>
      <c r="J44" s="20">
        <v>2214</v>
      </c>
      <c r="K44" s="4">
        <f t="shared" si="4"/>
        <v>2214</v>
      </c>
      <c r="L44" s="85" t="s">
        <v>265</v>
      </c>
      <c r="M44" s="85" t="s">
        <v>266</v>
      </c>
      <c r="N44" s="85" t="s">
        <v>266</v>
      </c>
      <c r="O44" s="87" t="s">
        <v>266</v>
      </c>
      <c r="P44" s="119"/>
    </row>
    <row r="45" spans="2:16" ht="13.5" thickBot="1">
      <c r="B45" s="10" t="s">
        <v>363</v>
      </c>
      <c r="C45" s="220">
        <v>8290</v>
      </c>
      <c r="D45" s="219">
        <v>8294</v>
      </c>
      <c r="E45" s="125">
        <v>1367.8</v>
      </c>
      <c r="F45" s="125">
        <v>1960</v>
      </c>
      <c r="G45" s="125">
        <v>2003.5</v>
      </c>
      <c r="H45" s="5">
        <f t="shared" ref="H45" si="5">H43</f>
        <v>2022</v>
      </c>
      <c r="I45" s="20">
        <v>2064.5</v>
      </c>
      <c r="J45" s="20">
        <v>2214</v>
      </c>
      <c r="K45" s="4">
        <f t="shared" si="4"/>
        <v>2214</v>
      </c>
      <c r="L45" s="85" t="s">
        <v>265</v>
      </c>
      <c r="M45" s="85" t="s">
        <v>266</v>
      </c>
      <c r="N45" s="85" t="s">
        <v>266</v>
      </c>
      <c r="O45" s="87" t="s">
        <v>266</v>
      </c>
      <c r="P45" s="119"/>
    </row>
    <row r="46" spans="2:16" ht="13.5" thickBot="1">
      <c r="B46" s="12" t="s">
        <v>364</v>
      </c>
      <c r="C46" s="218">
        <v>8280</v>
      </c>
      <c r="D46" s="218">
        <v>8280</v>
      </c>
      <c r="E46" s="126">
        <v>1367.8</v>
      </c>
      <c r="F46" s="126">
        <v>1446.5</v>
      </c>
      <c r="G46" s="126">
        <v>1478.7</v>
      </c>
      <c r="H46" s="13">
        <v>1492.2</v>
      </c>
      <c r="I46" s="14">
        <v>1523.8000000000002</v>
      </c>
      <c r="J46" s="14">
        <v>1634</v>
      </c>
      <c r="K46" s="4">
        <f t="shared" si="4"/>
        <v>1634</v>
      </c>
      <c r="L46" s="91" t="s">
        <v>265</v>
      </c>
      <c r="M46" s="91" t="s">
        <v>266</v>
      </c>
      <c r="N46" s="91" t="s">
        <v>265</v>
      </c>
      <c r="O46" s="93" t="s">
        <v>266</v>
      </c>
    </row>
    <row r="47" spans="2:16" ht="13.5" thickBot="1">
      <c r="B47" s="95"/>
      <c r="C47" s="96"/>
      <c r="D47" s="96"/>
      <c r="E47" s="96"/>
      <c r="F47" s="96"/>
      <c r="G47" s="96"/>
      <c r="H47" s="96"/>
      <c r="I47" s="96"/>
      <c r="J47" s="96"/>
      <c r="K47" s="96"/>
      <c r="L47" s="96"/>
      <c r="M47" s="96"/>
      <c r="N47" s="96"/>
      <c r="O47" s="97"/>
    </row>
    <row r="48" spans="2:16">
      <c r="B48" s="123" t="s">
        <v>365</v>
      </c>
      <c r="C48" s="42">
        <v>2010</v>
      </c>
      <c r="D48" s="42">
        <v>2011</v>
      </c>
      <c r="E48" s="9">
        <v>0</v>
      </c>
      <c r="F48" s="9">
        <v>0</v>
      </c>
      <c r="G48" s="9">
        <v>0</v>
      </c>
      <c r="H48" s="9">
        <v>0</v>
      </c>
      <c r="I48" s="15">
        <v>0</v>
      </c>
      <c r="J48" s="15"/>
      <c r="K48" s="4"/>
      <c r="L48" s="81" t="s">
        <v>265</v>
      </c>
      <c r="M48" s="127" t="s">
        <v>265</v>
      </c>
      <c r="N48" s="81" t="s">
        <v>266</v>
      </c>
      <c r="O48" s="83" t="s">
        <v>266</v>
      </c>
    </row>
    <row r="49" spans="2:15">
      <c r="B49" s="10" t="s">
        <v>366</v>
      </c>
      <c r="C49" s="18">
        <v>2010</v>
      </c>
      <c r="D49" s="18">
        <v>2012</v>
      </c>
      <c r="E49" s="5">
        <v>0</v>
      </c>
      <c r="F49" s="5">
        <v>0</v>
      </c>
      <c r="G49" s="5">
        <v>0</v>
      </c>
      <c r="H49" s="5">
        <v>0</v>
      </c>
      <c r="I49" s="20">
        <v>0</v>
      </c>
      <c r="J49" s="20"/>
      <c r="K49" s="4"/>
      <c r="L49" s="85" t="s">
        <v>265</v>
      </c>
      <c r="M49" s="128" t="s">
        <v>265</v>
      </c>
      <c r="N49" s="85" t="s">
        <v>266</v>
      </c>
      <c r="O49" s="87" t="s">
        <v>266</v>
      </c>
    </row>
    <row r="50" spans="2:15">
      <c r="B50" s="10" t="s">
        <v>367</v>
      </c>
      <c r="C50" s="18">
        <v>2010</v>
      </c>
      <c r="D50" s="18">
        <v>2013</v>
      </c>
      <c r="E50" s="5">
        <v>0</v>
      </c>
      <c r="F50" s="5">
        <v>0</v>
      </c>
      <c r="G50" s="5">
        <v>0</v>
      </c>
      <c r="H50" s="5">
        <v>0</v>
      </c>
      <c r="I50" s="20">
        <v>0</v>
      </c>
      <c r="J50" s="20"/>
      <c r="K50" s="4"/>
      <c r="L50" s="85" t="s">
        <v>265</v>
      </c>
      <c r="M50" s="128" t="s">
        <v>265</v>
      </c>
      <c r="N50" s="85" t="s">
        <v>266</v>
      </c>
      <c r="O50" s="87" t="s">
        <v>266</v>
      </c>
    </row>
    <row r="51" spans="2:15" ht="13.5" thickBot="1">
      <c r="B51" s="12" t="s">
        <v>368</v>
      </c>
      <c r="C51" s="19">
        <v>2010</v>
      </c>
      <c r="D51" s="19">
        <v>2014</v>
      </c>
      <c r="E51" s="13">
        <v>0</v>
      </c>
      <c r="F51" s="13">
        <v>0</v>
      </c>
      <c r="G51" s="13">
        <v>0</v>
      </c>
      <c r="H51" s="13">
        <v>0</v>
      </c>
      <c r="I51" s="14">
        <v>0</v>
      </c>
      <c r="J51" s="14"/>
      <c r="K51" s="4"/>
      <c r="L51" s="91" t="s">
        <v>265</v>
      </c>
      <c r="M51" s="129" t="s">
        <v>265</v>
      </c>
      <c r="N51" s="91" t="s">
        <v>266</v>
      </c>
      <c r="O51" s="93" t="s">
        <v>266</v>
      </c>
    </row>
    <row r="52" spans="2:15">
      <c r="M52" s="130"/>
    </row>
    <row r="53" spans="2:15">
      <c r="M53" s="130"/>
    </row>
    <row r="54" spans="2:15">
      <c r="M54" s="130"/>
    </row>
    <row r="55" spans="2:15">
      <c r="M55" s="130"/>
    </row>
    <row r="56" spans="2:15">
      <c r="M56" s="131"/>
    </row>
    <row r="57" spans="2:15">
      <c r="M57" s="3"/>
    </row>
    <row r="58" spans="2:15">
      <c r="M58" s="132"/>
    </row>
    <row r="59" spans="2:15">
      <c r="M59" s="132"/>
    </row>
    <row r="60" spans="2:15">
      <c r="M60" s="132"/>
    </row>
    <row r="61" spans="2:15">
      <c r="M61" s="132"/>
    </row>
    <row r="62" spans="2:15">
      <c r="M62" s="132"/>
    </row>
    <row r="63" spans="2:15">
      <c r="M63" s="132"/>
    </row>
    <row r="64" spans="2:15">
      <c r="M64" s="132"/>
    </row>
    <row r="65" spans="13:13">
      <c r="M65" s="132"/>
    </row>
    <row r="66" spans="13:13">
      <c r="M66" s="132"/>
    </row>
    <row r="67" spans="13:13">
      <c r="M67" s="3"/>
    </row>
    <row r="68" spans="13:13">
      <c r="M68" s="3"/>
    </row>
    <row r="69" spans="13:13">
      <c r="M69" s="3"/>
    </row>
    <row r="70" spans="13:13">
      <c r="M70" s="3"/>
    </row>
    <row r="71" spans="13:13">
      <c r="M71" s="3"/>
    </row>
    <row r="72" spans="13:13">
      <c r="M72" s="132"/>
    </row>
    <row r="73" spans="13:13">
      <c r="M73" s="3"/>
    </row>
    <row r="74" spans="13:13">
      <c r="M74" s="131"/>
    </row>
    <row r="75" spans="13:13">
      <c r="M75" s="3"/>
    </row>
    <row r="76" spans="13:13">
      <c r="M76" s="131"/>
    </row>
    <row r="77" spans="13:13">
      <c r="M77" s="3"/>
    </row>
    <row r="78" spans="13:13">
      <c r="M78" s="3"/>
    </row>
  </sheetData>
  <pageMargins left="0.7" right="0.7" top="0.75" bottom="0.75" header="0.3" footer="0.3"/>
  <pageSetup paperSize="9"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B82DCAE-DCC3-49DC-8AFA-70122E42BE7B}">
  <sheetPr>
    <tabColor rgb="FFFF0000"/>
  </sheetPr>
  <dimension ref="A1:M47"/>
  <sheetViews>
    <sheetView workbookViewId="0">
      <selection activeCell="A17" sqref="A17"/>
    </sheetView>
  </sheetViews>
  <sheetFormatPr defaultColWidth="8.75" defaultRowHeight="15.75"/>
  <cols>
    <col min="1" max="1" width="56" style="170" customWidth="1"/>
    <col min="2" max="2" width="21.75" style="170" customWidth="1"/>
    <col min="3" max="3" width="11.5" style="170" bestFit="1" customWidth="1"/>
    <col min="4" max="4" width="14.75" style="170" customWidth="1"/>
    <col min="5" max="5" width="11.25" style="171" hidden="1" customWidth="1"/>
    <col min="6" max="6" width="11.75" style="171" hidden="1" customWidth="1"/>
    <col min="7" max="7" width="11.25" style="171" hidden="1" customWidth="1"/>
    <col min="8" max="10" width="11.25" style="172" hidden="1" customWidth="1"/>
    <col min="11" max="13" width="11.25" style="172" customWidth="1"/>
  </cols>
  <sheetData>
    <row r="1" spans="1:13" ht="16.5" thickBot="1">
      <c r="J1" s="172" t="s">
        <v>369</v>
      </c>
    </row>
    <row r="2" spans="1:13" ht="16.5" thickBot="1">
      <c r="A2" s="173" t="s">
        <v>1</v>
      </c>
      <c r="B2" s="202" t="s">
        <v>370</v>
      </c>
      <c r="C2" s="174" t="s">
        <v>2</v>
      </c>
      <c r="D2" s="174" t="s">
        <v>3</v>
      </c>
      <c r="E2" s="175">
        <v>2017</v>
      </c>
      <c r="F2" s="176">
        <v>2018</v>
      </c>
      <c r="G2" s="176">
        <v>2019</v>
      </c>
      <c r="H2" s="176">
        <v>2020</v>
      </c>
      <c r="I2" s="176">
        <v>2021</v>
      </c>
      <c r="J2" s="176" t="s">
        <v>371</v>
      </c>
      <c r="K2" s="176">
        <v>2023</v>
      </c>
      <c r="L2" s="180">
        <v>2024</v>
      </c>
      <c r="M2" s="180">
        <v>2025</v>
      </c>
    </row>
    <row r="3" spans="1:13" ht="16.5" thickBot="1">
      <c r="A3" s="177" t="s">
        <v>372</v>
      </c>
      <c r="B3" s="178"/>
      <c r="C3" s="178"/>
      <c r="D3" s="178"/>
      <c r="E3" s="178"/>
      <c r="F3" s="179"/>
      <c r="G3" s="179"/>
      <c r="H3" s="178"/>
      <c r="I3" s="178"/>
      <c r="J3" s="178"/>
      <c r="K3" s="178"/>
      <c r="L3" s="178"/>
      <c r="M3" s="178"/>
    </row>
    <row r="4" spans="1:13" ht="16.5" thickBot="1">
      <c r="A4" s="181" t="s">
        <v>465</v>
      </c>
      <c r="B4" s="203"/>
      <c r="C4" s="182"/>
      <c r="D4" s="182"/>
      <c r="E4" s="163"/>
      <c r="F4" s="163"/>
      <c r="G4" s="163"/>
      <c r="H4" s="163"/>
      <c r="I4" s="163"/>
      <c r="J4" s="163"/>
      <c r="K4" s="163"/>
      <c r="L4" s="163"/>
      <c r="M4" s="163"/>
    </row>
    <row r="5" spans="1:13" ht="16.5" thickBot="1">
      <c r="A5" s="160" t="s">
        <v>466</v>
      </c>
      <c r="B5" s="203"/>
      <c r="C5" s="162"/>
      <c r="D5" s="162"/>
      <c r="E5" s="164"/>
      <c r="F5" s="169"/>
      <c r="G5" s="183"/>
      <c r="H5" s="164"/>
      <c r="I5" s="164"/>
      <c r="J5" s="164"/>
      <c r="K5" s="164"/>
      <c r="L5" s="164"/>
      <c r="M5" s="164"/>
    </row>
    <row r="6" spans="1:13" ht="16.5" thickBot="1">
      <c r="A6" s="160"/>
      <c r="B6" s="203"/>
      <c r="C6" s="162"/>
      <c r="D6" s="162"/>
      <c r="E6" s="164"/>
      <c r="F6" s="169"/>
      <c r="G6" s="183"/>
      <c r="H6" s="164"/>
      <c r="I6" s="164"/>
      <c r="J6" s="164"/>
      <c r="K6" s="164"/>
      <c r="L6" s="164"/>
      <c r="M6" s="164"/>
    </row>
    <row r="7" spans="1:13" ht="16.5" thickBot="1">
      <c r="A7" s="160"/>
      <c r="B7" s="203"/>
      <c r="C7" s="162"/>
      <c r="D7" s="162"/>
      <c r="E7" s="164"/>
      <c r="F7" s="169"/>
      <c r="G7" s="183"/>
      <c r="H7" s="164"/>
      <c r="I7" s="164"/>
      <c r="J7" s="164"/>
      <c r="K7" s="164"/>
      <c r="L7" s="164"/>
      <c r="M7" s="164"/>
    </row>
    <row r="8" spans="1:13" ht="16.5" thickBot="1">
      <c r="A8" s="160"/>
      <c r="B8" s="203"/>
      <c r="C8" s="162"/>
      <c r="D8" s="162"/>
      <c r="E8" s="164"/>
      <c r="F8" s="169"/>
      <c r="G8" s="183"/>
      <c r="H8" s="164"/>
      <c r="I8" s="164"/>
      <c r="J8" s="164"/>
      <c r="K8" s="164"/>
      <c r="L8" s="164"/>
      <c r="M8" s="164"/>
    </row>
    <row r="9" spans="1:13" ht="16.5" thickBot="1">
      <c r="A9" s="160"/>
      <c r="B9" s="203"/>
      <c r="C9" s="162"/>
      <c r="D9" s="162"/>
      <c r="E9" s="164"/>
      <c r="F9" s="169"/>
      <c r="G9" s="183"/>
      <c r="H9" s="164"/>
      <c r="I9" s="164"/>
      <c r="J9" s="164"/>
      <c r="K9" s="164"/>
      <c r="L9" s="164"/>
      <c r="M9" s="164"/>
    </row>
    <row r="10" spans="1:13" ht="16.5" thickBot="1">
      <c r="A10" s="160"/>
      <c r="B10" s="203"/>
      <c r="C10" s="162"/>
      <c r="D10" s="162"/>
      <c r="E10" s="164"/>
      <c r="F10" s="169"/>
      <c r="G10" s="183"/>
      <c r="H10" s="164"/>
      <c r="I10" s="164"/>
      <c r="J10" s="164"/>
      <c r="K10" s="164"/>
      <c r="L10" s="164"/>
      <c r="M10" s="164"/>
    </row>
    <row r="11" spans="1:13" ht="16.5" thickBot="1">
      <c r="A11" s="160"/>
      <c r="B11" s="203"/>
      <c r="C11" s="162"/>
      <c r="D11" s="162"/>
      <c r="E11" s="164"/>
      <c r="F11" s="169"/>
      <c r="G11" s="183"/>
      <c r="H11" s="164"/>
      <c r="I11" s="164"/>
      <c r="J11" s="164"/>
      <c r="K11" s="164"/>
      <c r="L11" s="164"/>
      <c r="M11" s="164"/>
    </row>
    <row r="12" spans="1:13" ht="16.5" thickBot="1">
      <c r="A12" s="184"/>
      <c r="B12" s="203"/>
      <c r="C12" s="185"/>
      <c r="D12" s="185"/>
      <c r="E12" s="186"/>
      <c r="F12" s="187"/>
      <c r="G12" s="188"/>
      <c r="H12" s="186"/>
      <c r="I12" s="186"/>
      <c r="J12" s="186"/>
      <c r="K12" s="186"/>
      <c r="L12" s="186"/>
      <c r="M12" s="186"/>
    </row>
    <row r="13" spans="1:13" ht="16.5" thickBot="1">
      <c r="A13" s="189"/>
      <c r="B13" s="203"/>
      <c r="C13" s="190"/>
      <c r="D13" s="190"/>
      <c r="E13" s="164"/>
      <c r="F13" s="164"/>
      <c r="G13" s="164"/>
      <c r="H13" s="164"/>
      <c r="I13" s="164"/>
      <c r="J13" s="164"/>
      <c r="K13" s="164"/>
      <c r="L13" s="164"/>
      <c r="M13" s="164"/>
    </row>
    <row r="14" spans="1:13" ht="16.5" thickBot="1">
      <c r="A14" s="189"/>
      <c r="B14" s="203"/>
      <c r="C14" s="190"/>
      <c r="D14" s="190"/>
      <c r="E14" s="164"/>
      <c r="F14" s="164"/>
      <c r="G14" s="164"/>
      <c r="H14" s="164"/>
      <c r="I14" s="164"/>
      <c r="J14" s="164"/>
      <c r="K14" s="164"/>
      <c r="L14" s="164"/>
      <c r="M14" s="164"/>
    </row>
    <row r="15" spans="1:13">
      <c r="A15" s="189"/>
      <c r="B15" s="203"/>
      <c r="C15" s="190"/>
      <c r="D15" s="190"/>
      <c r="E15" s="164"/>
      <c r="F15" s="164"/>
      <c r="G15" s="164"/>
      <c r="H15" s="164"/>
      <c r="I15" s="164"/>
      <c r="J15" s="164"/>
      <c r="K15" s="164"/>
      <c r="L15" s="164"/>
      <c r="M15" s="164"/>
    </row>
    <row r="16" spans="1:13">
      <c r="A16" s="191"/>
      <c r="B16" s="191"/>
      <c r="C16" s="192"/>
      <c r="D16" s="192"/>
      <c r="E16" s="159"/>
      <c r="F16" s="161"/>
      <c r="G16" s="161"/>
      <c r="H16" s="165"/>
      <c r="I16" s="165"/>
      <c r="J16" s="165"/>
      <c r="K16" s="165"/>
      <c r="L16" s="165"/>
      <c r="M16" s="165"/>
    </row>
    <row r="17" spans="1:13">
      <c r="A17" s="166"/>
      <c r="B17" s="191"/>
      <c r="C17" s="167"/>
      <c r="D17" s="167"/>
      <c r="E17" s="193"/>
      <c r="F17" s="194"/>
      <c r="G17" s="193"/>
      <c r="H17" s="195"/>
      <c r="I17" s="195"/>
      <c r="J17" s="195"/>
      <c r="K17" s="195"/>
      <c r="L17" s="195"/>
      <c r="M17" s="195"/>
    </row>
    <row r="18" spans="1:13">
      <c r="A18" s="166"/>
      <c r="B18" s="191"/>
      <c r="C18" s="167"/>
      <c r="D18" s="167"/>
      <c r="E18" s="193"/>
      <c r="F18" s="194"/>
      <c r="G18" s="193"/>
      <c r="H18" s="195"/>
      <c r="I18" s="195"/>
      <c r="J18" s="195"/>
      <c r="K18" s="195"/>
      <c r="L18" s="195"/>
      <c r="M18" s="195"/>
    </row>
    <row r="19" spans="1:13">
      <c r="A19" s="166"/>
      <c r="B19" s="191"/>
      <c r="C19" s="167"/>
      <c r="D19" s="167"/>
      <c r="E19" s="193"/>
      <c r="F19" s="194"/>
      <c r="G19" s="193"/>
      <c r="H19" s="195"/>
      <c r="I19" s="195"/>
      <c r="J19" s="195"/>
      <c r="K19" s="195"/>
      <c r="L19" s="195"/>
      <c r="M19" s="195"/>
    </row>
    <row r="20" spans="1:13">
      <c r="A20" s="166"/>
      <c r="B20" s="191"/>
      <c r="C20" s="167"/>
      <c r="D20" s="167"/>
      <c r="E20" s="193"/>
      <c r="F20" s="194"/>
      <c r="G20" s="193"/>
      <c r="H20" s="195"/>
      <c r="I20" s="195"/>
      <c r="J20" s="195"/>
      <c r="K20" s="195"/>
      <c r="L20" s="195"/>
      <c r="M20" s="195"/>
    </row>
    <row r="21" spans="1:13">
      <c r="A21" s="189"/>
      <c r="B21" s="191"/>
      <c r="C21" s="196"/>
      <c r="D21" s="196"/>
      <c r="E21" s="164"/>
      <c r="F21" s="164"/>
      <c r="G21" s="164"/>
      <c r="H21" s="164"/>
      <c r="I21" s="164"/>
      <c r="J21" s="164"/>
      <c r="K21" s="164"/>
      <c r="L21" s="164"/>
      <c r="M21" s="164"/>
    </row>
    <row r="22" spans="1:13">
      <c r="A22" s="189"/>
      <c r="B22" s="191"/>
      <c r="C22" s="196"/>
      <c r="D22" s="196"/>
      <c r="E22" s="164"/>
      <c r="F22" s="164"/>
      <c r="G22" s="164"/>
      <c r="H22" s="164"/>
      <c r="I22" s="164"/>
      <c r="J22" s="164"/>
      <c r="K22" s="164"/>
      <c r="L22" s="164"/>
      <c r="M22" s="164"/>
    </row>
    <row r="23" spans="1:13">
      <c r="A23" s="189"/>
      <c r="B23" s="191"/>
      <c r="C23" s="197"/>
      <c r="D23" s="197"/>
      <c r="E23" s="198"/>
      <c r="F23" s="198"/>
      <c r="G23" s="198"/>
      <c r="H23" s="199"/>
      <c r="I23" s="199"/>
      <c r="J23" s="199"/>
      <c r="K23" s="199"/>
      <c r="L23" s="199"/>
      <c r="M23" s="199"/>
    </row>
    <row r="24" spans="1:13">
      <c r="A24" s="189"/>
      <c r="B24" s="189"/>
      <c r="C24" s="190"/>
      <c r="D24" s="190"/>
      <c r="E24" s="164"/>
      <c r="F24" s="164"/>
      <c r="G24" s="164"/>
      <c r="H24" s="164"/>
      <c r="I24" s="164"/>
      <c r="J24" s="164"/>
      <c r="K24" s="164"/>
      <c r="L24" s="164"/>
      <c r="M24" s="164"/>
    </row>
    <row r="25" spans="1:13">
      <c r="A25" s="189"/>
      <c r="B25" s="189"/>
      <c r="C25" s="190"/>
      <c r="D25" s="190"/>
      <c r="E25" s="164"/>
      <c r="F25" s="164"/>
      <c r="G25" s="164"/>
      <c r="H25" s="164"/>
      <c r="I25" s="164"/>
      <c r="J25" s="164"/>
      <c r="K25" s="164"/>
      <c r="L25" s="164"/>
      <c r="M25" s="164"/>
    </row>
    <row r="26" spans="1:13">
      <c r="A26" s="189"/>
      <c r="B26" s="189"/>
      <c r="C26" s="190"/>
      <c r="D26" s="190"/>
      <c r="E26" s="164"/>
      <c r="F26" s="164"/>
      <c r="G26" s="164"/>
      <c r="H26" s="164"/>
      <c r="I26" s="164"/>
      <c r="J26" s="164"/>
      <c r="K26" s="164"/>
      <c r="L26" s="164"/>
      <c r="M26" s="164"/>
    </row>
    <row r="27" spans="1:13">
      <c r="A27" s="189"/>
      <c r="B27" s="189"/>
      <c r="C27" s="190"/>
      <c r="D27" s="190"/>
      <c r="E27" s="164"/>
      <c r="F27" s="164"/>
      <c r="G27" s="164"/>
      <c r="H27" s="164"/>
      <c r="I27" s="164"/>
      <c r="J27" s="164"/>
      <c r="K27" s="164"/>
      <c r="L27" s="164"/>
      <c r="M27" s="164"/>
    </row>
    <row r="28" spans="1:13">
      <c r="A28" s="189"/>
      <c r="B28" s="189"/>
      <c r="C28" s="190"/>
      <c r="D28" s="190"/>
      <c r="E28" s="164"/>
      <c r="F28" s="164"/>
      <c r="G28" s="164"/>
      <c r="H28" s="164"/>
      <c r="I28" s="164"/>
      <c r="J28" s="164"/>
      <c r="K28" s="164"/>
      <c r="L28" s="164"/>
      <c r="M28" s="164"/>
    </row>
    <row r="29" spans="1:13">
      <c r="A29" s="189"/>
      <c r="B29" s="189"/>
      <c r="C29" s="190"/>
      <c r="D29" s="190"/>
      <c r="E29" s="164"/>
      <c r="F29" s="164"/>
      <c r="G29" s="164"/>
      <c r="H29" s="164"/>
      <c r="I29" s="164"/>
      <c r="J29" s="164"/>
      <c r="K29" s="164"/>
      <c r="L29" s="164"/>
      <c r="M29" s="164"/>
    </row>
    <row r="30" spans="1:13">
      <c r="A30" s="189"/>
      <c r="B30" s="189"/>
      <c r="C30" s="190"/>
      <c r="D30" s="190"/>
      <c r="E30" s="164"/>
      <c r="F30" s="164"/>
      <c r="G30" s="164"/>
      <c r="H30" s="164"/>
      <c r="I30" s="164"/>
      <c r="J30" s="164"/>
      <c r="K30" s="164"/>
      <c r="L30" s="164"/>
      <c r="M30" s="164"/>
    </row>
    <row r="31" spans="1:13">
      <c r="A31" s="189"/>
      <c r="B31" s="189"/>
      <c r="C31" s="190"/>
      <c r="D31" s="190"/>
      <c r="E31" s="164"/>
      <c r="F31" s="164"/>
      <c r="G31" s="164"/>
      <c r="H31" s="164"/>
      <c r="I31" s="164"/>
      <c r="J31" s="164"/>
      <c r="K31" s="164"/>
      <c r="L31" s="164"/>
      <c r="M31" s="164"/>
    </row>
    <row r="32" spans="1:13">
      <c r="A32" s="189"/>
      <c r="B32" s="189"/>
      <c r="C32" s="190"/>
      <c r="D32" s="190"/>
      <c r="E32" s="164"/>
      <c r="F32" s="164"/>
      <c r="G32" s="164"/>
      <c r="H32" s="164"/>
      <c r="I32" s="164"/>
      <c r="J32" s="164"/>
      <c r="K32" s="164"/>
      <c r="L32" s="164"/>
      <c r="M32" s="164"/>
    </row>
    <row r="33" spans="1:13">
      <c r="A33" s="189"/>
      <c r="B33" s="189"/>
      <c r="C33" s="190"/>
      <c r="D33" s="190"/>
      <c r="E33" s="164"/>
      <c r="F33" s="164"/>
      <c r="G33" s="164"/>
      <c r="H33" s="164"/>
      <c r="I33" s="164"/>
      <c r="J33" s="164"/>
      <c r="K33" s="164"/>
      <c r="L33" s="164"/>
      <c r="M33" s="164"/>
    </row>
    <row r="34" spans="1:13">
      <c r="A34" s="189"/>
      <c r="B34" s="189"/>
      <c r="C34" s="190"/>
      <c r="D34" s="190"/>
      <c r="E34" s="164"/>
      <c r="F34" s="164"/>
      <c r="G34" s="164"/>
      <c r="H34" s="164"/>
      <c r="I34" s="164"/>
      <c r="J34" s="164"/>
      <c r="K34" s="164"/>
      <c r="L34" s="164"/>
      <c r="M34" s="164"/>
    </row>
    <row r="35" spans="1:13">
      <c r="A35" s="189"/>
      <c r="B35" s="189"/>
      <c r="C35" s="190"/>
      <c r="D35" s="190"/>
      <c r="E35" s="164"/>
      <c r="F35" s="164"/>
      <c r="G35" s="164"/>
      <c r="H35" s="164"/>
      <c r="I35" s="164"/>
      <c r="J35" s="164"/>
      <c r="K35" s="164"/>
      <c r="L35" s="164"/>
      <c r="M35" s="164"/>
    </row>
    <row r="36" spans="1:13">
      <c r="A36" s="189"/>
      <c r="B36" s="189"/>
      <c r="C36" s="190"/>
      <c r="D36" s="190"/>
      <c r="E36" s="164"/>
      <c r="F36" s="164"/>
      <c r="G36" s="164"/>
      <c r="H36" s="164"/>
      <c r="I36" s="164"/>
      <c r="J36" s="164"/>
      <c r="K36" s="164"/>
      <c r="L36" s="164"/>
      <c r="M36" s="164"/>
    </row>
    <row r="37" spans="1:13">
      <c r="A37" s="189"/>
      <c r="B37" s="189"/>
      <c r="C37" s="190"/>
      <c r="D37" s="190"/>
      <c r="E37" s="164"/>
      <c r="F37" s="164"/>
      <c r="G37" s="164"/>
      <c r="H37" s="164"/>
      <c r="I37" s="164"/>
      <c r="J37" s="164"/>
      <c r="K37" s="164"/>
      <c r="L37" s="164"/>
      <c r="M37" s="164"/>
    </row>
    <row r="38" spans="1:13">
      <c r="A38" s="189"/>
      <c r="B38" s="189"/>
      <c r="C38" s="190"/>
      <c r="D38" s="190"/>
      <c r="E38" s="164"/>
      <c r="F38" s="164"/>
      <c r="G38" s="164"/>
      <c r="H38" s="164"/>
      <c r="I38" s="164"/>
      <c r="J38" s="164"/>
      <c r="K38" s="164"/>
      <c r="L38" s="164"/>
      <c r="M38" s="164"/>
    </row>
    <row r="39" spans="1:13">
      <c r="A39" s="189"/>
      <c r="B39" s="189"/>
      <c r="C39" s="190"/>
      <c r="D39" s="190"/>
      <c r="E39" s="164"/>
      <c r="F39" s="164"/>
      <c r="G39" s="164"/>
      <c r="H39" s="164"/>
      <c r="I39" s="164"/>
      <c r="J39" s="164"/>
      <c r="K39" s="164"/>
      <c r="L39" s="164"/>
      <c r="M39" s="164"/>
    </row>
    <row r="40" spans="1:13">
      <c r="A40" s="189"/>
      <c r="B40" s="189"/>
      <c r="C40" s="190"/>
      <c r="D40" s="190"/>
      <c r="E40" s="164"/>
      <c r="F40" s="164"/>
      <c r="G40" s="164"/>
      <c r="H40" s="164"/>
      <c r="I40" s="164"/>
      <c r="J40" s="164"/>
      <c r="K40" s="164"/>
      <c r="L40" s="164"/>
      <c r="M40" s="164"/>
    </row>
    <row r="41" spans="1:13">
      <c r="A41" s="189"/>
      <c r="B41" s="189"/>
      <c r="C41" s="190"/>
      <c r="D41" s="190"/>
      <c r="E41" s="164"/>
      <c r="F41" s="164"/>
      <c r="G41" s="164"/>
      <c r="H41" s="164"/>
      <c r="I41" s="164"/>
      <c r="J41" s="164"/>
      <c r="K41" s="164"/>
      <c r="L41" s="164"/>
      <c r="M41" s="164"/>
    </row>
    <row r="42" spans="1:13">
      <c r="A42" s="189"/>
      <c r="B42" s="189"/>
      <c r="C42" s="190"/>
      <c r="D42" s="190"/>
      <c r="E42" s="164"/>
      <c r="F42" s="164"/>
      <c r="G42" s="164"/>
      <c r="H42" s="164"/>
      <c r="I42" s="164"/>
      <c r="J42" s="164"/>
      <c r="K42" s="164"/>
      <c r="L42" s="164"/>
      <c r="M42" s="164"/>
    </row>
    <row r="43" spans="1:13">
      <c r="A43" s="189"/>
      <c r="B43" s="189"/>
      <c r="C43" s="190"/>
      <c r="D43" s="190"/>
      <c r="E43" s="164"/>
      <c r="F43" s="164"/>
      <c r="G43" s="164"/>
      <c r="H43" s="164"/>
      <c r="I43" s="164"/>
      <c r="J43" s="164"/>
      <c r="K43" s="164"/>
      <c r="L43" s="164"/>
      <c r="M43" s="164"/>
    </row>
    <row r="44" spans="1:13">
      <c r="A44" s="189"/>
      <c r="B44" s="189"/>
      <c r="C44" s="190"/>
      <c r="D44" s="190"/>
      <c r="E44" s="164"/>
      <c r="F44" s="164"/>
      <c r="G44" s="164"/>
      <c r="H44" s="164"/>
      <c r="I44" s="164"/>
      <c r="J44" s="164"/>
      <c r="K44" s="164"/>
      <c r="L44" s="164"/>
      <c r="M44" s="164"/>
    </row>
    <row r="45" spans="1:13">
      <c r="A45" s="189"/>
      <c r="B45" s="189"/>
      <c r="C45" s="190"/>
      <c r="D45" s="190"/>
      <c r="E45" s="164"/>
      <c r="F45" s="164"/>
      <c r="G45" s="164"/>
      <c r="H45" s="164"/>
      <c r="I45" s="164"/>
      <c r="J45" s="164"/>
      <c r="K45" s="164"/>
      <c r="L45" s="164"/>
      <c r="M45" s="164"/>
    </row>
    <row r="46" spans="1:13">
      <c r="A46" s="189"/>
      <c r="B46" s="189"/>
      <c r="C46" s="190"/>
      <c r="D46" s="190"/>
      <c r="E46" s="164"/>
      <c r="F46" s="164"/>
      <c r="G46" s="164"/>
      <c r="H46" s="164"/>
      <c r="I46" s="164"/>
      <c r="J46" s="164"/>
      <c r="K46" s="164"/>
      <c r="L46" s="164"/>
      <c r="M46" s="164"/>
    </row>
    <row r="47" spans="1:13">
      <c r="A47" s="189"/>
      <c r="B47" s="189"/>
      <c r="C47" s="190"/>
      <c r="D47" s="190"/>
      <c r="E47" s="164"/>
      <c r="F47" s="164"/>
      <c r="G47" s="164"/>
      <c r="H47" s="164"/>
      <c r="I47" s="164"/>
      <c r="J47" s="164"/>
      <c r="K47" s="164"/>
      <c r="L47" s="164"/>
      <c r="M47" s="164"/>
    </row>
  </sheetData>
  <pageMargins left="0.7" right="0.7" top="0.75" bottom="0.75" header="0.3" footer="0.3"/>
  <legacy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C4C9F7C-2EBF-4EC3-A2C7-DA61852CAEC6}">
  <sheetPr>
    <tabColor rgb="FF92D050"/>
    <pageSetUpPr fitToPage="1"/>
  </sheetPr>
  <dimension ref="A1:T85"/>
  <sheetViews>
    <sheetView topLeftCell="A15" zoomScale="85" zoomScaleNormal="85" workbookViewId="0">
      <selection activeCell="B2" sqref="B2:S68"/>
    </sheetView>
  </sheetViews>
  <sheetFormatPr defaultColWidth="9.125" defaultRowHeight="12.75"/>
  <cols>
    <col min="1" max="1" width="2.75" style="376" customWidth="1"/>
    <col min="2" max="2" width="53" style="376" customWidth="1"/>
    <col min="3" max="3" width="9.75" style="376" bestFit="1" customWidth="1"/>
    <col min="4" max="4" width="13.5" style="376" customWidth="1"/>
    <col min="5" max="5" width="25.5" style="376" hidden="1" customWidth="1"/>
    <col min="6" max="6" width="14.5" style="423" hidden="1" customWidth="1"/>
    <col min="7" max="7" width="14.5" style="376" hidden="1" customWidth="1"/>
    <col min="8" max="9" width="14.5" style="435" hidden="1" customWidth="1"/>
    <col min="10" max="10" width="14.5" style="435" customWidth="1"/>
    <col min="11" max="17" width="11.125" style="376" customWidth="1"/>
    <col min="18" max="19" width="10.5" style="376" customWidth="1"/>
    <col min="20" max="21" width="10.625" style="376" bestFit="1" customWidth="1"/>
    <col min="22" max="16384" width="9.125" style="376"/>
  </cols>
  <sheetData>
    <row r="1" spans="1:20" ht="13.5" customHeight="1" thickBot="1">
      <c r="A1" s="375"/>
    </row>
    <row r="2" spans="1:20" ht="13.5" thickBot="1">
      <c r="B2" s="377" t="s">
        <v>383</v>
      </c>
      <c r="C2" s="378"/>
      <c r="D2" s="378"/>
      <c r="E2" s="378"/>
      <c r="F2" s="436"/>
      <c r="G2" s="378"/>
      <c r="H2" s="437"/>
      <c r="I2" s="437"/>
      <c r="J2" s="437"/>
      <c r="K2" s="378"/>
      <c r="L2" s="378"/>
      <c r="M2" s="378"/>
      <c r="N2" s="378"/>
      <c r="O2" s="378"/>
      <c r="P2" s="378"/>
      <c r="Q2" s="378"/>
      <c r="R2" s="378"/>
      <c r="S2" s="438"/>
    </row>
    <row r="3" spans="1:20" ht="39" thickBot="1">
      <c r="B3" s="424" t="s">
        <v>1</v>
      </c>
      <c r="C3" s="425" t="s">
        <v>2</v>
      </c>
      <c r="D3" s="439" t="s">
        <v>3</v>
      </c>
      <c r="E3" s="426">
        <v>2018</v>
      </c>
      <c r="F3" s="427">
        <v>2019</v>
      </c>
      <c r="G3" s="427">
        <v>2020</v>
      </c>
      <c r="H3" s="427">
        <v>2021</v>
      </c>
      <c r="I3" s="427">
        <v>2022</v>
      </c>
      <c r="J3" s="440">
        <v>2023</v>
      </c>
      <c r="K3" s="379">
        <v>2024</v>
      </c>
      <c r="L3" s="379">
        <v>2025</v>
      </c>
      <c r="M3" s="379" t="s">
        <v>5</v>
      </c>
      <c r="N3" s="380" t="s">
        <v>6</v>
      </c>
      <c r="O3" s="380" t="s">
        <v>7</v>
      </c>
      <c r="P3" s="380" t="s">
        <v>8</v>
      </c>
      <c r="Q3" s="380" t="s">
        <v>9</v>
      </c>
      <c r="R3" s="379" t="s">
        <v>10</v>
      </c>
      <c r="S3" s="379" t="s">
        <v>11</v>
      </c>
    </row>
    <row r="4" spans="1:20" ht="13.5" thickBot="1">
      <c r="B4" s="381" t="s">
        <v>373</v>
      </c>
      <c r="C4" s="382"/>
      <c r="D4" s="382"/>
      <c r="E4" s="382"/>
      <c r="F4" s="383"/>
      <c r="G4" s="382"/>
      <c r="H4" s="441"/>
      <c r="I4" s="441"/>
      <c r="J4" s="441"/>
      <c r="K4" s="382"/>
      <c r="L4" s="382"/>
      <c r="M4" s="382"/>
      <c r="N4" s="382"/>
      <c r="O4" s="382"/>
      <c r="P4" s="382"/>
      <c r="Q4" s="382"/>
      <c r="R4" s="382"/>
      <c r="S4" s="384"/>
    </row>
    <row r="5" spans="1:20">
      <c r="B5" s="385" t="s">
        <v>64</v>
      </c>
      <c r="C5" s="386" t="s">
        <v>64</v>
      </c>
      <c r="D5" s="413" t="s">
        <v>64</v>
      </c>
      <c r="E5" s="442" t="s">
        <v>64</v>
      </c>
      <c r="F5" s="387" t="s">
        <v>64</v>
      </c>
      <c r="G5" s="387" t="s">
        <v>64</v>
      </c>
      <c r="H5" s="443"/>
      <c r="I5" s="443"/>
      <c r="J5" s="443"/>
      <c r="K5" s="413"/>
      <c r="L5" s="413"/>
      <c r="M5" s="386" t="s">
        <v>64</v>
      </c>
      <c r="N5" s="386"/>
      <c r="O5" s="386"/>
      <c r="P5" s="386"/>
      <c r="Q5" s="386"/>
      <c r="R5" s="388" t="s">
        <v>64</v>
      </c>
      <c r="S5" s="390" t="s">
        <v>64</v>
      </c>
    </row>
    <row r="6" spans="1:20" ht="13.5" thickBot="1">
      <c r="B6" s="403" t="s">
        <v>64</v>
      </c>
      <c r="C6" s="412" t="s">
        <v>64</v>
      </c>
      <c r="D6" s="414" t="s">
        <v>64</v>
      </c>
      <c r="E6" s="444" t="s">
        <v>64</v>
      </c>
      <c r="F6" s="445" t="s">
        <v>64</v>
      </c>
      <c r="G6" s="445" t="s">
        <v>64</v>
      </c>
      <c r="H6" s="446"/>
      <c r="I6" s="446"/>
      <c r="J6" s="446"/>
      <c r="K6" s="414"/>
      <c r="L6" s="414"/>
      <c r="M6" s="412" t="s">
        <v>64</v>
      </c>
      <c r="N6" s="412"/>
      <c r="O6" s="412"/>
      <c r="P6" s="412"/>
      <c r="Q6" s="412"/>
      <c r="R6" s="404" t="s">
        <v>64</v>
      </c>
      <c r="S6" s="429" t="s">
        <v>64</v>
      </c>
    </row>
    <row r="7" spans="1:20" ht="13.5" thickBot="1">
      <c r="B7" s="393" t="s">
        <v>374</v>
      </c>
      <c r="C7" s="394"/>
      <c r="D7" s="447"/>
      <c r="E7" s="394"/>
      <c r="F7" s="395"/>
      <c r="G7" s="394"/>
      <c r="H7" s="448"/>
      <c r="I7" s="448"/>
      <c r="J7" s="448"/>
      <c r="K7" s="394"/>
      <c r="L7" s="394"/>
      <c r="M7" s="394"/>
      <c r="N7" s="394"/>
      <c r="O7" s="394"/>
      <c r="P7" s="394"/>
      <c r="Q7" s="394"/>
      <c r="R7" s="394"/>
      <c r="S7" s="396"/>
    </row>
    <row r="8" spans="1:20" ht="13.5" thickBot="1">
      <c r="B8" s="397" t="s">
        <v>384</v>
      </c>
      <c r="C8" s="449">
        <v>7490</v>
      </c>
      <c r="D8" s="450">
        <v>7492</v>
      </c>
      <c r="E8" s="432">
        <v>48.95</v>
      </c>
      <c r="F8" s="432">
        <v>51.75</v>
      </c>
      <c r="G8" s="432">
        <v>52.9</v>
      </c>
      <c r="H8" s="451">
        <v>53.4</v>
      </c>
      <c r="I8" s="451">
        <v>42.7</v>
      </c>
      <c r="J8" s="168">
        <v>45.8</v>
      </c>
      <c r="K8" s="168">
        <v>45.8</v>
      </c>
      <c r="L8" s="574">
        <v>47.35</v>
      </c>
      <c r="M8" s="388" t="s">
        <v>265</v>
      </c>
      <c r="N8" s="388" t="s">
        <v>265</v>
      </c>
      <c r="O8" s="388" t="s">
        <v>265</v>
      </c>
      <c r="P8" s="388" t="s">
        <v>266</v>
      </c>
      <c r="Q8" s="398" t="s">
        <v>266</v>
      </c>
      <c r="R8" s="398" t="s">
        <v>265</v>
      </c>
      <c r="S8" s="452" t="s">
        <v>265</v>
      </c>
    </row>
    <row r="9" spans="1:20" ht="13.5" thickBot="1">
      <c r="B9" s="453" t="s">
        <v>385</v>
      </c>
      <c r="C9" s="449">
        <v>7490</v>
      </c>
      <c r="D9" s="450">
        <v>7492</v>
      </c>
      <c r="E9" s="433">
        <v>80.2</v>
      </c>
      <c r="F9" s="433">
        <v>84.8</v>
      </c>
      <c r="G9" s="433">
        <v>86.7</v>
      </c>
      <c r="H9" s="454">
        <v>87.5</v>
      </c>
      <c r="I9" s="454">
        <v>70</v>
      </c>
      <c r="J9" s="168">
        <v>75.05</v>
      </c>
      <c r="K9" s="168">
        <v>75.05</v>
      </c>
      <c r="L9" s="168">
        <v>77.55</v>
      </c>
      <c r="M9" s="389" t="s">
        <v>265</v>
      </c>
      <c r="N9" s="389" t="s">
        <v>265</v>
      </c>
      <c r="O9" s="389" t="s">
        <v>265</v>
      </c>
      <c r="P9" s="388" t="s">
        <v>266</v>
      </c>
      <c r="Q9" s="398" t="s">
        <v>266</v>
      </c>
      <c r="R9" s="401" t="s">
        <v>265</v>
      </c>
      <c r="S9" s="455" t="s">
        <v>265</v>
      </c>
    </row>
    <row r="10" spans="1:20" ht="13.5" thickBot="1">
      <c r="B10" s="453" t="s">
        <v>386</v>
      </c>
      <c r="C10" s="449">
        <v>7490</v>
      </c>
      <c r="D10" s="450">
        <v>7492</v>
      </c>
      <c r="E10" s="400">
        <v>119.2</v>
      </c>
      <c r="F10" s="433">
        <v>126.05</v>
      </c>
      <c r="G10" s="433">
        <v>128.9</v>
      </c>
      <c r="H10" s="411">
        <v>130.05000000000001</v>
      </c>
      <c r="I10" s="411">
        <v>104.05</v>
      </c>
      <c r="J10" s="168">
        <v>111.6</v>
      </c>
      <c r="K10" s="168">
        <v>111.6</v>
      </c>
      <c r="L10" s="168">
        <v>115.35</v>
      </c>
      <c r="M10" s="389" t="s">
        <v>265</v>
      </c>
      <c r="N10" s="389" t="s">
        <v>265</v>
      </c>
      <c r="O10" s="389" t="s">
        <v>265</v>
      </c>
      <c r="P10" s="388" t="s">
        <v>266</v>
      </c>
      <c r="Q10" s="398" t="s">
        <v>266</v>
      </c>
      <c r="R10" s="401" t="s">
        <v>265</v>
      </c>
      <c r="S10" s="455" t="s">
        <v>265</v>
      </c>
    </row>
    <row r="11" spans="1:20" ht="13.5" thickBot="1">
      <c r="B11" s="453" t="s">
        <v>387</v>
      </c>
      <c r="C11" s="449">
        <v>7490</v>
      </c>
      <c r="D11" s="450">
        <v>7492</v>
      </c>
      <c r="E11" s="400">
        <v>158.69999999999999</v>
      </c>
      <c r="F11" s="433">
        <v>167.8</v>
      </c>
      <c r="G11" s="433">
        <v>171.55</v>
      </c>
      <c r="H11" s="411">
        <v>173.1</v>
      </c>
      <c r="I11" s="411">
        <v>138.5</v>
      </c>
      <c r="J11" s="168">
        <v>148.5</v>
      </c>
      <c r="K11" s="168">
        <v>148.5</v>
      </c>
      <c r="L11" s="168">
        <v>153.44999999999999</v>
      </c>
      <c r="M11" s="389" t="s">
        <v>265</v>
      </c>
      <c r="N11" s="389" t="s">
        <v>265</v>
      </c>
      <c r="O11" s="389" t="s">
        <v>265</v>
      </c>
      <c r="P11" s="388" t="s">
        <v>266</v>
      </c>
      <c r="Q11" s="398" t="s">
        <v>266</v>
      </c>
      <c r="R11" s="401" t="s">
        <v>265</v>
      </c>
      <c r="S11" s="455" t="s">
        <v>265</v>
      </c>
    </row>
    <row r="12" spans="1:20" ht="13.5" thickBot="1">
      <c r="B12" s="453" t="s">
        <v>388</v>
      </c>
      <c r="C12" s="449">
        <v>7490</v>
      </c>
      <c r="D12" s="450">
        <v>7492</v>
      </c>
      <c r="E12" s="400">
        <v>197.55</v>
      </c>
      <c r="F12" s="433">
        <v>208.9</v>
      </c>
      <c r="G12" s="433">
        <v>213.6</v>
      </c>
      <c r="H12" s="411">
        <v>215.55</v>
      </c>
      <c r="I12" s="411">
        <v>172.45</v>
      </c>
      <c r="J12" s="168">
        <v>184.95</v>
      </c>
      <c r="K12" s="168">
        <v>184.95</v>
      </c>
      <c r="L12" s="168">
        <v>191.35</v>
      </c>
      <c r="M12" s="389" t="s">
        <v>265</v>
      </c>
      <c r="N12" s="389" t="s">
        <v>265</v>
      </c>
      <c r="O12" s="389" t="s">
        <v>265</v>
      </c>
      <c r="P12" s="388" t="s">
        <v>266</v>
      </c>
      <c r="Q12" s="398" t="s">
        <v>266</v>
      </c>
      <c r="R12" s="401" t="s">
        <v>265</v>
      </c>
      <c r="S12" s="455" t="s">
        <v>265</v>
      </c>
    </row>
    <row r="13" spans="1:20" ht="13.5" thickBot="1">
      <c r="B13" s="453" t="s">
        <v>389</v>
      </c>
      <c r="C13" s="449">
        <v>7490</v>
      </c>
      <c r="D13" s="450">
        <v>7492</v>
      </c>
      <c r="E13" s="400">
        <v>236.85</v>
      </c>
      <c r="F13" s="433">
        <v>250.45</v>
      </c>
      <c r="G13" s="433">
        <v>256.05</v>
      </c>
      <c r="H13" s="411">
        <v>258.39999999999998</v>
      </c>
      <c r="I13" s="411">
        <v>206.7</v>
      </c>
      <c r="J13" s="168">
        <v>221.65</v>
      </c>
      <c r="K13" s="168">
        <v>221.65</v>
      </c>
      <c r="L13" s="168">
        <v>229.05</v>
      </c>
      <c r="M13" s="389" t="s">
        <v>265</v>
      </c>
      <c r="N13" s="389" t="s">
        <v>265</v>
      </c>
      <c r="O13" s="389" t="s">
        <v>265</v>
      </c>
      <c r="P13" s="388" t="s">
        <v>266</v>
      </c>
      <c r="Q13" s="398" t="s">
        <v>266</v>
      </c>
      <c r="R13" s="401" t="s">
        <v>265</v>
      </c>
      <c r="S13" s="455" t="s">
        <v>265</v>
      </c>
    </row>
    <row r="14" spans="1:20" ht="13.5" thickBot="1">
      <c r="B14" s="453" t="s">
        <v>390</v>
      </c>
      <c r="C14" s="449">
        <v>7490</v>
      </c>
      <c r="D14" s="449">
        <v>7490</v>
      </c>
      <c r="E14" s="400">
        <v>32.299999999999997</v>
      </c>
      <c r="F14" s="433">
        <v>34.15</v>
      </c>
      <c r="G14" s="433">
        <v>34.950000000000003</v>
      </c>
      <c r="H14" s="411">
        <v>35.25</v>
      </c>
      <c r="I14" s="411">
        <f>36</f>
        <v>36</v>
      </c>
      <c r="J14" s="411">
        <v>38.6</v>
      </c>
      <c r="K14" s="411">
        <v>38.6</v>
      </c>
      <c r="L14" s="411">
        <v>39.9</v>
      </c>
      <c r="M14" s="389" t="s">
        <v>265</v>
      </c>
      <c r="N14" s="389" t="s">
        <v>265</v>
      </c>
      <c r="O14" s="389" t="s">
        <v>265</v>
      </c>
      <c r="P14" s="388" t="s">
        <v>266</v>
      </c>
      <c r="Q14" s="398" t="s">
        <v>266</v>
      </c>
      <c r="R14" s="401" t="s">
        <v>265</v>
      </c>
      <c r="S14" s="455" t="s">
        <v>265</v>
      </c>
      <c r="T14" s="456"/>
    </row>
    <row r="15" spans="1:20" ht="13.5" thickBot="1">
      <c r="B15" s="453" t="s">
        <v>391</v>
      </c>
      <c r="C15" s="449">
        <v>7490</v>
      </c>
      <c r="D15" s="450">
        <v>7491</v>
      </c>
      <c r="E15" s="400"/>
      <c r="F15" s="433">
        <v>34.15</v>
      </c>
      <c r="G15" s="433">
        <v>34.950000000000003</v>
      </c>
      <c r="H15" s="411">
        <v>35.25</v>
      </c>
      <c r="I15" s="411">
        <v>36</v>
      </c>
      <c r="J15" s="411">
        <v>38.6</v>
      </c>
      <c r="K15" s="411">
        <v>38.6</v>
      </c>
      <c r="L15" s="411">
        <v>39.9</v>
      </c>
      <c r="M15" s="389" t="s">
        <v>265</v>
      </c>
      <c r="N15" s="389" t="s">
        <v>265</v>
      </c>
      <c r="O15" s="389" t="s">
        <v>265</v>
      </c>
      <c r="P15" s="388" t="s">
        <v>266</v>
      </c>
      <c r="Q15" s="398" t="s">
        <v>266</v>
      </c>
      <c r="R15" s="401" t="s">
        <v>265</v>
      </c>
      <c r="S15" s="455" t="s">
        <v>265</v>
      </c>
      <c r="T15" s="456"/>
    </row>
    <row r="16" spans="1:20" ht="13.5" thickBot="1">
      <c r="B16" s="453" t="s">
        <v>392</v>
      </c>
      <c r="C16" s="449">
        <v>7490</v>
      </c>
      <c r="D16" s="450">
        <v>7493</v>
      </c>
      <c r="E16" s="400"/>
      <c r="F16" s="433">
        <v>34.15</v>
      </c>
      <c r="G16" s="433">
        <v>34.950000000000003</v>
      </c>
      <c r="H16" s="411">
        <v>35.25</v>
      </c>
      <c r="I16" s="411">
        <v>36</v>
      </c>
      <c r="J16" s="411">
        <v>38.6</v>
      </c>
      <c r="K16" s="411">
        <v>38.6</v>
      </c>
      <c r="L16" s="411">
        <v>39.9</v>
      </c>
      <c r="M16" s="389" t="s">
        <v>265</v>
      </c>
      <c r="N16" s="389" t="s">
        <v>265</v>
      </c>
      <c r="O16" s="389" t="s">
        <v>265</v>
      </c>
      <c r="P16" s="388" t="s">
        <v>266</v>
      </c>
      <c r="Q16" s="398" t="s">
        <v>266</v>
      </c>
      <c r="R16" s="401" t="s">
        <v>265</v>
      </c>
      <c r="S16" s="455" t="s">
        <v>265</v>
      </c>
      <c r="T16" s="456"/>
    </row>
    <row r="17" spans="2:20" ht="13.5" thickBot="1">
      <c r="B17" s="453" t="s">
        <v>393</v>
      </c>
      <c r="C17" s="449">
        <v>7490</v>
      </c>
      <c r="D17" s="449">
        <v>7490</v>
      </c>
      <c r="E17" s="400">
        <v>53</v>
      </c>
      <c r="F17" s="433">
        <v>56.05</v>
      </c>
      <c r="G17" s="433">
        <v>57.3</v>
      </c>
      <c r="H17" s="411">
        <v>57.8</v>
      </c>
      <c r="I17" s="411">
        <v>59.05</v>
      </c>
      <c r="J17" s="411">
        <v>63.3</v>
      </c>
      <c r="K17" s="411">
        <v>63.3</v>
      </c>
      <c r="L17" s="411">
        <v>65.400000000000006</v>
      </c>
      <c r="M17" s="389" t="s">
        <v>265</v>
      </c>
      <c r="N17" s="389" t="s">
        <v>265</v>
      </c>
      <c r="O17" s="389" t="s">
        <v>265</v>
      </c>
      <c r="P17" s="388" t="s">
        <v>266</v>
      </c>
      <c r="Q17" s="398" t="s">
        <v>266</v>
      </c>
      <c r="R17" s="401" t="s">
        <v>265</v>
      </c>
      <c r="S17" s="455" t="s">
        <v>265</v>
      </c>
      <c r="T17" s="456"/>
    </row>
    <row r="18" spans="2:20" ht="13.5" thickBot="1">
      <c r="B18" s="453" t="s">
        <v>394</v>
      </c>
      <c r="C18" s="449">
        <v>7490</v>
      </c>
      <c r="D18" s="450">
        <v>7491</v>
      </c>
      <c r="E18" s="400"/>
      <c r="F18" s="433">
        <v>56.05</v>
      </c>
      <c r="G18" s="433">
        <v>57.3</v>
      </c>
      <c r="H18" s="411">
        <v>57.8</v>
      </c>
      <c r="I18" s="411">
        <v>59.05</v>
      </c>
      <c r="J18" s="411">
        <v>63.3</v>
      </c>
      <c r="K18" s="411">
        <v>63.3</v>
      </c>
      <c r="L18" s="411">
        <v>65.400000000000006</v>
      </c>
      <c r="M18" s="389" t="s">
        <v>265</v>
      </c>
      <c r="N18" s="389" t="s">
        <v>265</v>
      </c>
      <c r="O18" s="389" t="s">
        <v>265</v>
      </c>
      <c r="P18" s="388" t="s">
        <v>266</v>
      </c>
      <c r="Q18" s="398" t="s">
        <v>266</v>
      </c>
      <c r="R18" s="401" t="s">
        <v>265</v>
      </c>
      <c r="S18" s="455" t="s">
        <v>265</v>
      </c>
      <c r="T18" s="456"/>
    </row>
    <row r="19" spans="2:20" ht="13.5" thickBot="1">
      <c r="B19" s="453" t="s">
        <v>395</v>
      </c>
      <c r="C19" s="449">
        <v>7490</v>
      </c>
      <c r="D19" s="450">
        <v>7493</v>
      </c>
      <c r="E19" s="400"/>
      <c r="F19" s="433">
        <v>56.05</v>
      </c>
      <c r="G19" s="433">
        <v>57.3</v>
      </c>
      <c r="H19" s="411">
        <v>57.8</v>
      </c>
      <c r="I19" s="411">
        <v>59.05</v>
      </c>
      <c r="J19" s="411">
        <v>63.3</v>
      </c>
      <c r="K19" s="411">
        <v>63.3</v>
      </c>
      <c r="L19" s="411">
        <v>65.400000000000006</v>
      </c>
      <c r="M19" s="389" t="s">
        <v>265</v>
      </c>
      <c r="N19" s="389" t="s">
        <v>265</v>
      </c>
      <c r="O19" s="389" t="s">
        <v>265</v>
      </c>
      <c r="P19" s="388" t="s">
        <v>266</v>
      </c>
      <c r="Q19" s="398" t="s">
        <v>266</v>
      </c>
      <c r="R19" s="401" t="s">
        <v>265</v>
      </c>
      <c r="S19" s="455" t="s">
        <v>265</v>
      </c>
      <c r="T19" s="456"/>
    </row>
    <row r="20" spans="2:20" ht="13.5" thickBot="1">
      <c r="B20" s="453" t="s">
        <v>396</v>
      </c>
      <c r="C20" s="449">
        <v>7490</v>
      </c>
      <c r="D20" s="449">
        <v>7490</v>
      </c>
      <c r="E20" s="400">
        <v>78.7</v>
      </c>
      <c r="F20" s="433">
        <v>83.2</v>
      </c>
      <c r="G20" s="433">
        <v>85.1</v>
      </c>
      <c r="H20" s="411">
        <v>85.85</v>
      </c>
      <c r="I20" s="411">
        <v>87.65</v>
      </c>
      <c r="J20" s="411">
        <v>94</v>
      </c>
      <c r="K20" s="411">
        <v>94</v>
      </c>
      <c r="L20" s="411">
        <v>97.15</v>
      </c>
      <c r="M20" s="389" t="s">
        <v>265</v>
      </c>
      <c r="N20" s="389" t="s">
        <v>265</v>
      </c>
      <c r="O20" s="389" t="s">
        <v>265</v>
      </c>
      <c r="P20" s="388" t="s">
        <v>266</v>
      </c>
      <c r="Q20" s="398" t="s">
        <v>266</v>
      </c>
      <c r="R20" s="401" t="s">
        <v>265</v>
      </c>
      <c r="S20" s="455" t="s">
        <v>265</v>
      </c>
      <c r="T20" s="456"/>
    </row>
    <row r="21" spans="2:20" ht="13.5" thickBot="1">
      <c r="B21" s="453" t="s">
        <v>397</v>
      </c>
      <c r="C21" s="449">
        <v>7490</v>
      </c>
      <c r="D21" s="450">
        <v>7491</v>
      </c>
      <c r="E21" s="400"/>
      <c r="F21" s="433">
        <v>83.2</v>
      </c>
      <c r="G21" s="433">
        <v>85.1</v>
      </c>
      <c r="H21" s="411">
        <v>85.85</v>
      </c>
      <c r="I21" s="411">
        <v>87.65</v>
      </c>
      <c r="J21" s="411">
        <v>94</v>
      </c>
      <c r="K21" s="411">
        <v>94</v>
      </c>
      <c r="L21" s="411">
        <v>97.15</v>
      </c>
      <c r="M21" s="389" t="s">
        <v>265</v>
      </c>
      <c r="N21" s="389" t="s">
        <v>265</v>
      </c>
      <c r="O21" s="389" t="s">
        <v>265</v>
      </c>
      <c r="P21" s="388" t="s">
        <v>266</v>
      </c>
      <c r="Q21" s="398" t="s">
        <v>266</v>
      </c>
      <c r="R21" s="401" t="s">
        <v>265</v>
      </c>
      <c r="S21" s="455" t="s">
        <v>265</v>
      </c>
      <c r="T21" s="456"/>
    </row>
    <row r="22" spans="2:20" ht="13.5" thickBot="1">
      <c r="B22" s="453" t="s">
        <v>398</v>
      </c>
      <c r="C22" s="449">
        <v>7490</v>
      </c>
      <c r="D22" s="450">
        <v>7493</v>
      </c>
      <c r="E22" s="400"/>
      <c r="F22" s="433">
        <v>83.2</v>
      </c>
      <c r="G22" s="433">
        <v>85.1</v>
      </c>
      <c r="H22" s="411">
        <v>85.85</v>
      </c>
      <c r="I22" s="411">
        <v>87.65</v>
      </c>
      <c r="J22" s="411">
        <v>94</v>
      </c>
      <c r="K22" s="411">
        <v>94</v>
      </c>
      <c r="L22" s="411">
        <v>97.15</v>
      </c>
      <c r="M22" s="389" t="s">
        <v>265</v>
      </c>
      <c r="N22" s="389" t="s">
        <v>265</v>
      </c>
      <c r="O22" s="389" t="s">
        <v>265</v>
      </c>
      <c r="P22" s="388" t="s">
        <v>266</v>
      </c>
      <c r="Q22" s="398" t="s">
        <v>266</v>
      </c>
      <c r="R22" s="401" t="s">
        <v>265</v>
      </c>
      <c r="S22" s="455" t="s">
        <v>265</v>
      </c>
      <c r="T22" s="456"/>
    </row>
    <row r="23" spans="2:20" ht="13.5" thickBot="1">
      <c r="B23" s="453" t="s">
        <v>399</v>
      </c>
      <c r="C23" s="449">
        <v>7490</v>
      </c>
      <c r="D23" s="449">
        <v>7490</v>
      </c>
      <c r="E23" s="400">
        <v>104.7</v>
      </c>
      <c r="F23" s="433">
        <v>110.7</v>
      </c>
      <c r="G23" s="433">
        <v>113.2</v>
      </c>
      <c r="H23" s="411">
        <v>114.2</v>
      </c>
      <c r="I23" s="411">
        <v>116.6</v>
      </c>
      <c r="J23" s="411">
        <v>125.05</v>
      </c>
      <c r="K23" s="411">
        <v>125.05</v>
      </c>
      <c r="L23" s="411">
        <v>129.25</v>
      </c>
      <c r="M23" s="389" t="s">
        <v>265</v>
      </c>
      <c r="N23" s="389" t="s">
        <v>265</v>
      </c>
      <c r="O23" s="389" t="s">
        <v>265</v>
      </c>
      <c r="P23" s="388" t="s">
        <v>266</v>
      </c>
      <c r="Q23" s="398" t="s">
        <v>266</v>
      </c>
      <c r="R23" s="401" t="s">
        <v>265</v>
      </c>
      <c r="S23" s="455" t="s">
        <v>265</v>
      </c>
      <c r="T23" s="456"/>
    </row>
    <row r="24" spans="2:20" ht="13.5" thickBot="1">
      <c r="B24" s="453" t="s">
        <v>400</v>
      </c>
      <c r="C24" s="449">
        <v>7490</v>
      </c>
      <c r="D24" s="450">
        <v>7491</v>
      </c>
      <c r="E24" s="400"/>
      <c r="F24" s="433">
        <v>110.7</v>
      </c>
      <c r="G24" s="433">
        <v>113.2</v>
      </c>
      <c r="H24" s="411">
        <v>114.2</v>
      </c>
      <c r="I24" s="411">
        <v>116.6</v>
      </c>
      <c r="J24" s="411">
        <v>125.05</v>
      </c>
      <c r="K24" s="411">
        <v>125.05</v>
      </c>
      <c r="L24" s="411">
        <v>129.25</v>
      </c>
      <c r="M24" s="389" t="s">
        <v>265</v>
      </c>
      <c r="N24" s="389" t="s">
        <v>265</v>
      </c>
      <c r="O24" s="389" t="s">
        <v>265</v>
      </c>
      <c r="P24" s="388" t="s">
        <v>266</v>
      </c>
      <c r="Q24" s="398" t="s">
        <v>266</v>
      </c>
      <c r="R24" s="401" t="s">
        <v>265</v>
      </c>
      <c r="S24" s="455" t="s">
        <v>265</v>
      </c>
      <c r="T24" s="456"/>
    </row>
    <row r="25" spans="2:20" ht="13.5" thickBot="1">
      <c r="B25" s="453" t="s">
        <v>401</v>
      </c>
      <c r="C25" s="449">
        <v>7490</v>
      </c>
      <c r="D25" s="450">
        <v>7493</v>
      </c>
      <c r="E25" s="400"/>
      <c r="F25" s="433">
        <v>110.7</v>
      </c>
      <c r="G25" s="433">
        <v>113.2</v>
      </c>
      <c r="H25" s="411">
        <v>114.2</v>
      </c>
      <c r="I25" s="411">
        <v>116.6</v>
      </c>
      <c r="J25" s="411">
        <v>125.05</v>
      </c>
      <c r="K25" s="411">
        <v>125.05</v>
      </c>
      <c r="L25" s="411">
        <v>129.25</v>
      </c>
      <c r="M25" s="389" t="s">
        <v>265</v>
      </c>
      <c r="N25" s="389" t="s">
        <v>265</v>
      </c>
      <c r="O25" s="389" t="s">
        <v>265</v>
      </c>
      <c r="P25" s="388" t="s">
        <v>266</v>
      </c>
      <c r="Q25" s="398" t="s">
        <v>266</v>
      </c>
      <c r="R25" s="401" t="s">
        <v>265</v>
      </c>
      <c r="S25" s="455" t="s">
        <v>265</v>
      </c>
      <c r="T25" s="456"/>
    </row>
    <row r="26" spans="2:20" ht="13.5" thickBot="1">
      <c r="B26" s="453" t="s">
        <v>402</v>
      </c>
      <c r="C26" s="449">
        <v>7490</v>
      </c>
      <c r="D26" s="449">
        <v>7490</v>
      </c>
      <c r="E26" s="400">
        <v>130.35</v>
      </c>
      <c r="F26" s="433">
        <v>137.85</v>
      </c>
      <c r="G26" s="433">
        <v>140.94999999999999</v>
      </c>
      <c r="H26" s="411">
        <v>142.19999999999999</v>
      </c>
      <c r="I26" s="411">
        <v>145.19999999999999</v>
      </c>
      <c r="J26" s="411">
        <v>155.69999999999999</v>
      </c>
      <c r="K26" s="411">
        <v>155.69999999999999</v>
      </c>
      <c r="L26" s="411">
        <v>160.9</v>
      </c>
      <c r="M26" s="389" t="s">
        <v>265</v>
      </c>
      <c r="N26" s="389" t="s">
        <v>265</v>
      </c>
      <c r="O26" s="389" t="s">
        <v>265</v>
      </c>
      <c r="P26" s="388" t="s">
        <v>266</v>
      </c>
      <c r="Q26" s="398" t="s">
        <v>266</v>
      </c>
      <c r="R26" s="401" t="s">
        <v>265</v>
      </c>
      <c r="S26" s="455" t="s">
        <v>265</v>
      </c>
      <c r="T26" s="456"/>
    </row>
    <row r="27" spans="2:20" ht="13.5" thickBot="1">
      <c r="B27" s="453" t="s">
        <v>403</v>
      </c>
      <c r="C27" s="449">
        <v>7490</v>
      </c>
      <c r="D27" s="450">
        <v>7491</v>
      </c>
      <c r="E27" s="400"/>
      <c r="F27" s="433">
        <v>137.85</v>
      </c>
      <c r="G27" s="433">
        <v>140.94999999999999</v>
      </c>
      <c r="H27" s="411">
        <v>142.19999999999999</v>
      </c>
      <c r="I27" s="411">
        <v>145.19999999999999</v>
      </c>
      <c r="J27" s="411">
        <v>155.69999999999999</v>
      </c>
      <c r="K27" s="411">
        <v>155.69999999999999</v>
      </c>
      <c r="L27" s="411">
        <v>160.9</v>
      </c>
      <c r="M27" s="389" t="s">
        <v>265</v>
      </c>
      <c r="N27" s="389" t="s">
        <v>265</v>
      </c>
      <c r="O27" s="389" t="s">
        <v>265</v>
      </c>
      <c r="P27" s="388" t="s">
        <v>266</v>
      </c>
      <c r="Q27" s="398" t="s">
        <v>266</v>
      </c>
      <c r="R27" s="401" t="s">
        <v>265</v>
      </c>
      <c r="S27" s="455" t="s">
        <v>265</v>
      </c>
      <c r="T27" s="456"/>
    </row>
    <row r="28" spans="2:20" ht="13.5" thickBot="1">
      <c r="B28" s="453" t="s">
        <v>404</v>
      </c>
      <c r="C28" s="449">
        <v>7490</v>
      </c>
      <c r="D28" s="450">
        <v>7493</v>
      </c>
      <c r="E28" s="400"/>
      <c r="F28" s="433">
        <v>137.85</v>
      </c>
      <c r="G28" s="433">
        <v>140.94999999999999</v>
      </c>
      <c r="H28" s="411">
        <v>142.19999999999999</v>
      </c>
      <c r="I28" s="411">
        <v>145.19999999999999</v>
      </c>
      <c r="J28" s="411">
        <v>155.69999999999999</v>
      </c>
      <c r="K28" s="411">
        <v>155.69999999999999</v>
      </c>
      <c r="L28" s="411">
        <v>160.9</v>
      </c>
      <c r="M28" s="389" t="s">
        <v>265</v>
      </c>
      <c r="N28" s="389" t="s">
        <v>265</v>
      </c>
      <c r="O28" s="389" t="s">
        <v>265</v>
      </c>
      <c r="P28" s="388" t="s">
        <v>266</v>
      </c>
      <c r="Q28" s="398" t="s">
        <v>266</v>
      </c>
      <c r="R28" s="401" t="s">
        <v>265</v>
      </c>
      <c r="S28" s="455" t="s">
        <v>265</v>
      </c>
      <c r="T28" s="456"/>
    </row>
    <row r="29" spans="2:20" ht="13.5" thickBot="1">
      <c r="B29" s="453" t="s">
        <v>405</v>
      </c>
      <c r="C29" s="449">
        <v>7490</v>
      </c>
      <c r="D29" s="449">
        <v>7490</v>
      </c>
      <c r="E29" s="400">
        <v>156.35</v>
      </c>
      <c r="F29" s="433">
        <v>165.3</v>
      </c>
      <c r="G29" s="433">
        <v>169</v>
      </c>
      <c r="H29" s="411">
        <v>170.55</v>
      </c>
      <c r="I29" s="411">
        <v>174.15</v>
      </c>
      <c r="J29" s="411">
        <v>186.75</v>
      </c>
      <c r="K29" s="411">
        <v>186.75</v>
      </c>
      <c r="L29" s="411">
        <v>193</v>
      </c>
      <c r="M29" s="389" t="s">
        <v>265</v>
      </c>
      <c r="N29" s="389" t="s">
        <v>265</v>
      </c>
      <c r="O29" s="389" t="s">
        <v>265</v>
      </c>
      <c r="P29" s="388" t="s">
        <v>266</v>
      </c>
      <c r="Q29" s="398" t="s">
        <v>266</v>
      </c>
      <c r="R29" s="401" t="s">
        <v>265</v>
      </c>
      <c r="S29" s="455" t="s">
        <v>265</v>
      </c>
      <c r="T29" s="456"/>
    </row>
    <row r="30" spans="2:20" ht="13.5" thickBot="1">
      <c r="B30" s="453" t="s">
        <v>406</v>
      </c>
      <c r="C30" s="449">
        <v>7490</v>
      </c>
      <c r="D30" s="450">
        <v>7491</v>
      </c>
      <c r="E30" s="400"/>
      <c r="F30" s="433">
        <v>165.3</v>
      </c>
      <c r="G30" s="433">
        <v>169</v>
      </c>
      <c r="H30" s="411">
        <v>170.55</v>
      </c>
      <c r="I30" s="411">
        <v>174.15</v>
      </c>
      <c r="J30" s="411">
        <v>186.75</v>
      </c>
      <c r="K30" s="411">
        <v>186.75</v>
      </c>
      <c r="L30" s="411">
        <v>193</v>
      </c>
      <c r="M30" s="389" t="s">
        <v>265</v>
      </c>
      <c r="N30" s="389" t="s">
        <v>265</v>
      </c>
      <c r="O30" s="389" t="s">
        <v>265</v>
      </c>
      <c r="P30" s="388" t="s">
        <v>266</v>
      </c>
      <c r="Q30" s="398" t="s">
        <v>266</v>
      </c>
      <c r="R30" s="401" t="s">
        <v>265</v>
      </c>
      <c r="S30" s="455" t="s">
        <v>265</v>
      </c>
      <c r="T30" s="456"/>
    </row>
    <row r="31" spans="2:20" ht="13.5" thickBot="1">
      <c r="B31" s="453" t="s">
        <v>407</v>
      </c>
      <c r="C31" s="449">
        <v>7490</v>
      </c>
      <c r="D31" s="450">
        <v>7493</v>
      </c>
      <c r="E31" s="400"/>
      <c r="F31" s="433">
        <v>165.3</v>
      </c>
      <c r="G31" s="433">
        <v>169</v>
      </c>
      <c r="H31" s="411">
        <v>170.55</v>
      </c>
      <c r="I31" s="411">
        <v>174.15</v>
      </c>
      <c r="J31" s="411">
        <v>186.75</v>
      </c>
      <c r="K31" s="411">
        <v>186.75</v>
      </c>
      <c r="L31" s="411">
        <v>193</v>
      </c>
      <c r="M31" s="389" t="s">
        <v>265</v>
      </c>
      <c r="N31" s="389" t="s">
        <v>265</v>
      </c>
      <c r="O31" s="389" t="s">
        <v>265</v>
      </c>
      <c r="P31" s="388" t="s">
        <v>266</v>
      </c>
      <c r="Q31" s="398" t="s">
        <v>266</v>
      </c>
      <c r="R31" s="401" t="s">
        <v>265</v>
      </c>
      <c r="S31" s="455" t="s">
        <v>265</v>
      </c>
      <c r="T31" s="456"/>
    </row>
    <row r="32" spans="2:20" ht="13.5" thickBot="1">
      <c r="B32" s="457" t="s">
        <v>408</v>
      </c>
      <c r="C32" s="412">
        <v>8090</v>
      </c>
      <c r="D32" s="458">
        <v>8090</v>
      </c>
      <c r="E32" s="459" t="s">
        <v>409</v>
      </c>
      <c r="F32" s="434" t="s">
        <v>409</v>
      </c>
      <c r="G32" s="434"/>
      <c r="H32" s="460"/>
      <c r="I32" s="460"/>
      <c r="J32" s="460"/>
      <c r="K32" s="461"/>
      <c r="L32" s="461"/>
      <c r="M32" s="404" t="s">
        <v>265</v>
      </c>
      <c r="N32" s="404" t="s">
        <v>265</v>
      </c>
      <c r="O32" s="404" t="s">
        <v>265</v>
      </c>
      <c r="P32" s="388" t="s">
        <v>266</v>
      </c>
      <c r="Q32" s="398" t="s">
        <v>266</v>
      </c>
      <c r="R32" s="405" t="s">
        <v>265</v>
      </c>
      <c r="S32" s="462" t="s">
        <v>265</v>
      </c>
    </row>
    <row r="33" spans="2:19">
      <c r="B33" s="393" t="s">
        <v>375</v>
      </c>
      <c r="C33" s="394"/>
      <c r="D33" s="447"/>
      <c r="E33" s="394"/>
      <c r="F33" s="395"/>
      <c r="G33" s="394"/>
      <c r="H33" s="448"/>
      <c r="I33" s="448"/>
      <c r="J33" s="448"/>
      <c r="K33" s="394"/>
      <c r="L33" s="394"/>
      <c r="M33" s="394"/>
      <c r="N33" s="394"/>
      <c r="O33" s="394"/>
      <c r="P33" s="394"/>
      <c r="Q33" s="394"/>
      <c r="R33" s="394"/>
      <c r="S33" s="396"/>
    </row>
    <row r="34" spans="2:19" ht="13.5" thickBot="1">
      <c r="B34" s="463" t="s">
        <v>410</v>
      </c>
      <c r="C34" s="449">
        <v>7495</v>
      </c>
      <c r="D34" s="464">
        <v>7496</v>
      </c>
      <c r="E34" s="433">
        <v>323</v>
      </c>
      <c r="F34" s="433">
        <v>324.39999999999998</v>
      </c>
      <c r="G34" s="433">
        <v>332</v>
      </c>
      <c r="H34" s="454">
        <v>334.9</v>
      </c>
      <c r="I34" s="454">
        <v>342</v>
      </c>
      <c r="J34" s="454">
        <v>366.75</v>
      </c>
      <c r="K34" s="454">
        <v>366.75</v>
      </c>
      <c r="L34" s="454">
        <v>379.1</v>
      </c>
      <c r="M34" s="409" t="s">
        <v>265</v>
      </c>
      <c r="N34" s="409" t="s">
        <v>265</v>
      </c>
      <c r="O34" s="409" t="s">
        <v>265</v>
      </c>
      <c r="P34" s="409" t="s">
        <v>266</v>
      </c>
      <c r="Q34" s="409" t="s">
        <v>266</v>
      </c>
      <c r="R34" s="409" t="s">
        <v>265</v>
      </c>
      <c r="S34" s="402" t="s">
        <v>265</v>
      </c>
    </row>
    <row r="35" spans="2:19" ht="13.5" thickBot="1">
      <c r="B35" s="463" t="s">
        <v>410</v>
      </c>
      <c r="C35" s="449">
        <v>7495</v>
      </c>
      <c r="D35" s="464">
        <v>7497</v>
      </c>
      <c r="E35" s="433"/>
      <c r="F35" s="433">
        <v>324.39999999999998</v>
      </c>
      <c r="G35" s="433">
        <v>332</v>
      </c>
      <c r="H35" s="454">
        <v>334.9</v>
      </c>
      <c r="I35" s="454">
        <v>342</v>
      </c>
      <c r="J35" s="454">
        <v>366.75</v>
      </c>
      <c r="K35" s="454">
        <v>366.75</v>
      </c>
      <c r="L35" s="454">
        <v>379.1</v>
      </c>
      <c r="M35" s="409" t="s">
        <v>265</v>
      </c>
      <c r="N35" s="409" t="s">
        <v>265</v>
      </c>
      <c r="O35" s="409" t="s">
        <v>265</v>
      </c>
      <c r="P35" s="409" t="s">
        <v>266</v>
      </c>
      <c r="Q35" s="409" t="s">
        <v>266</v>
      </c>
      <c r="R35" s="409" t="s">
        <v>265</v>
      </c>
      <c r="S35" s="402" t="s">
        <v>265</v>
      </c>
    </row>
    <row r="36" spans="2:19" ht="13.5" thickBot="1">
      <c r="B36" s="463" t="s">
        <v>410</v>
      </c>
      <c r="C36" s="449">
        <v>7495</v>
      </c>
      <c r="D36" s="464">
        <v>7499</v>
      </c>
      <c r="E36" s="433"/>
      <c r="F36" s="433">
        <v>324.39999999999998</v>
      </c>
      <c r="G36" s="433">
        <v>332</v>
      </c>
      <c r="H36" s="454">
        <v>334.9</v>
      </c>
      <c r="I36" s="454">
        <v>342</v>
      </c>
      <c r="J36" s="454">
        <v>366.75</v>
      </c>
      <c r="K36" s="454">
        <v>366.75</v>
      </c>
      <c r="L36" s="454">
        <v>379.1</v>
      </c>
      <c r="M36" s="409" t="s">
        <v>265</v>
      </c>
      <c r="N36" s="409" t="s">
        <v>265</v>
      </c>
      <c r="O36" s="409" t="s">
        <v>265</v>
      </c>
      <c r="P36" s="409" t="s">
        <v>266</v>
      </c>
      <c r="Q36" s="409" t="s">
        <v>266</v>
      </c>
      <c r="R36" s="409" t="s">
        <v>265</v>
      </c>
      <c r="S36" s="402" t="s">
        <v>265</v>
      </c>
    </row>
    <row r="37" spans="2:19" ht="13.5" thickBot="1">
      <c r="B37" s="463" t="s">
        <v>411</v>
      </c>
      <c r="C37" s="449">
        <v>7495</v>
      </c>
      <c r="D37" s="464">
        <v>7496</v>
      </c>
      <c r="E37" s="433">
        <v>530</v>
      </c>
      <c r="F37" s="433">
        <v>532.4</v>
      </c>
      <c r="G37" s="433">
        <v>544.29999999999995</v>
      </c>
      <c r="H37" s="454">
        <v>549.1</v>
      </c>
      <c r="I37" s="454">
        <v>561</v>
      </c>
      <c r="J37" s="454">
        <v>601.35</v>
      </c>
      <c r="K37" s="454">
        <v>601.35</v>
      </c>
      <c r="L37" s="454">
        <v>621.29999999999995</v>
      </c>
      <c r="M37" s="409" t="s">
        <v>265</v>
      </c>
      <c r="N37" s="409" t="s">
        <v>265</v>
      </c>
      <c r="O37" s="409" t="s">
        <v>265</v>
      </c>
      <c r="P37" s="409" t="s">
        <v>266</v>
      </c>
      <c r="Q37" s="409" t="s">
        <v>266</v>
      </c>
      <c r="R37" s="409" t="s">
        <v>265</v>
      </c>
      <c r="S37" s="402" t="s">
        <v>265</v>
      </c>
    </row>
    <row r="38" spans="2:19" ht="13.5" thickBot="1">
      <c r="B38" s="463" t="s">
        <v>411</v>
      </c>
      <c r="C38" s="449">
        <v>7495</v>
      </c>
      <c r="D38" s="464">
        <v>7497</v>
      </c>
      <c r="E38" s="433"/>
      <c r="F38" s="433">
        <v>532.4</v>
      </c>
      <c r="G38" s="433">
        <v>544.29999999999995</v>
      </c>
      <c r="H38" s="454">
        <v>549.1</v>
      </c>
      <c r="I38" s="454">
        <v>561</v>
      </c>
      <c r="J38" s="454">
        <v>601.35</v>
      </c>
      <c r="K38" s="454">
        <v>601.35</v>
      </c>
      <c r="L38" s="454">
        <v>621.29999999999995</v>
      </c>
      <c r="M38" s="409" t="s">
        <v>265</v>
      </c>
      <c r="N38" s="409" t="s">
        <v>265</v>
      </c>
      <c r="O38" s="409" t="s">
        <v>265</v>
      </c>
      <c r="P38" s="409" t="s">
        <v>266</v>
      </c>
      <c r="Q38" s="409" t="s">
        <v>266</v>
      </c>
      <c r="R38" s="409" t="s">
        <v>265</v>
      </c>
      <c r="S38" s="402" t="s">
        <v>265</v>
      </c>
    </row>
    <row r="39" spans="2:19" ht="13.5" thickBot="1">
      <c r="B39" s="463" t="s">
        <v>411</v>
      </c>
      <c r="C39" s="449">
        <v>7495</v>
      </c>
      <c r="D39" s="464">
        <v>7499</v>
      </c>
      <c r="E39" s="433"/>
      <c r="F39" s="433">
        <v>532.4</v>
      </c>
      <c r="G39" s="433">
        <v>544.29999999999995</v>
      </c>
      <c r="H39" s="454">
        <v>549.1</v>
      </c>
      <c r="I39" s="454">
        <v>561</v>
      </c>
      <c r="J39" s="454">
        <v>601.35</v>
      </c>
      <c r="K39" s="454">
        <v>601.35</v>
      </c>
      <c r="L39" s="454">
        <v>621.29999999999995</v>
      </c>
      <c r="M39" s="409" t="s">
        <v>265</v>
      </c>
      <c r="N39" s="409" t="s">
        <v>265</v>
      </c>
      <c r="O39" s="409" t="s">
        <v>265</v>
      </c>
      <c r="P39" s="409" t="s">
        <v>266</v>
      </c>
      <c r="Q39" s="409" t="s">
        <v>266</v>
      </c>
      <c r="R39" s="409" t="s">
        <v>265</v>
      </c>
      <c r="S39" s="402" t="s">
        <v>265</v>
      </c>
    </row>
    <row r="40" spans="2:19" ht="13.5" thickBot="1">
      <c r="B40" s="463" t="s">
        <v>412</v>
      </c>
      <c r="C40" s="449">
        <v>7495</v>
      </c>
      <c r="D40" s="464">
        <v>7496</v>
      </c>
      <c r="E40" s="433">
        <v>787</v>
      </c>
      <c r="F40" s="433">
        <v>790.4</v>
      </c>
      <c r="G40" s="433">
        <v>808.4</v>
      </c>
      <c r="H40" s="454">
        <v>815.6</v>
      </c>
      <c r="I40" s="454">
        <v>832.7</v>
      </c>
      <c r="J40" s="454">
        <v>893</v>
      </c>
      <c r="K40" s="454">
        <v>893</v>
      </c>
      <c r="L40" s="454">
        <v>922.9</v>
      </c>
      <c r="M40" s="409" t="s">
        <v>265</v>
      </c>
      <c r="N40" s="409" t="s">
        <v>265</v>
      </c>
      <c r="O40" s="409" t="s">
        <v>265</v>
      </c>
      <c r="P40" s="409" t="s">
        <v>266</v>
      </c>
      <c r="Q40" s="409" t="s">
        <v>266</v>
      </c>
      <c r="R40" s="409" t="s">
        <v>265</v>
      </c>
      <c r="S40" s="402" t="s">
        <v>265</v>
      </c>
    </row>
    <row r="41" spans="2:19" ht="13.5" thickBot="1">
      <c r="B41" s="463" t="s">
        <v>412</v>
      </c>
      <c r="C41" s="449">
        <v>7495</v>
      </c>
      <c r="D41" s="464">
        <v>7497</v>
      </c>
      <c r="E41" s="433"/>
      <c r="F41" s="433">
        <v>790.4</v>
      </c>
      <c r="G41" s="433">
        <v>808.4</v>
      </c>
      <c r="H41" s="454">
        <v>815.6</v>
      </c>
      <c r="I41" s="454">
        <v>832.7</v>
      </c>
      <c r="J41" s="454">
        <v>893</v>
      </c>
      <c r="K41" s="454">
        <v>893</v>
      </c>
      <c r="L41" s="454">
        <v>922.9</v>
      </c>
      <c r="M41" s="409" t="s">
        <v>265</v>
      </c>
      <c r="N41" s="409" t="s">
        <v>265</v>
      </c>
      <c r="O41" s="409" t="s">
        <v>265</v>
      </c>
      <c r="P41" s="409" t="s">
        <v>266</v>
      </c>
      <c r="Q41" s="409" t="s">
        <v>266</v>
      </c>
      <c r="R41" s="409" t="s">
        <v>265</v>
      </c>
      <c r="S41" s="402" t="s">
        <v>265</v>
      </c>
    </row>
    <row r="42" spans="2:19" ht="13.5" thickBot="1">
      <c r="B42" s="463" t="s">
        <v>412</v>
      </c>
      <c r="C42" s="449">
        <v>7495</v>
      </c>
      <c r="D42" s="464">
        <v>7499</v>
      </c>
      <c r="E42" s="433"/>
      <c r="F42" s="433">
        <v>790.4</v>
      </c>
      <c r="G42" s="433">
        <v>808.4</v>
      </c>
      <c r="H42" s="454">
        <v>815.6</v>
      </c>
      <c r="I42" s="454">
        <v>832.7</v>
      </c>
      <c r="J42" s="454">
        <v>893</v>
      </c>
      <c r="K42" s="454">
        <v>893</v>
      </c>
      <c r="L42" s="454">
        <v>922.9</v>
      </c>
      <c r="M42" s="409" t="s">
        <v>265</v>
      </c>
      <c r="N42" s="409" t="s">
        <v>265</v>
      </c>
      <c r="O42" s="409" t="s">
        <v>265</v>
      </c>
      <c r="P42" s="409" t="s">
        <v>266</v>
      </c>
      <c r="Q42" s="409" t="s">
        <v>266</v>
      </c>
      <c r="R42" s="409" t="s">
        <v>265</v>
      </c>
      <c r="S42" s="402" t="s">
        <v>265</v>
      </c>
    </row>
    <row r="43" spans="2:19" ht="13.5" thickBot="1">
      <c r="B43" s="463" t="s">
        <v>413</v>
      </c>
      <c r="C43" s="449">
        <v>7495</v>
      </c>
      <c r="D43" s="464">
        <v>7496</v>
      </c>
      <c r="E43" s="433">
        <v>1047</v>
      </c>
      <c r="F43" s="433">
        <v>1051.5999999999999</v>
      </c>
      <c r="G43" s="433">
        <v>1075.4000000000001</v>
      </c>
      <c r="H43" s="454">
        <v>1084.8999999999999</v>
      </c>
      <c r="I43" s="454">
        <v>1107.7</v>
      </c>
      <c r="J43" s="454">
        <v>1188</v>
      </c>
      <c r="K43" s="454">
        <v>1188</v>
      </c>
      <c r="L43" s="454">
        <v>1227.9000000000001</v>
      </c>
      <c r="M43" s="409" t="s">
        <v>265</v>
      </c>
      <c r="N43" s="409" t="s">
        <v>265</v>
      </c>
      <c r="O43" s="409" t="s">
        <v>265</v>
      </c>
      <c r="P43" s="409" t="s">
        <v>266</v>
      </c>
      <c r="Q43" s="409" t="s">
        <v>266</v>
      </c>
      <c r="R43" s="409" t="s">
        <v>265</v>
      </c>
      <c r="S43" s="402" t="s">
        <v>265</v>
      </c>
    </row>
    <row r="44" spans="2:19" ht="13.5" thickBot="1">
      <c r="B44" s="463" t="s">
        <v>413</v>
      </c>
      <c r="C44" s="449">
        <v>7495</v>
      </c>
      <c r="D44" s="464">
        <v>7497</v>
      </c>
      <c r="E44" s="433"/>
      <c r="F44" s="433">
        <v>1051.5999999999999</v>
      </c>
      <c r="G44" s="433">
        <v>1075.4000000000001</v>
      </c>
      <c r="H44" s="454">
        <v>1084.8999999999999</v>
      </c>
      <c r="I44" s="454">
        <v>1107.7</v>
      </c>
      <c r="J44" s="454">
        <v>1188</v>
      </c>
      <c r="K44" s="454">
        <v>1188</v>
      </c>
      <c r="L44" s="454">
        <v>1227.9000000000001</v>
      </c>
      <c r="M44" s="409" t="s">
        <v>265</v>
      </c>
      <c r="N44" s="409" t="s">
        <v>265</v>
      </c>
      <c r="O44" s="409" t="s">
        <v>265</v>
      </c>
      <c r="P44" s="409" t="s">
        <v>266</v>
      </c>
      <c r="Q44" s="409" t="s">
        <v>266</v>
      </c>
      <c r="R44" s="409" t="s">
        <v>265</v>
      </c>
      <c r="S44" s="402" t="s">
        <v>265</v>
      </c>
    </row>
    <row r="45" spans="2:19" ht="13.5" thickBot="1">
      <c r="B45" s="463" t="s">
        <v>413</v>
      </c>
      <c r="C45" s="449">
        <v>7495</v>
      </c>
      <c r="D45" s="464">
        <v>7499</v>
      </c>
      <c r="E45" s="433"/>
      <c r="F45" s="433">
        <v>1051.5999999999999</v>
      </c>
      <c r="G45" s="433">
        <v>1075.4000000000001</v>
      </c>
      <c r="H45" s="454">
        <v>1084.8999999999999</v>
      </c>
      <c r="I45" s="454">
        <v>1107.7</v>
      </c>
      <c r="J45" s="454">
        <v>1188</v>
      </c>
      <c r="K45" s="454">
        <v>1188</v>
      </c>
      <c r="L45" s="454">
        <v>1227.9000000000001</v>
      </c>
      <c r="M45" s="409" t="s">
        <v>265</v>
      </c>
      <c r="N45" s="409" t="s">
        <v>265</v>
      </c>
      <c r="O45" s="409" t="s">
        <v>265</v>
      </c>
      <c r="P45" s="409" t="s">
        <v>266</v>
      </c>
      <c r="Q45" s="409" t="s">
        <v>266</v>
      </c>
      <c r="R45" s="409" t="s">
        <v>265</v>
      </c>
      <c r="S45" s="402" t="s">
        <v>265</v>
      </c>
    </row>
    <row r="46" spans="2:19" ht="13.5" thickBot="1">
      <c r="B46" s="463" t="s">
        <v>414</v>
      </c>
      <c r="C46" s="449">
        <v>7495</v>
      </c>
      <c r="D46" s="464">
        <v>7496</v>
      </c>
      <c r="E46" s="433">
        <v>1303.5</v>
      </c>
      <c r="F46" s="433">
        <v>1309.5</v>
      </c>
      <c r="G46" s="433">
        <v>1339</v>
      </c>
      <c r="H46" s="454">
        <v>1350.8999999999999</v>
      </c>
      <c r="I46" s="454">
        <v>1379.4</v>
      </c>
      <c r="J46" s="454">
        <v>1479.15</v>
      </c>
      <c r="K46" s="454">
        <v>1479.15</v>
      </c>
      <c r="L46" s="454">
        <v>1528.6</v>
      </c>
      <c r="M46" s="409" t="s">
        <v>265</v>
      </c>
      <c r="N46" s="409" t="s">
        <v>265</v>
      </c>
      <c r="O46" s="409" t="s">
        <v>265</v>
      </c>
      <c r="P46" s="409" t="s">
        <v>266</v>
      </c>
      <c r="Q46" s="409" t="s">
        <v>266</v>
      </c>
      <c r="R46" s="409" t="s">
        <v>265</v>
      </c>
      <c r="S46" s="402" t="s">
        <v>265</v>
      </c>
    </row>
    <row r="47" spans="2:19" ht="13.5" thickBot="1">
      <c r="B47" s="463" t="s">
        <v>414</v>
      </c>
      <c r="C47" s="449">
        <v>7495</v>
      </c>
      <c r="D47" s="464">
        <v>7497</v>
      </c>
      <c r="E47" s="433"/>
      <c r="F47" s="433">
        <v>1309.5</v>
      </c>
      <c r="G47" s="433">
        <v>1339</v>
      </c>
      <c r="H47" s="454">
        <v>1350.8999999999999</v>
      </c>
      <c r="I47" s="454">
        <v>1379.4</v>
      </c>
      <c r="J47" s="454">
        <v>1479.15</v>
      </c>
      <c r="K47" s="454">
        <v>1479.15</v>
      </c>
      <c r="L47" s="454">
        <v>1528.6</v>
      </c>
      <c r="M47" s="409" t="s">
        <v>265</v>
      </c>
      <c r="N47" s="409" t="s">
        <v>265</v>
      </c>
      <c r="O47" s="409" t="s">
        <v>265</v>
      </c>
      <c r="P47" s="409" t="s">
        <v>266</v>
      </c>
      <c r="Q47" s="409" t="s">
        <v>266</v>
      </c>
      <c r="R47" s="409" t="s">
        <v>265</v>
      </c>
      <c r="S47" s="402" t="s">
        <v>265</v>
      </c>
    </row>
    <row r="48" spans="2:19" ht="13.5" thickBot="1">
      <c r="B48" s="463" t="s">
        <v>414</v>
      </c>
      <c r="C48" s="449">
        <v>7495</v>
      </c>
      <c r="D48" s="464">
        <v>7499</v>
      </c>
      <c r="E48" s="433"/>
      <c r="F48" s="433">
        <v>1309.5</v>
      </c>
      <c r="G48" s="433">
        <v>1339</v>
      </c>
      <c r="H48" s="454">
        <v>1350.8999999999999</v>
      </c>
      <c r="I48" s="454">
        <v>1379.4</v>
      </c>
      <c r="J48" s="454">
        <v>1479.15</v>
      </c>
      <c r="K48" s="454">
        <v>1479.15</v>
      </c>
      <c r="L48" s="454">
        <v>1528.6</v>
      </c>
      <c r="M48" s="409" t="s">
        <v>265</v>
      </c>
      <c r="N48" s="409" t="s">
        <v>265</v>
      </c>
      <c r="O48" s="409" t="s">
        <v>265</v>
      </c>
      <c r="P48" s="409" t="s">
        <v>266</v>
      </c>
      <c r="Q48" s="409" t="s">
        <v>266</v>
      </c>
      <c r="R48" s="409" t="s">
        <v>265</v>
      </c>
      <c r="S48" s="402" t="s">
        <v>265</v>
      </c>
    </row>
    <row r="49" spans="2:19" ht="13.5" thickBot="1">
      <c r="B49" s="463" t="s">
        <v>415</v>
      </c>
      <c r="C49" s="449">
        <v>7495</v>
      </c>
      <c r="D49" s="464">
        <v>7496</v>
      </c>
      <c r="E49" s="433">
        <v>1563.5</v>
      </c>
      <c r="F49" s="433">
        <v>1570.3</v>
      </c>
      <c r="G49" s="433">
        <v>1605.5</v>
      </c>
      <c r="H49" s="454">
        <v>1620.2</v>
      </c>
      <c r="I49" s="454">
        <v>1654.4</v>
      </c>
      <c r="J49" s="454">
        <v>1774.15</v>
      </c>
      <c r="K49" s="454">
        <v>1774.15</v>
      </c>
      <c r="L49" s="454">
        <v>1833.5</v>
      </c>
      <c r="M49" s="409" t="s">
        <v>265</v>
      </c>
      <c r="N49" s="409" t="s">
        <v>265</v>
      </c>
      <c r="O49" s="409" t="s">
        <v>265</v>
      </c>
      <c r="P49" s="409" t="s">
        <v>266</v>
      </c>
      <c r="Q49" s="409" t="s">
        <v>266</v>
      </c>
      <c r="R49" s="409" t="s">
        <v>265</v>
      </c>
      <c r="S49" s="402" t="s">
        <v>265</v>
      </c>
    </row>
    <row r="50" spans="2:19" ht="13.5" thickBot="1">
      <c r="B50" s="463" t="s">
        <v>415</v>
      </c>
      <c r="C50" s="449">
        <v>7495</v>
      </c>
      <c r="D50" s="464">
        <v>7497</v>
      </c>
      <c r="E50" s="433"/>
      <c r="F50" s="433">
        <v>1570.3</v>
      </c>
      <c r="G50" s="433">
        <v>1605.5</v>
      </c>
      <c r="H50" s="454">
        <v>1620.2</v>
      </c>
      <c r="I50" s="454">
        <v>1654.4</v>
      </c>
      <c r="J50" s="454">
        <v>1774.15</v>
      </c>
      <c r="K50" s="454">
        <v>1774.15</v>
      </c>
      <c r="L50" s="454">
        <v>1833.5</v>
      </c>
      <c r="M50" s="409" t="s">
        <v>265</v>
      </c>
      <c r="N50" s="409" t="s">
        <v>265</v>
      </c>
      <c r="O50" s="409" t="s">
        <v>265</v>
      </c>
      <c r="P50" s="409" t="s">
        <v>266</v>
      </c>
      <c r="Q50" s="409" t="s">
        <v>266</v>
      </c>
      <c r="R50" s="409" t="s">
        <v>265</v>
      </c>
      <c r="S50" s="402" t="s">
        <v>265</v>
      </c>
    </row>
    <row r="51" spans="2:19" ht="13.5" thickBot="1">
      <c r="B51" s="463" t="s">
        <v>415</v>
      </c>
      <c r="C51" s="449">
        <v>7495</v>
      </c>
      <c r="D51" s="464">
        <v>7499</v>
      </c>
      <c r="E51" s="433"/>
      <c r="F51" s="433">
        <v>1570.3</v>
      </c>
      <c r="G51" s="433">
        <v>1605.5</v>
      </c>
      <c r="H51" s="454">
        <v>1620.2</v>
      </c>
      <c r="I51" s="454">
        <v>1654.4</v>
      </c>
      <c r="J51" s="454">
        <v>1774.15</v>
      </c>
      <c r="K51" s="454">
        <v>1774.15</v>
      </c>
      <c r="L51" s="454">
        <v>1833.5</v>
      </c>
      <c r="M51" s="409" t="s">
        <v>265</v>
      </c>
      <c r="N51" s="409" t="s">
        <v>265</v>
      </c>
      <c r="O51" s="409" t="s">
        <v>265</v>
      </c>
      <c r="P51" s="409" t="s">
        <v>266</v>
      </c>
      <c r="Q51" s="409" t="s">
        <v>266</v>
      </c>
      <c r="R51" s="409" t="s">
        <v>265</v>
      </c>
      <c r="S51" s="402" t="s">
        <v>265</v>
      </c>
    </row>
    <row r="52" spans="2:19" ht="13.5" thickBot="1">
      <c r="B52" s="457" t="s">
        <v>416</v>
      </c>
      <c r="C52" s="412">
        <v>8092</v>
      </c>
      <c r="D52" s="414">
        <v>8092</v>
      </c>
      <c r="E52" s="459" t="s">
        <v>409</v>
      </c>
      <c r="F52" s="434" t="s">
        <v>409</v>
      </c>
      <c r="G52" s="434"/>
      <c r="H52" s="460"/>
      <c r="I52" s="460"/>
      <c r="J52" s="460"/>
      <c r="K52" s="461"/>
      <c r="L52" s="461"/>
      <c r="M52" s="410" t="s">
        <v>265</v>
      </c>
      <c r="N52" s="410" t="s">
        <v>265</v>
      </c>
      <c r="O52" s="410" t="s">
        <v>265</v>
      </c>
      <c r="P52" s="409" t="s">
        <v>266</v>
      </c>
      <c r="Q52" s="409" t="s">
        <v>266</v>
      </c>
      <c r="R52" s="410" t="s">
        <v>265</v>
      </c>
      <c r="S52" s="431" t="s">
        <v>265</v>
      </c>
    </row>
    <row r="53" spans="2:19" ht="13.5" thickBot="1">
      <c r="B53" s="393" t="s">
        <v>376</v>
      </c>
      <c r="C53" s="394"/>
      <c r="D53" s="447"/>
      <c r="E53" s="447"/>
      <c r="F53" s="465"/>
      <c r="G53" s="447"/>
      <c r="H53" s="466"/>
      <c r="I53" s="466"/>
      <c r="J53" s="466"/>
      <c r="K53" s="447"/>
      <c r="L53" s="447"/>
      <c r="M53" s="447"/>
      <c r="N53" s="447"/>
      <c r="O53" s="447"/>
      <c r="P53" s="447"/>
      <c r="Q53" s="447"/>
      <c r="R53" s="447"/>
      <c r="S53" s="467"/>
    </row>
    <row r="54" spans="2:19" ht="13.5" customHeight="1">
      <c r="B54" s="385" t="s">
        <v>417</v>
      </c>
      <c r="C54" s="428">
        <v>1438</v>
      </c>
      <c r="D54" s="468">
        <v>1438</v>
      </c>
      <c r="E54" s="469">
        <v>3.6</v>
      </c>
      <c r="F54" s="470">
        <v>3.8</v>
      </c>
      <c r="G54" s="470">
        <v>3.9</v>
      </c>
      <c r="H54" s="471">
        <v>4</v>
      </c>
      <c r="I54" s="471">
        <v>4</v>
      </c>
      <c r="J54" s="471">
        <v>4.1500000000000004</v>
      </c>
      <c r="K54" s="471">
        <v>4.1500000000000004</v>
      </c>
      <c r="L54" s="471">
        <v>4.5599999999999996</v>
      </c>
      <c r="M54" s="406" t="s">
        <v>265</v>
      </c>
      <c r="N54" s="406" t="s">
        <v>265</v>
      </c>
      <c r="O54" s="406" t="s">
        <v>265</v>
      </c>
      <c r="P54" s="406" t="s">
        <v>266</v>
      </c>
      <c r="Q54" s="406" t="s">
        <v>266</v>
      </c>
      <c r="R54" s="406" t="s">
        <v>266</v>
      </c>
      <c r="S54" s="407" t="s">
        <v>266</v>
      </c>
    </row>
    <row r="55" spans="2:19" ht="13.5" customHeight="1">
      <c r="B55" s="408" t="s">
        <v>418</v>
      </c>
      <c r="C55" s="399">
        <v>8012</v>
      </c>
      <c r="D55" s="472">
        <v>8012</v>
      </c>
      <c r="E55" s="473">
        <v>3.6</v>
      </c>
      <c r="F55" s="474">
        <v>3.8</v>
      </c>
      <c r="G55" s="474">
        <v>3.9</v>
      </c>
      <c r="H55" s="475">
        <v>4</v>
      </c>
      <c r="I55" s="475">
        <v>4</v>
      </c>
      <c r="J55" s="475">
        <v>4.1500000000000004</v>
      </c>
      <c r="K55" s="475">
        <v>4.1500000000000004</v>
      </c>
      <c r="L55" s="475">
        <v>4.5599999999999996</v>
      </c>
      <c r="M55" s="421" t="s">
        <v>265</v>
      </c>
      <c r="N55" s="421" t="s">
        <v>265</v>
      </c>
      <c r="O55" s="421" t="s">
        <v>265</v>
      </c>
      <c r="P55" s="421" t="s">
        <v>266</v>
      </c>
      <c r="Q55" s="421" t="s">
        <v>266</v>
      </c>
      <c r="R55" s="421" t="s">
        <v>266</v>
      </c>
      <c r="S55" s="422" t="s">
        <v>266</v>
      </c>
    </row>
    <row r="56" spans="2:19">
      <c r="B56" s="391" t="s">
        <v>419</v>
      </c>
      <c r="C56" s="392" t="s">
        <v>64</v>
      </c>
      <c r="D56" s="476" t="s">
        <v>64</v>
      </c>
      <c r="E56" s="477">
        <v>11</v>
      </c>
      <c r="F56" s="474">
        <v>11.5</v>
      </c>
      <c r="G56" s="474">
        <v>11.5</v>
      </c>
      <c r="H56" s="475">
        <v>11.5</v>
      </c>
      <c r="I56" s="475">
        <v>11.5</v>
      </c>
      <c r="J56" s="475">
        <v>12</v>
      </c>
      <c r="K56" s="475">
        <v>12</v>
      </c>
      <c r="L56" s="475">
        <v>13</v>
      </c>
      <c r="M56" s="409" t="s">
        <v>266</v>
      </c>
      <c r="N56" s="409" t="s">
        <v>266</v>
      </c>
      <c r="O56" s="409" t="s">
        <v>266</v>
      </c>
      <c r="P56" s="409" t="s">
        <v>266</v>
      </c>
      <c r="Q56" s="409" t="s">
        <v>266</v>
      </c>
      <c r="R56" s="409" t="s">
        <v>266</v>
      </c>
      <c r="S56" s="402" t="s">
        <v>266</v>
      </c>
    </row>
    <row r="57" spans="2:19">
      <c r="B57" s="391" t="s">
        <v>420</v>
      </c>
      <c r="C57" s="392" t="s">
        <v>64</v>
      </c>
      <c r="D57" s="476" t="s">
        <v>64</v>
      </c>
      <c r="E57" s="477">
        <v>17.5</v>
      </c>
      <c r="F57" s="474">
        <v>18.5</v>
      </c>
      <c r="G57" s="474">
        <v>18.5</v>
      </c>
      <c r="H57" s="475">
        <v>18.5</v>
      </c>
      <c r="I57" s="475">
        <v>18.5</v>
      </c>
      <c r="J57" s="475">
        <v>19.5</v>
      </c>
      <c r="K57" s="475">
        <v>19.5</v>
      </c>
      <c r="L57" s="475">
        <v>21</v>
      </c>
      <c r="M57" s="409" t="s">
        <v>266</v>
      </c>
      <c r="N57" s="409" t="s">
        <v>266</v>
      </c>
      <c r="O57" s="409" t="s">
        <v>266</v>
      </c>
      <c r="P57" s="409" t="s">
        <v>266</v>
      </c>
      <c r="Q57" s="409" t="s">
        <v>266</v>
      </c>
      <c r="R57" s="409" t="s">
        <v>266</v>
      </c>
      <c r="S57" s="402" t="s">
        <v>266</v>
      </c>
    </row>
    <row r="58" spans="2:19">
      <c r="B58" s="391" t="s">
        <v>421</v>
      </c>
      <c r="C58" s="392" t="s">
        <v>64</v>
      </c>
      <c r="D58" s="476" t="s">
        <v>64</v>
      </c>
      <c r="E58" s="477">
        <v>28</v>
      </c>
      <c r="F58" s="474">
        <v>29</v>
      </c>
      <c r="G58" s="474" t="s">
        <v>422</v>
      </c>
      <c r="H58" s="475" t="s">
        <v>422</v>
      </c>
      <c r="I58" s="475">
        <v>30</v>
      </c>
      <c r="J58" s="475">
        <v>31</v>
      </c>
      <c r="K58" s="475">
        <v>31</v>
      </c>
      <c r="L58" s="475">
        <v>33</v>
      </c>
      <c r="M58" s="409" t="s">
        <v>266</v>
      </c>
      <c r="N58" s="409" t="s">
        <v>266</v>
      </c>
      <c r="O58" s="409" t="s">
        <v>266</v>
      </c>
      <c r="P58" s="409" t="s">
        <v>266</v>
      </c>
      <c r="Q58" s="409" t="s">
        <v>266</v>
      </c>
      <c r="R58" s="409" t="s">
        <v>266</v>
      </c>
      <c r="S58" s="402" t="s">
        <v>266</v>
      </c>
    </row>
    <row r="59" spans="2:19">
      <c r="B59" s="391" t="s">
        <v>423</v>
      </c>
      <c r="C59" s="392" t="s">
        <v>64</v>
      </c>
      <c r="D59" s="476" t="s">
        <v>64</v>
      </c>
      <c r="E59" s="477">
        <v>33</v>
      </c>
      <c r="F59" s="474">
        <v>35</v>
      </c>
      <c r="G59" s="474" t="s">
        <v>424</v>
      </c>
      <c r="H59" s="475" t="s">
        <v>424</v>
      </c>
      <c r="I59" s="475">
        <v>36.5</v>
      </c>
      <c r="J59" s="475">
        <v>37.5</v>
      </c>
      <c r="K59" s="475">
        <v>37.5</v>
      </c>
      <c r="L59" s="475">
        <v>40</v>
      </c>
      <c r="M59" s="409" t="s">
        <v>266</v>
      </c>
      <c r="N59" s="409" t="s">
        <v>266</v>
      </c>
      <c r="O59" s="409" t="s">
        <v>266</v>
      </c>
      <c r="P59" s="409" t="s">
        <v>266</v>
      </c>
      <c r="Q59" s="409" t="s">
        <v>266</v>
      </c>
      <c r="R59" s="409" t="s">
        <v>266</v>
      </c>
      <c r="S59" s="402" t="s">
        <v>266</v>
      </c>
    </row>
    <row r="60" spans="2:19">
      <c r="B60" s="391" t="s">
        <v>425</v>
      </c>
      <c r="C60" s="392" t="s">
        <v>64</v>
      </c>
      <c r="D60" s="476" t="s">
        <v>64</v>
      </c>
      <c r="E60" s="477">
        <v>38</v>
      </c>
      <c r="F60" s="474">
        <v>41</v>
      </c>
      <c r="G60" s="474" t="s">
        <v>426</v>
      </c>
      <c r="H60" s="475" t="s">
        <v>426</v>
      </c>
      <c r="I60" s="475">
        <v>43</v>
      </c>
      <c r="J60" s="475">
        <v>44</v>
      </c>
      <c r="K60" s="475">
        <v>44</v>
      </c>
      <c r="L60" s="475">
        <v>47</v>
      </c>
      <c r="M60" s="409" t="s">
        <v>266</v>
      </c>
      <c r="N60" s="409" t="s">
        <v>266</v>
      </c>
      <c r="O60" s="409" t="s">
        <v>266</v>
      </c>
      <c r="P60" s="409" t="s">
        <v>266</v>
      </c>
      <c r="Q60" s="409" t="s">
        <v>266</v>
      </c>
      <c r="R60" s="409" t="s">
        <v>266</v>
      </c>
      <c r="S60" s="402" t="s">
        <v>266</v>
      </c>
    </row>
    <row r="61" spans="2:19">
      <c r="B61" s="391" t="s">
        <v>427</v>
      </c>
      <c r="C61" s="392" t="s">
        <v>64</v>
      </c>
      <c r="D61" s="476" t="s">
        <v>64</v>
      </c>
      <c r="E61" s="477">
        <v>43</v>
      </c>
      <c r="F61" s="474">
        <v>47</v>
      </c>
      <c r="G61" s="474" t="s">
        <v>428</v>
      </c>
      <c r="H61" s="475" t="s">
        <v>428</v>
      </c>
      <c r="I61" s="475">
        <v>49.5</v>
      </c>
      <c r="J61" s="475">
        <v>50.5</v>
      </c>
      <c r="K61" s="475">
        <v>50.5</v>
      </c>
      <c r="L61" s="475">
        <v>54</v>
      </c>
      <c r="M61" s="409" t="s">
        <v>266</v>
      </c>
      <c r="N61" s="409" t="s">
        <v>266</v>
      </c>
      <c r="O61" s="409" t="s">
        <v>266</v>
      </c>
      <c r="P61" s="409" t="s">
        <v>266</v>
      </c>
      <c r="Q61" s="409" t="s">
        <v>266</v>
      </c>
      <c r="R61" s="409" t="s">
        <v>266</v>
      </c>
      <c r="S61" s="402" t="s">
        <v>266</v>
      </c>
    </row>
    <row r="62" spans="2:19" ht="13.5" thickBot="1">
      <c r="B62" s="403" t="s">
        <v>429</v>
      </c>
      <c r="C62" s="412" t="s">
        <v>64</v>
      </c>
      <c r="D62" s="414" t="s">
        <v>64</v>
      </c>
      <c r="E62" s="478">
        <v>48</v>
      </c>
      <c r="F62" s="479">
        <v>53</v>
      </c>
      <c r="G62" s="479" t="s">
        <v>430</v>
      </c>
      <c r="H62" s="480" t="s">
        <v>430</v>
      </c>
      <c r="I62" s="480">
        <v>56</v>
      </c>
      <c r="J62" s="480">
        <v>57</v>
      </c>
      <c r="K62" s="480">
        <v>57</v>
      </c>
      <c r="L62" s="480">
        <v>61</v>
      </c>
      <c r="M62" s="410" t="s">
        <v>266</v>
      </c>
      <c r="N62" s="410" t="s">
        <v>266</v>
      </c>
      <c r="O62" s="410" t="s">
        <v>266</v>
      </c>
      <c r="P62" s="410" t="s">
        <v>266</v>
      </c>
      <c r="Q62" s="410" t="s">
        <v>266</v>
      </c>
      <c r="R62" s="410" t="s">
        <v>266</v>
      </c>
      <c r="S62" s="431" t="s">
        <v>266</v>
      </c>
    </row>
    <row r="63" spans="2:19" ht="13.5" thickBot="1">
      <c r="B63" s="393" t="s">
        <v>377</v>
      </c>
      <c r="C63" s="394"/>
      <c r="D63" s="394"/>
      <c r="E63" s="394"/>
      <c r="F63" s="395"/>
      <c r="G63" s="394"/>
      <c r="H63" s="448"/>
      <c r="I63" s="448"/>
      <c r="J63" s="448"/>
      <c r="K63" s="394"/>
      <c r="L63" s="394"/>
      <c r="M63" s="394"/>
      <c r="N63" s="394"/>
      <c r="O63" s="394"/>
      <c r="P63" s="394"/>
      <c r="Q63" s="394"/>
      <c r="R63" s="394"/>
      <c r="S63" s="396"/>
    </row>
    <row r="64" spans="2:19" ht="13.5" thickBot="1">
      <c r="B64" s="415" t="s">
        <v>378</v>
      </c>
      <c r="C64" s="416">
        <v>2475</v>
      </c>
      <c r="D64" s="417">
        <v>2475</v>
      </c>
      <c r="E64" s="470">
        <v>25</v>
      </c>
      <c r="F64" s="470">
        <v>25</v>
      </c>
      <c r="G64" s="470">
        <v>25</v>
      </c>
      <c r="H64" s="481">
        <v>25</v>
      </c>
      <c r="I64" s="481">
        <v>25</v>
      </c>
      <c r="J64" s="481">
        <v>25</v>
      </c>
      <c r="K64" s="481">
        <v>25</v>
      </c>
      <c r="L64" s="481">
        <v>25</v>
      </c>
      <c r="M64" s="406" t="s">
        <v>265</v>
      </c>
      <c r="N64" s="406" t="s">
        <v>265</v>
      </c>
      <c r="O64" s="406" t="s">
        <v>265</v>
      </c>
      <c r="P64" s="406" t="s">
        <v>266</v>
      </c>
      <c r="Q64" s="406" t="s">
        <v>266</v>
      </c>
      <c r="R64" s="406" t="s">
        <v>265</v>
      </c>
      <c r="S64" s="407" t="s">
        <v>265</v>
      </c>
    </row>
    <row r="65" spans="1:19" ht="13.5" thickBot="1">
      <c r="B65" s="418" t="s">
        <v>379</v>
      </c>
      <c r="C65" s="419">
        <v>2475</v>
      </c>
      <c r="D65" s="420">
        <v>2476</v>
      </c>
      <c r="E65" s="474">
        <v>25</v>
      </c>
      <c r="F65" s="474">
        <v>25</v>
      </c>
      <c r="G65" s="474">
        <v>25</v>
      </c>
      <c r="H65" s="482">
        <v>25</v>
      </c>
      <c r="I65" s="482">
        <v>25</v>
      </c>
      <c r="J65" s="482">
        <v>25</v>
      </c>
      <c r="K65" s="482">
        <v>25</v>
      </c>
      <c r="L65" s="482">
        <v>25</v>
      </c>
      <c r="M65" s="409" t="s">
        <v>265</v>
      </c>
      <c r="N65" s="409" t="s">
        <v>265</v>
      </c>
      <c r="O65" s="409" t="s">
        <v>265</v>
      </c>
      <c r="P65" s="406" t="s">
        <v>266</v>
      </c>
      <c r="Q65" s="406" t="s">
        <v>266</v>
      </c>
      <c r="R65" s="409" t="s">
        <v>265</v>
      </c>
      <c r="S65" s="402" t="s">
        <v>265</v>
      </c>
    </row>
    <row r="66" spans="1:19" ht="13.5" thickBot="1">
      <c r="B66" s="418" t="s">
        <v>380</v>
      </c>
      <c r="C66" s="419">
        <v>2475</v>
      </c>
      <c r="D66" s="420">
        <v>2477</v>
      </c>
      <c r="E66" s="474">
        <v>25</v>
      </c>
      <c r="F66" s="474">
        <v>25</v>
      </c>
      <c r="G66" s="474">
        <v>25</v>
      </c>
      <c r="H66" s="482">
        <v>25</v>
      </c>
      <c r="I66" s="482">
        <v>25</v>
      </c>
      <c r="J66" s="482">
        <v>25</v>
      </c>
      <c r="K66" s="482">
        <v>25</v>
      </c>
      <c r="L66" s="482">
        <v>25</v>
      </c>
      <c r="M66" s="409" t="s">
        <v>265</v>
      </c>
      <c r="N66" s="409" t="s">
        <v>265</v>
      </c>
      <c r="O66" s="409" t="s">
        <v>265</v>
      </c>
      <c r="P66" s="406" t="s">
        <v>266</v>
      </c>
      <c r="Q66" s="406" t="s">
        <v>266</v>
      </c>
      <c r="R66" s="409" t="s">
        <v>265</v>
      </c>
      <c r="S66" s="402" t="s">
        <v>265</v>
      </c>
    </row>
    <row r="67" spans="1:19" ht="13.5" thickBot="1">
      <c r="B67" s="418" t="s">
        <v>381</v>
      </c>
      <c r="C67" s="419">
        <v>2475</v>
      </c>
      <c r="D67" s="420">
        <v>2478</v>
      </c>
      <c r="E67" s="474">
        <v>25</v>
      </c>
      <c r="F67" s="474">
        <v>25</v>
      </c>
      <c r="G67" s="474">
        <v>25</v>
      </c>
      <c r="H67" s="482">
        <v>25</v>
      </c>
      <c r="I67" s="482">
        <v>25</v>
      </c>
      <c r="J67" s="482">
        <v>25</v>
      </c>
      <c r="K67" s="482">
        <v>25</v>
      </c>
      <c r="L67" s="482">
        <v>25</v>
      </c>
      <c r="M67" s="409" t="s">
        <v>265</v>
      </c>
      <c r="N67" s="409" t="s">
        <v>265</v>
      </c>
      <c r="O67" s="409" t="s">
        <v>265</v>
      </c>
      <c r="P67" s="406" t="s">
        <v>266</v>
      </c>
      <c r="Q67" s="406" t="s">
        <v>266</v>
      </c>
      <c r="R67" s="409" t="s">
        <v>265</v>
      </c>
      <c r="S67" s="402" t="s">
        <v>265</v>
      </c>
    </row>
    <row r="68" spans="1:19" ht="13.5" thickBot="1">
      <c r="B68" s="483" t="s">
        <v>382</v>
      </c>
      <c r="C68" s="484">
        <v>2475</v>
      </c>
      <c r="D68" s="485">
        <v>2479</v>
      </c>
      <c r="E68" s="479">
        <v>25</v>
      </c>
      <c r="F68" s="479">
        <v>25</v>
      </c>
      <c r="G68" s="479">
        <v>25</v>
      </c>
      <c r="H68" s="486">
        <v>25</v>
      </c>
      <c r="I68" s="486">
        <v>25</v>
      </c>
      <c r="J68" s="486">
        <v>25</v>
      </c>
      <c r="K68" s="486">
        <v>25</v>
      </c>
      <c r="L68" s="486">
        <v>25</v>
      </c>
      <c r="M68" s="410" t="s">
        <v>265</v>
      </c>
      <c r="N68" s="410" t="s">
        <v>265</v>
      </c>
      <c r="O68" s="410" t="s">
        <v>265</v>
      </c>
      <c r="P68" s="406" t="s">
        <v>266</v>
      </c>
      <c r="Q68" s="406" t="s">
        <v>266</v>
      </c>
      <c r="R68" s="410" t="s">
        <v>265</v>
      </c>
      <c r="S68" s="431" t="s">
        <v>265</v>
      </c>
    </row>
    <row r="69" spans="1:19">
      <c r="D69" s="487"/>
      <c r="E69" s="487"/>
      <c r="F69" s="488"/>
      <c r="G69" s="487"/>
      <c r="H69" s="489"/>
      <c r="I69" s="489"/>
      <c r="J69" s="489"/>
      <c r="K69" s="487"/>
      <c r="L69" s="487"/>
      <c r="M69" s="487"/>
      <c r="N69" s="487"/>
      <c r="O69" s="487"/>
      <c r="P69" s="487"/>
      <c r="Q69" s="487"/>
    </row>
    <row r="70" spans="1:19" s="435" customFormat="1">
      <c r="B70" s="489" t="s">
        <v>431</v>
      </c>
      <c r="C70" s="489"/>
      <c r="F70" s="423"/>
    </row>
    <row r="71" spans="1:19" s="435" customFormat="1">
      <c r="B71" s="435" t="s">
        <v>432</v>
      </c>
      <c r="F71" s="423"/>
    </row>
    <row r="72" spans="1:19" ht="63.75">
      <c r="B72" s="490" t="s">
        <v>433</v>
      </c>
    </row>
    <row r="73" spans="1:19">
      <c r="B73" s="491" t="s">
        <v>1</v>
      </c>
      <c r="C73" s="491" t="s">
        <v>434</v>
      </c>
      <c r="D73" s="491" t="s">
        <v>435</v>
      </c>
      <c r="E73" s="491" t="s">
        <v>436</v>
      </c>
    </row>
    <row r="74" spans="1:19">
      <c r="B74" s="492"/>
      <c r="C74" s="492"/>
      <c r="D74" s="492"/>
      <c r="E74" s="487" t="s">
        <v>437</v>
      </c>
      <c r="F74" s="493"/>
      <c r="G74" s="494"/>
      <c r="H74" s="495"/>
      <c r="I74" s="495"/>
      <c r="J74" s="495"/>
    </row>
    <row r="75" spans="1:19">
      <c r="B75" s="492"/>
      <c r="C75" s="492"/>
      <c r="D75" s="492"/>
      <c r="E75" s="487" t="s">
        <v>438</v>
      </c>
      <c r="F75" s="493"/>
      <c r="G75" s="494"/>
      <c r="H75" s="495"/>
      <c r="I75" s="495"/>
      <c r="J75" s="495"/>
    </row>
    <row r="76" spans="1:19">
      <c r="A76" s="430"/>
      <c r="B76" s="492"/>
      <c r="C76" s="492"/>
      <c r="D76" s="492"/>
      <c r="E76" s="487" t="s">
        <v>439</v>
      </c>
      <c r="F76" s="493"/>
      <c r="G76" s="494"/>
      <c r="H76" s="495"/>
      <c r="I76" s="495"/>
      <c r="J76" s="495"/>
    </row>
    <row r="77" spans="1:19">
      <c r="A77" s="430"/>
      <c r="B77" s="492"/>
      <c r="C77" s="492"/>
      <c r="D77" s="492"/>
      <c r="E77" s="487" t="s">
        <v>440</v>
      </c>
    </row>
    <row r="78" spans="1:19" s="430" customFormat="1">
      <c r="A78" s="376"/>
      <c r="B78" s="492"/>
      <c r="C78" s="492"/>
      <c r="D78" s="492"/>
      <c r="E78" s="487" t="s">
        <v>437</v>
      </c>
      <c r="F78" s="423"/>
      <c r="G78" s="376"/>
      <c r="H78" s="435"/>
      <c r="I78" s="435"/>
      <c r="J78" s="435"/>
      <c r="K78" s="376"/>
      <c r="L78" s="376"/>
      <c r="M78" s="376"/>
      <c r="N78" s="376"/>
      <c r="O78" s="376"/>
      <c r="P78" s="376"/>
      <c r="Q78" s="376"/>
      <c r="R78" s="376"/>
      <c r="S78" s="376"/>
    </row>
    <row r="79" spans="1:19" s="430" customFormat="1">
      <c r="A79" s="376"/>
      <c r="B79" s="492"/>
      <c r="C79" s="492"/>
      <c r="D79" s="492"/>
      <c r="E79" s="487" t="s">
        <v>438</v>
      </c>
      <c r="F79" s="423"/>
      <c r="G79" s="376"/>
      <c r="H79" s="435"/>
      <c r="I79" s="435"/>
      <c r="J79" s="435"/>
      <c r="K79" s="376"/>
      <c r="L79" s="376"/>
      <c r="M79" s="376"/>
      <c r="N79" s="376"/>
      <c r="O79" s="376"/>
      <c r="P79" s="376"/>
      <c r="Q79" s="376"/>
      <c r="R79" s="376"/>
      <c r="S79" s="376"/>
    </row>
    <row r="80" spans="1:19">
      <c r="B80" s="492"/>
      <c r="C80" s="492"/>
      <c r="D80" s="492"/>
      <c r="E80" s="487" t="s">
        <v>439</v>
      </c>
    </row>
    <row r="81" spans="2:5">
      <c r="B81" s="492"/>
      <c r="C81" s="492"/>
      <c r="D81" s="492"/>
      <c r="E81" s="487" t="s">
        <v>440</v>
      </c>
    </row>
    <row r="82" spans="2:5">
      <c r="B82" s="487"/>
      <c r="C82" s="487"/>
      <c r="D82" s="487"/>
      <c r="E82" s="487"/>
    </row>
    <row r="85" spans="2:5">
      <c r="D85" s="496"/>
    </row>
  </sheetData>
  <conditionalFormatting sqref="D85">
    <cfRule type="cellIs" dxfId="0" priority="1" operator="lessThan">
      <formula>D84</formula>
    </cfRule>
  </conditionalFormatting>
  <pageMargins left="0.7" right="0.7" top="0.75" bottom="0.75" header="0.3" footer="0.3"/>
  <pageSetup paperSize="8" scale="92" fitToHeight="0" orientation="landscape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E821988-85DE-4610-83E0-74F694591C2B}">
  <sheetPr>
    <tabColor theme="0" tint="-0.14999847407452621"/>
  </sheetPr>
  <dimension ref="A1:C257"/>
  <sheetViews>
    <sheetView workbookViewId="0">
      <selection activeCell="D19" sqref="D19"/>
    </sheetView>
  </sheetViews>
  <sheetFormatPr defaultRowHeight="15.75"/>
  <cols>
    <col min="1" max="1" width="25.75" customWidth="1"/>
    <col min="3" max="3" width="10.625" bestFit="1" customWidth="1"/>
  </cols>
  <sheetData>
    <row r="1" spans="1:3">
      <c r="A1" s="561" t="s">
        <v>441</v>
      </c>
      <c r="B1" s="562">
        <v>1</v>
      </c>
      <c r="C1" s="563" t="s">
        <v>451</v>
      </c>
    </row>
    <row r="2" spans="1:3">
      <c r="A2" s="561" t="s">
        <v>452</v>
      </c>
      <c r="B2" s="564">
        <v>2</v>
      </c>
      <c r="C2" s="565"/>
    </row>
    <row r="3" spans="1:3">
      <c r="A3" s="566" t="s">
        <v>442</v>
      </c>
      <c r="B3" s="566">
        <v>11500</v>
      </c>
      <c r="C3" s="566">
        <v>11510</v>
      </c>
    </row>
    <row r="4" spans="1:3">
      <c r="A4" s="566" t="s">
        <v>42</v>
      </c>
      <c r="B4" s="566">
        <v>2</v>
      </c>
      <c r="C4" s="566">
        <v>2</v>
      </c>
    </row>
    <row r="5" spans="1:3" ht="31.5">
      <c r="A5" s="567" t="s">
        <v>453</v>
      </c>
      <c r="B5" s="568" t="s">
        <v>454</v>
      </c>
      <c r="C5" s="568" t="s">
        <v>455</v>
      </c>
    </row>
    <row r="6" spans="1:3">
      <c r="A6" s="567">
        <v>0</v>
      </c>
      <c r="B6" s="158">
        <v>2.7</v>
      </c>
      <c r="C6" s="158">
        <v>70.430000000000007</v>
      </c>
    </row>
    <row r="7" spans="1:3">
      <c r="A7" s="561">
        <v>1</v>
      </c>
      <c r="B7" s="158">
        <v>2.7</v>
      </c>
      <c r="C7" s="158">
        <v>70.430000000000007</v>
      </c>
    </row>
    <row r="8" spans="1:3">
      <c r="A8" s="561">
        <v>2</v>
      </c>
      <c r="B8" s="158">
        <v>2.7</v>
      </c>
      <c r="C8" s="158">
        <v>70.430000000000007</v>
      </c>
    </row>
    <row r="9" spans="1:3">
      <c r="A9" s="561">
        <v>3</v>
      </c>
      <c r="B9" s="158">
        <v>2.7</v>
      </c>
      <c r="C9" s="158">
        <v>70.430000000000007</v>
      </c>
    </row>
    <row r="10" spans="1:3">
      <c r="A10" s="561">
        <v>4</v>
      </c>
      <c r="B10" s="158">
        <v>2.7</v>
      </c>
      <c r="C10" s="158">
        <v>70.430000000000007</v>
      </c>
    </row>
    <row r="11" spans="1:3">
      <c r="A11" s="561">
        <v>5</v>
      </c>
      <c r="B11" s="158">
        <v>2.7</v>
      </c>
      <c r="C11" s="158">
        <v>70.430000000000007</v>
      </c>
    </row>
    <row r="12" spans="1:3">
      <c r="A12" s="561">
        <v>6</v>
      </c>
      <c r="B12" s="158">
        <v>2.7</v>
      </c>
      <c r="C12" s="158">
        <v>70.430000000000007</v>
      </c>
    </row>
    <row r="13" spans="1:3">
      <c r="A13" s="561">
        <v>7</v>
      </c>
      <c r="B13" s="158">
        <v>2.7</v>
      </c>
      <c r="C13" s="158">
        <v>70.430000000000007</v>
      </c>
    </row>
    <row r="14" spans="1:3">
      <c r="A14" s="561">
        <v>8</v>
      </c>
      <c r="B14" s="158">
        <v>2.7</v>
      </c>
      <c r="C14" s="158">
        <v>70.430000000000007</v>
      </c>
    </row>
    <row r="15" spans="1:3">
      <c r="A15" s="561">
        <v>9</v>
      </c>
      <c r="B15" s="158">
        <v>2.94</v>
      </c>
      <c r="C15" s="158">
        <v>72.959999999999994</v>
      </c>
    </row>
    <row r="16" spans="1:3">
      <c r="A16" s="561">
        <v>10</v>
      </c>
      <c r="B16" s="158">
        <v>3.31</v>
      </c>
      <c r="C16" s="158">
        <v>78.72</v>
      </c>
    </row>
    <row r="17" spans="1:3">
      <c r="A17" s="561">
        <v>11</v>
      </c>
      <c r="B17" s="158">
        <v>3.45</v>
      </c>
      <c r="C17" s="158">
        <v>84.46</v>
      </c>
    </row>
    <row r="18" spans="1:3">
      <c r="A18" s="561">
        <v>12</v>
      </c>
      <c r="B18" s="158">
        <v>3.68</v>
      </c>
      <c r="C18" s="158">
        <v>88.37</v>
      </c>
    </row>
    <row r="19" spans="1:3">
      <c r="A19" s="561">
        <v>13</v>
      </c>
      <c r="B19" s="158">
        <v>3.91</v>
      </c>
      <c r="C19" s="158">
        <v>94.36</v>
      </c>
    </row>
    <row r="20" spans="1:3">
      <c r="A20" s="561">
        <v>14</v>
      </c>
      <c r="B20" s="158">
        <v>4.18</v>
      </c>
      <c r="C20" s="158">
        <v>99.99</v>
      </c>
    </row>
    <row r="21" spans="1:3">
      <c r="A21" s="561">
        <v>15</v>
      </c>
      <c r="B21" s="158">
        <v>4.29</v>
      </c>
      <c r="C21" s="158">
        <v>105.76</v>
      </c>
    </row>
    <row r="22" spans="1:3">
      <c r="A22" s="561">
        <v>16</v>
      </c>
      <c r="B22" s="158">
        <v>4.54</v>
      </c>
      <c r="C22" s="158">
        <v>111.38</v>
      </c>
    </row>
    <row r="23" spans="1:3">
      <c r="A23" s="561">
        <v>17</v>
      </c>
      <c r="B23" s="158">
        <v>4.78</v>
      </c>
      <c r="C23" s="158">
        <v>120.6</v>
      </c>
    </row>
    <row r="24" spans="1:3">
      <c r="A24" s="561">
        <v>18</v>
      </c>
      <c r="B24" s="158">
        <v>4.9000000000000004</v>
      </c>
      <c r="C24" s="158">
        <v>123.13</v>
      </c>
    </row>
    <row r="25" spans="1:3">
      <c r="A25" s="561">
        <v>19</v>
      </c>
      <c r="B25" s="158">
        <v>5.15</v>
      </c>
      <c r="C25" s="158">
        <v>128.76</v>
      </c>
    </row>
    <row r="26" spans="1:3">
      <c r="A26" s="561">
        <v>20</v>
      </c>
      <c r="B26" s="158">
        <v>5.26</v>
      </c>
      <c r="C26" s="158">
        <v>134.63999999999999</v>
      </c>
    </row>
    <row r="27" spans="1:3">
      <c r="A27" s="561">
        <v>21</v>
      </c>
      <c r="B27" s="158">
        <v>5.52</v>
      </c>
      <c r="C27" s="158">
        <v>140.38999999999999</v>
      </c>
    </row>
    <row r="28" spans="1:3">
      <c r="A28" s="561">
        <v>22</v>
      </c>
      <c r="B28" s="158">
        <v>5.63</v>
      </c>
      <c r="C28" s="158">
        <v>142.91</v>
      </c>
    </row>
    <row r="29" spans="1:3">
      <c r="A29" s="561">
        <v>23</v>
      </c>
      <c r="B29" s="158">
        <v>5.88</v>
      </c>
      <c r="C29" s="158">
        <v>149.69999999999999</v>
      </c>
    </row>
    <row r="30" spans="1:3">
      <c r="A30" s="561">
        <v>24</v>
      </c>
      <c r="B30" s="158">
        <v>6</v>
      </c>
      <c r="C30" s="158">
        <v>152.59</v>
      </c>
    </row>
    <row r="31" spans="1:3">
      <c r="A31" s="561">
        <v>25</v>
      </c>
      <c r="B31" s="158">
        <v>6.24</v>
      </c>
      <c r="C31" s="158">
        <v>161.32</v>
      </c>
    </row>
    <row r="32" spans="1:3">
      <c r="A32" s="561">
        <v>26</v>
      </c>
      <c r="B32" s="158">
        <v>6.61</v>
      </c>
      <c r="C32" s="158">
        <v>170.53</v>
      </c>
    </row>
    <row r="33" spans="1:3">
      <c r="A33" s="561">
        <v>27</v>
      </c>
      <c r="B33" s="158">
        <v>6.73</v>
      </c>
      <c r="C33" s="158">
        <v>172.83</v>
      </c>
    </row>
    <row r="34" spans="1:3">
      <c r="A34" s="561">
        <v>28</v>
      </c>
      <c r="B34" s="158">
        <v>6.99</v>
      </c>
      <c r="C34" s="158">
        <v>182.04</v>
      </c>
    </row>
    <row r="35" spans="1:3">
      <c r="A35" s="561">
        <v>29</v>
      </c>
      <c r="B35" s="158">
        <v>7.1</v>
      </c>
      <c r="C35" s="158">
        <v>184.58</v>
      </c>
    </row>
    <row r="36" spans="1:3">
      <c r="A36" s="561">
        <v>30</v>
      </c>
      <c r="B36" s="158">
        <v>7.35</v>
      </c>
      <c r="C36" s="158">
        <v>193.66</v>
      </c>
    </row>
    <row r="37" spans="1:3">
      <c r="A37" s="561">
        <v>31</v>
      </c>
      <c r="B37" s="158">
        <v>7.47</v>
      </c>
      <c r="C37" s="158">
        <v>196.08</v>
      </c>
    </row>
    <row r="38" spans="1:3">
      <c r="A38" s="561">
        <v>32</v>
      </c>
      <c r="B38" s="158">
        <v>7.72</v>
      </c>
      <c r="C38" s="158">
        <v>201.83</v>
      </c>
    </row>
    <row r="39" spans="1:3">
      <c r="A39" s="561">
        <v>33</v>
      </c>
      <c r="B39" s="158">
        <v>7.96</v>
      </c>
      <c r="C39" s="158">
        <v>208.85</v>
      </c>
    </row>
    <row r="40" spans="1:3">
      <c r="A40" s="561">
        <v>34</v>
      </c>
      <c r="B40" s="158">
        <v>8.09</v>
      </c>
      <c r="C40" s="158">
        <v>211.5</v>
      </c>
    </row>
    <row r="41" spans="1:3">
      <c r="A41" s="561">
        <v>35</v>
      </c>
      <c r="B41" s="158">
        <v>8.33</v>
      </c>
      <c r="C41" s="158">
        <v>220.48</v>
      </c>
    </row>
    <row r="42" spans="1:3">
      <c r="A42" s="561">
        <v>36</v>
      </c>
      <c r="B42" s="158">
        <v>8.4600000000000009</v>
      </c>
      <c r="C42" s="158">
        <v>222.9</v>
      </c>
    </row>
    <row r="43" spans="1:3">
      <c r="A43" s="561">
        <v>37</v>
      </c>
      <c r="B43" s="158">
        <v>8.82</v>
      </c>
      <c r="C43" s="158">
        <v>228.65</v>
      </c>
    </row>
    <row r="44" spans="1:3">
      <c r="A44" s="561">
        <v>38</v>
      </c>
      <c r="B44" s="158">
        <v>9.07</v>
      </c>
      <c r="C44" s="158">
        <v>234.41</v>
      </c>
    </row>
    <row r="45" spans="1:3">
      <c r="A45" s="561">
        <v>39</v>
      </c>
      <c r="B45" s="158">
        <v>9.31</v>
      </c>
      <c r="C45" s="158">
        <v>240.15</v>
      </c>
    </row>
    <row r="46" spans="1:3">
      <c r="A46" s="561">
        <v>40</v>
      </c>
      <c r="B46" s="158">
        <v>9.42</v>
      </c>
      <c r="C46" s="158">
        <v>246.04</v>
      </c>
    </row>
    <row r="47" spans="1:3">
      <c r="A47" s="561">
        <v>41</v>
      </c>
      <c r="B47" s="158">
        <v>9.69</v>
      </c>
      <c r="C47" s="158">
        <v>250.05</v>
      </c>
    </row>
    <row r="48" spans="1:3">
      <c r="A48" s="561">
        <v>42</v>
      </c>
      <c r="B48" s="158">
        <v>9.93</v>
      </c>
      <c r="C48" s="158">
        <v>255.8</v>
      </c>
    </row>
    <row r="49" spans="1:3">
      <c r="A49" s="561">
        <v>43</v>
      </c>
      <c r="B49" s="158">
        <v>10.039999999999999</v>
      </c>
      <c r="C49" s="158">
        <v>261.89999999999998</v>
      </c>
    </row>
    <row r="50" spans="1:3">
      <c r="A50" s="561">
        <v>44</v>
      </c>
      <c r="B50" s="158">
        <v>10.28</v>
      </c>
      <c r="C50" s="158">
        <v>265.7</v>
      </c>
    </row>
    <row r="51" spans="1:3">
      <c r="A51" s="561">
        <v>45</v>
      </c>
      <c r="B51" s="158">
        <v>10.42</v>
      </c>
      <c r="C51" s="158">
        <v>271.68</v>
      </c>
    </row>
    <row r="52" spans="1:3">
      <c r="A52" s="561">
        <v>46</v>
      </c>
      <c r="B52" s="158">
        <v>10.65</v>
      </c>
      <c r="C52" s="158">
        <v>277.55</v>
      </c>
    </row>
    <row r="53" spans="1:3">
      <c r="A53" s="561">
        <v>47</v>
      </c>
      <c r="B53" s="158">
        <v>10.9</v>
      </c>
      <c r="C53" s="158">
        <v>284.8</v>
      </c>
    </row>
    <row r="54" spans="1:3">
      <c r="A54" s="561">
        <v>48</v>
      </c>
      <c r="B54" s="158">
        <v>11.16</v>
      </c>
      <c r="C54" s="158">
        <v>290.79000000000002</v>
      </c>
    </row>
    <row r="55" spans="1:3">
      <c r="A55" s="561">
        <v>49</v>
      </c>
      <c r="B55" s="158">
        <v>11.28</v>
      </c>
      <c r="C55" s="158">
        <v>296.66000000000003</v>
      </c>
    </row>
    <row r="56" spans="1:3">
      <c r="A56" s="561">
        <v>50</v>
      </c>
      <c r="B56" s="158">
        <v>11.51</v>
      </c>
      <c r="C56" s="158">
        <v>300.68</v>
      </c>
    </row>
    <row r="57" spans="1:3">
      <c r="A57" s="561">
        <v>51</v>
      </c>
      <c r="B57" s="158">
        <v>11.63</v>
      </c>
      <c r="C57" s="158">
        <v>303.20999999999998</v>
      </c>
    </row>
    <row r="58" spans="1:3">
      <c r="A58" s="561">
        <v>52</v>
      </c>
      <c r="B58" s="158">
        <v>11.89</v>
      </c>
      <c r="C58" s="158">
        <v>312.3</v>
      </c>
    </row>
    <row r="59" spans="1:3">
      <c r="A59" s="561">
        <v>53</v>
      </c>
      <c r="B59" s="158">
        <v>12.01</v>
      </c>
      <c r="C59" s="158">
        <v>313</v>
      </c>
    </row>
    <row r="60" spans="1:3">
      <c r="A60" s="561">
        <v>54</v>
      </c>
      <c r="B60" s="158">
        <v>12.25</v>
      </c>
      <c r="C60" s="158">
        <v>322.3</v>
      </c>
    </row>
    <row r="61" spans="1:3">
      <c r="A61" s="561">
        <v>55</v>
      </c>
      <c r="B61" s="158">
        <v>12.51</v>
      </c>
      <c r="C61" s="158">
        <v>325.08</v>
      </c>
    </row>
    <row r="62" spans="1:3">
      <c r="A62" s="561">
        <v>56</v>
      </c>
      <c r="B62" s="158">
        <v>12.74</v>
      </c>
      <c r="C62" s="158">
        <v>332.44</v>
      </c>
    </row>
    <row r="63" spans="1:3">
      <c r="A63" s="561">
        <v>57</v>
      </c>
      <c r="B63" s="158">
        <v>12.97</v>
      </c>
      <c r="C63" s="158">
        <v>334.97</v>
      </c>
    </row>
    <row r="64" spans="1:3">
      <c r="A64" s="561">
        <v>58</v>
      </c>
      <c r="B64" s="158">
        <v>13.25</v>
      </c>
      <c r="C64" s="158">
        <v>341.99</v>
      </c>
    </row>
    <row r="65" spans="1:3">
      <c r="A65" s="561">
        <v>59</v>
      </c>
      <c r="B65" s="158">
        <v>13.36</v>
      </c>
      <c r="C65" s="158">
        <v>344.52</v>
      </c>
    </row>
    <row r="66" spans="1:3">
      <c r="A66" s="561">
        <v>60</v>
      </c>
      <c r="B66" s="158">
        <v>13.6</v>
      </c>
      <c r="C66" s="158">
        <v>350.63</v>
      </c>
    </row>
    <row r="67" spans="1:3">
      <c r="A67" s="561">
        <v>61</v>
      </c>
      <c r="B67" s="158">
        <v>13.72</v>
      </c>
      <c r="C67" s="158">
        <v>354.42</v>
      </c>
    </row>
    <row r="68" spans="1:3">
      <c r="A68" s="561">
        <v>62</v>
      </c>
      <c r="B68" s="158">
        <v>13.97</v>
      </c>
      <c r="C68" s="158">
        <v>360.52</v>
      </c>
    </row>
    <row r="69" spans="1:3">
      <c r="A69" s="561">
        <v>63</v>
      </c>
      <c r="B69" s="158">
        <v>14.1</v>
      </c>
      <c r="C69" s="158">
        <v>366.4</v>
      </c>
    </row>
    <row r="70" spans="1:3">
      <c r="A70" s="561">
        <v>64</v>
      </c>
      <c r="B70" s="158">
        <v>14.33</v>
      </c>
      <c r="C70" s="158">
        <v>370.42</v>
      </c>
    </row>
    <row r="71" spans="1:3">
      <c r="A71" s="561">
        <v>65</v>
      </c>
      <c r="B71" s="158">
        <v>14.46</v>
      </c>
      <c r="C71" s="158">
        <v>376.29</v>
      </c>
    </row>
    <row r="72" spans="1:3">
      <c r="A72" s="561">
        <v>66</v>
      </c>
      <c r="B72" s="158">
        <v>14.7</v>
      </c>
      <c r="C72" s="158">
        <v>382.15</v>
      </c>
    </row>
    <row r="73" spans="1:3">
      <c r="A73" s="561">
        <v>67</v>
      </c>
      <c r="B73" s="158">
        <v>14.83</v>
      </c>
      <c r="C73" s="158">
        <v>382.62</v>
      </c>
    </row>
    <row r="74" spans="1:3">
      <c r="A74" s="561">
        <v>68</v>
      </c>
      <c r="B74" s="158">
        <v>15.06</v>
      </c>
      <c r="C74" s="158">
        <v>388.14</v>
      </c>
    </row>
    <row r="75" spans="1:3">
      <c r="A75" s="561">
        <v>69</v>
      </c>
      <c r="B75" s="158">
        <v>15.31</v>
      </c>
      <c r="C75" s="158">
        <v>394.81</v>
      </c>
    </row>
    <row r="76" spans="1:3">
      <c r="A76" s="561">
        <v>70</v>
      </c>
      <c r="B76" s="158">
        <v>15.57</v>
      </c>
      <c r="C76" s="158">
        <v>397.93</v>
      </c>
    </row>
    <row r="77" spans="1:3">
      <c r="A77" s="561">
        <v>71</v>
      </c>
      <c r="B77" s="158">
        <v>15.68</v>
      </c>
      <c r="C77" s="158">
        <v>397.93</v>
      </c>
    </row>
    <row r="78" spans="1:3">
      <c r="A78" s="561">
        <v>72</v>
      </c>
      <c r="B78" s="158">
        <v>16.04</v>
      </c>
      <c r="C78" s="158">
        <v>397.93</v>
      </c>
    </row>
    <row r="79" spans="1:3">
      <c r="A79" s="561">
        <v>73</v>
      </c>
      <c r="B79" s="158">
        <v>16.18</v>
      </c>
      <c r="C79" s="158">
        <v>397.93</v>
      </c>
    </row>
    <row r="80" spans="1:3">
      <c r="A80" s="561">
        <v>74</v>
      </c>
      <c r="B80" s="158">
        <v>16.420000000000002</v>
      </c>
      <c r="C80" s="158">
        <v>397.93</v>
      </c>
    </row>
    <row r="81" spans="1:3">
      <c r="A81" s="561">
        <v>75</v>
      </c>
      <c r="B81" s="158">
        <v>16.79</v>
      </c>
      <c r="C81" s="158">
        <v>397.93</v>
      </c>
    </row>
    <row r="82" spans="1:3">
      <c r="A82" s="561">
        <v>76</v>
      </c>
      <c r="B82" s="158">
        <v>16.91</v>
      </c>
      <c r="C82" s="158">
        <v>397.93</v>
      </c>
    </row>
    <row r="83" spans="1:3">
      <c r="A83" s="561">
        <v>77</v>
      </c>
      <c r="B83" s="158">
        <v>17.16</v>
      </c>
      <c r="C83" s="158">
        <v>397.93</v>
      </c>
    </row>
    <row r="84" spans="1:3">
      <c r="A84" s="561">
        <v>78</v>
      </c>
      <c r="B84" s="158">
        <v>17.28</v>
      </c>
      <c r="C84" s="158">
        <v>397.93</v>
      </c>
    </row>
    <row r="85" spans="1:3">
      <c r="A85" s="561">
        <v>79</v>
      </c>
      <c r="B85" s="158">
        <v>17.52</v>
      </c>
      <c r="C85" s="158">
        <v>397.93</v>
      </c>
    </row>
    <row r="86" spans="1:3">
      <c r="A86" s="561">
        <v>80</v>
      </c>
      <c r="B86" s="158">
        <v>17.649999999999999</v>
      </c>
      <c r="C86" s="158">
        <v>397.93</v>
      </c>
    </row>
    <row r="87" spans="1:3">
      <c r="A87" s="561">
        <v>81</v>
      </c>
      <c r="B87" s="158">
        <v>17.77</v>
      </c>
      <c r="C87" s="158">
        <v>397.93</v>
      </c>
    </row>
    <row r="88" spans="1:3">
      <c r="A88" s="561">
        <v>82</v>
      </c>
      <c r="B88" s="158">
        <v>18.010000000000002</v>
      </c>
      <c r="C88" s="158">
        <v>397.93</v>
      </c>
    </row>
    <row r="89" spans="1:3">
      <c r="A89" s="561">
        <v>83</v>
      </c>
      <c r="B89" s="158">
        <v>18.13</v>
      </c>
      <c r="C89" s="158">
        <v>397.93</v>
      </c>
    </row>
    <row r="90" spans="1:3">
      <c r="A90" s="561">
        <v>84</v>
      </c>
      <c r="B90" s="158">
        <v>18.260000000000002</v>
      </c>
      <c r="C90" s="158">
        <v>397.93</v>
      </c>
    </row>
    <row r="91" spans="1:3">
      <c r="A91" s="561">
        <v>85</v>
      </c>
      <c r="B91" s="158">
        <v>18.5</v>
      </c>
      <c r="C91" s="158">
        <v>397.93</v>
      </c>
    </row>
    <row r="92" spans="1:3">
      <c r="A92" s="561">
        <v>86</v>
      </c>
      <c r="B92" s="158">
        <v>18.63</v>
      </c>
      <c r="C92" s="158">
        <v>397.93</v>
      </c>
    </row>
    <row r="93" spans="1:3">
      <c r="A93" s="561">
        <v>87</v>
      </c>
      <c r="B93" s="158">
        <v>18.739999999999998</v>
      </c>
      <c r="C93" s="158">
        <v>397.93</v>
      </c>
    </row>
    <row r="94" spans="1:3">
      <c r="A94" s="561">
        <v>88</v>
      </c>
      <c r="B94" s="158">
        <v>19</v>
      </c>
      <c r="C94" s="158">
        <v>397.93</v>
      </c>
    </row>
    <row r="95" spans="1:3">
      <c r="A95" s="561">
        <v>89</v>
      </c>
      <c r="B95" s="158">
        <v>19.11</v>
      </c>
      <c r="C95" s="158">
        <v>397.93</v>
      </c>
    </row>
    <row r="96" spans="1:3">
      <c r="A96" s="561">
        <v>90</v>
      </c>
      <c r="B96" s="158">
        <v>19.239999999999998</v>
      </c>
      <c r="C96" s="158">
        <v>397.93</v>
      </c>
    </row>
    <row r="97" spans="1:3">
      <c r="A97" s="561">
        <v>91</v>
      </c>
      <c r="B97" s="158">
        <v>19.48</v>
      </c>
      <c r="C97">
        <v>0</v>
      </c>
    </row>
    <row r="98" spans="1:3">
      <c r="A98" s="561">
        <v>92</v>
      </c>
      <c r="B98" s="158">
        <v>19.600000000000001</v>
      </c>
      <c r="C98">
        <v>0</v>
      </c>
    </row>
    <row r="99" spans="1:3">
      <c r="A99" s="561">
        <v>93</v>
      </c>
      <c r="B99" s="158">
        <v>19.84</v>
      </c>
      <c r="C99">
        <v>0</v>
      </c>
    </row>
    <row r="100" spans="1:3">
      <c r="A100" s="561">
        <v>94</v>
      </c>
      <c r="B100" s="158">
        <v>20.21</v>
      </c>
      <c r="C100">
        <v>0</v>
      </c>
    </row>
    <row r="101" spans="1:3">
      <c r="A101" s="561">
        <v>95</v>
      </c>
      <c r="B101" s="158">
        <v>20.34</v>
      </c>
      <c r="C101">
        <v>0</v>
      </c>
    </row>
    <row r="102" spans="1:3">
      <c r="A102" s="561">
        <v>96</v>
      </c>
      <c r="B102" s="158">
        <v>20.46</v>
      </c>
      <c r="C102">
        <v>0</v>
      </c>
    </row>
    <row r="103" spans="1:3">
      <c r="A103" s="561">
        <v>97</v>
      </c>
      <c r="B103" s="158">
        <v>20.7</v>
      </c>
      <c r="C103">
        <v>0</v>
      </c>
    </row>
    <row r="104" spans="1:3">
      <c r="A104" s="561">
        <v>98</v>
      </c>
      <c r="B104" s="158">
        <v>20.83</v>
      </c>
      <c r="C104">
        <v>0</v>
      </c>
    </row>
    <row r="105" spans="1:3">
      <c r="A105" s="561">
        <v>99</v>
      </c>
      <c r="B105" s="158">
        <v>20.96</v>
      </c>
      <c r="C105">
        <v>0</v>
      </c>
    </row>
    <row r="106" spans="1:3">
      <c r="A106" s="561">
        <v>100</v>
      </c>
      <c r="B106" s="158">
        <v>21.33</v>
      </c>
      <c r="C106">
        <v>0</v>
      </c>
    </row>
    <row r="107" spans="1:3">
      <c r="A107" s="561">
        <v>101</v>
      </c>
      <c r="B107" s="158">
        <v>21.43</v>
      </c>
      <c r="C107">
        <v>0</v>
      </c>
    </row>
    <row r="108" spans="1:3">
      <c r="A108" s="561">
        <v>102</v>
      </c>
      <c r="B108" s="158">
        <v>21.57</v>
      </c>
      <c r="C108">
        <v>0</v>
      </c>
    </row>
    <row r="109" spans="1:3">
      <c r="A109" s="561">
        <v>103</v>
      </c>
      <c r="B109" s="158">
        <v>21.69</v>
      </c>
      <c r="C109">
        <v>0</v>
      </c>
    </row>
    <row r="110" spans="1:3">
      <c r="A110" s="561">
        <v>104</v>
      </c>
      <c r="B110" s="158">
        <v>21.81</v>
      </c>
      <c r="C110">
        <v>0</v>
      </c>
    </row>
    <row r="111" spans="1:3">
      <c r="A111" s="561">
        <v>105</v>
      </c>
      <c r="B111" s="158">
        <v>21.94</v>
      </c>
      <c r="C111">
        <v>0</v>
      </c>
    </row>
    <row r="112" spans="1:3">
      <c r="A112" s="561">
        <v>106</v>
      </c>
      <c r="B112" s="158">
        <v>22.05</v>
      </c>
      <c r="C112">
        <v>0</v>
      </c>
    </row>
    <row r="113" spans="1:3">
      <c r="A113" s="561">
        <v>107</v>
      </c>
      <c r="B113" s="158">
        <v>22.18</v>
      </c>
      <c r="C113">
        <v>0</v>
      </c>
    </row>
    <row r="114" spans="1:3">
      <c r="A114" s="561">
        <v>108</v>
      </c>
      <c r="B114" s="158">
        <v>22.3</v>
      </c>
      <c r="C114">
        <v>0</v>
      </c>
    </row>
    <row r="115" spans="1:3">
      <c r="A115" s="561">
        <v>109</v>
      </c>
      <c r="B115" s="158">
        <v>22.42</v>
      </c>
      <c r="C115">
        <v>0</v>
      </c>
    </row>
    <row r="116" spans="1:3">
      <c r="A116" s="561">
        <v>110</v>
      </c>
      <c r="B116" s="158">
        <v>22.67</v>
      </c>
      <c r="C116">
        <v>0</v>
      </c>
    </row>
    <row r="117" spans="1:3">
      <c r="A117" s="561">
        <v>111</v>
      </c>
      <c r="B117" s="158">
        <v>22.79</v>
      </c>
      <c r="C117">
        <v>0</v>
      </c>
    </row>
    <row r="118" spans="1:3">
      <c r="A118" s="561">
        <v>112</v>
      </c>
      <c r="B118" s="158">
        <v>22.91</v>
      </c>
      <c r="C118">
        <v>0</v>
      </c>
    </row>
    <row r="119" spans="1:3">
      <c r="A119" s="561">
        <v>113</v>
      </c>
      <c r="B119" s="158">
        <v>23.03</v>
      </c>
      <c r="C119">
        <v>0</v>
      </c>
    </row>
    <row r="120" spans="1:3">
      <c r="A120" s="561">
        <v>114</v>
      </c>
      <c r="B120" s="158">
        <v>23.15</v>
      </c>
      <c r="C120">
        <v>0</v>
      </c>
    </row>
    <row r="121" spans="1:3">
      <c r="A121" s="561">
        <v>115</v>
      </c>
      <c r="B121" s="158">
        <v>23.4</v>
      </c>
      <c r="C121">
        <v>0</v>
      </c>
    </row>
    <row r="122" spans="1:3">
      <c r="A122" s="561">
        <v>116</v>
      </c>
      <c r="B122" s="158">
        <v>23.52</v>
      </c>
      <c r="C122">
        <v>0</v>
      </c>
    </row>
    <row r="123" spans="1:3">
      <c r="A123" s="561">
        <v>117</v>
      </c>
      <c r="B123" s="158">
        <v>23.65</v>
      </c>
      <c r="C123">
        <v>0</v>
      </c>
    </row>
    <row r="124" spans="1:3">
      <c r="A124" s="561">
        <v>118</v>
      </c>
      <c r="B124" s="158">
        <v>23.75</v>
      </c>
      <c r="C124">
        <v>0</v>
      </c>
    </row>
    <row r="125" spans="1:3">
      <c r="A125" s="561">
        <v>119</v>
      </c>
      <c r="B125" s="158">
        <v>23.89</v>
      </c>
      <c r="C125">
        <v>0</v>
      </c>
    </row>
    <row r="126" spans="1:3">
      <c r="A126" s="561">
        <v>120</v>
      </c>
      <c r="B126" s="158">
        <v>23.89</v>
      </c>
      <c r="C126">
        <v>0</v>
      </c>
    </row>
    <row r="127" spans="1:3">
      <c r="A127" s="561">
        <v>121</v>
      </c>
      <c r="B127" s="158">
        <v>24.26</v>
      </c>
      <c r="C127">
        <v>0</v>
      </c>
    </row>
    <row r="128" spans="1:3">
      <c r="A128" s="561">
        <v>122</v>
      </c>
      <c r="B128" s="158">
        <v>24.5</v>
      </c>
      <c r="C128">
        <v>0</v>
      </c>
    </row>
    <row r="129" spans="1:3">
      <c r="A129" s="561">
        <v>123</v>
      </c>
      <c r="B129" s="158">
        <v>24.62</v>
      </c>
      <c r="C129">
        <v>0</v>
      </c>
    </row>
    <row r="130" spans="1:3">
      <c r="A130" s="561">
        <v>124</v>
      </c>
      <c r="B130" s="158">
        <v>24.62</v>
      </c>
      <c r="C130">
        <v>0</v>
      </c>
    </row>
    <row r="131" spans="1:3">
      <c r="A131" s="561">
        <v>125</v>
      </c>
      <c r="B131" s="158">
        <v>24.75</v>
      </c>
      <c r="C131">
        <v>0</v>
      </c>
    </row>
    <row r="132" spans="1:3">
      <c r="A132" s="561">
        <v>126</v>
      </c>
      <c r="B132" s="158">
        <v>24.88</v>
      </c>
      <c r="C132">
        <v>0</v>
      </c>
    </row>
    <row r="133" spans="1:3">
      <c r="A133" s="561">
        <v>127</v>
      </c>
      <c r="B133" s="158">
        <v>24.99</v>
      </c>
      <c r="C133">
        <v>0</v>
      </c>
    </row>
    <row r="134" spans="1:3">
      <c r="A134" s="561">
        <v>128</v>
      </c>
      <c r="B134" s="158">
        <v>24.99</v>
      </c>
      <c r="C134">
        <v>0</v>
      </c>
    </row>
    <row r="135" spans="1:3">
      <c r="A135" s="561">
        <v>129</v>
      </c>
      <c r="B135" s="158">
        <v>25.11</v>
      </c>
      <c r="C135">
        <v>0</v>
      </c>
    </row>
    <row r="136" spans="1:3">
      <c r="A136" s="561">
        <v>130</v>
      </c>
      <c r="B136" s="158">
        <v>25.23</v>
      </c>
      <c r="C136">
        <v>0</v>
      </c>
    </row>
    <row r="137" spans="1:3">
      <c r="A137" s="561">
        <v>131</v>
      </c>
      <c r="B137" s="158">
        <v>25.38</v>
      </c>
      <c r="C137">
        <v>0</v>
      </c>
    </row>
    <row r="138" spans="1:3">
      <c r="A138" s="561">
        <v>132</v>
      </c>
      <c r="B138" s="158">
        <v>25.38</v>
      </c>
      <c r="C138">
        <v>0</v>
      </c>
    </row>
    <row r="139" spans="1:3">
      <c r="A139" s="561">
        <v>133</v>
      </c>
      <c r="B139" s="158">
        <v>25.49</v>
      </c>
      <c r="C139">
        <v>0</v>
      </c>
    </row>
    <row r="140" spans="1:3">
      <c r="A140" s="561">
        <v>134</v>
      </c>
      <c r="B140" s="158">
        <v>25.61</v>
      </c>
      <c r="C140">
        <v>0</v>
      </c>
    </row>
    <row r="141" spans="1:3">
      <c r="A141" s="561">
        <v>135</v>
      </c>
      <c r="B141" s="158">
        <v>25.74</v>
      </c>
      <c r="C141">
        <v>0</v>
      </c>
    </row>
    <row r="142" spans="1:3">
      <c r="A142" s="561">
        <v>136</v>
      </c>
      <c r="B142" s="158">
        <v>25.84</v>
      </c>
      <c r="C142">
        <v>0</v>
      </c>
    </row>
    <row r="143" spans="1:3">
      <c r="A143" s="561">
        <v>137</v>
      </c>
      <c r="B143" s="158">
        <v>25.84</v>
      </c>
      <c r="C143">
        <v>0</v>
      </c>
    </row>
    <row r="144" spans="1:3">
      <c r="A144" s="561">
        <v>138</v>
      </c>
      <c r="B144" s="158">
        <v>25.97</v>
      </c>
      <c r="C144">
        <v>0</v>
      </c>
    </row>
    <row r="145" spans="1:3">
      <c r="A145" s="561">
        <v>139</v>
      </c>
      <c r="B145" s="158">
        <v>26.11</v>
      </c>
      <c r="C145">
        <v>0</v>
      </c>
    </row>
    <row r="146" spans="1:3">
      <c r="A146" s="561">
        <v>140</v>
      </c>
      <c r="B146" s="158">
        <v>26.22</v>
      </c>
      <c r="C146">
        <v>0</v>
      </c>
    </row>
    <row r="147" spans="1:3">
      <c r="A147" s="561">
        <v>141</v>
      </c>
      <c r="B147" s="158">
        <v>26.22</v>
      </c>
      <c r="C147">
        <v>0</v>
      </c>
    </row>
    <row r="148" spans="1:3">
      <c r="A148" s="561">
        <v>142</v>
      </c>
      <c r="B148" s="158">
        <v>26.35</v>
      </c>
      <c r="C148">
        <v>0</v>
      </c>
    </row>
    <row r="149" spans="1:3">
      <c r="A149" s="561">
        <v>143</v>
      </c>
      <c r="B149" s="158">
        <v>26.46</v>
      </c>
      <c r="C149">
        <v>0</v>
      </c>
    </row>
    <row r="150" spans="1:3">
      <c r="A150" s="561">
        <v>144</v>
      </c>
      <c r="B150" s="158">
        <v>26.58</v>
      </c>
      <c r="C150">
        <v>0</v>
      </c>
    </row>
    <row r="151" spans="1:3">
      <c r="A151" s="561">
        <v>145</v>
      </c>
      <c r="B151" s="158">
        <v>26.58</v>
      </c>
      <c r="C151">
        <v>0</v>
      </c>
    </row>
    <row r="152" spans="1:3">
      <c r="A152" s="561">
        <v>146</v>
      </c>
      <c r="B152" s="158">
        <v>26.7</v>
      </c>
      <c r="C152">
        <v>0</v>
      </c>
    </row>
    <row r="153" spans="1:3">
      <c r="A153" s="561">
        <v>147</v>
      </c>
      <c r="B153" s="158">
        <v>26.84</v>
      </c>
      <c r="C153">
        <v>0</v>
      </c>
    </row>
    <row r="154" spans="1:3">
      <c r="A154" s="561">
        <v>148</v>
      </c>
      <c r="B154" s="158">
        <v>26.97</v>
      </c>
      <c r="C154">
        <v>0</v>
      </c>
    </row>
    <row r="155" spans="1:3">
      <c r="A155" s="561">
        <v>149</v>
      </c>
      <c r="B155" s="158">
        <v>26.97</v>
      </c>
      <c r="C155">
        <v>0</v>
      </c>
    </row>
    <row r="156" spans="1:3">
      <c r="A156" s="561">
        <v>150</v>
      </c>
      <c r="B156" s="158">
        <v>27.08</v>
      </c>
      <c r="C156">
        <v>0</v>
      </c>
    </row>
    <row r="157" spans="1:3">
      <c r="A157" s="561">
        <v>151</v>
      </c>
      <c r="B157" s="158">
        <v>27.2</v>
      </c>
      <c r="C157">
        <v>0</v>
      </c>
    </row>
    <row r="158" spans="1:3">
      <c r="A158" s="561">
        <v>152</v>
      </c>
      <c r="B158" s="158">
        <v>27.2</v>
      </c>
      <c r="C158">
        <v>0</v>
      </c>
    </row>
    <row r="159" spans="1:3">
      <c r="A159" s="561">
        <v>153</v>
      </c>
      <c r="B159" s="158">
        <v>27.32</v>
      </c>
      <c r="C159">
        <v>0</v>
      </c>
    </row>
    <row r="160" spans="1:3">
      <c r="A160" s="561">
        <v>154</v>
      </c>
      <c r="B160" s="158">
        <v>27.43</v>
      </c>
      <c r="C160">
        <v>0</v>
      </c>
    </row>
    <row r="161" spans="1:3">
      <c r="A161" s="561">
        <v>155</v>
      </c>
      <c r="B161" s="158">
        <v>27.43</v>
      </c>
      <c r="C161">
        <v>0</v>
      </c>
    </row>
    <row r="162" spans="1:3">
      <c r="A162" s="561">
        <v>156</v>
      </c>
      <c r="B162" s="158">
        <v>27.57</v>
      </c>
      <c r="C162">
        <v>0</v>
      </c>
    </row>
    <row r="163" spans="1:3">
      <c r="A163" s="561">
        <v>157</v>
      </c>
      <c r="B163" s="158">
        <v>27.57</v>
      </c>
      <c r="C163">
        <v>0</v>
      </c>
    </row>
    <row r="164" spans="1:3">
      <c r="A164" s="561">
        <v>158</v>
      </c>
      <c r="B164" s="158">
        <v>27.7</v>
      </c>
      <c r="C164">
        <v>0</v>
      </c>
    </row>
    <row r="165" spans="1:3">
      <c r="A165" s="561">
        <v>159</v>
      </c>
      <c r="B165" s="158">
        <v>27.81</v>
      </c>
      <c r="C165">
        <v>0</v>
      </c>
    </row>
    <row r="166" spans="1:3">
      <c r="A166" s="561">
        <v>160</v>
      </c>
      <c r="B166" s="158">
        <v>27.81</v>
      </c>
      <c r="C166">
        <v>0</v>
      </c>
    </row>
    <row r="167" spans="1:3">
      <c r="A167" s="561">
        <v>161</v>
      </c>
      <c r="B167" s="158">
        <v>27.93</v>
      </c>
      <c r="C167">
        <v>0</v>
      </c>
    </row>
    <row r="168" spans="1:3">
      <c r="A168" s="561">
        <v>162</v>
      </c>
      <c r="B168" s="158">
        <v>28.06</v>
      </c>
      <c r="C168">
        <v>0</v>
      </c>
    </row>
    <row r="169" spans="1:3">
      <c r="A169" s="561">
        <v>163</v>
      </c>
      <c r="B169" s="158">
        <v>28.06</v>
      </c>
      <c r="C169">
        <v>0</v>
      </c>
    </row>
    <row r="170" spans="1:3">
      <c r="A170" s="561">
        <v>164</v>
      </c>
      <c r="B170" s="158">
        <v>28.17</v>
      </c>
      <c r="C170">
        <v>0</v>
      </c>
    </row>
    <row r="171" spans="1:3">
      <c r="A171" s="561">
        <v>165</v>
      </c>
      <c r="B171" s="158">
        <v>28.17</v>
      </c>
      <c r="C171">
        <v>0</v>
      </c>
    </row>
    <row r="172" spans="1:3">
      <c r="A172" s="561">
        <v>166</v>
      </c>
      <c r="B172" s="158">
        <v>28.3</v>
      </c>
      <c r="C172">
        <v>0</v>
      </c>
    </row>
    <row r="173" spans="1:3">
      <c r="A173" s="561">
        <v>167</v>
      </c>
      <c r="B173" s="158">
        <v>28.44</v>
      </c>
      <c r="C173">
        <v>0</v>
      </c>
    </row>
    <row r="174" spans="1:3">
      <c r="A174" s="561">
        <v>168</v>
      </c>
      <c r="B174" s="158">
        <v>28.44</v>
      </c>
      <c r="C174">
        <v>0</v>
      </c>
    </row>
    <row r="175" spans="1:3">
      <c r="A175" s="561">
        <v>169</v>
      </c>
      <c r="B175" s="158">
        <v>28.67</v>
      </c>
      <c r="C175">
        <v>0</v>
      </c>
    </row>
    <row r="176" spans="1:3">
      <c r="A176" s="561">
        <v>170</v>
      </c>
      <c r="B176" s="158">
        <v>28.78</v>
      </c>
      <c r="C176">
        <v>0</v>
      </c>
    </row>
    <row r="177" spans="1:3">
      <c r="A177" s="561">
        <v>171</v>
      </c>
      <c r="B177" s="158">
        <v>28.78</v>
      </c>
      <c r="C177">
        <v>0</v>
      </c>
    </row>
    <row r="178" spans="1:3">
      <c r="A178" s="561">
        <v>172</v>
      </c>
      <c r="B178" s="158">
        <v>28.91</v>
      </c>
      <c r="C178">
        <v>0</v>
      </c>
    </row>
    <row r="179" spans="1:3">
      <c r="A179" s="561">
        <v>173</v>
      </c>
      <c r="B179" s="158">
        <v>28.91</v>
      </c>
      <c r="C179">
        <v>0</v>
      </c>
    </row>
    <row r="180" spans="1:3">
      <c r="A180" s="561">
        <v>174</v>
      </c>
      <c r="B180" s="158">
        <v>29.04</v>
      </c>
      <c r="C180">
        <v>0</v>
      </c>
    </row>
    <row r="181" spans="1:3">
      <c r="A181" s="561">
        <v>175</v>
      </c>
      <c r="B181" s="158">
        <v>29.16</v>
      </c>
      <c r="C181">
        <v>0</v>
      </c>
    </row>
    <row r="182" spans="1:3">
      <c r="A182" s="561">
        <v>176</v>
      </c>
      <c r="B182" s="158">
        <v>29.16</v>
      </c>
      <c r="C182">
        <v>0</v>
      </c>
    </row>
    <row r="183" spans="1:3">
      <c r="A183" s="561">
        <v>177</v>
      </c>
      <c r="B183" s="158">
        <v>29.29</v>
      </c>
      <c r="C183">
        <v>0</v>
      </c>
    </row>
    <row r="184" spans="1:3">
      <c r="A184" s="561">
        <v>178</v>
      </c>
      <c r="B184" s="158">
        <v>29.4</v>
      </c>
      <c r="C184">
        <v>0</v>
      </c>
    </row>
    <row r="185" spans="1:3">
      <c r="A185" s="561">
        <v>179</v>
      </c>
      <c r="B185" s="158">
        <v>29.4</v>
      </c>
      <c r="C185">
        <v>0</v>
      </c>
    </row>
    <row r="186" spans="1:3">
      <c r="A186" s="561">
        <v>180</v>
      </c>
      <c r="B186" s="158">
        <v>29.52</v>
      </c>
      <c r="C186">
        <v>0</v>
      </c>
    </row>
    <row r="187" spans="1:3">
      <c r="A187" s="561">
        <v>181</v>
      </c>
      <c r="B187" s="158">
        <v>29.52</v>
      </c>
      <c r="C187">
        <v>0</v>
      </c>
    </row>
    <row r="188" spans="1:3">
      <c r="A188" s="561">
        <v>182</v>
      </c>
      <c r="B188" s="158">
        <v>29.66</v>
      </c>
      <c r="C188">
        <v>0</v>
      </c>
    </row>
    <row r="189" spans="1:3">
      <c r="A189" s="561">
        <v>183</v>
      </c>
      <c r="B189" s="158">
        <v>29.9</v>
      </c>
      <c r="C189">
        <v>0</v>
      </c>
    </row>
    <row r="190" spans="1:3">
      <c r="A190" s="561">
        <v>184</v>
      </c>
      <c r="B190" s="158">
        <v>29.9</v>
      </c>
      <c r="C190">
        <v>0</v>
      </c>
    </row>
    <row r="191" spans="1:3">
      <c r="A191" s="561">
        <v>185</v>
      </c>
      <c r="B191" s="158">
        <v>30.02</v>
      </c>
      <c r="C191">
        <v>0</v>
      </c>
    </row>
    <row r="192" spans="1:3">
      <c r="A192" s="561">
        <v>186</v>
      </c>
      <c r="B192" s="158">
        <v>30.14</v>
      </c>
      <c r="C192">
        <v>0</v>
      </c>
    </row>
    <row r="193" spans="1:3">
      <c r="A193" s="561">
        <v>187</v>
      </c>
      <c r="B193" s="158">
        <v>30.14</v>
      </c>
      <c r="C193">
        <v>0</v>
      </c>
    </row>
    <row r="194" spans="1:3">
      <c r="A194" s="561">
        <v>188</v>
      </c>
      <c r="B194" s="158">
        <v>30.26</v>
      </c>
      <c r="C194">
        <v>0</v>
      </c>
    </row>
    <row r="195" spans="1:3">
      <c r="A195" s="561">
        <v>189</v>
      </c>
      <c r="B195" s="158">
        <v>30.26</v>
      </c>
      <c r="C195">
        <v>0</v>
      </c>
    </row>
    <row r="196" spans="1:3">
      <c r="A196" s="561">
        <v>190</v>
      </c>
      <c r="B196" s="158">
        <v>30.39</v>
      </c>
      <c r="C196">
        <v>0</v>
      </c>
    </row>
    <row r="197" spans="1:3">
      <c r="A197" s="561">
        <v>191</v>
      </c>
      <c r="B197" s="158">
        <v>30.51</v>
      </c>
      <c r="C197">
        <v>0</v>
      </c>
    </row>
    <row r="198" spans="1:3">
      <c r="A198" s="561">
        <v>192</v>
      </c>
      <c r="B198" s="158">
        <v>30.51</v>
      </c>
      <c r="C198">
        <v>0</v>
      </c>
    </row>
    <row r="199" spans="1:3">
      <c r="A199" s="561">
        <v>193</v>
      </c>
      <c r="B199" s="158">
        <v>30.63</v>
      </c>
      <c r="C199">
        <v>0</v>
      </c>
    </row>
    <row r="200" spans="1:3">
      <c r="A200" s="561">
        <v>194</v>
      </c>
      <c r="B200" s="158">
        <v>30.76</v>
      </c>
      <c r="C200">
        <v>0</v>
      </c>
    </row>
    <row r="201" spans="1:3">
      <c r="A201" s="561">
        <v>195</v>
      </c>
      <c r="B201" s="158">
        <v>30.76</v>
      </c>
      <c r="C201">
        <v>0</v>
      </c>
    </row>
    <row r="202" spans="1:3">
      <c r="A202" s="561">
        <v>196</v>
      </c>
      <c r="B202" s="158">
        <v>30.88</v>
      </c>
      <c r="C202">
        <v>0</v>
      </c>
    </row>
    <row r="203" spans="1:3">
      <c r="A203" s="561">
        <v>197</v>
      </c>
      <c r="B203" s="158">
        <v>30.88</v>
      </c>
      <c r="C203">
        <v>0</v>
      </c>
    </row>
    <row r="204" spans="1:3">
      <c r="A204" s="561">
        <v>198</v>
      </c>
      <c r="B204" s="158">
        <v>30.99</v>
      </c>
      <c r="C204">
        <v>0</v>
      </c>
    </row>
    <row r="205" spans="1:3">
      <c r="A205" s="561">
        <v>199</v>
      </c>
      <c r="B205" s="158">
        <v>31.13</v>
      </c>
      <c r="C205">
        <v>0</v>
      </c>
    </row>
    <row r="206" spans="1:3">
      <c r="A206" s="561">
        <v>200</v>
      </c>
      <c r="B206" s="158">
        <v>31.13</v>
      </c>
      <c r="C206">
        <v>0</v>
      </c>
    </row>
    <row r="207" spans="1:3">
      <c r="A207" s="561">
        <v>201</v>
      </c>
      <c r="B207" s="158">
        <v>31.24</v>
      </c>
      <c r="C207">
        <v>0</v>
      </c>
    </row>
    <row r="208" spans="1:3">
      <c r="A208" s="561">
        <v>202</v>
      </c>
      <c r="B208" s="158">
        <v>31.24</v>
      </c>
      <c r="C208">
        <v>0</v>
      </c>
    </row>
    <row r="209" spans="1:3">
      <c r="A209" s="561">
        <v>203</v>
      </c>
      <c r="B209" s="158">
        <v>31.24</v>
      </c>
      <c r="C209">
        <v>0</v>
      </c>
    </row>
    <row r="210" spans="1:3">
      <c r="A210" s="561">
        <v>204</v>
      </c>
      <c r="B210" s="158">
        <v>31.24</v>
      </c>
      <c r="C210">
        <v>0</v>
      </c>
    </row>
    <row r="211" spans="1:3">
      <c r="A211" s="561">
        <v>205</v>
      </c>
      <c r="B211" s="158">
        <v>31.24</v>
      </c>
      <c r="C211">
        <v>0</v>
      </c>
    </row>
    <row r="212" spans="1:3">
      <c r="A212" s="561">
        <v>206</v>
      </c>
      <c r="B212" s="158">
        <v>31.38</v>
      </c>
      <c r="C212">
        <v>0</v>
      </c>
    </row>
    <row r="213" spans="1:3">
      <c r="A213" s="561">
        <v>207</v>
      </c>
      <c r="B213" s="158">
        <v>31.38</v>
      </c>
      <c r="C213">
        <v>0</v>
      </c>
    </row>
    <row r="214" spans="1:3">
      <c r="A214" s="561">
        <v>208</v>
      </c>
      <c r="B214" s="158">
        <v>31.38</v>
      </c>
      <c r="C214">
        <v>0</v>
      </c>
    </row>
    <row r="215" spans="1:3">
      <c r="A215" s="561">
        <v>209</v>
      </c>
      <c r="B215" s="158">
        <v>31.38</v>
      </c>
      <c r="C215">
        <v>0</v>
      </c>
    </row>
    <row r="216" spans="1:3">
      <c r="A216" s="561">
        <v>210</v>
      </c>
      <c r="B216" s="158">
        <v>31.48</v>
      </c>
      <c r="C216">
        <v>0</v>
      </c>
    </row>
    <row r="217" spans="1:3">
      <c r="A217" s="561">
        <v>211</v>
      </c>
      <c r="B217" s="158">
        <v>31.48</v>
      </c>
      <c r="C217">
        <v>0</v>
      </c>
    </row>
    <row r="218" spans="1:3">
      <c r="A218" s="561">
        <v>212</v>
      </c>
      <c r="B218" s="158">
        <v>31.48</v>
      </c>
      <c r="C218">
        <v>0</v>
      </c>
    </row>
    <row r="219" spans="1:3">
      <c r="A219" s="561">
        <v>213</v>
      </c>
      <c r="B219" s="158">
        <v>31.48</v>
      </c>
      <c r="C219">
        <v>0</v>
      </c>
    </row>
    <row r="220" spans="1:3">
      <c r="A220" s="561">
        <v>214</v>
      </c>
      <c r="B220" s="158">
        <v>31.61</v>
      </c>
      <c r="C220">
        <v>0</v>
      </c>
    </row>
    <row r="221" spans="1:3">
      <c r="A221" s="561">
        <v>215</v>
      </c>
      <c r="B221" s="158">
        <v>31.61</v>
      </c>
      <c r="C221">
        <v>0</v>
      </c>
    </row>
    <row r="222" spans="1:3">
      <c r="A222" s="561">
        <v>216</v>
      </c>
      <c r="B222" s="158">
        <v>31.61</v>
      </c>
      <c r="C222">
        <v>0</v>
      </c>
    </row>
    <row r="223" spans="1:3">
      <c r="A223" s="561">
        <v>217</v>
      </c>
      <c r="B223" s="158">
        <v>31.61</v>
      </c>
      <c r="C223">
        <v>0</v>
      </c>
    </row>
    <row r="224" spans="1:3">
      <c r="A224" s="561">
        <v>218</v>
      </c>
      <c r="B224" s="158">
        <v>31.74</v>
      </c>
      <c r="C224">
        <v>0</v>
      </c>
    </row>
    <row r="225" spans="1:3">
      <c r="A225" s="561">
        <v>219</v>
      </c>
      <c r="B225" s="158">
        <v>31.74</v>
      </c>
      <c r="C225">
        <v>0</v>
      </c>
    </row>
    <row r="226" spans="1:3">
      <c r="A226" s="561">
        <v>220</v>
      </c>
      <c r="B226" s="158">
        <v>31.74</v>
      </c>
      <c r="C226">
        <v>0</v>
      </c>
    </row>
    <row r="227" spans="1:3">
      <c r="A227" s="561">
        <v>221</v>
      </c>
      <c r="B227" s="158">
        <v>31.74</v>
      </c>
      <c r="C227">
        <v>0</v>
      </c>
    </row>
    <row r="228" spans="1:3">
      <c r="A228" s="561">
        <v>222</v>
      </c>
      <c r="B228" s="158">
        <v>31.74</v>
      </c>
      <c r="C228">
        <v>0</v>
      </c>
    </row>
    <row r="229" spans="1:3">
      <c r="A229" s="561">
        <v>223</v>
      </c>
      <c r="B229" s="158">
        <v>31.85</v>
      </c>
      <c r="C229">
        <v>0</v>
      </c>
    </row>
    <row r="230" spans="1:3">
      <c r="A230" s="561">
        <v>224</v>
      </c>
      <c r="B230" s="158">
        <v>31.85</v>
      </c>
      <c r="C230">
        <v>0</v>
      </c>
    </row>
    <row r="231" spans="1:3">
      <c r="A231" s="561">
        <v>225</v>
      </c>
      <c r="B231" s="158">
        <v>31.85</v>
      </c>
      <c r="C231">
        <v>0</v>
      </c>
    </row>
    <row r="232" spans="1:3">
      <c r="A232" s="561">
        <v>226</v>
      </c>
      <c r="B232" s="158">
        <v>31.85</v>
      </c>
      <c r="C232">
        <v>0</v>
      </c>
    </row>
    <row r="233" spans="1:3">
      <c r="A233" s="561">
        <v>227</v>
      </c>
      <c r="B233" s="158">
        <v>31.98</v>
      </c>
      <c r="C233">
        <v>0</v>
      </c>
    </row>
    <row r="234" spans="1:3">
      <c r="A234" s="561">
        <v>228</v>
      </c>
      <c r="B234" s="158">
        <v>31.98</v>
      </c>
      <c r="C234">
        <v>0</v>
      </c>
    </row>
    <row r="235" spans="1:3">
      <c r="A235" s="561">
        <v>229</v>
      </c>
      <c r="B235" s="158">
        <v>31.98</v>
      </c>
      <c r="C235">
        <v>0</v>
      </c>
    </row>
    <row r="236" spans="1:3">
      <c r="A236" s="561">
        <v>230</v>
      </c>
      <c r="B236" s="158">
        <v>31.98</v>
      </c>
      <c r="C236">
        <v>0</v>
      </c>
    </row>
    <row r="237" spans="1:3">
      <c r="A237" s="561">
        <v>231</v>
      </c>
      <c r="B237" s="158">
        <v>32.1</v>
      </c>
      <c r="C237">
        <v>0</v>
      </c>
    </row>
    <row r="238" spans="1:3">
      <c r="A238" s="561">
        <v>232</v>
      </c>
      <c r="B238" s="158">
        <v>32.1</v>
      </c>
      <c r="C238">
        <v>0</v>
      </c>
    </row>
    <row r="239" spans="1:3">
      <c r="A239" s="561">
        <v>233</v>
      </c>
      <c r="B239" s="158">
        <v>32.1</v>
      </c>
      <c r="C239">
        <v>0</v>
      </c>
    </row>
    <row r="240" spans="1:3">
      <c r="A240" s="561">
        <v>234</v>
      </c>
      <c r="B240" s="158">
        <v>32.1</v>
      </c>
      <c r="C240">
        <v>0</v>
      </c>
    </row>
    <row r="241" spans="1:3">
      <c r="A241" s="561">
        <v>235</v>
      </c>
      <c r="B241" s="158">
        <v>32.22</v>
      </c>
      <c r="C241">
        <v>0</v>
      </c>
    </row>
    <row r="242" spans="1:3">
      <c r="A242" s="561">
        <v>236</v>
      </c>
      <c r="B242" s="158">
        <v>32.22</v>
      </c>
      <c r="C242">
        <v>0</v>
      </c>
    </row>
    <row r="243" spans="1:3">
      <c r="A243" s="561">
        <v>237</v>
      </c>
      <c r="B243" s="158">
        <v>32.22</v>
      </c>
      <c r="C243">
        <v>0</v>
      </c>
    </row>
    <row r="244" spans="1:3">
      <c r="A244" s="561">
        <v>238</v>
      </c>
      <c r="B244" s="158">
        <v>32.22</v>
      </c>
      <c r="C244">
        <v>0</v>
      </c>
    </row>
    <row r="245" spans="1:3">
      <c r="A245" s="561">
        <v>239</v>
      </c>
      <c r="B245" s="158">
        <v>32.22</v>
      </c>
      <c r="C245">
        <v>0</v>
      </c>
    </row>
    <row r="246" spans="1:3">
      <c r="A246" s="561">
        <v>240</v>
      </c>
      <c r="B246" s="158">
        <v>32.35</v>
      </c>
      <c r="C246">
        <v>0</v>
      </c>
    </row>
    <row r="247" spans="1:3">
      <c r="A247" s="561">
        <v>241</v>
      </c>
      <c r="B247" s="158">
        <v>32.35</v>
      </c>
      <c r="C247">
        <v>0</v>
      </c>
    </row>
    <row r="248" spans="1:3">
      <c r="A248" s="561">
        <v>242</v>
      </c>
      <c r="B248" s="158">
        <v>32.35</v>
      </c>
      <c r="C248">
        <v>0</v>
      </c>
    </row>
    <row r="249" spans="1:3">
      <c r="A249" s="561">
        <v>243</v>
      </c>
      <c r="B249" s="158">
        <v>32.35</v>
      </c>
      <c r="C249">
        <v>0</v>
      </c>
    </row>
    <row r="250" spans="1:3">
      <c r="A250" s="561">
        <v>244</v>
      </c>
      <c r="B250" s="158">
        <v>32.46</v>
      </c>
      <c r="C250">
        <v>0</v>
      </c>
    </row>
    <row r="251" spans="1:3">
      <c r="A251" s="561">
        <v>245</v>
      </c>
      <c r="B251" s="158">
        <v>32.46</v>
      </c>
      <c r="C251">
        <v>0</v>
      </c>
    </row>
    <row r="252" spans="1:3">
      <c r="A252" s="561">
        <v>246</v>
      </c>
      <c r="B252" s="158">
        <v>32.46</v>
      </c>
      <c r="C252">
        <v>0</v>
      </c>
    </row>
    <row r="253" spans="1:3">
      <c r="A253" s="561">
        <v>247</v>
      </c>
      <c r="B253" s="158">
        <v>32.46</v>
      </c>
      <c r="C253">
        <v>0</v>
      </c>
    </row>
    <row r="254" spans="1:3">
      <c r="A254" s="561">
        <v>248</v>
      </c>
      <c r="B254" s="158">
        <v>32.6</v>
      </c>
      <c r="C254">
        <v>0</v>
      </c>
    </row>
    <row r="255" spans="1:3">
      <c r="A255" s="561">
        <v>249</v>
      </c>
      <c r="B255" s="158">
        <v>32.6</v>
      </c>
      <c r="C255">
        <v>0</v>
      </c>
    </row>
    <row r="256" spans="1:3">
      <c r="A256" s="561">
        <v>250</v>
      </c>
      <c r="B256" s="158">
        <v>32.6</v>
      </c>
      <c r="C256">
        <v>0</v>
      </c>
    </row>
    <row r="257" spans="1:3">
      <c r="A257" s="561">
        <v>999</v>
      </c>
      <c r="B257" s="158">
        <v>32.6</v>
      </c>
      <c r="C257">
        <v>0</v>
      </c>
    </row>
  </sheetData>
  <pageMargins left="0.7" right="0.7" top="0.75" bottom="0.75" header="0.3" footer="0.3"/>
  <pageSetup paperSize="9" orientation="portrait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754C767-7B75-4D2C-BD69-3FC4308F3F99}">
  <dimension ref="B2:F14"/>
  <sheetViews>
    <sheetView workbookViewId="0">
      <selection activeCell="J33" sqref="J33"/>
    </sheetView>
  </sheetViews>
  <sheetFormatPr defaultRowHeight="15.75"/>
  <cols>
    <col min="2" max="2" width="22.25" customWidth="1"/>
    <col min="4" max="4" width="17.5" bestFit="1" customWidth="1"/>
    <col min="5" max="5" width="16.375" bestFit="1" customWidth="1"/>
    <col min="6" max="6" width="13.75" style="564" bestFit="1" customWidth="1"/>
  </cols>
  <sheetData>
    <row r="2" spans="2:6">
      <c r="B2" s="569" t="s">
        <v>456</v>
      </c>
      <c r="C2" s="569" t="s">
        <v>457</v>
      </c>
      <c r="D2" s="569" t="s">
        <v>458</v>
      </c>
      <c r="E2" s="569" t="s">
        <v>459</v>
      </c>
      <c r="F2" s="570" t="s">
        <v>460</v>
      </c>
    </row>
    <row r="3" spans="2:6">
      <c r="B3" s="571" t="s">
        <v>443</v>
      </c>
      <c r="C3" s="572">
        <v>11500</v>
      </c>
      <c r="D3" s="572">
        <v>1000</v>
      </c>
      <c r="E3" s="572">
        <v>1</v>
      </c>
      <c r="F3" s="572">
        <v>1001</v>
      </c>
    </row>
    <row r="4" spans="2:6">
      <c r="B4" s="571" t="s">
        <v>444</v>
      </c>
      <c r="C4" s="572">
        <v>11500</v>
      </c>
      <c r="D4" s="572">
        <v>1000</v>
      </c>
      <c r="E4" s="572">
        <v>1</v>
      </c>
      <c r="F4" s="572">
        <v>1001</v>
      </c>
    </row>
    <row r="5" spans="2:6">
      <c r="B5" s="571" t="s">
        <v>445</v>
      </c>
      <c r="C5" s="572">
        <v>11500</v>
      </c>
      <c r="D5" s="572">
        <v>600</v>
      </c>
      <c r="E5" s="572">
        <v>1</v>
      </c>
      <c r="F5" s="572">
        <v>1020</v>
      </c>
    </row>
    <row r="6" spans="2:6">
      <c r="B6" s="571" t="s">
        <v>446</v>
      </c>
      <c r="C6" s="572">
        <v>11500</v>
      </c>
      <c r="D6" s="572">
        <v>800</v>
      </c>
      <c r="E6" s="572">
        <v>1</v>
      </c>
      <c r="F6" s="572">
        <v>1060</v>
      </c>
    </row>
    <row r="7" spans="2:6">
      <c r="B7" s="571" t="s">
        <v>447</v>
      </c>
      <c r="C7" s="572">
        <v>11500</v>
      </c>
      <c r="D7" s="572">
        <v>2000</v>
      </c>
      <c r="E7" s="572">
        <v>1</v>
      </c>
      <c r="F7" s="572">
        <v>1002</v>
      </c>
    </row>
    <row r="8" spans="2:6">
      <c r="B8" s="571" t="s">
        <v>448</v>
      </c>
      <c r="C8" s="572">
        <v>11500</v>
      </c>
      <c r="D8" s="572">
        <v>2000</v>
      </c>
      <c r="E8" s="572">
        <v>1</v>
      </c>
      <c r="F8" s="572">
        <v>1002</v>
      </c>
    </row>
    <row r="9" spans="2:6">
      <c r="B9" s="571" t="s">
        <v>449</v>
      </c>
      <c r="C9" s="572">
        <v>11500</v>
      </c>
      <c r="D9" s="572">
        <v>1200</v>
      </c>
      <c r="E9" s="572">
        <v>1</v>
      </c>
      <c r="F9" s="572">
        <v>1010</v>
      </c>
    </row>
    <row r="10" spans="2:6">
      <c r="B10" s="571" t="s">
        <v>450</v>
      </c>
      <c r="C10" s="572">
        <v>11500</v>
      </c>
      <c r="D10" s="572">
        <v>1600</v>
      </c>
      <c r="E10" s="572">
        <v>1</v>
      </c>
      <c r="F10" s="572">
        <v>1061</v>
      </c>
    </row>
    <row r="11" spans="2:6" ht="31.5">
      <c r="B11" s="571" t="s">
        <v>461</v>
      </c>
      <c r="C11" s="572">
        <v>11510</v>
      </c>
      <c r="D11" s="572">
        <v>1000</v>
      </c>
      <c r="E11" s="572">
        <v>1</v>
      </c>
      <c r="F11" s="573">
        <v>1034</v>
      </c>
    </row>
    <row r="12" spans="2:6">
      <c r="B12" s="571" t="s">
        <v>462</v>
      </c>
      <c r="C12" s="572">
        <v>11510</v>
      </c>
      <c r="D12" s="572">
        <v>12000</v>
      </c>
      <c r="E12" s="572">
        <v>1</v>
      </c>
      <c r="F12" s="573">
        <v>1037</v>
      </c>
    </row>
    <row r="13" spans="2:6">
      <c r="B13" s="571" t="s">
        <v>463</v>
      </c>
      <c r="C13" s="572">
        <v>11510</v>
      </c>
      <c r="D13" s="572">
        <v>1200</v>
      </c>
      <c r="E13" s="572">
        <v>1</v>
      </c>
      <c r="F13" s="573">
        <v>1040</v>
      </c>
    </row>
    <row r="14" spans="2:6" ht="31.5">
      <c r="B14" s="571" t="s">
        <v>464</v>
      </c>
      <c r="C14" s="572">
        <v>11510</v>
      </c>
      <c r="D14" s="572">
        <v>3000</v>
      </c>
      <c r="E14" s="572">
        <v>1</v>
      </c>
      <c r="F14" s="573">
        <v>1041</v>
      </c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8335B4D7AC069045A32CD659E946C311" ma:contentTypeVersion="17" ma:contentTypeDescription="Create a new document." ma:contentTypeScope="" ma:versionID="76594f8d638242a16ba68ce06e9e6ccf">
  <xsd:schema xmlns:xsd="http://www.w3.org/2001/XMLSchema" xmlns:xs="http://www.w3.org/2001/XMLSchema" xmlns:p="http://schemas.microsoft.com/office/2006/metadata/properties" xmlns:ns2="8e00cc5b-f9fe-4d37-b5ee-a6adf6340d70" xmlns:ns3="f9a550e0-fdef-4e24-b7ea-739d96bb9b0b" targetNamespace="http://schemas.microsoft.com/office/2006/metadata/properties" ma:root="true" ma:fieldsID="bbc98bc692ee3190930274949c5485eb" ns2:_="" ns3:_="">
    <xsd:import namespace="8e00cc5b-f9fe-4d37-b5ee-a6adf6340d70"/>
    <xsd:import namespace="f9a550e0-fdef-4e24-b7ea-739d96bb9b0b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KeyPoints" minOccurs="0"/>
                <xsd:element ref="ns2:MediaServiceKeyPoints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Location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MediaServiceObjectDetectorVersions" minOccurs="0"/>
                <xsd:element ref="ns2:MediaLengthInSecond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e00cc5b-f9fe-4d37-b5ee-a6adf6340d70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lcf76f155ced4ddcb4097134ff3c332f" ma:index="13" nillable="true" ma:taxonomy="true" ma:internalName="lcf76f155ced4ddcb4097134ff3c332f" ma:taxonomyFieldName="MediaServiceImageTags" ma:displayName="Image Tags" ma:readOnly="false" ma:fieldId="{5cf76f15-5ced-4ddc-b409-7134ff3c332f}" ma:taxonomyMulti="true" ma:sspId="ac5953c0-5a24-4809-b13a-ba84e959e663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5" nillable="true" ma:displayName="MediaServiceDateTaken" ma:hidden="true" ma:internalName="MediaServiceDateTaken" ma:readOnly="true">
      <xsd:simpleType>
        <xsd:restriction base="dms:Text"/>
      </xsd:simpleType>
    </xsd:element>
    <xsd:element name="MediaServiceLocation" ma:index="16" nillable="true" ma:displayName="Location" ma:internalName="MediaServiceLocation" ma:readOnly="true">
      <xsd:simpleType>
        <xsd:restriction base="dms:Text"/>
      </xsd:simpleType>
    </xsd:element>
    <xsd:element name="MediaServiceOCR" ma:index="17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8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9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bjectDetectorVersions" ma:index="2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LengthInSeconds" ma:index="23" nillable="true" ma:displayName="MediaLengthInSeconds" ma:hidden="true" ma:internalName="MediaLengthInSeconds" ma:readOnly="true">
      <xsd:simpleType>
        <xsd:restriction base="dms:Unknown"/>
      </xsd:simpleType>
    </xsd:element>
    <xsd:element name="MediaServiceSearchProperties" ma:index="24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9a550e0-fdef-4e24-b7ea-739d96bb9b0b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280117e4-8451-4fd2-97a7-761999bdfce7}" ma:internalName="TaxCatchAll" ma:showField="CatchAllData" ma:web="f9a550e0-fdef-4e24-b7ea-739d96bb9b0b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20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1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BBEF0624-F63B-43EA-9EB0-E6E6AF179981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2ABAAD47-A023-4A6F-9F60-2135E6BC3C43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8e00cc5b-f9fe-4d37-b5ee-a6adf6340d70"/>
    <ds:schemaRef ds:uri="f9a550e0-fdef-4e24-b7ea-739d96bb9b0b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Werkbladen</vt:lpstr>
      </vt:variant>
      <vt:variant>
        <vt:i4>10</vt:i4>
      </vt:variant>
    </vt:vector>
  </HeadingPairs>
  <TitlesOfParts>
    <vt:vector size="10" baseType="lpstr">
      <vt:lpstr>Aanbevolen Inhoud</vt:lpstr>
      <vt:lpstr>LOG</vt:lpstr>
      <vt:lpstr>01 Vastrechten</vt:lpstr>
      <vt:lpstr>Arriva Flow</vt:lpstr>
      <vt:lpstr>Landelijk spoor NS</vt:lpstr>
      <vt:lpstr>LTK</vt:lpstr>
      <vt:lpstr>Sales producten</vt:lpstr>
      <vt:lpstr>N-NN</vt:lpstr>
      <vt:lpstr>Tarieftabel N-NN</vt:lpstr>
      <vt:lpstr>Factoren tabel NN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Mark Garmann</dc:creator>
  <cp:keywords/>
  <dc:description/>
  <cp:lastModifiedBy>Wouts, Michael</cp:lastModifiedBy>
  <cp:revision/>
  <cp:lastPrinted>2024-11-28T08:44:57Z</cp:lastPrinted>
  <dcterms:created xsi:type="dcterms:W3CDTF">2021-10-27T11:29:27Z</dcterms:created>
  <dcterms:modified xsi:type="dcterms:W3CDTF">2024-12-09T14:27:29Z</dcterms:modified>
  <cp:category/>
  <cp:contentStatus/>
</cp:coreProperties>
</file>