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rrivagroup-my.sharepoint.com/personal/jordi_heere_arriva_nl/Documents/Desktop/Tariefaanvraag 2026 extern/"/>
    </mc:Choice>
  </mc:AlternateContent>
  <xr:revisionPtr revIDLastSave="1" documentId="13_ncr:1_{297D996F-905B-4172-8B3B-21E198BD5145}" xr6:coauthVersionLast="47" xr6:coauthVersionMax="47" xr10:uidLastSave="{DD0AE4EA-072D-44B7-ABB4-AC5EBB7BC295}"/>
  <bookViews>
    <workbookView xWindow="-110" yWindow="-110" windowWidth="19420" windowHeight="11620" firstSheet="4" activeTab="5" xr2:uid="{9D4A35B0-D877-8349-BCDC-C5086B5D7F1F}"/>
  </bookViews>
  <sheets>
    <sheet name="Drielandentrein" sheetId="72" r:id="rId1"/>
    <sheet name="Drielandentrein - DRTF" sheetId="74" r:id="rId2"/>
    <sheet name="Arriva tarieventabel (2026)" sheetId="50" r:id="rId3"/>
    <sheet name="Aanbevolen Inhoud" sheetId="53" state="hidden" r:id="rId4"/>
    <sheet name="NS tarieventabel (2026)" sheetId="73" r:id="rId5"/>
    <sheet name="NMBS tarieventabel (15-10-2025)" sheetId="77" r:id="rId6"/>
  </sheets>
  <externalReferences>
    <externalReference r:id="rId7"/>
    <externalReference r:id="rId8"/>
  </externalReferences>
  <definedNames>
    <definedName name="_xlnm.Print_Area" localSheetId="2">'Arriva tarieventabel (2026)'!$A$2:$C$97</definedName>
    <definedName name="BESTAND">'[1]Opbr N-1'!#REF!</definedName>
    <definedName name="d">'[1]Opbr N-1'!#REF!</definedName>
    <definedName name="EURO">'[1]Opbr N-1'!#REF!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A29" i="72" l="1"/>
  <c r="AX29" i="72"/>
  <c r="Q29" i="72"/>
  <c r="BA28" i="72"/>
  <c r="AX28" i="72"/>
  <c r="Q28" i="72"/>
  <c r="BA27" i="72"/>
  <c r="AX27" i="72"/>
  <c r="Q27" i="72"/>
  <c r="B29" i="72"/>
  <c r="B28" i="72"/>
  <c r="B27" i="72"/>
  <c r="BW27" i="72"/>
  <c r="BV25" i="72"/>
  <c r="BW25" i="72" s="1"/>
  <c r="BV24" i="72"/>
  <c r="BV23" i="72"/>
  <c r="BV22" i="72"/>
  <c r="BV21" i="72"/>
  <c r="BV20" i="72"/>
  <c r="BV19" i="72"/>
  <c r="BV18" i="72"/>
  <c r="BV17" i="72"/>
  <c r="BV16" i="72"/>
  <c r="BV15" i="72"/>
  <c r="BV14" i="72"/>
  <c r="BV13" i="72"/>
  <c r="BV12" i="72"/>
  <c r="BV11" i="72"/>
  <c r="BV10" i="72"/>
  <c r="BV26" i="72"/>
  <c r="BS25" i="72"/>
  <c r="BS24" i="72"/>
  <c r="BS23" i="72"/>
  <c r="BS22" i="72"/>
  <c r="BS21" i="72"/>
  <c r="BS20" i="72"/>
  <c r="BS19" i="72"/>
  <c r="BS18" i="72"/>
  <c r="BS17" i="72"/>
  <c r="BS16" i="72"/>
  <c r="BS15" i="72"/>
  <c r="BS14" i="72"/>
  <c r="BS13" i="72"/>
  <c r="BS12" i="72"/>
  <c r="BS11" i="72"/>
  <c r="BS10" i="72"/>
  <c r="BS26" i="72"/>
  <c r="BR28" i="72"/>
  <c r="L10" i="72"/>
  <c r="L9" i="72"/>
  <c r="BV7" i="72"/>
  <c r="BV6" i="72"/>
  <c r="BV5" i="72"/>
  <c r="BS7" i="72"/>
  <c r="BS6" i="72"/>
  <c r="BS5" i="72"/>
  <c r="BP7" i="72"/>
  <c r="BP6" i="72"/>
  <c r="BP5" i="72"/>
  <c r="C258" i="50"/>
  <c r="B258" i="50"/>
  <c r="C257" i="50"/>
  <c r="B257" i="50"/>
  <c r="C256" i="50"/>
  <c r="B256" i="50"/>
  <c r="C255" i="50"/>
  <c r="B255" i="50"/>
  <c r="C254" i="50"/>
  <c r="B254" i="50"/>
  <c r="C253" i="50"/>
  <c r="B253" i="50"/>
  <c r="C252" i="50"/>
  <c r="B252" i="50"/>
  <c r="C251" i="50"/>
  <c r="B251" i="50"/>
  <c r="C250" i="50"/>
  <c r="B250" i="50"/>
  <c r="C249" i="50"/>
  <c r="B249" i="50"/>
  <c r="C248" i="50"/>
  <c r="B248" i="50"/>
  <c r="C247" i="50"/>
  <c r="B247" i="50"/>
  <c r="C246" i="50"/>
  <c r="B246" i="50"/>
  <c r="C245" i="50"/>
  <c r="B245" i="50"/>
  <c r="C244" i="50"/>
  <c r="B244" i="50"/>
  <c r="C243" i="50"/>
  <c r="B243" i="50"/>
  <c r="C242" i="50"/>
  <c r="B242" i="50"/>
  <c r="C241" i="50"/>
  <c r="B241" i="50"/>
  <c r="C240" i="50"/>
  <c r="B240" i="50"/>
  <c r="C239" i="50"/>
  <c r="B239" i="50"/>
  <c r="C238" i="50"/>
  <c r="B238" i="50"/>
  <c r="C237" i="50"/>
  <c r="B237" i="50"/>
  <c r="C236" i="50"/>
  <c r="B236" i="50"/>
  <c r="C235" i="50"/>
  <c r="B235" i="50"/>
  <c r="C234" i="50"/>
  <c r="B234" i="50"/>
  <c r="C233" i="50"/>
  <c r="B233" i="50"/>
  <c r="C232" i="50"/>
  <c r="B232" i="50"/>
  <c r="C231" i="50"/>
  <c r="B231" i="50"/>
  <c r="C230" i="50"/>
  <c r="B230" i="50"/>
  <c r="C229" i="50"/>
  <c r="B229" i="50"/>
  <c r="C228" i="50"/>
  <c r="B228" i="50"/>
  <c r="C227" i="50"/>
  <c r="B227" i="50"/>
  <c r="C226" i="50"/>
  <c r="B226" i="50"/>
  <c r="C225" i="50"/>
  <c r="B225" i="50"/>
  <c r="C224" i="50"/>
  <c r="B224" i="50"/>
  <c r="C223" i="50"/>
  <c r="B223" i="50"/>
  <c r="C222" i="50"/>
  <c r="B222" i="50"/>
  <c r="C221" i="50"/>
  <c r="B221" i="50"/>
  <c r="C220" i="50"/>
  <c r="B220" i="50"/>
  <c r="C219" i="50"/>
  <c r="B219" i="50"/>
  <c r="C218" i="50"/>
  <c r="B218" i="50"/>
  <c r="C217" i="50"/>
  <c r="B217" i="50"/>
  <c r="C216" i="50"/>
  <c r="B216" i="50"/>
  <c r="C215" i="50"/>
  <c r="B215" i="50"/>
  <c r="C214" i="50"/>
  <c r="B214" i="50"/>
  <c r="C213" i="50"/>
  <c r="B213" i="50"/>
  <c r="C212" i="50"/>
  <c r="B212" i="50"/>
  <c r="C211" i="50"/>
  <c r="B211" i="50"/>
  <c r="C210" i="50"/>
  <c r="B210" i="50"/>
  <c r="C209" i="50"/>
  <c r="B209" i="50"/>
  <c r="C208" i="50"/>
  <c r="B208" i="50"/>
  <c r="C207" i="50"/>
  <c r="B207" i="50"/>
  <c r="C206" i="50"/>
  <c r="B206" i="50"/>
  <c r="C205" i="50"/>
  <c r="B205" i="50"/>
  <c r="C204" i="50"/>
  <c r="B204" i="50"/>
  <c r="C203" i="50"/>
  <c r="B203" i="50"/>
  <c r="C202" i="50"/>
  <c r="B202" i="50"/>
  <c r="C201" i="50"/>
  <c r="B201" i="50"/>
  <c r="C200" i="50"/>
  <c r="B200" i="50"/>
  <c r="C199" i="50"/>
  <c r="B199" i="50"/>
  <c r="C198" i="50"/>
  <c r="B198" i="50"/>
  <c r="C197" i="50"/>
  <c r="B197" i="50"/>
  <c r="C196" i="50"/>
  <c r="B196" i="50"/>
  <c r="C195" i="50"/>
  <c r="B195" i="50"/>
  <c r="C194" i="50"/>
  <c r="B194" i="50"/>
  <c r="C193" i="50"/>
  <c r="B193" i="50"/>
  <c r="C192" i="50"/>
  <c r="B192" i="50"/>
  <c r="C191" i="50"/>
  <c r="B191" i="50"/>
  <c r="C190" i="50"/>
  <c r="B190" i="50"/>
  <c r="C189" i="50"/>
  <c r="B189" i="50"/>
  <c r="C188" i="50"/>
  <c r="B188" i="50"/>
  <c r="C187" i="50"/>
  <c r="B187" i="50"/>
  <c r="C186" i="50"/>
  <c r="B186" i="50"/>
  <c r="C185" i="50"/>
  <c r="B185" i="50"/>
  <c r="C184" i="50"/>
  <c r="B184" i="50"/>
  <c r="C183" i="50"/>
  <c r="B183" i="50"/>
  <c r="C182" i="50"/>
  <c r="B182" i="50"/>
  <c r="C181" i="50"/>
  <c r="B181" i="50"/>
  <c r="C180" i="50"/>
  <c r="B180" i="50"/>
  <c r="C179" i="50"/>
  <c r="B179" i="50"/>
  <c r="C178" i="50"/>
  <c r="B178" i="50"/>
  <c r="C177" i="50"/>
  <c r="B177" i="50"/>
  <c r="C176" i="50"/>
  <c r="B176" i="50"/>
  <c r="C175" i="50"/>
  <c r="B175" i="50"/>
  <c r="C174" i="50"/>
  <c r="B174" i="50"/>
  <c r="C173" i="50"/>
  <c r="B173" i="50"/>
  <c r="C172" i="50"/>
  <c r="B172" i="50"/>
  <c r="C171" i="50"/>
  <c r="B171" i="50"/>
  <c r="C170" i="50"/>
  <c r="B170" i="50"/>
  <c r="C169" i="50"/>
  <c r="B169" i="50"/>
  <c r="C168" i="50"/>
  <c r="B168" i="50"/>
  <c r="C167" i="50"/>
  <c r="B167" i="50"/>
  <c r="C166" i="50"/>
  <c r="B166" i="50"/>
  <c r="C165" i="50"/>
  <c r="B165" i="50"/>
  <c r="C164" i="50"/>
  <c r="B164" i="50"/>
  <c r="C163" i="50"/>
  <c r="B163" i="50"/>
  <c r="C162" i="50"/>
  <c r="B162" i="50"/>
  <c r="C161" i="50"/>
  <c r="B161" i="50"/>
  <c r="C160" i="50"/>
  <c r="B160" i="50"/>
  <c r="C159" i="50"/>
  <c r="B159" i="50"/>
  <c r="C158" i="50"/>
  <c r="B158" i="50"/>
  <c r="C157" i="50"/>
  <c r="B157" i="50"/>
  <c r="C156" i="50"/>
  <c r="B156" i="50"/>
  <c r="C155" i="50"/>
  <c r="B155" i="50"/>
  <c r="C154" i="50"/>
  <c r="B154" i="50"/>
  <c r="C153" i="50"/>
  <c r="B153" i="50"/>
  <c r="C152" i="50"/>
  <c r="B152" i="50"/>
  <c r="C151" i="50"/>
  <c r="B151" i="50"/>
  <c r="C150" i="50"/>
  <c r="B150" i="50"/>
  <c r="C149" i="50"/>
  <c r="B149" i="50"/>
  <c r="C148" i="50"/>
  <c r="B148" i="50"/>
  <c r="C147" i="50"/>
  <c r="B147" i="50"/>
  <c r="C146" i="50"/>
  <c r="B146" i="50"/>
  <c r="C145" i="50"/>
  <c r="B145" i="50"/>
  <c r="C144" i="50"/>
  <c r="B144" i="50"/>
  <c r="C143" i="50"/>
  <c r="B143" i="50"/>
  <c r="C142" i="50"/>
  <c r="B142" i="50"/>
  <c r="C141" i="50"/>
  <c r="B141" i="50"/>
  <c r="C140" i="50"/>
  <c r="B140" i="50"/>
  <c r="C139" i="50"/>
  <c r="B139" i="50"/>
  <c r="C138" i="50"/>
  <c r="B138" i="50"/>
  <c r="C137" i="50"/>
  <c r="B137" i="50"/>
  <c r="C136" i="50"/>
  <c r="B136" i="50"/>
  <c r="C135" i="50"/>
  <c r="B135" i="50"/>
  <c r="C134" i="50"/>
  <c r="B134" i="50"/>
  <c r="C133" i="50"/>
  <c r="B133" i="50"/>
  <c r="C132" i="50"/>
  <c r="B132" i="50"/>
  <c r="C131" i="50"/>
  <c r="B131" i="50"/>
  <c r="C130" i="50"/>
  <c r="B130" i="50"/>
  <c r="C129" i="50"/>
  <c r="B129" i="50"/>
  <c r="C128" i="50"/>
  <c r="B128" i="50"/>
  <c r="C127" i="50"/>
  <c r="B127" i="50"/>
  <c r="C126" i="50"/>
  <c r="B126" i="50"/>
  <c r="C125" i="50"/>
  <c r="B125" i="50"/>
  <c r="C124" i="50"/>
  <c r="B124" i="50"/>
  <c r="C123" i="50"/>
  <c r="B123" i="50"/>
  <c r="C122" i="50"/>
  <c r="B122" i="50"/>
  <c r="C121" i="50"/>
  <c r="B121" i="50"/>
  <c r="C120" i="50"/>
  <c r="B120" i="50"/>
  <c r="C119" i="50"/>
  <c r="B119" i="50"/>
  <c r="C118" i="50"/>
  <c r="B118" i="50"/>
  <c r="C117" i="50"/>
  <c r="B117" i="50"/>
  <c r="C116" i="50"/>
  <c r="B116" i="50"/>
  <c r="C115" i="50"/>
  <c r="B115" i="50"/>
  <c r="C114" i="50"/>
  <c r="B114" i="50"/>
  <c r="C113" i="50"/>
  <c r="B113" i="50"/>
  <c r="C112" i="50"/>
  <c r="B112" i="50"/>
  <c r="C111" i="50"/>
  <c r="B111" i="50"/>
  <c r="C110" i="50"/>
  <c r="B110" i="50"/>
  <c r="C109" i="50"/>
  <c r="B109" i="50"/>
  <c r="C108" i="50"/>
  <c r="B108" i="50"/>
  <c r="C107" i="50"/>
  <c r="B107" i="50"/>
  <c r="C106" i="50"/>
  <c r="B106" i="50"/>
  <c r="C105" i="50"/>
  <c r="B105" i="50"/>
  <c r="C104" i="50"/>
  <c r="B104" i="50"/>
  <c r="C103" i="50"/>
  <c r="B103" i="50"/>
  <c r="C102" i="50"/>
  <c r="B102" i="50"/>
  <c r="C101" i="50"/>
  <c r="B101" i="50"/>
  <c r="C100" i="50"/>
  <c r="B100" i="50"/>
  <c r="C99" i="50"/>
  <c r="B99" i="50"/>
  <c r="C98" i="50"/>
  <c r="B98" i="50"/>
  <c r="C97" i="50"/>
  <c r="B97" i="50"/>
  <c r="C96" i="50"/>
  <c r="B96" i="50"/>
  <c r="C95" i="50"/>
  <c r="B95" i="50"/>
  <c r="C94" i="50"/>
  <c r="B94" i="50"/>
  <c r="C93" i="50"/>
  <c r="B93" i="50"/>
  <c r="C92" i="50"/>
  <c r="B92" i="50"/>
  <c r="C91" i="50"/>
  <c r="B91" i="50"/>
  <c r="C90" i="50"/>
  <c r="B90" i="50"/>
  <c r="C89" i="50"/>
  <c r="B89" i="50"/>
  <c r="C88" i="50"/>
  <c r="B88" i="50"/>
  <c r="C87" i="50"/>
  <c r="B87" i="50"/>
  <c r="C86" i="50"/>
  <c r="B86" i="50"/>
  <c r="C85" i="50"/>
  <c r="B85" i="50"/>
  <c r="C84" i="50"/>
  <c r="B84" i="50"/>
  <c r="C83" i="50"/>
  <c r="B83" i="50"/>
  <c r="C82" i="50"/>
  <c r="B82" i="50"/>
  <c r="C81" i="50"/>
  <c r="B81" i="50"/>
  <c r="C80" i="50"/>
  <c r="B80" i="50"/>
  <c r="C79" i="50"/>
  <c r="B79" i="50"/>
  <c r="C78" i="50"/>
  <c r="B78" i="50"/>
  <c r="C77" i="50"/>
  <c r="B77" i="50"/>
  <c r="C76" i="50"/>
  <c r="B76" i="50"/>
  <c r="C75" i="50"/>
  <c r="B75" i="50"/>
  <c r="C74" i="50"/>
  <c r="B74" i="50"/>
  <c r="C73" i="50"/>
  <c r="B73" i="50"/>
  <c r="C72" i="50"/>
  <c r="B72" i="50"/>
  <c r="C71" i="50"/>
  <c r="B71" i="50"/>
  <c r="C70" i="50"/>
  <c r="B70" i="50"/>
  <c r="C69" i="50"/>
  <c r="B69" i="50"/>
  <c r="C68" i="50"/>
  <c r="B68" i="50"/>
  <c r="C67" i="50"/>
  <c r="B67" i="50"/>
  <c r="C66" i="50"/>
  <c r="B66" i="50"/>
  <c r="C65" i="50"/>
  <c r="B65" i="50"/>
  <c r="C64" i="50"/>
  <c r="B64" i="50"/>
  <c r="C63" i="50"/>
  <c r="B63" i="50"/>
  <c r="C62" i="50"/>
  <c r="B62" i="50"/>
  <c r="C61" i="50"/>
  <c r="B61" i="50"/>
  <c r="C60" i="50"/>
  <c r="B60" i="50"/>
  <c r="C59" i="50"/>
  <c r="B59" i="50"/>
  <c r="C58" i="50"/>
  <c r="B58" i="50"/>
  <c r="C57" i="50"/>
  <c r="B57" i="50"/>
  <c r="C56" i="50"/>
  <c r="B56" i="50"/>
  <c r="C55" i="50"/>
  <c r="B55" i="50"/>
  <c r="C54" i="50"/>
  <c r="B54" i="50"/>
  <c r="C53" i="50"/>
  <c r="B53" i="50"/>
  <c r="C52" i="50"/>
  <c r="B52" i="50"/>
  <c r="C51" i="50"/>
  <c r="B51" i="50"/>
  <c r="C50" i="50"/>
  <c r="B50" i="50"/>
  <c r="C49" i="50"/>
  <c r="B49" i="50"/>
  <c r="C48" i="50"/>
  <c r="B48" i="50"/>
  <c r="C47" i="50"/>
  <c r="B47" i="50"/>
  <c r="C46" i="50"/>
  <c r="B46" i="50"/>
  <c r="C45" i="50"/>
  <c r="B45" i="50"/>
  <c r="C44" i="50"/>
  <c r="B44" i="50"/>
  <c r="C43" i="50"/>
  <c r="B43" i="50"/>
  <c r="C42" i="50"/>
  <c r="B42" i="50"/>
  <c r="C41" i="50"/>
  <c r="B41" i="50"/>
  <c r="C40" i="50"/>
  <c r="B40" i="50"/>
  <c r="S28" i="72" s="1"/>
  <c r="C39" i="50"/>
  <c r="B39" i="50"/>
  <c r="C38" i="50"/>
  <c r="B38" i="50"/>
  <c r="C37" i="50"/>
  <c r="B37" i="50"/>
  <c r="C36" i="50"/>
  <c r="B36" i="50"/>
  <c r="C35" i="50"/>
  <c r="B35" i="50"/>
  <c r="C34" i="50"/>
  <c r="B34" i="50"/>
  <c r="C33" i="50"/>
  <c r="BW26" i="72" s="1"/>
  <c r="B33" i="50"/>
  <c r="C32" i="50"/>
  <c r="B32" i="50"/>
  <c r="C31" i="50"/>
  <c r="B31" i="50"/>
  <c r="C30" i="50"/>
  <c r="BQ26" i="72" s="1"/>
  <c r="B30" i="50"/>
  <c r="BR26" i="72" s="1"/>
  <c r="C29" i="50"/>
  <c r="B29" i="50"/>
  <c r="C28" i="50"/>
  <c r="B28" i="50"/>
  <c r="C27" i="50"/>
  <c r="BQ25" i="72" s="1"/>
  <c r="B27" i="50"/>
  <c r="BR25" i="72" s="1"/>
  <c r="C26" i="50"/>
  <c r="B26" i="50"/>
  <c r="C25" i="50"/>
  <c r="B25" i="50"/>
  <c r="C24" i="50"/>
  <c r="B24" i="50"/>
  <c r="C23" i="50"/>
  <c r="B23" i="50"/>
  <c r="C22" i="50"/>
  <c r="B22" i="50"/>
  <c r="C21" i="50"/>
  <c r="B21" i="50"/>
  <c r="C20" i="50"/>
  <c r="B20" i="50"/>
  <c r="C19" i="50"/>
  <c r="B19" i="50"/>
  <c r="C18" i="50"/>
  <c r="B18" i="50"/>
  <c r="C17" i="50"/>
  <c r="B17" i="50"/>
  <c r="C16" i="50"/>
  <c r="B16" i="50"/>
  <c r="C15" i="50"/>
  <c r="B15" i="50"/>
  <c r="C14" i="50"/>
  <c r="B14" i="50"/>
  <c r="C13" i="50"/>
  <c r="B13" i="50"/>
  <c r="C12" i="50"/>
  <c r="B12" i="50"/>
  <c r="C11" i="50"/>
  <c r="B11" i="50"/>
  <c r="C10" i="50"/>
  <c r="BQ29" i="72" s="1"/>
  <c r="B10" i="50"/>
  <c r="BR29" i="72" s="1"/>
  <c r="C9" i="50"/>
  <c r="BT29" i="72" s="1"/>
  <c r="B9" i="50"/>
  <c r="BU29" i="72" s="1"/>
  <c r="C8" i="50"/>
  <c r="BT27" i="72" s="1"/>
  <c r="B8" i="50"/>
  <c r="BU27" i="72" s="1"/>
  <c r="C7" i="50"/>
  <c r="B7" i="50"/>
  <c r="R28" i="72" l="1"/>
  <c r="BU25" i="72"/>
  <c r="BX27" i="72"/>
  <c r="BX26" i="72"/>
  <c r="BW28" i="72"/>
  <c r="BX28" i="72"/>
  <c r="S29" i="72"/>
  <c r="BQ28" i="72"/>
  <c r="S27" i="72"/>
  <c r="BU26" i="72"/>
  <c r="BT25" i="72"/>
  <c r="BT26" i="72"/>
  <c r="R27" i="72"/>
  <c r="R29" i="72"/>
  <c r="BX25" i="72"/>
  <c r="AK15" i="72"/>
  <c r="V10" i="72"/>
  <c r="Y11" i="72"/>
  <c r="N12" i="72"/>
  <c r="N11" i="72"/>
  <c r="U10" i="72"/>
  <c r="BN25" i="72"/>
  <c r="BO25" i="72"/>
  <c r="BK24" i="72"/>
  <c r="BL24" i="72"/>
  <c r="BH23" i="72"/>
  <c r="BI23" i="72"/>
  <c r="BE22" i="72"/>
  <c r="BF22" i="72"/>
  <c r="BB21" i="72"/>
  <c r="BC21" i="72"/>
  <c r="AY20" i="72"/>
  <c r="AZ20" i="72"/>
  <c r="AV19" i="72"/>
  <c r="AW19" i="72"/>
  <c r="AS18" i="72"/>
  <c r="AT18" i="72"/>
  <c r="AP17" i="72"/>
  <c r="AQ17" i="72"/>
  <c r="AM16" i="72"/>
  <c r="AN16" i="72"/>
  <c r="AJ15" i="72"/>
  <c r="AG14" i="72"/>
  <c r="AH14" i="72"/>
  <c r="AD13" i="72"/>
  <c r="AE13" i="72"/>
  <c r="AA12" i="72"/>
  <c r="AB12" i="72"/>
  <c r="X10" i="72"/>
  <c r="Y10" i="72"/>
  <c r="X11" i="72"/>
  <c r="BM5" i="72"/>
  <c r="BM6" i="72"/>
  <c r="BM7" i="72"/>
  <c r="BJ5" i="72"/>
  <c r="BJ6" i="72"/>
  <c r="BJ7" i="72"/>
  <c r="BG5" i="72"/>
  <c r="BG6" i="72"/>
  <c r="BG7" i="72"/>
  <c r="BD5" i="72"/>
  <c r="BD6" i="72"/>
  <c r="BD7" i="72"/>
  <c r="BA5" i="72"/>
  <c r="BA6" i="72"/>
  <c r="BA7" i="72"/>
  <c r="AX5" i="72"/>
  <c r="AX6" i="72"/>
  <c r="AX7" i="72"/>
  <c r="AU5" i="72"/>
  <c r="AU6" i="72"/>
  <c r="AU7" i="72"/>
  <c r="AR5" i="72"/>
  <c r="AR6" i="72"/>
  <c r="AR7" i="72"/>
  <c r="AO5" i="72"/>
  <c r="AO6" i="72"/>
  <c r="AO7" i="72"/>
  <c r="AL5" i="72"/>
  <c r="AL6" i="72"/>
  <c r="AL7" i="72"/>
  <c r="AI5" i="72"/>
  <c r="AI6" i="72"/>
  <c r="AI7" i="72"/>
  <c r="AF5" i="72"/>
  <c r="AF6" i="72"/>
  <c r="AF7" i="72"/>
  <c r="AC5" i="72"/>
  <c r="AC6" i="72"/>
  <c r="AC7" i="72"/>
  <c r="Z5" i="72"/>
  <c r="Z6" i="72"/>
  <c r="Z7" i="72"/>
  <c r="W5" i="72"/>
  <c r="W6" i="72"/>
  <c r="W7" i="72"/>
  <c r="T7" i="72"/>
  <c r="T6" i="72"/>
  <c r="T5" i="72"/>
  <c r="W9" i="72"/>
  <c r="W8" i="72" s="1"/>
  <c r="T9" i="72"/>
  <c r="T8" i="72" s="1"/>
  <c r="BM24" i="72"/>
  <c r="BJ23" i="72"/>
  <c r="BK23" i="72" s="1"/>
  <c r="BG22" i="72"/>
  <c r="BJ22" i="72" s="1"/>
  <c r="BM22" i="72" s="1"/>
  <c r="BD21" i="72"/>
  <c r="BA20" i="72"/>
  <c r="AX19" i="72"/>
  <c r="BA19" i="72" s="1"/>
  <c r="BD19" i="72" s="1"/>
  <c r="BE19" i="72" s="1"/>
  <c r="AU18" i="72"/>
  <c r="AR17" i="72"/>
  <c r="AO16" i="72"/>
  <c r="AL15" i="72"/>
  <c r="AM15" i="72" s="1"/>
  <c r="AI14" i="72"/>
  <c r="AJ14" i="72" s="1"/>
  <c r="AF13" i="72"/>
  <c r="AC12" i="72"/>
  <c r="AD12" i="72" s="1"/>
  <c r="Z10" i="72"/>
  <c r="AB10" i="72" s="1"/>
  <c r="Z11" i="72"/>
  <c r="AA11" i="72" s="1"/>
  <c r="S8" i="72"/>
  <c r="S7" i="72" s="1"/>
  <c r="R8" i="72"/>
  <c r="S9" i="72"/>
  <c r="R9" i="72"/>
  <c r="I10" i="72"/>
  <c r="I9" i="72"/>
  <c r="J10" i="72"/>
  <c r="J9" i="72"/>
  <c r="M10" i="72"/>
  <c r="M9" i="72"/>
  <c r="O10" i="72"/>
  <c r="P10" i="72"/>
  <c r="P8" i="72"/>
  <c r="P7" i="72" s="1"/>
  <c r="O8" i="72"/>
  <c r="O7" i="72" s="1"/>
  <c r="R11" i="72"/>
  <c r="S11" i="72"/>
  <c r="R12" i="72"/>
  <c r="S12" i="72"/>
  <c r="R13" i="72"/>
  <c r="S13" i="72"/>
  <c r="R14" i="72"/>
  <c r="S14" i="72"/>
  <c r="R15" i="72"/>
  <c r="S15" i="72"/>
  <c r="R16" i="72"/>
  <c r="S16" i="72"/>
  <c r="R17" i="72"/>
  <c r="S17" i="72"/>
  <c r="R18" i="72"/>
  <c r="S18" i="72"/>
  <c r="R19" i="72"/>
  <c r="S19" i="72"/>
  <c r="R20" i="72"/>
  <c r="S20" i="72"/>
  <c r="R21" i="72"/>
  <c r="S21" i="72"/>
  <c r="R22" i="72"/>
  <c r="S22" i="72"/>
  <c r="R23" i="72"/>
  <c r="S23" i="72"/>
  <c r="R24" i="72"/>
  <c r="S24" i="72"/>
  <c r="R25" i="72"/>
  <c r="S25" i="72"/>
  <c r="R26" i="72"/>
  <c r="S26" i="72"/>
  <c r="N13" i="72"/>
  <c r="N14" i="72"/>
  <c r="N15" i="72"/>
  <c r="N16" i="72"/>
  <c r="N17" i="72"/>
  <c r="N18" i="72"/>
  <c r="N19" i="72"/>
  <c r="N20" i="72"/>
  <c r="N21" i="72"/>
  <c r="N22" i="72"/>
  <c r="N23" i="72"/>
  <c r="N24" i="72"/>
  <c r="N25" i="72"/>
  <c r="N26" i="72"/>
  <c r="E12" i="72"/>
  <c r="E11" i="72"/>
  <c r="T12" i="72"/>
  <c r="V12" i="72" s="1"/>
  <c r="T13" i="72"/>
  <c r="U13" i="72" s="1"/>
  <c r="T14" i="72"/>
  <c r="U14" i="72" s="1"/>
  <c r="T15" i="72"/>
  <c r="V15" i="72" s="1"/>
  <c r="T16" i="72"/>
  <c r="V16" i="72" s="1"/>
  <c r="T17" i="72"/>
  <c r="U17" i="72" s="1"/>
  <c r="T18" i="72"/>
  <c r="V18" i="72" s="1"/>
  <c r="T19" i="72"/>
  <c r="U19" i="72" s="1"/>
  <c r="T20" i="72"/>
  <c r="U20" i="72" s="1"/>
  <c r="T21" i="72"/>
  <c r="T22" i="72"/>
  <c r="U22" i="72" s="1"/>
  <c r="T23" i="72"/>
  <c r="U23" i="72" s="1"/>
  <c r="T24" i="72"/>
  <c r="V24" i="72" s="1"/>
  <c r="T25" i="72"/>
  <c r="V25" i="72" s="1"/>
  <c r="T26" i="72"/>
  <c r="U26" i="72" s="1"/>
  <c r="G10" i="72"/>
  <c r="G9" i="72"/>
  <c r="F9" i="72"/>
  <c r="F10" i="72"/>
  <c r="D9" i="72"/>
  <c r="C10" i="72"/>
  <c r="C29" i="72" s="1"/>
  <c r="C9" i="72"/>
  <c r="D10" i="72"/>
  <c r="D27" i="72" s="1"/>
  <c r="K11" i="72"/>
  <c r="L11" i="72" s="1"/>
  <c r="K12" i="72"/>
  <c r="L12" i="72" s="1"/>
  <c r="K13" i="72"/>
  <c r="K14" i="72"/>
  <c r="K15" i="72"/>
  <c r="K16" i="72"/>
  <c r="K17" i="72"/>
  <c r="K18" i="72"/>
  <c r="K19" i="72"/>
  <c r="K20" i="72"/>
  <c r="K21" i="72"/>
  <c r="K22" i="72"/>
  <c r="K23" i="72"/>
  <c r="K24" i="72"/>
  <c r="K25" i="72"/>
  <c r="K26" i="72"/>
  <c r="H11" i="72"/>
  <c r="H12" i="72"/>
  <c r="H13" i="72"/>
  <c r="H14" i="72"/>
  <c r="H15" i="72"/>
  <c r="H16" i="72"/>
  <c r="H17" i="72"/>
  <c r="H18" i="72"/>
  <c r="H19" i="72"/>
  <c r="H20" i="72"/>
  <c r="H21" i="72"/>
  <c r="H22" i="72"/>
  <c r="H23" i="72"/>
  <c r="H24" i="72"/>
  <c r="H25" i="72"/>
  <c r="H26" i="72"/>
  <c r="E13" i="72"/>
  <c r="E14" i="72"/>
  <c r="E15" i="72"/>
  <c r="E16" i="72"/>
  <c r="E17" i="72"/>
  <c r="E18" i="72"/>
  <c r="E19" i="72"/>
  <c r="E20" i="72"/>
  <c r="E21" i="72"/>
  <c r="E22" i="72"/>
  <c r="E23" i="72"/>
  <c r="E24" i="72"/>
  <c r="E25" i="72"/>
  <c r="E26" i="72"/>
  <c r="T3" i="72"/>
  <c r="N28" i="72" l="1"/>
  <c r="P28" i="72" s="1"/>
  <c r="N29" i="72"/>
  <c r="P29" i="72" s="1"/>
  <c r="N27" i="72"/>
  <c r="P27" i="72" s="1"/>
  <c r="E29" i="72"/>
  <c r="F29" i="72" s="1"/>
  <c r="E28" i="72"/>
  <c r="F28" i="72" s="1"/>
  <c r="E27" i="72"/>
  <c r="F27" i="72" s="1"/>
  <c r="K29" i="72"/>
  <c r="L29" i="72" s="1"/>
  <c r="K28" i="72"/>
  <c r="L28" i="72" s="1"/>
  <c r="K27" i="72"/>
  <c r="L27" i="72" s="1"/>
  <c r="BE21" i="72"/>
  <c r="BD28" i="72"/>
  <c r="BD29" i="72"/>
  <c r="BD27" i="72"/>
  <c r="V21" i="72"/>
  <c r="T28" i="72"/>
  <c r="V28" i="72" s="1"/>
  <c r="T29" i="72"/>
  <c r="U29" i="72" s="1"/>
  <c r="T27" i="72"/>
  <c r="V27" i="72" s="1"/>
  <c r="H28" i="72"/>
  <c r="J28" i="72" s="1"/>
  <c r="H27" i="72"/>
  <c r="I27" i="72" s="1"/>
  <c r="H29" i="72"/>
  <c r="I29" i="72" s="1"/>
  <c r="R7" i="72"/>
  <c r="F5" i="74"/>
  <c r="I5" i="74" s="1"/>
  <c r="C28" i="72"/>
  <c r="C27" i="72"/>
  <c r="F4" i="74"/>
  <c r="I4" i="74" s="1"/>
  <c r="D28" i="72"/>
  <c r="G27" i="72"/>
  <c r="O29" i="72"/>
  <c r="G4" i="74"/>
  <c r="J4" i="74" s="1"/>
  <c r="G5" i="74"/>
  <c r="J5" i="74" s="1"/>
  <c r="M28" i="72"/>
  <c r="D29" i="72"/>
  <c r="J27" i="72"/>
  <c r="BR24" i="72"/>
  <c r="M12" i="72"/>
  <c r="G26" i="72"/>
  <c r="J26" i="72"/>
  <c r="BQ24" i="72"/>
  <c r="BR22" i="72"/>
  <c r="BQ22" i="72"/>
  <c r="AK14" i="72"/>
  <c r="M13" i="72"/>
  <c r="S5" i="72"/>
  <c r="M14" i="72"/>
  <c r="S6" i="72"/>
  <c r="M15" i="72"/>
  <c r="M16" i="72"/>
  <c r="M17" i="72"/>
  <c r="M18" i="72"/>
  <c r="M19" i="72"/>
  <c r="R5" i="72"/>
  <c r="M20" i="72"/>
  <c r="M21" i="72"/>
  <c r="P5" i="72"/>
  <c r="P6" i="72"/>
  <c r="J24" i="72"/>
  <c r="J25" i="72"/>
  <c r="W22" i="72"/>
  <c r="Y22" i="72" s="1"/>
  <c r="W14" i="72"/>
  <c r="X14" i="72" s="1"/>
  <c r="BM23" i="72"/>
  <c r="BN23" i="72" s="1"/>
  <c r="W13" i="72"/>
  <c r="Z20" i="72" s="1"/>
  <c r="W20" i="72"/>
  <c r="X20" i="72" s="1"/>
  <c r="V20" i="72"/>
  <c r="AN15" i="72"/>
  <c r="V22" i="72"/>
  <c r="W19" i="72"/>
  <c r="X19" i="72" s="1"/>
  <c r="V19" i="72"/>
  <c r="BG19" i="72"/>
  <c r="BH19" i="72" s="1"/>
  <c r="U16" i="72"/>
  <c r="W26" i="72"/>
  <c r="X26" i="72" s="1"/>
  <c r="V13" i="72"/>
  <c r="W25" i="72"/>
  <c r="X25" i="72" s="1"/>
  <c r="U25" i="72"/>
  <c r="AO15" i="72"/>
  <c r="AP15" i="72" s="1"/>
  <c r="U24" i="72"/>
  <c r="U15" i="72"/>
  <c r="C11" i="72"/>
  <c r="C14" i="72"/>
  <c r="C17" i="72"/>
  <c r="C20" i="72"/>
  <c r="C23" i="72"/>
  <c r="C26" i="72"/>
  <c r="C12" i="72"/>
  <c r="C15" i="72"/>
  <c r="C18" i="72"/>
  <c r="C21" i="72"/>
  <c r="C24" i="72"/>
  <c r="C13" i="72"/>
  <c r="C16" i="72"/>
  <c r="C19" i="72"/>
  <c r="C22" i="72"/>
  <c r="C25" i="72"/>
  <c r="G13" i="72"/>
  <c r="G16" i="72"/>
  <c r="G19" i="72"/>
  <c r="G22" i="72"/>
  <c r="G25" i="72"/>
  <c r="G11" i="72"/>
  <c r="G14" i="72"/>
  <c r="G17" i="72"/>
  <c r="G20" i="72"/>
  <c r="G23" i="72"/>
  <c r="G12" i="72"/>
  <c r="G15" i="72"/>
  <c r="G18" i="72"/>
  <c r="G21" i="72"/>
  <c r="G24" i="72"/>
  <c r="W24" i="72"/>
  <c r="W18" i="72"/>
  <c r="V23" i="72"/>
  <c r="V14" i="72"/>
  <c r="O13" i="72"/>
  <c r="O16" i="72"/>
  <c r="O19" i="72"/>
  <c r="O22" i="72"/>
  <c r="O25" i="72"/>
  <c r="O11" i="72"/>
  <c r="O14" i="72"/>
  <c r="O17" i="72"/>
  <c r="O20" i="72"/>
  <c r="O23" i="72"/>
  <c r="O26" i="72"/>
  <c r="O12" i="72"/>
  <c r="O15" i="72"/>
  <c r="O18" i="72"/>
  <c r="O21" i="72"/>
  <c r="O24" i="72"/>
  <c r="I12" i="72"/>
  <c r="I15" i="72"/>
  <c r="I18" i="72"/>
  <c r="I21" i="72"/>
  <c r="I24" i="72"/>
  <c r="I13" i="72"/>
  <c r="I16" i="72"/>
  <c r="I19" i="72"/>
  <c r="I22" i="72"/>
  <c r="I25" i="72"/>
  <c r="I11" i="72"/>
  <c r="I14" i="72"/>
  <c r="I17" i="72"/>
  <c r="I20" i="72"/>
  <c r="I23" i="72"/>
  <c r="I26" i="72"/>
  <c r="AA10" i="72"/>
  <c r="AC10" i="72"/>
  <c r="Z9" i="72"/>
  <c r="Z8" i="72" s="1"/>
  <c r="AT17" i="72"/>
  <c r="AU17" i="72"/>
  <c r="AS17" i="72"/>
  <c r="D11" i="72"/>
  <c r="D14" i="72"/>
  <c r="D17" i="72"/>
  <c r="D20" i="72"/>
  <c r="D23" i="72"/>
  <c r="D26" i="72"/>
  <c r="D12" i="72"/>
  <c r="D15" i="72"/>
  <c r="D18" i="72"/>
  <c r="D21" i="72"/>
  <c r="D24" i="72"/>
  <c r="D13" i="72"/>
  <c r="D16" i="72"/>
  <c r="D19" i="72"/>
  <c r="D22" i="72"/>
  <c r="D25" i="72"/>
  <c r="W23" i="72"/>
  <c r="W17" i="72"/>
  <c r="W16" i="72"/>
  <c r="V26" i="72"/>
  <c r="V17" i="72"/>
  <c r="BO22" i="72"/>
  <c r="BN22" i="72"/>
  <c r="BF19" i="72"/>
  <c r="J12" i="72"/>
  <c r="J15" i="72"/>
  <c r="J18" i="72"/>
  <c r="J21" i="72"/>
  <c r="J13" i="72"/>
  <c r="J16" i="72"/>
  <c r="J19" i="72"/>
  <c r="J22" i="72"/>
  <c r="J11" i="72"/>
  <c r="J14" i="72"/>
  <c r="J17" i="72"/>
  <c r="J20" i="72"/>
  <c r="J23" i="72"/>
  <c r="U18" i="72"/>
  <c r="U8" i="72"/>
  <c r="F13" i="72"/>
  <c r="F16" i="72"/>
  <c r="F19" i="72"/>
  <c r="F22" i="72"/>
  <c r="F25" i="72"/>
  <c r="F11" i="72"/>
  <c r="F14" i="72"/>
  <c r="F17" i="72"/>
  <c r="F20" i="72"/>
  <c r="F23" i="72"/>
  <c r="F26" i="72"/>
  <c r="F12" i="72"/>
  <c r="F15" i="72"/>
  <c r="F18" i="72"/>
  <c r="F21" i="72"/>
  <c r="F24" i="72"/>
  <c r="L14" i="72"/>
  <c r="L17" i="72"/>
  <c r="L20" i="72"/>
  <c r="L23" i="72"/>
  <c r="L26" i="72"/>
  <c r="L15" i="72"/>
  <c r="L18" i="72"/>
  <c r="L21" i="72"/>
  <c r="L24" i="72"/>
  <c r="L13" i="72"/>
  <c r="L16" i="72"/>
  <c r="L19" i="72"/>
  <c r="L22" i="72"/>
  <c r="L25" i="72"/>
  <c r="W21" i="72"/>
  <c r="W15" i="72"/>
  <c r="U21" i="72"/>
  <c r="U12" i="72"/>
  <c r="O5" i="72"/>
  <c r="O6" i="72"/>
  <c r="R6" i="72"/>
  <c r="AG13" i="72"/>
  <c r="AH13" i="72"/>
  <c r="AI13" i="72"/>
  <c r="AK13" i="72" s="1"/>
  <c r="AW18" i="72"/>
  <c r="AV18" i="72"/>
  <c r="AX18" i="72"/>
  <c r="BB20" i="72"/>
  <c r="BD20" i="72"/>
  <c r="BC20" i="72"/>
  <c r="P13" i="72"/>
  <c r="P16" i="72"/>
  <c r="P19" i="72"/>
  <c r="P22" i="72"/>
  <c r="P25" i="72"/>
  <c r="P11" i="72"/>
  <c r="P14" i="72"/>
  <c r="P17" i="72"/>
  <c r="P20" i="72"/>
  <c r="P23" i="72"/>
  <c r="P26" i="72"/>
  <c r="P12" i="72"/>
  <c r="P15" i="72"/>
  <c r="P18" i="72"/>
  <c r="P21" i="72"/>
  <c r="P24" i="72"/>
  <c r="AF12" i="72"/>
  <c r="AH12" i="72" s="1"/>
  <c r="AP16" i="72"/>
  <c r="AQ16" i="72"/>
  <c r="AR16" i="72"/>
  <c r="BB19" i="72"/>
  <c r="BC19" i="72"/>
  <c r="BK22" i="72"/>
  <c r="BL22" i="72"/>
  <c r="X9" i="72"/>
  <c r="AE12" i="72"/>
  <c r="BN24" i="72"/>
  <c r="BO24" i="72"/>
  <c r="M11" i="72"/>
  <c r="M23" i="72"/>
  <c r="M26" i="72"/>
  <c r="M24" i="72"/>
  <c r="M22" i="72"/>
  <c r="M25" i="72"/>
  <c r="AC11" i="72"/>
  <c r="AE11" i="72" s="1"/>
  <c r="AL14" i="72"/>
  <c r="BG21" i="72"/>
  <c r="AB11" i="72"/>
  <c r="BF21" i="72"/>
  <c r="AY19" i="72"/>
  <c r="AZ19" i="72"/>
  <c r="BH22" i="72"/>
  <c r="BI22" i="72"/>
  <c r="V8" i="72"/>
  <c r="V9" i="72"/>
  <c r="BL23" i="72"/>
  <c r="BO23" i="72"/>
  <c r="Y9" i="72"/>
  <c r="U9" i="72"/>
  <c r="Y8" i="72"/>
  <c r="X8" i="72"/>
  <c r="V29" i="72" l="1"/>
  <c r="Y14" i="72"/>
  <c r="O27" i="72"/>
  <c r="M27" i="72"/>
  <c r="U27" i="72"/>
  <c r="J29" i="72"/>
  <c r="G28" i="72"/>
  <c r="O28" i="72"/>
  <c r="M29" i="72"/>
  <c r="U28" i="72"/>
  <c r="X22" i="72"/>
  <c r="Z22" i="72"/>
  <c r="AB22" i="72" s="1"/>
  <c r="G29" i="72"/>
  <c r="BG29" i="72"/>
  <c r="BG27" i="72"/>
  <c r="BG28" i="72"/>
  <c r="I28" i="72"/>
  <c r="W29" i="72"/>
  <c r="W27" i="72"/>
  <c r="W28" i="72"/>
  <c r="BJ19" i="72"/>
  <c r="BI19" i="72"/>
  <c r="F7" i="74"/>
  <c r="I7" i="74" s="1"/>
  <c r="G6" i="74"/>
  <c r="J6" i="74" s="1"/>
  <c r="F6" i="74"/>
  <c r="I6" i="74" s="1"/>
  <c r="BR23" i="72"/>
  <c r="BQ23" i="72"/>
  <c r="BU22" i="72"/>
  <c r="BT22" i="72"/>
  <c r="G7" i="74"/>
  <c r="J7" i="74" s="1"/>
  <c r="BU24" i="72"/>
  <c r="BT24" i="72"/>
  <c r="X6" i="72"/>
  <c r="X5" i="72"/>
  <c r="Y7" i="72"/>
  <c r="Y6" i="72"/>
  <c r="Y5" i="72"/>
  <c r="V6" i="72"/>
  <c r="V7" i="72"/>
  <c r="V5" i="72"/>
  <c r="Z14" i="72"/>
  <c r="AB14" i="72" s="1"/>
  <c r="Y20" i="72"/>
  <c r="AQ15" i="72"/>
  <c r="Z26" i="72"/>
  <c r="AB26" i="72" s="1"/>
  <c r="AR15" i="72"/>
  <c r="AS15" i="72" s="1"/>
  <c r="Y26" i="72"/>
  <c r="Y19" i="72"/>
  <c r="Z19" i="72"/>
  <c r="AA19" i="72" s="1"/>
  <c r="Y25" i="72"/>
  <c r="Z25" i="72"/>
  <c r="AA25" i="72" s="1"/>
  <c r="Y13" i="72"/>
  <c r="X13" i="72"/>
  <c r="AS16" i="72"/>
  <c r="AT16" i="72"/>
  <c r="AU16" i="72"/>
  <c r="U6" i="72"/>
  <c r="U7" i="72"/>
  <c r="U5" i="72"/>
  <c r="AV17" i="72"/>
  <c r="AW17" i="72"/>
  <c r="AX17" i="72"/>
  <c r="BJ21" i="72"/>
  <c r="BH21" i="72"/>
  <c r="BI21" i="72"/>
  <c r="AJ13" i="72"/>
  <c r="AL13" i="72"/>
  <c r="Y21" i="72"/>
  <c r="Z21" i="72"/>
  <c r="X21" i="72"/>
  <c r="AB20" i="72"/>
  <c r="AA20" i="72"/>
  <c r="BK19" i="72"/>
  <c r="BL19" i="72"/>
  <c r="BM19" i="72"/>
  <c r="Z16" i="72"/>
  <c r="X16" i="72"/>
  <c r="Y16" i="72"/>
  <c r="Y18" i="72"/>
  <c r="X18" i="72"/>
  <c r="Z18" i="72"/>
  <c r="X23" i="72"/>
  <c r="Y23" i="72"/>
  <c r="Z23" i="72"/>
  <c r="AA8" i="72"/>
  <c r="F8" i="74" s="1"/>
  <c r="I8" i="74" s="1"/>
  <c r="AA9" i="72"/>
  <c r="AM14" i="72"/>
  <c r="AN14" i="72"/>
  <c r="AO14" i="72"/>
  <c r="AG12" i="72"/>
  <c r="AI12" i="72"/>
  <c r="AK12" i="72" s="1"/>
  <c r="BE20" i="72"/>
  <c r="BF20" i="72"/>
  <c r="BG20" i="72"/>
  <c r="AD11" i="72"/>
  <c r="AF11" i="72"/>
  <c r="AD10" i="72"/>
  <c r="AC9" i="72"/>
  <c r="AC8" i="72" s="1"/>
  <c r="AF10" i="72"/>
  <c r="AE10" i="72"/>
  <c r="Y15" i="72"/>
  <c r="X15" i="72"/>
  <c r="Z15" i="72"/>
  <c r="Y24" i="72"/>
  <c r="X24" i="72"/>
  <c r="Z24" i="72"/>
  <c r="X7" i="72"/>
  <c r="AY18" i="72"/>
  <c r="BA18" i="72"/>
  <c r="AZ18" i="72"/>
  <c r="X17" i="72"/>
  <c r="Y17" i="72"/>
  <c r="Z17" i="72"/>
  <c r="AB8" i="72"/>
  <c r="G8" i="74" s="1"/>
  <c r="J8" i="74" s="1"/>
  <c r="AB9" i="72"/>
  <c r="AA22" i="72" l="1"/>
  <c r="AB19" i="72"/>
  <c r="X28" i="72"/>
  <c r="Y28" i="72"/>
  <c r="X27" i="72"/>
  <c r="Y27" i="72"/>
  <c r="BJ29" i="72"/>
  <c r="BJ27" i="72"/>
  <c r="BJ28" i="72"/>
  <c r="X29" i="72"/>
  <c r="Y29" i="72"/>
  <c r="Z29" i="72"/>
  <c r="Z27" i="72"/>
  <c r="Z28" i="72"/>
  <c r="BU23" i="72"/>
  <c r="BT23" i="72"/>
  <c r="BX24" i="72"/>
  <c r="BW24" i="72"/>
  <c r="BQ19" i="72"/>
  <c r="BR19" i="72"/>
  <c r="AA26" i="72"/>
  <c r="BW22" i="72"/>
  <c r="BX22" i="72"/>
  <c r="AH11" i="72"/>
  <c r="AG11" i="72"/>
  <c r="AA7" i="72"/>
  <c r="AA5" i="72"/>
  <c r="AH10" i="72"/>
  <c r="AG10" i="72"/>
  <c r="AB7" i="72"/>
  <c r="AB5" i="72"/>
  <c r="AB6" i="72"/>
  <c r="AC20" i="72"/>
  <c r="AD20" i="72" s="1"/>
  <c r="AC25" i="72"/>
  <c r="AD25" i="72" s="1"/>
  <c r="AC22" i="72"/>
  <c r="AE22" i="72" s="1"/>
  <c r="AC26" i="72"/>
  <c r="AD26" i="72" s="1"/>
  <c r="AC19" i="72"/>
  <c r="AE19" i="72" s="1"/>
  <c r="AA14" i="72"/>
  <c r="AT15" i="72"/>
  <c r="AB25" i="72"/>
  <c r="AU15" i="72"/>
  <c r="AV15" i="72" s="1"/>
  <c r="BK21" i="72"/>
  <c r="BL21" i="72"/>
  <c r="BM21" i="72"/>
  <c r="BH20" i="72"/>
  <c r="BI20" i="72"/>
  <c r="BJ20" i="72"/>
  <c r="AD8" i="72"/>
  <c r="F9" i="74" s="1"/>
  <c r="I9" i="74" s="1"/>
  <c r="AD9" i="72"/>
  <c r="AN13" i="72"/>
  <c r="AO13" i="72"/>
  <c r="AM13" i="72"/>
  <c r="AI11" i="72"/>
  <c r="AP14" i="72"/>
  <c r="AR14" i="72"/>
  <c r="AQ14" i="72"/>
  <c r="AV16" i="72"/>
  <c r="AW16" i="72"/>
  <c r="AX16" i="72"/>
  <c r="AC15" i="72"/>
  <c r="AA15" i="72"/>
  <c r="AB15" i="72"/>
  <c r="AC23" i="72"/>
  <c r="AB23" i="72"/>
  <c r="AA23" i="72"/>
  <c r="AB18" i="72"/>
  <c r="AA18" i="72"/>
  <c r="AC18" i="72"/>
  <c r="BO19" i="72"/>
  <c r="BN19" i="72"/>
  <c r="AY17" i="72"/>
  <c r="BA17" i="72"/>
  <c r="AZ17" i="72"/>
  <c r="AC17" i="72"/>
  <c r="AB17" i="72"/>
  <c r="AA17" i="72"/>
  <c r="AA6" i="72"/>
  <c r="AA16" i="72"/>
  <c r="AC16" i="72"/>
  <c r="AB16" i="72"/>
  <c r="AA24" i="72"/>
  <c r="AB24" i="72"/>
  <c r="AC24" i="72"/>
  <c r="AE8" i="72"/>
  <c r="G9" i="74" s="1"/>
  <c r="J9" i="74" s="1"/>
  <c r="AE9" i="72"/>
  <c r="BC18" i="72"/>
  <c r="BD18" i="72"/>
  <c r="BB18" i="72"/>
  <c r="AF9" i="72"/>
  <c r="AF8" i="72" s="1"/>
  <c r="AI10" i="72"/>
  <c r="AJ12" i="72"/>
  <c r="AL12" i="72"/>
  <c r="AC21" i="72"/>
  <c r="AA21" i="72"/>
  <c r="AB21" i="72"/>
  <c r="AE26" i="72" l="1"/>
  <c r="AE20" i="72"/>
  <c r="BM29" i="72"/>
  <c r="BM27" i="72"/>
  <c r="BM28" i="72"/>
  <c r="AB28" i="72"/>
  <c r="AA28" i="72"/>
  <c r="AB27" i="72"/>
  <c r="AA27" i="72"/>
  <c r="AB29" i="72"/>
  <c r="AA29" i="72"/>
  <c r="AD22" i="72"/>
  <c r="AC29" i="72"/>
  <c r="AC27" i="72"/>
  <c r="AC28" i="72"/>
  <c r="AD19" i="72"/>
  <c r="BQ21" i="72"/>
  <c r="BR21" i="72"/>
  <c r="BU19" i="72"/>
  <c r="BT19" i="72"/>
  <c r="BX23" i="72"/>
  <c r="BW23" i="72"/>
  <c r="AE25" i="72"/>
  <c r="AF25" i="72"/>
  <c r="AG25" i="72" s="1"/>
  <c r="AG8" i="72"/>
  <c r="F10" i="74" s="1"/>
  <c r="I10" i="74" s="1"/>
  <c r="AG9" i="72"/>
  <c r="AE7" i="72"/>
  <c r="AE6" i="72"/>
  <c r="AE5" i="72"/>
  <c r="AW15" i="72"/>
  <c r="AX15" i="72"/>
  <c r="AY15" i="72" s="1"/>
  <c r="AF16" i="72"/>
  <c r="AD16" i="72"/>
  <c r="AE16" i="72"/>
  <c r="AD17" i="72"/>
  <c r="AF17" i="72"/>
  <c r="AE17" i="72"/>
  <c r="AE24" i="72"/>
  <c r="AD24" i="72"/>
  <c r="AF24" i="72"/>
  <c r="AK11" i="72"/>
  <c r="AJ11" i="72"/>
  <c r="AL11" i="72"/>
  <c r="AD6" i="72"/>
  <c r="AD7" i="72"/>
  <c r="AD5" i="72"/>
  <c r="AD15" i="72"/>
  <c r="AE15" i="72"/>
  <c r="BK20" i="72"/>
  <c r="BL20" i="72"/>
  <c r="BM20" i="72"/>
  <c r="AH9" i="72"/>
  <c r="AH8" i="72"/>
  <c r="G10" i="74" s="1"/>
  <c r="J10" i="74" s="1"/>
  <c r="AY16" i="72"/>
  <c r="AZ16" i="72"/>
  <c r="BA16" i="72"/>
  <c r="AF26" i="72"/>
  <c r="BN21" i="72"/>
  <c r="BO21" i="72"/>
  <c r="AE21" i="72"/>
  <c r="AF21" i="72"/>
  <c r="AD21" i="72"/>
  <c r="BF18" i="72"/>
  <c r="BE18" i="72"/>
  <c r="BG18" i="72"/>
  <c r="AF22" i="72"/>
  <c r="AE18" i="72"/>
  <c r="AD18" i="72"/>
  <c r="AF18" i="72"/>
  <c r="BB17" i="72"/>
  <c r="BD17" i="72"/>
  <c r="BC17" i="72"/>
  <c r="AF20" i="72"/>
  <c r="AD23" i="72"/>
  <c r="AF23" i="72"/>
  <c r="AE23" i="72"/>
  <c r="AM12" i="72"/>
  <c r="AN12" i="72"/>
  <c r="AO12" i="72"/>
  <c r="AJ10" i="72"/>
  <c r="AK10" i="72"/>
  <c r="AL10" i="72"/>
  <c r="AI9" i="72"/>
  <c r="AI8" i="72" s="1"/>
  <c r="AF19" i="72"/>
  <c r="AS14" i="72"/>
  <c r="AU14" i="72"/>
  <c r="AT14" i="72"/>
  <c r="AP13" i="72"/>
  <c r="AQ13" i="72"/>
  <c r="AR13" i="72"/>
  <c r="AH25" i="72" l="1"/>
  <c r="AE27" i="72"/>
  <c r="AD27" i="72"/>
  <c r="AE29" i="72"/>
  <c r="AD29" i="72"/>
  <c r="AF29" i="72"/>
  <c r="AF27" i="72"/>
  <c r="AF28" i="72"/>
  <c r="AE28" i="72"/>
  <c r="AD28" i="72"/>
  <c r="BW19" i="72"/>
  <c r="BX19" i="72"/>
  <c r="BR20" i="72"/>
  <c r="BQ20" i="72"/>
  <c r="BU21" i="72"/>
  <c r="BT21" i="72"/>
  <c r="BA15" i="72"/>
  <c r="AZ15" i="72"/>
  <c r="AI25" i="72"/>
  <c r="AK25" i="72" s="1"/>
  <c r="AG6" i="72"/>
  <c r="AG7" i="72"/>
  <c r="AG5" i="72"/>
  <c r="AH7" i="72"/>
  <c r="AH5" i="72"/>
  <c r="AH6" i="72"/>
  <c r="AG21" i="72"/>
  <c r="AI21" i="72"/>
  <c r="AH21" i="72"/>
  <c r="AG24" i="72"/>
  <c r="AH24" i="72"/>
  <c r="AI24" i="72"/>
  <c r="AI17" i="72"/>
  <c r="AG17" i="72"/>
  <c r="AH17" i="72"/>
  <c r="AS13" i="72"/>
  <c r="AT13" i="72"/>
  <c r="AU13" i="72"/>
  <c r="AH19" i="72"/>
  <c r="AG19" i="72"/>
  <c r="AI19" i="72"/>
  <c r="AG22" i="72"/>
  <c r="AI22" i="72"/>
  <c r="AH22" i="72"/>
  <c r="AI26" i="72"/>
  <c r="AG26" i="72"/>
  <c r="AH26" i="72"/>
  <c r="BN20" i="72"/>
  <c r="BO20" i="72"/>
  <c r="AH16" i="72"/>
  <c r="AG16" i="72"/>
  <c r="AJ8" i="72"/>
  <c r="F11" i="74" s="1"/>
  <c r="I11" i="74" s="1"/>
  <c r="AJ9" i="72"/>
  <c r="BB15" i="72"/>
  <c r="BC15" i="72"/>
  <c r="BD15" i="72"/>
  <c r="AQ12" i="72"/>
  <c r="AP12" i="72"/>
  <c r="AR12" i="72"/>
  <c r="AI20" i="72"/>
  <c r="AG20" i="72"/>
  <c r="AH20" i="72"/>
  <c r="BE17" i="72"/>
  <c r="BF17" i="72"/>
  <c r="BG17" i="72"/>
  <c r="BH18" i="72"/>
  <c r="BI18" i="72"/>
  <c r="BJ18" i="72"/>
  <c r="BB16" i="72"/>
  <c r="BC16" i="72"/>
  <c r="BD16" i="72"/>
  <c r="AM10" i="72"/>
  <c r="AL9" i="72"/>
  <c r="AL8" i="72" s="1"/>
  <c r="AO10" i="72"/>
  <c r="AN10" i="72"/>
  <c r="AM11" i="72"/>
  <c r="AN11" i="72"/>
  <c r="AO11" i="72"/>
  <c r="AV14" i="72"/>
  <c r="AW14" i="72"/>
  <c r="AX14" i="72"/>
  <c r="AK8" i="72"/>
  <c r="G11" i="74" s="1"/>
  <c r="J11" i="74" s="1"/>
  <c r="AK9" i="72"/>
  <c r="AH23" i="72"/>
  <c r="AI23" i="72"/>
  <c r="AG23" i="72"/>
  <c r="AG18" i="72"/>
  <c r="AH18" i="72"/>
  <c r="AI18" i="72"/>
  <c r="AL25" i="72" l="1"/>
  <c r="AM25" i="72" s="1"/>
  <c r="AG28" i="72"/>
  <c r="AH28" i="72"/>
  <c r="AG27" i="72"/>
  <c r="AH27" i="72"/>
  <c r="AG29" i="72"/>
  <c r="AH29" i="72"/>
  <c r="AI29" i="72"/>
  <c r="AI27" i="72"/>
  <c r="AI28" i="72"/>
  <c r="AJ25" i="72"/>
  <c r="BX21" i="72"/>
  <c r="BW21" i="72"/>
  <c r="BU20" i="72"/>
  <c r="BT20" i="72"/>
  <c r="AK7" i="72"/>
  <c r="AK6" i="72"/>
  <c r="AK5" i="72"/>
  <c r="AJ24" i="72"/>
  <c r="AL24" i="72"/>
  <c r="AK24" i="72"/>
  <c r="AJ22" i="72"/>
  <c r="AK22" i="72"/>
  <c r="AL22" i="72"/>
  <c r="AY14" i="72"/>
  <c r="BA14" i="72"/>
  <c r="AZ14" i="72"/>
  <c r="AP11" i="72"/>
  <c r="AQ11" i="72"/>
  <c r="AR11" i="72"/>
  <c r="AM8" i="72"/>
  <c r="F12" i="74" s="1"/>
  <c r="I12" i="74" s="1"/>
  <c r="AM9" i="72"/>
  <c r="AJ20" i="72"/>
  <c r="AK20" i="72"/>
  <c r="AL20" i="72"/>
  <c r="AK18" i="72"/>
  <c r="AL18" i="72"/>
  <c r="AO25" i="72" s="1"/>
  <c r="AJ18" i="72"/>
  <c r="BM18" i="72"/>
  <c r="BK18" i="72"/>
  <c r="BL18" i="72"/>
  <c r="AW13" i="72"/>
  <c r="AX13" i="72"/>
  <c r="AV13" i="72"/>
  <c r="BE16" i="72"/>
  <c r="BG16" i="72"/>
  <c r="BF16" i="72"/>
  <c r="G32" i="74" s="1"/>
  <c r="J32" i="74" s="1"/>
  <c r="BH17" i="72"/>
  <c r="BI17" i="72"/>
  <c r="BJ17" i="72"/>
  <c r="AT12" i="72"/>
  <c r="AU12" i="72"/>
  <c r="AS12" i="72"/>
  <c r="AJ23" i="72"/>
  <c r="AL23" i="72"/>
  <c r="AK23" i="72"/>
  <c r="AJ6" i="72"/>
  <c r="AJ7" i="72"/>
  <c r="AJ5" i="72"/>
  <c r="AK21" i="72"/>
  <c r="AJ21" i="72"/>
  <c r="AL21" i="72"/>
  <c r="AP10" i="72"/>
  <c r="AQ10" i="72"/>
  <c r="AR10" i="72"/>
  <c r="AO9" i="72"/>
  <c r="AO8" i="72" s="1"/>
  <c r="BE15" i="72"/>
  <c r="F31" i="74" s="1"/>
  <c r="I31" i="74" s="1"/>
  <c r="BF15" i="72"/>
  <c r="G31" i="74" s="1"/>
  <c r="J31" i="74" s="1"/>
  <c r="BG15" i="72"/>
  <c r="AK19" i="72"/>
  <c r="AL19" i="72"/>
  <c r="AJ19" i="72"/>
  <c r="AN8" i="72"/>
  <c r="G12" i="74" s="1"/>
  <c r="J12" i="74" s="1"/>
  <c r="AN9" i="72"/>
  <c r="AJ26" i="72"/>
  <c r="AK26" i="72"/>
  <c r="AL26" i="72"/>
  <c r="AJ17" i="72"/>
  <c r="AK17" i="72"/>
  <c r="AN25" i="72" l="1"/>
  <c r="AL29" i="72"/>
  <c r="AL27" i="72"/>
  <c r="AL28" i="72"/>
  <c r="AJ27" i="72"/>
  <c r="AK27" i="72"/>
  <c r="AJ29" i="72"/>
  <c r="AK29" i="72"/>
  <c r="AJ28" i="72"/>
  <c r="AK28" i="72"/>
  <c r="BQ18" i="72"/>
  <c r="BR18" i="72"/>
  <c r="BX20" i="72"/>
  <c r="BW20" i="72"/>
  <c r="F32" i="74"/>
  <c r="I32" i="74" s="1"/>
  <c r="AN7" i="72"/>
  <c r="AN6" i="72"/>
  <c r="AN5" i="72"/>
  <c r="AM21" i="72"/>
  <c r="AN21" i="72"/>
  <c r="AO21" i="72"/>
  <c r="BK17" i="72"/>
  <c r="BM17" i="72"/>
  <c r="BL17" i="72"/>
  <c r="AN20" i="72"/>
  <c r="AM20" i="72"/>
  <c r="AO20" i="72"/>
  <c r="AM23" i="72"/>
  <c r="F33" i="74" s="1"/>
  <c r="I33" i="74" s="1"/>
  <c r="AN23" i="72"/>
  <c r="G33" i="74" s="1"/>
  <c r="J33" i="74" s="1"/>
  <c r="AO23" i="72"/>
  <c r="AP9" i="72"/>
  <c r="AP8" i="72"/>
  <c r="F13" i="74" s="1"/>
  <c r="I13" i="74" s="1"/>
  <c r="AM22" i="72"/>
  <c r="AN22" i="72"/>
  <c r="AO22" i="72"/>
  <c r="AO26" i="72"/>
  <c r="AN26" i="72"/>
  <c r="AM26" i="72"/>
  <c r="AN19" i="72"/>
  <c r="AM19" i="72"/>
  <c r="AO19" i="72"/>
  <c r="AR25" i="72" s="1"/>
  <c r="BN18" i="72"/>
  <c r="BO18" i="72"/>
  <c r="AS10" i="72"/>
  <c r="AT10" i="72"/>
  <c r="AU10" i="72"/>
  <c r="AR9" i="72"/>
  <c r="AR8" i="72" s="1"/>
  <c r="BC14" i="72"/>
  <c r="BD14" i="72"/>
  <c r="BB14" i="72"/>
  <c r="AM24" i="72"/>
  <c r="AN24" i="72"/>
  <c r="AO24" i="72"/>
  <c r="BJ15" i="72"/>
  <c r="BI15" i="72"/>
  <c r="BH15" i="72"/>
  <c r="AS11" i="72"/>
  <c r="AT11" i="72"/>
  <c r="AU11" i="72"/>
  <c r="AP25" i="72"/>
  <c r="AQ25" i="72"/>
  <c r="AQ9" i="72"/>
  <c r="AQ8" i="72"/>
  <c r="G13" i="74" s="1"/>
  <c r="J13" i="74" s="1"/>
  <c r="AV12" i="72"/>
  <c r="AW12" i="72"/>
  <c r="AX12" i="72"/>
  <c r="BH16" i="72"/>
  <c r="BI16" i="72"/>
  <c r="BJ16" i="72"/>
  <c r="AY13" i="72"/>
  <c r="AZ13" i="72"/>
  <c r="BA13" i="72"/>
  <c r="AM18" i="72"/>
  <c r="AN18" i="72"/>
  <c r="AM6" i="72"/>
  <c r="AM7" i="72"/>
  <c r="AM5" i="72"/>
  <c r="AM28" i="72" l="1"/>
  <c r="AN28" i="72"/>
  <c r="AO28" i="72"/>
  <c r="AO29" i="72"/>
  <c r="AO27" i="72"/>
  <c r="AN27" i="72"/>
  <c r="AM27" i="72"/>
  <c r="AN29" i="72"/>
  <c r="AM29" i="72"/>
  <c r="BQ17" i="72"/>
  <c r="BR17" i="72"/>
  <c r="BU18" i="72"/>
  <c r="BT18" i="72"/>
  <c r="AQ7" i="72"/>
  <c r="AQ6" i="72"/>
  <c r="AQ5" i="72"/>
  <c r="AQ26" i="72"/>
  <c r="AR26" i="72"/>
  <c r="AP26" i="72"/>
  <c r="AP23" i="72"/>
  <c r="F34" i="74" s="1"/>
  <c r="I34" i="74" s="1"/>
  <c r="AQ23" i="72"/>
  <c r="G34" i="74" s="1"/>
  <c r="J34" i="74" s="1"/>
  <c r="AR23" i="72"/>
  <c r="AV11" i="72"/>
  <c r="AW11" i="72"/>
  <c r="AX11" i="72"/>
  <c r="AP24" i="72"/>
  <c r="AR24" i="72"/>
  <c r="AQ24" i="72"/>
  <c r="AQ19" i="72"/>
  <c r="AP19" i="72"/>
  <c r="AQ22" i="72"/>
  <c r="AP22" i="72"/>
  <c r="AR22" i="72"/>
  <c r="BN17" i="72"/>
  <c r="BO17" i="72"/>
  <c r="BB13" i="72"/>
  <c r="BC13" i="72"/>
  <c r="BD13" i="72"/>
  <c r="AY12" i="72"/>
  <c r="AZ12" i="72"/>
  <c r="BA12" i="72"/>
  <c r="AV10" i="72"/>
  <c r="AX10" i="72"/>
  <c r="AU9" i="72"/>
  <c r="AU8" i="72" s="1"/>
  <c r="AW10" i="72"/>
  <c r="AT25" i="72"/>
  <c r="AS25" i="72"/>
  <c r="BK15" i="72"/>
  <c r="BM15" i="72"/>
  <c r="BL15" i="72"/>
  <c r="AT8" i="72"/>
  <c r="G14" i="74" s="1"/>
  <c r="J14" i="74" s="1"/>
  <c r="AT9" i="72"/>
  <c r="AP21" i="72"/>
  <c r="AQ21" i="72"/>
  <c r="AR21" i="72"/>
  <c r="AS8" i="72"/>
  <c r="F14" i="74" s="1"/>
  <c r="I14" i="74" s="1"/>
  <c r="AS9" i="72"/>
  <c r="AP6" i="72"/>
  <c r="AP7" i="72"/>
  <c r="AP5" i="72"/>
  <c r="AR20" i="72"/>
  <c r="AU25" i="72" s="1"/>
  <c r="AP20" i="72"/>
  <c r="AQ20" i="72"/>
  <c r="BK16" i="72"/>
  <c r="BL16" i="72"/>
  <c r="BM16" i="72"/>
  <c r="BE14" i="72"/>
  <c r="F30" i="74" s="1"/>
  <c r="I30" i="74" s="1"/>
  <c r="BF14" i="72"/>
  <c r="G30" i="74" s="1"/>
  <c r="J30" i="74" s="1"/>
  <c r="BG14" i="72"/>
  <c r="AP27" i="72" l="1"/>
  <c r="AQ27" i="72"/>
  <c r="AP29" i="72"/>
  <c r="AQ29" i="72"/>
  <c r="AP28" i="72"/>
  <c r="AQ28" i="72"/>
  <c r="AR27" i="72"/>
  <c r="AR28" i="72"/>
  <c r="AR29" i="72"/>
  <c r="BR16" i="72"/>
  <c r="BQ16" i="72"/>
  <c r="BR15" i="72"/>
  <c r="BQ15" i="72"/>
  <c r="BW18" i="72"/>
  <c r="BX18" i="72"/>
  <c r="BU17" i="72"/>
  <c r="BT17" i="72"/>
  <c r="AT6" i="72"/>
  <c r="AT7" i="72"/>
  <c r="AT5" i="72"/>
  <c r="AS6" i="72"/>
  <c r="AS7" i="72"/>
  <c r="AS5" i="72"/>
  <c r="AW8" i="72"/>
  <c r="G15" i="74" s="1"/>
  <c r="J15" i="74" s="1"/>
  <c r="AW9" i="72"/>
  <c r="AS22" i="72"/>
  <c r="AU22" i="72"/>
  <c r="AT22" i="72"/>
  <c r="AS24" i="72"/>
  <c r="AT24" i="72"/>
  <c r="AU24" i="72"/>
  <c r="AS20" i="72"/>
  <c r="AT20" i="72"/>
  <c r="AU21" i="72"/>
  <c r="AS21" i="72"/>
  <c r="AT21" i="72"/>
  <c r="BN15" i="72"/>
  <c r="BO15" i="72"/>
  <c r="BF13" i="72"/>
  <c r="G29" i="74" s="1"/>
  <c r="J29" i="74" s="1"/>
  <c r="BE13" i="72"/>
  <c r="F29" i="74" s="1"/>
  <c r="I29" i="74" s="1"/>
  <c r="BG13" i="72"/>
  <c r="AY10" i="72"/>
  <c r="AZ10" i="72"/>
  <c r="AX9" i="72"/>
  <c r="AX8" i="72" s="1"/>
  <c r="BA10" i="72"/>
  <c r="AZ11" i="72"/>
  <c r="BA11" i="72"/>
  <c r="AY11" i="72"/>
  <c r="AW25" i="72"/>
  <c r="AV25" i="72"/>
  <c r="AV8" i="72"/>
  <c r="F15" i="74" s="1"/>
  <c r="I15" i="74" s="1"/>
  <c r="AV9" i="72"/>
  <c r="AS26" i="72"/>
  <c r="AU26" i="72"/>
  <c r="AT26" i="72"/>
  <c r="AS23" i="72"/>
  <c r="F35" i="74" s="1"/>
  <c r="I35" i="74" s="1"/>
  <c r="AU23" i="72"/>
  <c r="AT23" i="72"/>
  <c r="G35" i="74" s="1"/>
  <c r="J35" i="74" s="1"/>
  <c r="BH14" i="72"/>
  <c r="BI14" i="72"/>
  <c r="BJ14" i="72"/>
  <c r="BO16" i="72"/>
  <c r="BN16" i="72"/>
  <c r="BB12" i="72"/>
  <c r="BD12" i="72"/>
  <c r="BC12" i="72"/>
  <c r="AS28" i="72" l="1"/>
  <c r="AT28" i="72"/>
  <c r="AS27" i="72"/>
  <c r="AT27" i="72"/>
  <c r="AX25" i="72"/>
  <c r="AZ25" i="72" s="1"/>
  <c r="AU28" i="72"/>
  <c r="AU29" i="72"/>
  <c r="AU27" i="72"/>
  <c r="AS29" i="72"/>
  <c r="AT29" i="72"/>
  <c r="AZ28" i="72"/>
  <c r="AZ27" i="72"/>
  <c r="AZ29" i="72"/>
  <c r="AY29" i="72"/>
  <c r="AY27" i="72"/>
  <c r="AY28" i="72"/>
  <c r="BX17" i="72"/>
  <c r="BW17" i="72"/>
  <c r="BT15" i="72"/>
  <c r="BU15" i="72"/>
  <c r="BU16" i="72"/>
  <c r="BT16" i="72"/>
  <c r="AW5" i="72"/>
  <c r="AW7" i="72"/>
  <c r="AW6" i="72"/>
  <c r="AY9" i="72"/>
  <c r="AY8" i="72"/>
  <c r="F16" i="74" s="1"/>
  <c r="I16" i="74" s="1"/>
  <c r="BK14" i="72"/>
  <c r="BL14" i="72"/>
  <c r="BM14" i="72"/>
  <c r="BB11" i="72"/>
  <c r="BC11" i="72"/>
  <c r="BD11" i="72"/>
  <c r="AV6" i="72"/>
  <c r="AV7" i="72"/>
  <c r="AV5" i="72"/>
  <c r="AV21" i="72"/>
  <c r="AW21" i="72"/>
  <c r="AW23" i="72"/>
  <c r="G36" i="74" s="1"/>
  <c r="J36" i="74" s="1"/>
  <c r="AV23" i="72"/>
  <c r="F36" i="74" s="1"/>
  <c r="I36" i="74" s="1"/>
  <c r="AX23" i="72"/>
  <c r="AW26" i="72"/>
  <c r="AX26" i="72"/>
  <c r="AV26" i="72"/>
  <c r="AZ9" i="72"/>
  <c r="AZ8" i="72"/>
  <c r="G16" i="74" s="1"/>
  <c r="J16" i="74" s="1"/>
  <c r="AV24" i="72"/>
  <c r="AX24" i="72"/>
  <c r="AW24" i="72"/>
  <c r="BH13" i="72"/>
  <c r="BI13" i="72"/>
  <c r="BJ13" i="72"/>
  <c r="BE12" i="72"/>
  <c r="F28" i="74" s="1"/>
  <c r="I28" i="74" s="1"/>
  <c r="BF12" i="72"/>
  <c r="G28" i="74" s="1"/>
  <c r="J28" i="74" s="1"/>
  <c r="BG12" i="72"/>
  <c r="BB10" i="72"/>
  <c r="BC10" i="72"/>
  <c r="BD10" i="72"/>
  <c r="BA9" i="72"/>
  <c r="BA8" i="72" s="1"/>
  <c r="AV22" i="72"/>
  <c r="AX22" i="72"/>
  <c r="AW22" i="72"/>
  <c r="AY25" i="72" l="1"/>
  <c r="BA25" i="72"/>
  <c r="BD25" i="72" s="1"/>
  <c r="AV27" i="72"/>
  <c r="AW27" i="72"/>
  <c r="AV29" i="72"/>
  <c r="AW29" i="72"/>
  <c r="AV28" i="72"/>
  <c r="AW28" i="72"/>
  <c r="BB28" i="72"/>
  <c r="BB29" i="72"/>
  <c r="BB27" i="72"/>
  <c r="BC28" i="72"/>
  <c r="BC29" i="72"/>
  <c r="BC27" i="72"/>
  <c r="BX16" i="72"/>
  <c r="BW16" i="72"/>
  <c r="BR14" i="72"/>
  <c r="BQ14" i="72"/>
  <c r="BX15" i="72"/>
  <c r="BW15" i="72"/>
  <c r="AZ7" i="72"/>
  <c r="AZ6" i="72"/>
  <c r="AZ5" i="72"/>
  <c r="AY24" i="72"/>
  <c r="AZ24" i="72"/>
  <c r="BA24" i="72"/>
  <c r="BE11" i="72"/>
  <c r="F27" i="74" s="1"/>
  <c r="I27" i="74" s="1"/>
  <c r="BF11" i="72"/>
  <c r="G27" i="74" s="1"/>
  <c r="J27" i="74" s="1"/>
  <c r="BG11" i="72"/>
  <c r="BA23" i="72"/>
  <c r="AY23" i="72"/>
  <c r="F37" i="74" s="1"/>
  <c r="I37" i="74" s="1"/>
  <c r="AZ23" i="72"/>
  <c r="G37" i="74" s="1"/>
  <c r="J37" i="74" s="1"/>
  <c r="AZ22" i="72"/>
  <c r="AY22" i="72"/>
  <c r="BH12" i="72"/>
  <c r="BI12" i="72"/>
  <c r="BJ12" i="72"/>
  <c r="AY26" i="72"/>
  <c r="AZ26" i="72"/>
  <c r="BA26" i="72"/>
  <c r="BN14" i="72"/>
  <c r="BO14" i="72"/>
  <c r="AY6" i="72"/>
  <c r="AY7" i="72"/>
  <c r="AY5" i="72"/>
  <c r="BF10" i="72"/>
  <c r="BD9" i="72"/>
  <c r="BD8" i="72" s="1"/>
  <c r="BE10" i="72"/>
  <c r="BG10" i="72"/>
  <c r="BK13" i="72"/>
  <c r="BL13" i="72"/>
  <c r="BM13" i="72"/>
  <c r="BC8" i="72"/>
  <c r="G17" i="74" s="1"/>
  <c r="J17" i="74" s="1"/>
  <c r="BC9" i="72"/>
  <c r="BB8" i="72"/>
  <c r="F17" i="74" s="1"/>
  <c r="I17" i="74" s="1"/>
  <c r="BB9" i="72"/>
  <c r="BC25" i="72" l="1"/>
  <c r="BB25" i="72"/>
  <c r="F26" i="74"/>
  <c r="I26" i="74" s="1"/>
  <c r="BE28" i="72"/>
  <c r="F40" i="74" s="1"/>
  <c r="I40" i="74" s="1"/>
  <c r="BE29" i="72"/>
  <c r="F41" i="74" s="1"/>
  <c r="I41" i="74" s="1"/>
  <c r="BE27" i="72"/>
  <c r="F39" i="74" s="1"/>
  <c r="I39" i="74" s="1"/>
  <c r="G26" i="74"/>
  <c r="J26" i="74" s="1"/>
  <c r="BF28" i="72"/>
  <c r="G40" i="74" s="1"/>
  <c r="J40" i="74" s="1"/>
  <c r="BF29" i="72"/>
  <c r="G41" i="74" s="1"/>
  <c r="J41" i="74" s="1"/>
  <c r="BF27" i="72"/>
  <c r="G39" i="74" s="1"/>
  <c r="J39" i="74" s="1"/>
  <c r="BR13" i="72"/>
  <c r="BQ13" i="72"/>
  <c r="BU14" i="72"/>
  <c r="BT14" i="72"/>
  <c r="BC7" i="72"/>
  <c r="BC6" i="72"/>
  <c r="BC5" i="72"/>
  <c r="BB24" i="72"/>
  <c r="BC24" i="72"/>
  <c r="BD24" i="72"/>
  <c r="BG25" i="72" s="1"/>
  <c r="BO13" i="72"/>
  <c r="BN13" i="72"/>
  <c r="BF8" i="72"/>
  <c r="G18" i="74" s="1"/>
  <c r="J18" i="74" s="1"/>
  <c r="BF9" i="72"/>
  <c r="G25" i="74" s="1"/>
  <c r="J25" i="74" s="1"/>
  <c r="BK12" i="72"/>
  <c r="BL12" i="72"/>
  <c r="BM12" i="72"/>
  <c r="BB23" i="72"/>
  <c r="F38" i="74" s="1"/>
  <c r="I38" i="74" s="1"/>
  <c r="BC23" i="72"/>
  <c r="G38" i="74" s="1"/>
  <c r="J38" i="74" s="1"/>
  <c r="BH11" i="72"/>
  <c r="BI11" i="72"/>
  <c r="BJ11" i="72"/>
  <c r="BB6" i="72"/>
  <c r="BB7" i="72"/>
  <c r="BB5" i="72"/>
  <c r="BH10" i="72"/>
  <c r="BI10" i="72"/>
  <c r="BG9" i="72"/>
  <c r="BG8" i="72" s="1"/>
  <c r="BJ10" i="72"/>
  <c r="BB26" i="72"/>
  <c r="BD26" i="72"/>
  <c r="BC26" i="72"/>
  <c r="BF25" i="72"/>
  <c r="BE25" i="72"/>
  <c r="BE8" i="72"/>
  <c r="BE9" i="72"/>
  <c r="F25" i="74" s="1"/>
  <c r="I25" i="74" s="1"/>
  <c r="BH29" i="72" l="1"/>
  <c r="BH27" i="72"/>
  <c r="BH28" i="72"/>
  <c r="BI29" i="72"/>
  <c r="BI27" i="72"/>
  <c r="BI28" i="72"/>
  <c r="F18" i="74"/>
  <c r="I18" i="74" s="1"/>
  <c r="BR12" i="72"/>
  <c r="BQ12" i="72"/>
  <c r="BX14" i="72"/>
  <c r="BW14" i="72"/>
  <c r="BU13" i="72"/>
  <c r="BT13" i="72"/>
  <c r="BF6" i="72"/>
  <c r="BF7" i="72"/>
  <c r="BF5" i="72"/>
  <c r="BI25" i="72"/>
  <c r="BH25" i="72"/>
  <c r="BK11" i="72"/>
  <c r="BM11" i="72"/>
  <c r="BL11" i="72"/>
  <c r="BE24" i="72"/>
  <c r="BF24" i="72"/>
  <c r="BI9" i="72"/>
  <c r="BI8" i="72"/>
  <c r="BH9" i="72"/>
  <c r="BH8" i="72"/>
  <c r="BE26" i="72"/>
  <c r="BF26" i="72"/>
  <c r="BG26" i="72"/>
  <c r="BE5" i="72"/>
  <c r="BE6" i="72"/>
  <c r="BE7" i="72"/>
  <c r="BK10" i="72"/>
  <c r="BL10" i="72"/>
  <c r="BJ9" i="72"/>
  <c r="BJ8" i="72" s="1"/>
  <c r="BM10" i="72"/>
  <c r="BN12" i="72"/>
  <c r="BO12" i="72"/>
  <c r="BK27" i="72" l="1"/>
  <c r="BK29" i="72"/>
  <c r="BK28" i="72"/>
  <c r="BL29" i="72"/>
  <c r="BL28" i="72"/>
  <c r="BL27" i="72"/>
  <c r="BR10" i="72"/>
  <c r="BP9" i="72"/>
  <c r="BP8" i="72" s="1"/>
  <c r="BQ10" i="72"/>
  <c r="BW13" i="72"/>
  <c r="BX13" i="72"/>
  <c r="BQ11" i="72"/>
  <c r="BR11" i="72"/>
  <c r="BU12" i="72"/>
  <c r="BT12" i="72"/>
  <c r="BI5" i="72"/>
  <c r="BI7" i="72"/>
  <c r="BI6" i="72"/>
  <c r="BO10" i="72"/>
  <c r="BN10" i="72"/>
  <c r="BM9" i="72"/>
  <c r="BM8" i="72" s="1"/>
  <c r="BH5" i="72"/>
  <c r="BH6" i="72"/>
  <c r="BH7" i="72"/>
  <c r="BL8" i="72"/>
  <c r="BL9" i="72"/>
  <c r="BN11" i="72"/>
  <c r="BO11" i="72"/>
  <c r="BK8" i="72"/>
  <c r="BK9" i="72"/>
  <c r="BJ26" i="72"/>
  <c r="BH26" i="72"/>
  <c r="BI26" i="72"/>
  <c r="BO28" i="72" l="1"/>
  <c r="BO27" i="72"/>
  <c r="BO29" i="72"/>
  <c r="BN28" i="72"/>
  <c r="BN29" i="72"/>
  <c r="BN27" i="72"/>
  <c r="BX12" i="72"/>
  <c r="BW12" i="72"/>
  <c r="BU11" i="72"/>
  <c r="BT11" i="72"/>
  <c r="BQ8" i="72"/>
  <c r="F19" i="74" s="1"/>
  <c r="I19" i="74" s="1"/>
  <c r="BQ9" i="72"/>
  <c r="BU10" i="72"/>
  <c r="BS9" i="72"/>
  <c r="BS8" i="72" s="1"/>
  <c r="BT10" i="72"/>
  <c r="BR8" i="72"/>
  <c r="BR9" i="72"/>
  <c r="BL7" i="72"/>
  <c r="BL6" i="72"/>
  <c r="BL5" i="72"/>
  <c r="BK6" i="72"/>
  <c r="BK7" i="72"/>
  <c r="BK5" i="72"/>
  <c r="BK26" i="72"/>
  <c r="BL26" i="72"/>
  <c r="BN8" i="72"/>
  <c r="BN9" i="72"/>
  <c r="BO8" i="72"/>
  <c r="BO9" i="72"/>
  <c r="G19" i="74" l="1"/>
  <c r="J19" i="74" s="1"/>
  <c r="BR6" i="72"/>
  <c r="BR7" i="72"/>
  <c r="BR5" i="72"/>
  <c r="BW10" i="72"/>
  <c r="BV9" i="72"/>
  <c r="BV8" i="72" s="1"/>
  <c r="BX10" i="72"/>
  <c r="BT8" i="72"/>
  <c r="F20" i="74" s="1"/>
  <c r="I20" i="74" s="1"/>
  <c r="BT9" i="72"/>
  <c r="BU9" i="72"/>
  <c r="BU8" i="72"/>
  <c r="BQ7" i="72"/>
  <c r="BQ5" i="72"/>
  <c r="BQ6" i="72"/>
  <c r="BX11" i="72"/>
  <c r="BW11" i="72"/>
  <c r="BO7" i="72"/>
  <c r="BO6" i="72"/>
  <c r="BO5" i="72"/>
  <c r="BN6" i="72"/>
  <c r="BN7" i="72"/>
  <c r="BN5" i="72"/>
  <c r="G20" i="74" l="1"/>
  <c r="J20" i="74" s="1"/>
  <c r="BU6" i="72"/>
  <c r="BU5" i="72"/>
  <c r="BU7" i="72"/>
  <c r="BT5" i="72"/>
  <c r="BT7" i="72"/>
  <c r="BT6" i="72"/>
  <c r="BX8" i="72"/>
  <c r="BX9" i="72"/>
  <c r="BW9" i="72"/>
  <c r="BW8" i="72"/>
  <c r="F21" i="74" s="1"/>
  <c r="I21" i="74" s="1"/>
  <c r="G21" i="74" l="1"/>
  <c r="J21" i="74" s="1"/>
  <c r="BW5" i="72"/>
  <c r="BW7" i="72"/>
  <c r="BW6" i="72"/>
  <c r="BX6" i="72"/>
  <c r="BX7" i="72"/>
  <c r="BX5" i="72"/>
</calcChain>
</file>

<file path=xl/sharedStrings.xml><?xml version="1.0" encoding="utf-8"?>
<sst xmlns="http://schemas.openxmlformats.org/spreadsheetml/2006/main" count="394" uniqueCount="119">
  <si>
    <t>VAN --&gt;</t>
  </si>
  <si>
    <t>RS18</t>
  </si>
  <si>
    <t>NAAR</t>
  </si>
  <si>
    <t xml:space="preserve">Liège-Guillemins </t>
  </si>
  <si>
    <t>Bressoux (=Liège Guillemins)</t>
  </si>
  <si>
    <t>Visé</t>
  </si>
  <si>
    <t>Visé-Grens</t>
  </si>
  <si>
    <t>Eijsden</t>
  </si>
  <si>
    <t>Maastricht Randwyck</t>
  </si>
  <si>
    <t>Maastricht Noord</t>
  </si>
  <si>
    <t>Meerssen</t>
  </si>
  <si>
    <t>Houtem St. Gerlach</t>
  </si>
  <si>
    <t>Valkenburg</t>
  </si>
  <si>
    <t>Schin op Geul</t>
  </si>
  <si>
    <t>Klimmen Ransdaal</t>
  </si>
  <si>
    <t xml:space="preserve">Voerendaal </t>
  </si>
  <si>
    <t>Heerlen Woonboulevard</t>
  </si>
  <si>
    <t>Heerlen</t>
  </si>
  <si>
    <t>Landgraaf</t>
  </si>
  <si>
    <t>Eygelshoven Markt</t>
  </si>
  <si>
    <t>Herzogenrath-Grens</t>
  </si>
  <si>
    <t>Herzogenrath</t>
  </si>
  <si>
    <t>Aachen West</t>
  </si>
  <si>
    <t>Aachen Hbf.</t>
  </si>
  <si>
    <t>Eygelshoven</t>
  </si>
  <si>
    <t>Chevremont</t>
  </si>
  <si>
    <t>Kerkrade Centrum</t>
  </si>
  <si>
    <t>--&gt;</t>
  </si>
  <si>
    <t>TE</t>
  </si>
  <si>
    <t>2e klas</t>
  </si>
  <si>
    <t>1e klas</t>
  </si>
  <si>
    <t>x</t>
  </si>
  <si>
    <t xml:space="preserve">Bressoux </t>
  </si>
  <si>
    <t>Maastricht</t>
  </si>
  <si>
    <t>Prijzen 2026</t>
  </si>
  <si>
    <t> </t>
  </si>
  <si>
    <t>Prijzen 2026 afgerond</t>
  </si>
  <si>
    <t>prijs 2e klas</t>
  </si>
  <si>
    <t>prijs 1e klas</t>
  </si>
  <si>
    <t>Visé gr</t>
  </si>
  <si>
    <t>MAASTRICHT RANDWIJCK</t>
  </si>
  <si>
    <t>HOUTHEM-ST GERLACH</t>
  </si>
  <si>
    <t>KLIMMEN-RANSDAAL</t>
  </si>
  <si>
    <t>Voerendaal</t>
  </si>
  <si>
    <t>Herzogenrath gr</t>
  </si>
  <si>
    <t xml:space="preserve"> Herzogenrath gr </t>
  </si>
  <si>
    <t xml:space="preserve">Maastricht </t>
  </si>
  <si>
    <t>Tarief-gebied</t>
  </si>
  <si>
    <t>11 en 13</t>
  </si>
  <si>
    <t>Arriva Limburg</t>
  </si>
  <si>
    <t>Tarief-gebied code</t>
  </si>
  <si>
    <t>65536 en 262144</t>
  </si>
  <si>
    <t>Codering</t>
  </si>
  <si>
    <t>Prijstabel</t>
  </si>
  <si>
    <t>Tarief-eenheden</t>
  </si>
  <si>
    <t>enkel reis 1e klas vol</t>
  </si>
  <si>
    <t>enkele reis 2e klas vol</t>
  </si>
  <si>
    <t>Soort</t>
  </si>
  <si>
    <t>Productnaam</t>
  </si>
  <si>
    <t>Productnr</t>
  </si>
  <si>
    <t>Contract Tariff Id</t>
  </si>
  <si>
    <t>DEF</t>
  </si>
  <si>
    <t>Acceptatie OVC</t>
  </si>
  <si>
    <t>Verkoop Servicebalie OVC</t>
  </si>
  <si>
    <t>Verkoop Servicebalie Overig</t>
  </si>
  <si>
    <t>DC Light</t>
  </si>
  <si>
    <t>DC 800</t>
  </si>
  <si>
    <t>Verkoop Backoffice</t>
  </si>
  <si>
    <t>Verkoop Webshop</t>
  </si>
  <si>
    <t>Gewijzigde kolomnaam</t>
  </si>
  <si>
    <t>Nieuwe Kolom</t>
  </si>
  <si>
    <t>ZZ-LB: Assist -&gt; Backoffice</t>
  </si>
  <si>
    <t>OV-Chipkaart tarieven</t>
  </si>
  <si>
    <t>Altijd invullen</t>
  </si>
  <si>
    <t>Nvt</t>
  </si>
  <si>
    <t>Optioneel</t>
  </si>
  <si>
    <t>Ja</t>
  </si>
  <si>
    <t>OV-Chipkaart producten</t>
  </si>
  <si>
    <t>Altijd Invullen</t>
  </si>
  <si>
    <t>Ja of Nee</t>
  </si>
  <si>
    <t>CT-producten</t>
  </si>
  <si>
    <t>Papieren kaartjes</t>
  </si>
  <si>
    <t>e-tickets</t>
  </si>
  <si>
    <t>NS HRN</t>
  </si>
  <si>
    <t>Aanleveren bij MRP</t>
  </si>
  <si>
    <t>Tariefgebied</t>
  </si>
  <si>
    <t>Exclusief kaarttoeslag</t>
  </si>
  <si>
    <t>Tariefgebiedcode</t>
  </si>
  <si>
    <t>Berekend met factoren</t>
  </si>
  <si>
    <t>enkele reis 1e klas vol</t>
  </si>
  <si>
    <t>enkele reis 2e klas 50%</t>
  </si>
  <si>
    <t>enkele reis 1e klas 50%</t>
  </si>
  <si>
    <t>enkele reis 2e klas 40%</t>
  </si>
  <si>
    <t>enkele reis 1e klas 40%</t>
  </si>
  <si>
    <t>enkele reis 2e klas 20%</t>
  </si>
  <si>
    <t>enkele reis 1e klas 20%</t>
  </si>
  <si>
    <t>retour 2e klas vol</t>
  </si>
  <si>
    <t>retour 1e klas vol</t>
  </si>
  <si>
    <t>retour 2e klas 50%</t>
  </si>
  <si>
    <t>retour 1e klas 50%</t>
  </si>
  <si>
    <t>retour 2e klas 40%</t>
  </si>
  <si>
    <t>retour 1e klas 40%</t>
  </si>
  <si>
    <t>retour 2e klas 20%</t>
  </si>
  <si>
    <t>retour 1e klas 20%</t>
  </si>
  <si>
    <t>Prepaid Maand 2e klas</t>
  </si>
  <si>
    <t xml:space="preserve">Prepaid Maand 1e klas </t>
  </si>
  <si>
    <t>Prepaid 3 maanden 2e klas</t>
  </si>
  <si>
    <t xml:space="preserve">Prepaid 3 maanden 1e klas </t>
  </si>
  <si>
    <t xml:space="preserve">€ -   </t>
  </si>
  <si>
    <t xml:space="preserve"> € -   </t>
  </si>
  <si>
    <t>Prijzen per 1 februari 2025</t>
  </si>
  <si>
    <t>Aangepaste prijzen per 15 oktober 2025</t>
  </si>
  <si>
    <t>Let op: Tarievenmatrix nog niet finaal voor 2026 ivm ontbreken NS tarieventabel 2026</t>
  </si>
  <si>
    <t>HRN</t>
  </si>
  <si>
    <t>Tariefeenheden</t>
  </si>
  <si>
    <t>Traject Vrij 2e klas maand</t>
  </si>
  <si>
    <t>Traject Vrij 1e klas maand</t>
  </si>
  <si>
    <t>Traject Vrij 2e klas jaar</t>
  </si>
  <si>
    <t>Traject Vrij 1e klas jaar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</si>
</sst>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8" formatCode="&quot;€&quot;\ #,##0.00;[Red]&quot;€&quot;\ \-#,##0.00"/>
    <numFmt numFmtId="44" formatCode="_ &quot;€&quot;\ * #,##0.00_ ;_ &quot;€&quot;\ * \-#,##0.00_ ;_ &quot;€&quot;\ * &quot;-&quot;??_ ;_ @_ "/>
    <numFmt numFmtId="43" formatCode="_ * #,##0.00_ ;_ * \-#,##0.00_ ;_ * &quot;-&quot;??_ ;_ @_ "/>
    <numFmt numFmtId="164" formatCode="_(&quot;€&quot;\ * #,##0.00_);_(&quot;€&quot;\ * \(#,##0.00\);_(&quot;€&quot;\ * &quot;-&quot;??_);_(@_)"/>
    <numFmt numFmtId="165" formatCode="_ &quot;€&quot;* #,##0.00_ ;_ &quot;€&quot;* \-#,##0.00_ ;_ &quot;€&quot;* &quot;-&quot;??_ ;_ @_ "/>
    <numFmt numFmtId="166" formatCode="_-&quot;€&quot;\ * #,##0.00_-;_-&quot;€&quot;\ * #,##0.00\-;_-&quot;€&quot;\ * &quot;-&quot;??_-;_-@_-"/>
    <numFmt numFmtId="167" formatCode="00000.00"/>
    <numFmt numFmtId="168" formatCode="000"/>
    <numFmt numFmtId="169" formatCode="00000"/>
    <numFmt numFmtId="170" formatCode="_-* #,##0.00_-;_-* #,##0.00\-;_-* &quot;-&quot;??_-;_-@_-"/>
    <numFmt numFmtId="171" formatCode="_ [$€-2]\ * #,##0.00_ ;_ [$€-2]\ * \-#,##0.00_ ;_ [$€-2]\ * &quot;-&quot;??_ ;_ @_ "/>
  </numFmts>
  <fonts count="7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sz val="11"/>
      <color rgb="FF000000"/>
      <name val="Calibri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0"/>
      <name val="Arial"/>
      <family val="2"/>
    </font>
    <font>
      <sz val="11"/>
      <color theme="0"/>
      <name val="Calibri"/>
      <family val="2"/>
      <scheme val="minor"/>
    </font>
    <font>
      <u/>
      <sz val="8.5"/>
      <color theme="10"/>
      <name val="Arial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17"/>
      <name val="Calibri"/>
      <family val="2"/>
    </font>
    <font>
      <sz val="11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0"/>
      <name val="Calibri"/>
      <family val="2"/>
    </font>
    <font>
      <sz val="11"/>
      <color indexed="20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</font>
    <font>
      <b/>
      <sz val="11"/>
      <color theme="0"/>
      <name val="Calibri"/>
      <family val="2"/>
      <scheme val="minor"/>
    </font>
    <font>
      <b/>
      <sz val="16"/>
      <color rgb="FF000000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b/>
      <sz val="10"/>
      <name val="Calibri"/>
      <family val="2"/>
    </font>
    <font>
      <b/>
      <sz val="10"/>
      <color theme="2" tint="-0.499984740745262"/>
      <name val="Calibri"/>
      <family val="2"/>
      <scheme val="minor"/>
    </font>
    <font>
      <sz val="10"/>
      <color rgb="FFFFFFFF"/>
      <name val="Calibri"/>
      <family val="2"/>
    </font>
    <font>
      <b/>
      <sz val="12"/>
      <color theme="1"/>
      <name val="Calibri"/>
      <family val="2"/>
      <scheme val="minor"/>
    </font>
    <font>
      <sz val="10"/>
      <color theme="0"/>
      <name val="Calibri"/>
      <family val="2"/>
    </font>
    <font>
      <sz val="10"/>
      <color theme="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b/>
      <sz val="16"/>
      <color rgb="FF000000"/>
      <name val="Aptos Narrow"/>
      <family val="2"/>
    </font>
    <font>
      <b/>
      <sz val="10"/>
      <color rgb="FF000000"/>
      <name val="Aptos Narrow"/>
      <family val="2"/>
    </font>
    <font>
      <b/>
      <sz val="10"/>
      <name val="Aptos Narrow"/>
      <family val="2"/>
    </font>
    <font>
      <sz val="10"/>
      <color rgb="FFFFFFFF"/>
      <name val="Aptos Narrow"/>
      <family val="2"/>
    </font>
    <font>
      <sz val="12"/>
      <name val="Calibri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6AB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6AB3"/>
        <bgColor rgb="FF000000"/>
      </patternFill>
    </fill>
    <fill>
      <patternFill patternType="solid">
        <fgColor rgb="FF33CBD7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7" tint="0.39997558519241921"/>
        <bgColor rgb="FF000000"/>
      </patternFill>
    </fill>
    <fill>
      <patternFill patternType="solid">
        <fgColor rgb="FFFDE5A9"/>
        <bgColor indexed="64"/>
      </patternFill>
    </fill>
    <fill>
      <patternFill patternType="solid">
        <fgColor rgb="FFFAFA6A"/>
        <bgColor rgb="FF000000"/>
      </patternFill>
    </fill>
    <fill>
      <patternFill patternType="solid">
        <fgColor rgb="FFFEFECE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000"/>
        <bgColor rgb="FF000000"/>
      </patternFill>
    </fill>
    <fill>
      <patternFill patternType="solid">
        <fgColor rgb="FFFBD1F3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theme="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616">
    <xf numFmtId="0" fontId="0" fillId="0" borderId="0"/>
    <xf numFmtId="0" fontId="20" fillId="0" borderId="0"/>
    <xf numFmtId="165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21" fillId="0" borderId="0"/>
    <xf numFmtId="44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0" fontId="25" fillId="0" borderId="0"/>
    <xf numFmtId="9" fontId="25" fillId="0" borderId="0" applyFont="0" applyFill="0" applyBorder="0" applyAlignment="0" applyProtection="0"/>
    <xf numFmtId="164" fontId="24" fillId="0" borderId="0" applyFont="0" applyFill="0" applyBorder="0" applyAlignment="0" applyProtection="0"/>
    <xf numFmtId="0" fontId="19" fillId="0" borderId="0"/>
    <xf numFmtId="0" fontId="27" fillId="0" borderId="0"/>
    <xf numFmtId="0" fontId="19" fillId="0" borderId="0"/>
    <xf numFmtId="165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8" fillId="0" borderId="0"/>
    <xf numFmtId="165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6" fillId="0" borderId="0"/>
    <xf numFmtId="165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15" fillId="0" borderId="0"/>
    <xf numFmtId="165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4" fillId="0" borderId="0"/>
    <xf numFmtId="165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165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14" fillId="0" borderId="0"/>
    <xf numFmtId="165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4" fillId="0" borderId="0"/>
    <xf numFmtId="165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13" fillId="0" borderId="0"/>
    <xf numFmtId="165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25" fillId="0" borderId="0" applyFont="0" applyFill="0" applyBorder="0" applyAlignment="0" applyProtection="0"/>
    <xf numFmtId="0" fontId="22" fillId="0" borderId="0"/>
    <xf numFmtId="44" fontId="25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1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165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0" fontId="7" fillId="0" borderId="0"/>
    <xf numFmtId="165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22" fillId="0" borderId="0"/>
    <xf numFmtId="0" fontId="36" fillId="0" borderId="0" applyNumberFormat="0" applyFill="0" applyBorder="0" applyAlignment="0" applyProtection="0"/>
    <xf numFmtId="0" fontId="22" fillId="0" borderId="0"/>
    <xf numFmtId="0" fontId="34" fillId="0" borderId="0" applyNumberFormat="0" applyFill="0" applyBorder="0" applyAlignment="0" applyProtection="0">
      <alignment vertical="top"/>
      <protection locked="0"/>
    </xf>
    <xf numFmtId="0" fontId="22" fillId="0" borderId="0"/>
    <xf numFmtId="0" fontId="32" fillId="0" borderId="0" applyNumberFormat="0" applyFill="0" applyBorder="0" applyAlignment="0" applyProtection="0">
      <alignment vertical="top"/>
      <protection locked="0"/>
    </xf>
    <xf numFmtId="0" fontId="22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5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2" fillId="0" borderId="0"/>
    <xf numFmtId="166" fontId="22" fillId="0" borderId="0" applyFont="0" applyFill="0" applyBorder="0" applyAlignment="0" applyProtection="0"/>
    <xf numFmtId="0" fontId="25" fillId="0" borderId="0"/>
    <xf numFmtId="0" fontId="25" fillId="0" borderId="0"/>
    <xf numFmtId="166" fontId="22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44" fontId="25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5" fillId="0" borderId="0"/>
    <xf numFmtId="0" fontId="37" fillId="7" borderId="0" applyNumberFormat="0" applyBorder="0" applyAlignment="0" applyProtection="0"/>
    <xf numFmtId="0" fontId="25" fillId="0" borderId="0"/>
    <xf numFmtId="0" fontId="25" fillId="0" borderId="0"/>
    <xf numFmtId="0" fontId="22" fillId="0" borderId="0"/>
    <xf numFmtId="0" fontId="36" fillId="0" borderId="0" applyNumberForma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36" fillId="0" borderId="0" applyNumberForma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44" fontId="25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2" fillId="0" borderId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44" fontId="25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44" fontId="25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44" fontId="22" fillId="0" borderId="0" applyFont="0" applyFill="0" applyBorder="0" applyAlignment="0" applyProtection="0"/>
    <xf numFmtId="0" fontId="22" fillId="0" borderId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44" fontId="25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44" fontId="22" fillId="0" borderId="0" applyFont="0" applyFill="0" applyBorder="0" applyAlignment="0" applyProtection="0"/>
    <xf numFmtId="0" fontId="21" fillId="0" borderId="0"/>
    <xf numFmtId="166" fontId="22" fillId="0" borderId="0" applyFont="0" applyFill="0" applyBorder="0" applyAlignment="0" applyProtection="0"/>
    <xf numFmtId="0" fontId="22" fillId="0" borderId="0"/>
    <xf numFmtId="0" fontId="22" fillId="0" borderId="0"/>
    <xf numFmtId="166" fontId="22" fillId="0" borderId="0" applyFont="0" applyFill="0" applyBorder="0" applyAlignment="0" applyProtection="0"/>
    <xf numFmtId="0" fontId="39" fillId="36" borderId="16" applyNumberFormat="0" applyAlignment="0" applyProtection="0"/>
    <xf numFmtId="0" fontId="40" fillId="37" borderId="17" applyNumberFormat="0" applyAlignment="0" applyProtection="0"/>
    <xf numFmtId="0" fontId="41" fillId="0" borderId="18" applyNumberFormat="0" applyFill="0" applyAlignment="0" applyProtection="0"/>
    <xf numFmtId="0" fontId="42" fillId="34" borderId="0" applyNumberFormat="0" applyBorder="0" applyAlignment="0" applyProtection="0"/>
    <xf numFmtId="0" fontId="43" fillId="35" borderId="16" applyNumberFormat="0" applyAlignment="0" applyProtection="0"/>
    <xf numFmtId="0" fontId="44" fillId="0" borderId="19" applyNumberFormat="0" applyFill="0" applyAlignment="0" applyProtection="0"/>
    <xf numFmtId="0" fontId="45" fillId="0" borderId="20" applyNumberFormat="0" applyFill="0" applyAlignment="0" applyProtection="0"/>
    <xf numFmtId="0" fontId="46" fillId="0" borderId="21" applyNumberFormat="0" applyFill="0" applyAlignment="0" applyProtection="0"/>
    <xf numFmtId="0" fontId="46" fillId="0" borderId="0" applyNumberFormat="0" applyFill="0" applyBorder="0" applyAlignment="0" applyProtection="0"/>
    <xf numFmtId="0" fontId="47" fillId="38" borderId="0" applyNumberFormat="0" applyBorder="0" applyAlignment="0" applyProtection="0"/>
    <xf numFmtId="0" fontId="22" fillId="39" borderId="15" applyNumberFormat="0" applyFont="0" applyAlignment="0" applyProtection="0"/>
    <xf numFmtId="0" fontId="38" fillId="39" borderId="15" applyNumberFormat="0" applyFont="0" applyAlignment="0" applyProtection="0"/>
    <xf numFmtId="0" fontId="48" fillId="33" borderId="0" applyNumberFormat="0" applyBorder="0" applyAlignment="0" applyProtection="0"/>
    <xf numFmtId="0" fontId="49" fillId="0" borderId="0" applyNumberFormat="0" applyFill="0" applyBorder="0" applyAlignment="0" applyProtection="0"/>
    <xf numFmtId="0" fontId="50" fillId="0" borderId="22" applyNumberFormat="0" applyFill="0" applyAlignment="0" applyProtection="0"/>
    <xf numFmtId="0" fontId="51" fillId="36" borderId="23" applyNumberFormat="0" applyAlignment="0" applyProtection="0"/>
    <xf numFmtId="0" fontId="52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170" fontId="22" fillId="0" borderId="0" applyFont="0" applyFill="0" applyBorder="0" applyAlignment="0" applyProtection="0"/>
    <xf numFmtId="0" fontId="22" fillId="0" borderId="0"/>
    <xf numFmtId="0" fontId="25" fillId="10" borderId="0" applyNumberFormat="0" applyBorder="0" applyAlignment="0" applyProtection="0"/>
    <xf numFmtId="0" fontId="25" fillId="14" borderId="0" applyNumberFormat="0" applyBorder="0" applyAlignment="0" applyProtection="0"/>
    <xf numFmtId="0" fontId="25" fillId="18" borderId="0" applyNumberFormat="0" applyBorder="0" applyAlignment="0" applyProtection="0"/>
    <xf numFmtId="0" fontId="25" fillId="22" borderId="0" applyNumberFormat="0" applyBorder="0" applyAlignment="0" applyProtection="0"/>
    <xf numFmtId="0" fontId="25" fillId="26" borderId="0" applyNumberFormat="0" applyBorder="0" applyAlignment="0" applyProtection="0"/>
    <xf numFmtId="0" fontId="25" fillId="30" borderId="0" applyNumberFormat="0" applyBorder="0" applyAlignment="0" applyProtection="0"/>
    <xf numFmtId="0" fontId="25" fillId="11" borderId="0" applyNumberFormat="0" applyBorder="0" applyAlignment="0" applyProtection="0"/>
    <xf numFmtId="0" fontId="25" fillId="15" borderId="0" applyNumberFormat="0" applyBorder="0" applyAlignment="0" applyProtection="0"/>
    <xf numFmtId="0" fontId="25" fillId="19" borderId="0" applyNumberFormat="0" applyBorder="0" applyAlignment="0" applyProtection="0"/>
    <xf numFmtId="0" fontId="25" fillId="23" borderId="0" applyNumberFormat="0" applyBorder="0" applyAlignment="0" applyProtection="0"/>
    <xf numFmtId="0" fontId="25" fillId="27" borderId="0" applyNumberFormat="0" applyBorder="0" applyAlignment="0" applyProtection="0"/>
    <xf numFmtId="0" fontId="25" fillId="31" borderId="0" applyNumberFormat="0" applyBorder="0" applyAlignment="0" applyProtection="0"/>
    <xf numFmtId="0" fontId="33" fillId="12" borderId="0" applyNumberFormat="0" applyBorder="0" applyAlignment="0" applyProtection="0"/>
    <xf numFmtId="0" fontId="33" fillId="16" borderId="0" applyNumberFormat="0" applyBorder="0" applyAlignment="0" applyProtection="0"/>
    <xf numFmtId="0" fontId="33" fillId="20" borderId="0" applyNumberFormat="0" applyBorder="0" applyAlignment="0" applyProtection="0"/>
    <xf numFmtId="0" fontId="33" fillId="24" borderId="0" applyNumberFormat="0" applyBorder="0" applyAlignment="0" applyProtection="0"/>
    <xf numFmtId="0" fontId="33" fillId="28" borderId="0" applyNumberFormat="0" applyBorder="0" applyAlignment="0" applyProtection="0"/>
    <xf numFmtId="0" fontId="33" fillId="32" borderId="0" applyNumberFormat="0" applyBorder="0" applyAlignment="0" applyProtection="0"/>
    <xf numFmtId="0" fontId="33" fillId="9" borderId="0" applyNumberFormat="0" applyBorder="0" applyAlignment="0" applyProtection="0"/>
    <xf numFmtId="0" fontId="33" fillId="13" borderId="0" applyNumberFormat="0" applyBorder="0" applyAlignment="0" applyProtection="0"/>
    <xf numFmtId="0" fontId="33" fillId="17" borderId="0" applyNumberFormat="0" applyBorder="0" applyAlignment="0" applyProtection="0"/>
    <xf numFmtId="0" fontId="33" fillId="21" borderId="0" applyNumberFormat="0" applyBorder="0" applyAlignment="0" applyProtection="0"/>
    <xf numFmtId="0" fontId="33" fillId="25" borderId="0" applyNumberFormat="0" applyBorder="0" applyAlignment="0" applyProtection="0"/>
    <xf numFmtId="0" fontId="33" fillId="29" borderId="0" applyNumberFormat="0" applyBorder="0" applyAlignment="0" applyProtection="0"/>
    <xf numFmtId="0" fontId="25" fillId="8" borderId="14" applyNumberFormat="0" applyFont="0" applyAlignment="0" applyProtection="0"/>
    <xf numFmtId="0" fontId="21" fillId="0" borderId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5" fillId="0" borderId="0"/>
    <xf numFmtId="0" fontId="5" fillId="0" borderId="0"/>
    <xf numFmtId="165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165" fontId="5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0" fontId="2" fillId="0" borderId="0"/>
    <xf numFmtId="0" fontId="36" fillId="0" borderId="0" applyNumberForma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0" fontId="36" fillId="0" borderId="0" applyNumberFormat="0" applyFill="0" applyBorder="0" applyAlignment="0" applyProtection="0"/>
    <xf numFmtId="44" fontId="25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44" fontId="25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44" fontId="25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44" fontId="25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44" fontId="25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44" fontId="22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44" fontId="25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44" fontId="22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</cellStyleXfs>
  <cellXfs count="191">
    <xf numFmtId="0" fontId="0" fillId="0" borderId="0" xfId="0"/>
    <xf numFmtId="169" fontId="25" fillId="0" borderId="0" xfId="9" applyNumberFormat="1" applyAlignment="1">
      <alignment horizontal="center"/>
    </xf>
    <xf numFmtId="1" fontId="25" fillId="0" borderId="0" xfId="9" applyNumberFormat="1" applyAlignment="1">
      <alignment horizontal="center"/>
    </xf>
    <xf numFmtId="1" fontId="25" fillId="3" borderId="0" xfId="9" applyNumberFormat="1" applyFill="1" applyAlignment="1">
      <alignment horizontal="center"/>
    </xf>
    <xf numFmtId="169" fontId="25" fillId="3" borderId="0" xfId="9" applyNumberFormat="1" applyFill="1" applyAlignment="1">
      <alignment horizontal="center"/>
    </xf>
    <xf numFmtId="169" fontId="25" fillId="3" borderId="0" xfId="9" applyNumberFormat="1" applyFill="1" applyAlignment="1">
      <alignment horizontal="center" wrapText="1"/>
    </xf>
    <xf numFmtId="169" fontId="25" fillId="0" borderId="0" xfId="9" applyNumberFormat="1" applyAlignment="1">
      <alignment horizontal="center" wrapText="1"/>
    </xf>
    <xf numFmtId="0" fontId="25" fillId="0" borderId="0" xfId="9"/>
    <xf numFmtId="0" fontId="11" fillId="0" borderId="0" xfId="55"/>
    <xf numFmtId="0" fontId="11" fillId="0" borderId="0" xfId="55" applyAlignment="1">
      <alignment wrapText="1"/>
    </xf>
    <xf numFmtId="0" fontId="9" fillId="0" borderId="0" xfId="57"/>
    <xf numFmtId="0" fontId="9" fillId="0" borderId="11" xfId="57" applyBorder="1"/>
    <xf numFmtId="0" fontId="28" fillId="0" borderId="11" xfId="57" applyFont="1" applyBorder="1"/>
    <xf numFmtId="0" fontId="9" fillId="6" borderId="0" xfId="57" applyFill="1"/>
    <xf numFmtId="0" fontId="23" fillId="2" borderId="6" xfId="58" applyFont="1" applyFill="1" applyBorder="1" applyAlignment="1">
      <alignment horizontal="center" vertical="center"/>
    </xf>
    <xf numFmtId="0" fontId="23" fillId="2" borderId="5" xfId="58" applyFont="1" applyFill="1" applyBorder="1" applyAlignment="1">
      <alignment horizontal="center" vertical="center"/>
    </xf>
    <xf numFmtId="0" fontId="23" fillId="5" borderId="5" xfId="58" applyFont="1" applyFill="1" applyBorder="1" applyAlignment="1">
      <alignment horizontal="center" vertical="center"/>
    </xf>
    <xf numFmtId="0" fontId="23" fillId="3" borderId="5" xfId="58" applyFont="1" applyFill="1" applyBorder="1" applyAlignment="1">
      <alignment horizontal="center" vertical="center"/>
    </xf>
    <xf numFmtId="0" fontId="23" fillId="2" borderId="5" xfId="58" applyFont="1" applyFill="1" applyBorder="1" applyAlignment="1">
      <alignment horizontal="left" vertical="center"/>
    </xf>
    <xf numFmtId="0" fontId="23" fillId="2" borderId="4" xfId="58" applyFont="1" applyFill="1" applyBorder="1" applyAlignment="1">
      <alignment horizontal="left" vertical="center"/>
    </xf>
    <xf numFmtId="0" fontId="26" fillId="3" borderId="9" xfId="57" applyFont="1" applyFill="1" applyBorder="1"/>
    <xf numFmtId="0" fontId="25" fillId="0" borderId="0" xfId="200"/>
    <xf numFmtId="0" fontId="31" fillId="0" borderId="0" xfId="200" applyFont="1"/>
    <xf numFmtId="168" fontId="0" fillId="0" borderId="1" xfId="0" applyNumberFormat="1" applyBorder="1" applyAlignment="1">
      <alignment wrapText="1"/>
    </xf>
    <xf numFmtId="168" fontId="0" fillId="3" borderId="7" xfId="0" applyNumberFormat="1" applyFill="1" applyBorder="1" applyAlignment="1">
      <alignment wrapText="1"/>
    </xf>
    <xf numFmtId="168" fontId="0" fillId="0" borderId="7" xfId="0" applyNumberFormat="1" applyBorder="1"/>
    <xf numFmtId="0" fontId="58" fillId="0" borderId="0" xfId="200" applyFont="1"/>
    <xf numFmtId="0" fontId="58" fillId="0" borderId="13" xfId="200" applyFont="1" applyBorder="1"/>
    <xf numFmtId="0" fontId="30" fillId="0" borderId="0" xfId="200" applyFont="1"/>
    <xf numFmtId="0" fontId="62" fillId="0" borderId="0" xfId="200" applyFont="1"/>
    <xf numFmtId="0" fontId="31" fillId="0" borderId="0" xfId="200" applyFont="1" applyAlignment="1">
      <alignment horizontal="center"/>
    </xf>
    <xf numFmtId="0" fontId="59" fillId="0" borderId="0" xfId="200" applyFont="1" applyAlignment="1">
      <alignment horizontal="right" vertical="center"/>
    </xf>
    <xf numFmtId="0" fontId="59" fillId="0" borderId="0" xfId="200" applyFont="1" applyAlignment="1">
      <alignment vertical="center"/>
    </xf>
    <xf numFmtId="0" fontId="29" fillId="0" borderId="0" xfId="200" applyFont="1" applyAlignment="1">
      <alignment horizontal="right" vertical="center"/>
    </xf>
    <xf numFmtId="0" fontId="0" fillId="3" borderId="0" xfId="0" applyFill="1" applyAlignment="1">
      <alignment horizontal="center"/>
    </xf>
    <xf numFmtId="167" fontId="0" fillId="0" borderId="0" xfId="0" applyNumberFormat="1"/>
    <xf numFmtId="0" fontId="0" fillId="0" borderId="0" xfId="0" applyAlignment="1">
      <alignment horizontal="center"/>
    </xf>
    <xf numFmtId="1" fontId="0" fillId="3" borderId="0" xfId="0" applyNumberFormat="1" applyFill="1" applyAlignment="1">
      <alignment horizontal="center"/>
    </xf>
    <xf numFmtId="0" fontId="0" fillId="0" borderId="0" xfId="0" applyAlignment="1">
      <alignment wrapText="1"/>
    </xf>
    <xf numFmtId="0" fontId="64" fillId="0" borderId="0" xfId="0" applyFont="1"/>
    <xf numFmtId="44" fontId="54" fillId="45" borderId="24" xfId="143" applyFont="1" applyFill="1" applyBorder="1"/>
    <xf numFmtId="1" fontId="54" fillId="0" borderId="0" xfId="200" applyNumberFormat="1" applyFont="1"/>
    <xf numFmtId="44" fontId="59" fillId="0" borderId="0" xfId="200" applyNumberFormat="1" applyFont="1" applyAlignment="1">
      <alignment horizontal="right" vertical="center"/>
    </xf>
    <xf numFmtId="0" fontId="60" fillId="0" borderId="0" xfId="200" quotePrefix="1" applyFont="1" applyAlignment="1">
      <alignment textRotation="180"/>
    </xf>
    <xf numFmtId="44" fontId="63" fillId="0" borderId="24" xfId="143" applyFont="1" applyFill="1" applyBorder="1"/>
    <xf numFmtId="44" fontId="56" fillId="46" borderId="24" xfId="143" applyFont="1" applyFill="1" applyBorder="1"/>
    <xf numFmtId="44" fontId="56" fillId="48" borderId="24" xfId="143" applyFont="1" applyFill="1" applyBorder="1"/>
    <xf numFmtId="44" fontId="56" fillId="0" borderId="24" xfId="143" applyFont="1" applyFill="1" applyBorder="1"/>
    <xf numFmtId="164" fontId="54" fillId="40" borderId="24" xfId="11" applyFont="1" applyFill="1" applyBorder="1"/>
    <xf numFmtId="44" fontId="54" fillId="0" borderId="24" xfId="143" applyFont="1" applyFill="1" applyBorder="1" applyAlignment="1">
      <alignment horizontal="right"/>
    </xf>
    <xf numFmtId="44" fontId="54" fillId="40" borderId="24" xfId="143" applyFont="1" applyFill="1" applyBorder="1"/>
    <xf numFmtId="0" fontId="9" fillId="6" borderId="24" xfId="57" applyFill="1" applyBorder="1"/>
    <xf numFmtId="0" fontId="9" fillId="0" borderId="24" xfId="57" applyBorder="1"/>
    <xf numFmtId="168" fontId="0" fillId="0" borderId="0" xfId="0" applyNumberFormat="1"/>
    <xf numFmtId="167" fontId="0" fillId="0" borderId="0" xfId="0" applyNumberFormat="1" applyAlignment="1">
      <alignment wrapText="1"/>
    </xf>
    <xf numFmtId="0" fontId="0" fillId="0" borderId="0" xfId="0" applyAlignment="1">
      <alignment horizontal="center" wrapText="1"/>
    </xf>
    <xf numFmtId="168" fontId="0" fillId="0" borderId="0" xfId="0" applyNumberFormat="1" applyAlignment="1">
      <alignment wrapText="1"/>
    </xf>
    <xf numFmtId="167" fontId="0" fillId="4" borderId="0" xfId="0" applyNumberFormat="1" applyFill="1" applyAlignment="1">
      <alignment wrapText="1"/>
    </xf>
    <xf numFmtId="168" fontId="0" fillId="3" borderId="0" xfId="0" applyNumberFormat="1" applyFill="1" applyAlignment="1">
      <alignment wrapText="1"/>
    </xf>
    <xf numFmtId="0" fontId="67" fillId="0" borderId="0" xfId="0" applyFont="1"/>
    <xf numFmtId="0" fontId="67" fillId="0" borderId="26" xfId="0" applyFont="1" applyBorder="1"/>
    <xf numFmtId="0" fontId="29" fillId="0" borderId="0" xfId="0" applyFont="1"/>
    <xf numFmtId="0" fontId="29" fillId="0" borderId="28" xfId="0" applyFont="1" applyBorder="1" applyAlignment="1">
      <alignment wrapText="1"/>
    </xf>
    <xf numFmtId="0" fontId="29" fillId="0" borderId="0" xfId="0" applyFont="1" applyAlignment="1">
      <alignment wrapText="1"/>
    </xf>
    <xf numFmtId="0" fontId="29" fillId="0" borderId="13" xfId="0" applyFont="1" applyBorder="1" applyAlignment="1">
      <alignment wrapText="1"/>
    </xf>
    <xf numFmtId="0" fontId="68" fillId="50" borderId="24" xfId="0" applyFont="1" applyFill="1" applyBorder="1"/>
    <xf numFmtId="0" fontId="68" fillId="50" borderId="10" xfId="0" applyFont="1" applyFill="1" applyBorder="1"/>
    <xf numFmtId="0" fontId="68" fillId="50" borderId="11" xfId="0" applyFont="1" applyFill="1" applyBorder="1"/>
    <xf numFmtId="0" fontId="68" fillId="50" borderId="29" xfId="0" applyFont="1" applyFill="1" applyBorder="1"/>
    <xf numFmtId="0" fontId="68" fillId="51" borderId="11" xfId="0" applyFont="1" applyFill="1" applyBorder="1"/>
    <xf numFmtId="0" fontId="68" fillId="51" borderId="29" xfId="0" applyFont="1" applyFill="1" applyBorder="1"/>
    <xf numFmtId="0" fontId="68" fillId="52" borderId="11" xfId="0" applyFont="1" applyFill="1" applyBorder="1"/>
    <xf numFmtId="0" fontId="68" fillId="52" borderId="29" xfId="0" applyFont="1" applyFill="1" applyBorder="1"/>
    <xf numFmtId="164" fontId="29" fillId="50" borderId="10" xfId="11" applyFont="1" applyFill="1" applyBorder="1"/>
    <xf numFmtId="164" fontId="29" fillId="50" borderId="29" xfId="11" applyFont="1" applyFill="1" applyBorder="1"/>
    <xf numFmtId="164" fontId="68" fillId="51" borderId="29" xfId="11" applyFont="1" applyFill="1" applyBorder="1"/>
    <xf numFmtId="164" fontId="29" fillId="51" borderId="29" xfId="11" applyFont="1" applyFill="1" applyBorder="1"/>
    <xf numFmtId="164" fontId="68" fillId="52" borderId="29" xfId="11" applyFont="1" applyFill="1" applyBorder="1"/>
    <xf numFmtId="164" fontId="68" fillId="50" borderId="24" xfId="11" applyFont="1" applyFill="1" applyBorder="1"/>
    <xf numFmtId="164" fontId="68" fillId="50" borderId="11" xfId="11" applyFont="1" applyFill="1" applyBorder="1"/>
    <xf numFmtId="164" fontId="68" fillId="51" borderId="11" xfId="11" applyFont="1" applyFill="1" applyBorder="1"/>
    <xf numFmtId="164" fontId="68" fillId="52" borderId="11" xfId="11" applyFont="1" applyFill="1" applyBorder="1"/>
    <xf numFmtId="164" fontId="68" fillId="50" borderId="10" xfId="11" applyFont="1" applyFill="1" applyBorder="1"/>
    <xf numFmtId="164" fontId="67" fillId="0" borderId="0" xfId="11" applyFont="1"/>
    <xf numFmtId="164" fontId="68" fillId="50" borderId="29" xfId="11" applyFont="1" applyFill="1" applyBorder="1"/>
    <xf numFmtId="164" fontId="67" fillId="0" borderId="12" xfId="11" applyFont="1" applyBorder="1"/>
    <xf numFmtId="164" fontId="29" fillId="50" borderId="24" xfId="11" applyFont="1" applyFill="1" applyBorder="1"/>
    <xf numFmtId="164" fontId="29" fillId="50" borderId="11" xfId="11" applyFont="1" applyFill="1" applyBorder="1"/>
    <xf numFmtId="164" fontId="29" fillId="51" borderId="11" xfId="11" applyFont="1" applyFill="1" applyBorder="1"/>
    <xf numFmtId="0" fontId="64" fillId="53" borderId="0" xfId="0" applyFont="1" applyFill="1" applyAlignment="1">
      <alignment horizontal="centerContinuous"/>
    </xf>
    <xf numFmtId="0" fontId="0" fillId="53" borderId="0" xfId="0" applyFill="1" applyAlignment="1">
      <alignment horizontal="centerContinuous"/>
    </xf>
    <xf numFmtId="0" fontId="66" fillId="41" borderId="24" xfId="200" applyFont="1" applyFill="1" applyBorder="1"/>
    <xf numFmtId="44" fontId="66" fillId="41" borderId="24" xfId="143" applyFont="1" applyFill="1" applyBorder="1"/>
    <xf numFmtId="44" fontId="63" fillId="43" borderId="24" xfId="143" applyFont="1" applyFill="1" applyBorder="1"/>
    <xf numFmtId="0" fontId="54" fillId="47" borderId="24" xfId="200" applyFont="1" applyFill="1" applyBorder="1"/>
    <xf numFmtId="44" fontId="54" fillId="47" borderId="24" xfId="143" applyFont="1" applyFill="1" applyBorder="1"/>
    <xf numFmtId="1" fontId="54" fillId="44" borderId="24" xfId="200" applyNumberFormat="1" applyFont="1" applyFill="1" applyBorder="1"/>
    <xf numFmtId="44" fontId="54" fillId="44" borderId="24" xfId="143" applyFont="1" applyFill="1" applyBorder="1"/>
    <xf numFmtId="1" fontId="54" fillId="44" borderId="24" xfId="143" applyNumberFormat="1" applyFont="1" applyFill="1" applyBorder="1"/>
    <xf numFmtId="1" fontId="54" fillId="0" borderId="24" xfId="143" applyNumberFormat="1" applyFont="1" applyFill="1" applyBorder="1"/>
    <xf numFmtId="44" fontId="54" fillId="0" borderId="24" xfId="143" applyFont="1" applyFill="1" applyBorder="1"/>
    <xf numFmtId="1" fontId="54" fillId="53" borderId="24" xfId="143" applyNumberFormat="1" applyFont="1" applyFill="1" applyBorder="1"/>
    <xf numFmtId="44" fontId="54" fillId="53" borderId="24" xfId="143" applyFont="1" applyFill="1" applyBorder="1"/>
    <xf numFmtId="0" fontId="63" fillId="43" borderId="24" xfId="200" applyFont="1" applyFill="1" applyBorder="1"/>
    <xf numFmtId="171" fontId="63" fillId="43" borderId="24" xfId="200" applyNumberFormat="1" applyFont="1" applyFill="1" applyBorder="1"/>
    <xf numFmtId="0" fontId="63" fillId="0" borderId="24" xfId="200" applyFont="1" applyBorder="1"/>
    <xf numFmtId="0" fontId="56" fillId="48" borderId="24" xfId="200" applyFont="1" applyFill="1" applyBorder="1"/>
    <xf numFmtId="0" fontId="54" fillId="45" borderId="24" xfId="200" applyFont="1" applyFill="1" applyBorder="1"/>
    <xf numFmtId="171" fontId="54" fillId="45" borderId="24" xfId="200" applyNumberFormat="1" applyFont="1" applyFill="1" applyBorder="1"/>
    <xf numFmtId="0" fontId="54" fillId="53" borderId="24" xfId="200" applyFont="1" applyFill="1" applyBorder="1"/>
    <xf numFmtId="171" fontId="54" fillId="53" borderId="24" xfId="200" applyNumberFormat="1" applyFont="1" applyFill="1" applyBorder="1"/>
    <xf numFmtId="0" fontId="55" fillId="0" borderId="24" xfId="200" applyFont="1" applyBorder="1" applyAlignment="1">
      <alignment horizontal="center" vertical="top" wrapText="1"/>
    </xf>
    <xf numFmtId="1" fontId="54" fillId="40" borderId="24" xfId="200" applyNumberFormat="1" applyFont="1" applyFill="1" applyBorder="1"/>
    <xf numFmtId="1" fontId="54" fillId="53" borderId="24" xfId="200" applyNumberFormat="1" applyFont="1" applyFill="1" applyBorder="1"/>
    <xf numFmtId="164" fontId="54" fillId="53" borderId="24" xfId="11" applyFont="1" applyFill="1" applyBorder="1"/>
    <xf numFmtId="0" fontId="60" fillId="0" borderId="1" xfId="200" applyFont="1" applyBorder="1"/>
    <xf numFmtId="0" fontId="60" fillId="0" borderId="7" xfId="200" applyFont="1" applyBorder="1"/>
    <xf numFmtId="0" fontId="61" fillId="0" borderId="30" xfId="200" applyFont="1" applyBorder="1"/>
    <xf numFmtId="0" fontId="60" fillId="0" borderId="30" xfId="200" applyFont="1" applyBorder="1"/>
    <xf numFmtId="0" fontId="60" fillId="0" borderId="24" xfId="200" applyFont="1" applyBorder="1" applyAlignment="1">
      <alignment horizontal="center" vertical="top" wrapText="1"/>
    </xf>
    <xf numFmtId="0" fontId="61" fillId="0" borderId="24" xfId="200" applyFont="1" applyBorder="1" applyAlignment="1">
      <alignment horizontal="center" vertical="top" wrapText="1"/>
    </xf>
    <xf numFmtId="0" fontId="30" fillId="0" borderId="24" xfId="200" applyFont="1" applyBorder="1" applyAlignment="1">
      <alignment horizontal="center" vertical="top" wrapText="1"/>
    </xf>
    <xf numFmtId="0" fontId="65" fillId="43" borderId="24" xfId="200" applyFont="1" applyFill="1" applyBorder="1"/>
    <xf numFmtId="0" fontId="56" fillId="46" borderId="24" xfId="200" applyFont="1" applyFill="1" applyBorder="1"/>
    <xf numFmtId="8" fontId="56" fillId="46" borderId="24" xfId="143" applyNumberFormat="1" applyFont="1" applyFill="1" applyBorder="1"/>
    <xf numFmtId="171" fontId="56" fillId="46" borderId="24" xfId="200" applyNumberFormat="1" applyFont="1" applyFill="1" applyBorder="1"/>
    <xf numFmtId="0" fontId="56" fillId="49" borderId="24" xfId="200" applyFont="1" applyFill="1" applyBorder="1"/>
    <xf numFmtId="44" fontId="56" fillId="49" borderId="24" xfId="143" applyFont="1" applyFill="1" applyBorder="1"/>
    <xf numFmtId="0" fontId="56" fillId="0" borderId="24" xfId="200" applyFont="1" applyBorder="1"/>
    <xf numFmtId="171" fontId="56" fillId="0" borderId="24" xfId="200" applyNumberFormat="1" applyFont="1" applyBorder="1"/>
    <xf numFmtId="0" fontId="54" fillId="44" borderId="24" xfId="200" applyFont="1" applyFill="1" applyBorder="1"/>
    <xf numFmtId="1" fontId="54" fillId="45" borderId="24" xfId="200" applyNumberFormat="1" applyFont="1" applyFill="1" applyBorder="1"/>
    <xf numFmtId="0" fontId="54" fillId="40" borderId="24" xfId="200" applyFont="1" applyFill="1" applyBorder="1"/>
    <xf numFmtId="1" fontId="54" fillId="0" borderId="24" xfId="143" applyNumberFormat="1" applyFont="1" applyFill="1" applyBorder="1" applyAlignment="1">
      <alignment horizontal="right"/>
    </xf>
    <xf numFmtId="0" fontId="31" fillId="45" borderId="24" xfId="200" applyFont="1" applyFill="1" applyBorder="1"/>
    <xf numFmtId="44" fontId="31" fillId="45" borderId="24" xfId="143" applyFont="1" applyFill="1" applyBorder="1"/>
    <xf numFmtId="171" fontId="31" fillId="45" borderId="24" xfId="200" applyNumberFormat="1" applyFont="1" applyFill="1" applyBorder="1"/>
    <xf numFmtId="0" fontId="31" fillId="53" borderId="24" xfId="200" applyFont="1" applyFill="1" applyBorder="1"/>
    <xf numFmtId="44" fontId="31" fillId="53" borderId="24" xfId="143" applyFont="1" applyFill="1" applyBorder="1"/>
    <xf numFmtId="171" fontId="31" fillId="53" borderId="24" xfId="200" applyNumberFormat="1" applyFont="1" applyFill="1" applyBorder="1"/>
    <xf numFmtId="0" fontId="69" fillId="0" borderId="0" xfId="0" applyFont="1"/>
    <xf numFmtId="0" fontId="69" fillId="0" borderId="13" xfId="0" applyFont="1" applyBorder="1"/>
    <xf numFmtId="0" fontId="70" fillId="0" borderId="1" xfId="0" applyFont="1" applyBorder="1" applyAlignment="1">
      <alignment horizontal="center" vertical="top" wrapText="1"/>
    </xf>
    <xf numFmtId="0" fontId="70" fillId="0" borderId="2" xfId="0" applyFont="1" applyBorder="1" applyAlignment="1">
      <alignment horizontal="center" vertical="top" wrapText="1"/>
    </xf>
    <xf numFmtId="0" fontId="70" fillId="0" borderId="3" xfId="0" applyFont="1" applyBorder="1" applyAlignment="1">
      <alignment horizontal="center" vertical="top" wrapText="1"/>
    </xf>
    <xf numFmtId="0" fontId="71" fillId="0" borderId="1" xfId="0" applyFont="1" applyBorder="1" applyAlignment="1">
      <alignment horizontal="center" vertical="top" wrapText="1"/>
    </xf>
    <xf numFmtId="0" fontId="71" fillId="0" borderId="2" xfId="0" applyFont="1" applyBorder="1" applyAlignment="1">
      <alignment horizontal="center" vertical="top" wrapText="1"/>
    </xf>
    <xf numFmtId="0" fontId="71" fillId="0" borderId="3" xfId="0" applyFont="1" applyBorder="1" applyAlignment="1">
      <alignment horizontal="center" vertical="top" wrapText="1"/>
    </xf>
    <xf numFmtId="0" fontId="70" fillId="0" borderId="34" xfId="0" applyFont="1" applyBorder="1"/>
    <xf numFmtId="0" fontId="72" fillId="0" borderId="35" xfId="0" applyFont="1" applyBorder="1"/>
    <xf numFmtId="0" fontId="72" fillId="0" borderId="36" xfId="0" applyFont="1" applyBorder="1"/>
    <xf numFmtId="0" fontId="72" fillId="0" borderId="37" xfId="0" applyFont="1" applyBorder="1"/>
    <xf numFmtId="0" fontId="72" fillId="43" borderId="35" xfId="0" applyFont="1" applyFill="1" applyBorder="1"/>
    <xf numFmtId="8" fontId="72" fillId="43" borderId="38" xfId="0" applyNumberFormat="1" applyFont="1" applyFill="1" applyBorder="1"/>
    <xf numFmtId="8" fontId="72" fillId="54" borderId="39" xfId="0" applyNumberFormat="1" applyFont="1" applyFill="1" applyBorder="1"/>
    <xf numFmtId="8" fontId="72" fillId="54" borderId="40" xfId="0" applyNumberFormat="1" applyFont="1" applyFill="1" applyBorder="1"/>
    <xf numFmtId="0" fontId="70" fillId="0" borderId="41" xfId="0" applyFont="1" applyBorder="1"/>
    <xf numFmtId="0" fontId="72" fillId="43" borderId="42" xfId="0" applyFont="1" applyFill="1" applyBorder="1"/>
    <xf numFmtId="8" fontId="72" fillId="43" borderId="40" xfId="0" applyNumberFormat="1" applyFont="1" applyFill="1" applyBorder="1"/>
    <xf numFmtId="0" fontId="72" fillId="0" borderId="42" xfId="0" applyFont="1" applyBorder="1"/>
    <xf numFmtId="0" fontId="72" fillId="0" borderId="24" xfId="0" applyFont="1" applyBorder="1"/>
    <xf numFmtId="0" fontId="72" fillId="0" borderId="40" xfId="0" applyFont="1" applyBorder="1"/>
    <xf numFmtId="8" fontId="72" fillId="43" borderId="39" xfId="0" applyNumberFormat="1" applyFont="1" applyFill="1" applyBorder="1"/>
    <xf numFmtId="0" fontId="72" fillId="0" borderId="43" xfId="0" applyFont="1" applyBorder="1"/>
    <xf numFmtId="0" fontId="71" fillId="0" borderId="44" xfId="0" applyFont="1" applyBorder="1"/>
    <xf numFmtId="1" fontId="0" fillId="0" borderId="0" xfId="0" applyNumberFormat="1"/>
    <xf numFmtId="167" fontId="0" fillId="58" borderId="24" xfId="0" applyNumberFormat="1" applyFill="1" applyBorder="1" applyAlignment="1">
      <alignment horizontal="right" wrapText="1"/>
    </xf>
    <xf numFmtId="167" fontId="0" fillId="4" borderId="24" xfId="0" applyNumberFormat="1" applyFill="1" applyBorder="1" applyAlignment="1">
      <alignment horizontal="right" wrapText="1"/>
    </xf>
    <xf numFmtId="167" fontId="0" fillId="4" borderId="24" xfId="0" applyNumberFormat="1" applyFill="1" applyBorder="1" applyAlignment="1">
      <alignment horizontal="left" wrapText="1"/>
    </xf>
    <xf numFmtId="167" fontId="0" fillId="0" borderId="8" xfId="0" applyNumberFormat="1" applyBorder="1" applyAlignment="1">
      <alignment wrapText="1"/>
    </xf>
    <xf numFmtId="0" fontId="55" fillId="53" borderId="24" xfId="200" applyFont="1" applyFill="1" applyBorder="1" applyAlignment="1">
      <alignment horizontal="center" vertical="top" wrapText="1"/>
    </xf>
    <xf numFmtId="0" fontId="55" fillId="0" borderId="24" xfId="200" applyFont="1" applyBorder="1" applyAlignment="1">
      <alignment horizontal="center" vertical="top" wrapText="1"/>
    </xf>
    <xf numFmtId="0" fontId="60" fillId="0" borderId="24" xfId="200" applyFont="1" applyBorder="1" applyAlignment="1">
      <alignment horizontal="center" vertical="top" wrapText="1"/>
    </xf>
    <xf numFmtId="0" fontId="61" fillId="0" borderId="24" xfId="200" applyFont="1" applyBorder="1" applyAlignment="1">
      <alignment horizontal="center" vertical="top" wrapText="1"/>
    </xf>
    <xf numFmtId="0" fontId="30" fillId="0" borderId="24" xfId="200" applyFont="1" applyBorder="1" applyAlignment="1">
      <alignment horizontal="center" vertical="top" wrapText="1"/>
    </xf>
    <xf numFmtId="0" fontId="0" fillId="3" borderId="0" xfId="0" applyFill="1" applyAlignment="1">
      <alignment horizontal="center"/>
    </xf>
    <xf numFmtId="0" fontId="67" fillId="0" borderId="25" xfId="0" applyFont="1" applyBorder="1" applyAlignment="1">
      <alignment wrapText="1"/>
    </xf>
    <xf numFmtId="0" fontId="67" fillId="0" borderId="26" xfId="0" applyFont="1" applyBorder="1" applyAlignment="1">
      <alignment wrapText="1"/>
    </xf>
    <xf numFmtId="0" fontId="67" fillId="0" borderId="27" xfId="0" applyFont="1" applyBorder="1" applyAlignment="1">
      <alignment wrapText="1"/>
    </xf>
    <xf numFmtId="168" fontId="0" fillId="57" borderId="0" xfId="0" applyNumberFormat="1" applyFill="1" applyAlignment="1">
      <alignment horizontal="center"/>
    </xf>
    <xf numFmtId="167" fontId="57" fillId="40" borderId="0" xfId="0" applyNumberFormat="1" applyFont="1" applyFill="1" applyAlignment="1">
      <alignment horizontal="center"/>
    </xf>
    <xf numFmtId="167" fontId="57" fillId="42" borderId="0" xfId="0" applyNumberFormat="1" applyFont="1" applyFill="1" applyAlignment="1">
      <alignment horizontal="center"/>
    </xf>
    <xf numFmtId="0" fontId="57" fillId="42" borderId="0" xfId="0" applyFont="1" applyFill="1" applyAlignment="1">
      <alignment horizontal="center"/>
    </xf>
    <xf numFmtId="0" fontId="0" fillId="56" borderId="0" xfId="0" applyFill="1" applyAlignment="1">
      <alignment horizontal="center"/>
    </xf>
    <xf numFmtId="0" fontId="70" fillId="0" borderId="31" xfId="0" applyFont="1" applyBorder="1" applyAlignment="1">
      <alignment horizontal="center" vertical="top" wrapText="1"/>
    </xf>
    <xf numFmtId="0" fontId="70" fillId="0" borderId="32" xfId="0" applyFont="1" applyBorder="1" applyAlignment="1">
      <alignment horizontal="center" vertical="top" wrapText="1"/>
    </xf>
    <xf numFmtId="0" fontId="70" fillId="0" borderId="33" xfId="0" applyFont="1" applyBorder="1" applyAlignment="1">
      <alignment horizontal="center" vertical="top" wrapText="1"/>
    </xf>
    <xf numFmtId="0" fontId="71" fillId="0" borderId="31" xfId="0" applyFont="1" applyBorder="1" applyAlignment="1">
      <alignment horizontal="center" vertical="top" wrapText="1"/>
    </xf>
    <xf numFmtId="0" fontId="71" fillId="0" borderId="32" xfId="0" applyFont="1" applyBorder="1" applyAlignment="1">
      <alignment horizontal="center" vertical="top" wrapText="1"/>
    </xf>
    <xf numFmtId="0" fontId="71" fillId="0" borderId="33" xfId="0" applyFont="1" applyBorder="1" applyAlignment="1">
      <alignment horizontal="center" vertical="top" wrapText="1"/>
    </xf>
    <xf numFmtId="0" fontId="73" fillId="55" borderId="0" xfId="0" applyFont="1" applyFill="1" applyAlignment="1">
      <alignment horizontal="center"/>
    </xf>
  </cellXfs>
  <cellStyles count="2616">
    <cellStyle name="_x000d__x000a_JournalTemplate=C:\COMFO\CTALK\JOURSTD.TPL_x000d__x000a_LbStateAddress=3 3 0 251 1 89 2 311_x000d__x000a_LbStateJou" xfId="80" xr:uid="{5D12CF43-BF51-485A-BD60-9A7FD3AEA32C}"/>
    <cellStyle name="_x000d__x000a_JournalTemplate=C:\COMFO\CTALK\JOURSTD.TPL_x000d__x000a_LbStateAddress=3 3 0 251 1 89 2 311_x000d__x000a_LbStateJou 2" xfId="84" xr:uid="{B9B834F9-A282-4C4D-A5E2-BB68B7460E8B}"/>
    <cellStyle name="_x000d__x000a_JournalTemplate=C:\COMFO\CTALK\JOURSTD.TPL_x000d__x000a_LbStateAddress=3 3 0 251 1 89 2 311_x000d__x000a_LbStateJou 3" xfId="82" xr:uid="{E6AFC23B-E89C-4400-A387-14BAEDD8D6D7}"/>
    <cellStyle name="_x000d__x000a_JournalTemplate=C:\COMFO\CTALK\JOURSTD.TPL_x000d__x000a_LbStateAddress=3 3 0 251 1 89 2 311_x000d__x000a_LbStateJou_CCHS &amp; NAL parameters" xfId="86" xr:uid="{AF6F76D5-DC4E-4728-B760-99D42D3EF276}"/>
    <cellStyle name="20% - Accent1 2" xfId="426" xr:uid="{04FC026A-FAAE-45AB-866D-CC9AAE139DA4}"/>
    <cellStyle name="20% - Accent2 2" xfId="427" xr:uid="{182BD3BF-7AE3-4239-9FEC-5DD0A006C53C}"/>
    <cellStyle name="20% - Accent3 2" xfId="428" xr:uid="{56C32C83-2000-4839-801B-D7C18734DCB9}"/>
    <cellStyle name="20% - Accent4 2" xfId="429" xr:uid="{13D67692-0B27-4496-B361-F98BBE068E37}"/>
    <cellStyle name="20% - Accent5 2" xfId="430" xr:uid="{6E55CE76-4A1E-4ADB-9F3D-4EB6E8D84FCB}"/>
    <cellStyle name="20% - Accent6 2" xfId="431" xr:uid="{C526FCB9-807C-4B6A-ADE1-EF60C5DA5C59}"/>
    <cellStyle name="40% - Accent1 2" xfId="432" xr:uid="{F5E58666-77A0-4AA8-A1D2-2987A179E80D}"/>
    <cellStyle name="40% - Accent2 2" xfId="433" xr:uid="{A6BD10CA-B03A-4078-8195-4B29455C23AE}"/>
    <cellStyle name="40% - Accent3 2" xfId="434" xr:uid="{5C41F7D1-AA7D-45C4-B366-0BE3ED0B8650}"/>
    <cellStyle name="40% - Accent4 2" xfId="435" xr:uid="{192BE26E-728F-4769-AF45-7D1F1CA0DC9F}"/>
    <cellStyle name="40% - Accent5 2" xfId="436" xr:uid="{5C5E8128-3355-45B4-BFAC-C40E0DC58152}"/>
    <cellStyle name="40% - Accent6 2" xfId="437" xr:uid="{FEE91391-C543-4239-816E-EDB873B5FFD1}"/>
    <cellStyle name="60% - Accent1 2" xfId="438" xr:uid="{A301E87D-768E-479F-B6E8-CFB2A7E49F21}"/>
    <cellStyle name="60% - Accent2 2" xfId="439" xr:uid="{8451DD59-1A7B-4977-8034-46AB3571AF15}"/>
    <cellStyle name="60% - Accent3 2" xfId="440" xr:uid="{1BEF5E7F-5582-424F-A40A-1C2A126E5669}"/>
    <cellStyle name="60% - Accent4 2" xfId="441" xr:uid="{CF771E05-B2A4-40EA-B66E-03F69DE07932}"/>
    <cellStyle name="60% - Accent5 2" xfId="442" xr:uid="{5A1EFAE0-EDE5-458C-B582-020ADDF240F8}"/>
    <cellStyle name="60% - Accent6 2" xfId="443" xr:uid="{08AE4E09-358A-4C62-A12A-97F112613D69}"/>
    <cellStyle name="Accent1 2" xfId="444" xr:uid="{90E2D84C-F824-48A9-9EA9-8DD4E041ED06}"/>
    <cellStyle name="Accent2 2" xfId="445" xr:uid="{A5F9A869-360E-4DD0-A978-E026A5D440E9}"/>
    <cellStyle name="Accent3 2" xfId="446" xr:uid="{31A34597-5881-41F4-9673-8C27FE7DF56B}"/>
    <cellStyle name="Accent4 2" xfId="447" xr:uid="{62187410-1807-4522-B43B-DC3B714D8845}"/>
    <cellStyle name="Accent5 2" xfId="448" xr:uid="{3404C13B-BF0B-4E13-B730-3885718009B7}"/>
    <cellStyle name="Accent6 2" xfId="449" xr:uid="{AB238FE5-4303-468F-90BF-0AFBA1B7E0D5}"/>
    <cellStyle name="Berekening 2" xfId="406" xr:uid="{10511C06-C9F0-4505-A68A-01C045B9E942}"/>
    <cellStyle name="Controlecel 2" xfId="407" xr:uid="{D9606E6E-DC9A-44C3-A3C9-485FD01D7A24}"/>
    <cellStyle name="Currency 2" xfId="402" xr:uid="{FF18F0F2-2F3C-41E6-96E2-5AF2EB4261BE}"/>
    <cellStyle name="Euro" xfId="8" xr:uid="{E661D877-E98E-0541-AA61-48446B567B04}"/>
    <cellStyle name="Euro 2" xfId="95" xr:uid="{F2594A9D-79C2-41C5-BFC2-7E95DCF9BB3E}"/>
    <cellStyle name="Euro 2 2" xfId="98" xr:uid="{00E0D9EC-74B6-4F5A-8C09-192E23E8A395}"/>
    <cellStyle name="Gekoppelde cel 2" xfId="408" xr:uid="{398704A1-205B-47B4-BDFA-0A8E69D40245}"/>
    <cellStyle name="Goed 2" xfId="409" xr:uid="{3B7AB1F7-A313-4FAE-B023-18D5501A3F5C}"/>
    <cellStyle name="Hyperlink 10" xfId="512" hidden="1" xr:uid="{DDB1EE60-B8AF-43CC-9C60-E962B79802F4}"/>
    <cellStyle name="Hyperlink 10" xfId="156" hidden="1" xr:uid="{8223D81C-A328-4B3B-84C4-5B9FF6A9BECB}"/>
    <cellStyle name="Hyperlink 10" xfId="646" hidden="1" xr:uid="{014ADB4C-BA49-4D9C-86E4-856F3E27972B}"/>
    <cellStyle name="Hyperlink 10" xfId="608" hidden="1" xr:uid="{40D567CF-4F05-4242-9C89-1B2F5B69CEE6}"/>
    <cellStyle name="Hyperlink 10" xfId="570" hidden="1" xr:uid="{02E1FA1C-14ED-431C-83B0-66087A0A6D0C}"/>
    <cellStyle name="Hyperlink 10" xfId="479" hidden="1" xr:uid="{41DB1302-F6FF-45B3-91EB-D21403AE4B7A}"/>
    <cellStyle name="Hyperlink 10" xfId="211" hidden="1" xr:uid="{CED3C89D-C08D-40EB-97AC-924EFCC74E66}"/>
    <cellStyle name="Hyperlink 10" xfId="551" hidden="1" xr:uid="{95889E7E-1264-4018-BB83-6C25CCB75BFD}"/>
    <cellStyle name="Hyperlink 10" xfId="456" hidden="1" xr:uid="{44721BF6-8EB8-4AED-9FCE-77DA7F5570D5}"/>
    <cellStyle name="Hyperlink 10" xfId="627" hidden="1" xr:uid="{112F0A77-A609-41E1-8EED-9D679E2FA281}"/>
    <cellStyle name="Hyperlink 10" xfId="245" hidden="1" xr:uid="{F0D8FD4F-0F3E-4041-BE5B-1805B9822527}"/>
    <cellStyle name="Hyperlink 10" xfId="589" hidden="1" xr:uid="{A071D156-5FBC-4E75-A04B-08FFAEBBD316}"/>
    <cellStyle name="Hyperlink 10" xfId="325" hidden="1" xr:uid="{AA9898E8-B05E-45A1-9112-D85C31C4EE3C}"/>
    <cellStyle name="Hyperlink 10" xfId="122" hidden="1" xr:uid="{83C02C4D-77EC-41E3-9226-26166C6CA124}"/>
    <cellStyle name="Hyperlink 10" xfId="366" hidden="1" xr:uid="{70FBAF74-BA02-4039-8F4E-19CA333D58B7}"/>
    <cellStyle name="Hyperlink 10" xfId="386" hidden="1" xr:uid="{35D5714D-2460-419B-B5AB-BBAC672732BD}"/>
    <cellStyle name="Hyperlink 10" xfId="345" hidden="1" xr:uid="{5C33D4F7-4E89-4472-A29F-616025C0EE76}"/>
    <cellStyle name="Hyperlink 10" xfId="152" hidden="1" xr:uid="{1C41C217-3460-44B7-B593-7475340B1DCC}"/>
    <cellStyle name="Hyperlink 10" xfId="532" hidden="1" xr:uid="{DB1F6349-D805-438A-94C7-4DC0812E3639}"/>
    <cellStyle name="Hyperlink 10" xfId="305" hidden="1" xr:uid="{A98CA1F7-2F9B-47CE-82B9-692EBBC469D5}"/>
    <cellStyle name="Hyperlink 10" xfId="241" hidden="1" xr:uid="{B029A9B2-2871-41F3-A16E-FA2AB0BCAAE3}"/>
    <cellStyle name="Hyperlink 10" xfId="265" hidden="1" xr:uid="{F995CDED-0EC8-4A4A-A423-56DDDB70670C}"/>
    <cellStyle name="Hyperlink 10" xfId="285" hidden="1" xr:uid="{774AD92A-8E7C-4647-8AF4-C45B6A3462A9}"/>
    <cellStyle name="Hyperlink 10" xfId="508" hidden="1" xr:uid="{FE2B0533-A449-4E14-AFBA-0517F54FDB8D}"/>
    <cellStyle name="Hyperlink 10" xfId="1142" hidden="1" xr:uid="{6B945A82-127C-4474-A398-8E8F4F9C1909}"/>
    <cellStyle name="Hyperlink 10" xfId="824" hidden="1" xr:uid="{D83A8529-66D3-4C79-B7FE-9488CC8B2059}"/>
    <cellStyle name="Hyperlink 10" xfId="1276" hidden="1" xr:uid="{71FFD7B5-7850-42D4-B838-C910891FBE4C}"/>
    <cellStyle name="Hyperlink 10" xfId="1238" hidden="1" xr:uid="{8F8D9038-9C82-4ACD-8313-A0CB277FF23C}"/>
    <cellStyle name="Hyperlink 10" xfId="1200" hidden="1" xr:uid="{61C81A95-4E36-421F-B040-BCF8C330915B}"/>
    <cellStyle name="Hyperlink 10" xfId="1109" hidden="1" xr:uid="{A4C8C8B0-E892-4709-9623-C00E712321DA}"/>
    <cellStyle name="Hyperlink 10" xfId="863" hidden="1" xr:uid="{315F692E-E7EA-4D8B-8CE5-826ADEB7F6DC}"/>
    <cellStyle name="Hyperlink 10" xfId="1181" hidden="1" xr:uid="{9D8804BE-47D9-4EF4-9C7F-1D5C1403F2E1}"/>
    <cellStyle name="Hyperlink 10" xfId="1086" hidden="1" xr:uid="{A0883B31-EFB2-48A1-83AC-F88BBEA31093}"/>
    <cellStyle name="Hyperlink 10" xfId="1257" hidden="1" xr:uid="{D334A8ED-FA87-451B-8EC2-90A4DB967E98}"/>
    <cellStyle name="Hyperlink 10" xfId="897" hidden="1" xr:uid="{4A79D1F4-48A5-4F5D-9244-6A18E0BC4A97}"/>
    <cellStyle name="Hyperlink 10" xfId="1219" hidden="1" xr:uid="{36BF8E8F-A6E9-49E0-A933-140F14CF5963}"/>
    <cellStyle name="Hyperlink 10" xfId="977" hidden="1" xr:uid="{E1A7110C-01DE-4079-9337-233CEAFE5ACB}"/>
    <cellStyle name="Hyperlink 10" xfId="790" hidden="1" xr:uid="{EAE3540E-2FF4-413C-B32A-659174FA8D2A}"/>
    <cellStyle name="Hyperlink 10" xfId="1018" hidden="1" xr:uid="{1638E55F-3260-4C3C-93E5-58BE912F5300}"/>
    <cellStyle name="Hyperlink 10" xfId="1038" hidden="1" xr:uid="{6D934D15-0608-4F59-8D66-9E42BF9FD9BA}"/>
    <cellStyle name="Hyperlink 10" xfId="997" hidden="1" xr:uid="{87CFE4E4-03E5-4A34-9FE2-DB35C216E38E}"/>
    <cellStyle name="Hyperlink 10" xfId="820" hidden="1" xr:uid="{6BB6FB0C-91A3-495A-86BA-5E44828CAAFD}"/>
    <cellStyle name="Hyperlink 10" xfId="1162" hidden="1" xr:uid="{9943F2BD-CBFE-4364-BC16-4C94DE27734B}"/>
    <cellStyle name="Hyperlink 10" xfId="957" hidden="1" xr:uid="{B7F439B7-DCCF-46FB-943C-11A9C6382BCF}"/>
    <cellStyle name="Hyperlink 10" xfId="893" hidden="1" xr:uid="{A3AC70AC-8165-4BEA-BA11-384EB6B12352}"/>
    <cellStyle name="Hyperlink 10" xfId="917" hidden="1" xr:uid="{B437529B-8601-4794-B5E1-62BE502118D0}"/>
    <cellStyle name="Hyperlink 10" xfId="937" hidden="1" xr:uid="{1A6AA739-A4C4-457F-BB44-3E76031A71A9}"/>
    <cellStyle name="Hyperlink 10" xfId="1138" hidden="1" xr:uid="{F1B73F50-F8E8-49A7-B34E-23944809E997}"/>
    <cellStyle name="Hyperlink 10" xfId="1674" hidden="1" xr:uid="{160F9F08-43D0-4C50-976B-E81B54896670}"/>
    <cellStyle name="Hyperlink 10" xfId="1348" hidden="1" xr:uid="{FDF8312C-43A5-4E1C-B4C8-C96DBB4938EF}"/>
    <cellStyle name="Hyperlink 10" xfId="1808" hidden="1" xr:uid="{15EF9AC6-0307-4525-9003-F39147E1F8CA}"/>
    <cellStyle name="Hyperlink 10" xfId="1770" hidden="1" xr:uid="{41BFA574-4F0B-4E9C-8C0C-979E8EA1903C}"/>
    <cellStyle name="Hyperlink 10" xfId="1732" hidden="1" xr:uid="{686A1344-1A95-4BD5-9377-3C8565E7CD0F}"/>
    <cellStyle name="Hyperlink 10" xfId="1641" hidden="1" xr:uid="{F332B7FF-1FE6-441D-A286-1C0FB0845F7A}"/>
    <cellStyle name="Hyperlink 10" xfId="1397" hidden="1" xr:uid="{E62BAE01-C49C-4125-8B5A-186498ACE7DA}"/>
    <cellStyle name="Hyperlink 10" xfId="1713" hidden="1" xr:uid="{F4EC29F9-580A-4EB0-A941-C3314CCD9A0D}"/>
    <cellStyle name="Hyperlink 10" xfId="1618" hidden="1" xr:uid="{B915088F-EBFE-4D32-BEF1-40E6BCF79528}"/>
    <cellStyle name="Hyperlink 10" xfId="1789" hidden="1" xr:uid="{3F9C317F-05D7-4658-9B4A-EB79EF7856DC}"/>
    <cellStyle name="Hyperlink 10" xfId="1430" hidden="1" xr:uid="{C53BC549-18AE-40E5-96CB-71D15F5678A7}"/>
    <cellStyle name="Hyperlink 10" xfId="1751" hidden="1" xr:uid="{289F51E2-2D74-4DD2-8CE1-F90D27354021}"/>
    <cellStyle name="Hyperlink 10" xfId="1507" hidden="1" xr:uid="{75BBC2C4-B1AC-4EA1-A05F-0AFAF03C65E6}"/>
    <cellStyle name="Hyperlink 10" xfId="767" hidden="1" xr:uid="{ED430AF8-B475-40FB-B0D2-D20D99D0455F}"/>
    <cellStyle name="Hyperlink 10" xfId="1546" hidden="1" xr:uid="{F86F3524-B144-4B8C-9E8B-3DBBD2C5E79C}"/>
    <cellStyle name="Hyperlink 10" xfId="1565" hidden="1" xr:uid="{369AC42E-346B-48B8-8974-AE66531DAEBB}"/>
    <cellStyle name="Hyperlink 10" xfId="1526" hidden="1" xr:uid="{DB2A5E81-A770-47B8-800D-E04CCA958748}"/>
    <cellStyle name="Hyperlink 10" xfId="1344" hidden="1" xr:uid="{A0B912E1-29D4-441A-A694-CF6E8D86316D}"/>
    <cellStyle name="Hyperlink 10" xfId="1694" hidden="1" xr:uid="{A75C2DE7-EE99-433D-A61F-8531987185FD}"/>
    <cellStyle name="Hyperlink 10" xfId="1488" hidden="1" xr:uid="{7EE80D36-CDE3-4187-8A9C-A98D2DBFDFC2}"/>
    <cellStyle name="Hyperlink 10" xfId="1426" hidden="1" xr:uid="{D01DF268-B34A-4055-B5F3-2C2A34572C34}"/>
    <cellStyle name="Hyperlink 10" xfId="1450" hidden="1" xr:uid="{D9EF3D7F-9EF7-4456-9BB5-64F01EADF309}"/>
    <cellStyle name="Hyperlink 10" xfId="1469" hidden="1" xr:uid="{8F8EF46B-E195-48A1-943C-F0CD50DC6709}"/>
    <cellStyle name="Hyperlink 10" xfId="1670" hidden="1" xr:uid="{4829A0B2-42CC-4B5C-8169-B65AD3714603}"/>
    <cellStyle name="Hyperlink 10" xfId="2093" hidden="1" xr:uid="{0FBBC5B1-7B56-43E7-81BE-07B615D7A586}"/>
    <cellStyle name="Hyperlink 10" xfId="1074" hidden="1" xr:uid="{625DF00E-3FAA-4911-8B74-EA868154B278}"/>
    <cellStyle name="Hyperlink 10" xfId="2227" hidden="1" xr:uid="{B1A5AAE0-242B-485A-A477-219AB1F6B86E}"/>
    <cellStyle name="Hyperlink 10" xfId="2189" hidden="1" xr:uid="{BCECD094-5E08-4B76-8C61-C61B86D7CB8D}"/>
    <cellStyle name="Hyperlink 10" xfId="2151" hidden="1" xr:uid="{59410151-2DC9-4D07-AF7E-B6AD934A995F}"/>
    <cellStyle name="Hyperlink 10" xfId="2060" hidden="1" xr:uid="{4F57C9E0-F232-4A6B-9707-13F151E96CF0}"/>
    <cellStyle name="Hyperlink 10" xfId="1602" hidden="1" xr:uid="{343B5F81-816D-4AE9-B174-F615A048705F}"/>
    <cellStyle name="Hyperlink 10" xfId="2132" hidden="1" xr:uid="{C16B2D21-F453-45A4-9C46-12EEA810440A}"/>
    <cellStyle name="Hyperlink 10" xfId="2037" hidden="1" xr:uid="{F0EF4358-3B41-474D-9C10-F8C24F996E97}"/>
    <cellStyle name="Hyperlink 10" xfId="2208" hidden="1" xr:uid="{783B4979-5BE9-49E2-985A-6BAAF09D8B6C}"/>
    <cellStyle name="Hyperlink 10" xfId="1851" hidden="1" xr:uid="{A21CF31F-1A6E-4E27-BEBF-D59B450E42D7}"/>
    <cellStyle name="Hyperlink 10" xfId="2170" hidden="1" xr:uid="{A9F7FD0A-4432-4AA0-A6DB-CD5FCCA87D49}"/>
    <cellStyle name="Hyperlink 10" xfId="1928" hidden="1" xr:uid="{CEBEB278-4C88-4F4C-9A79-8548482D2A4E}"/>
    <cellStyle name="Hyperlink 10" xfId="1387" hidden="1" xr:uid="{CC913447-EF39-4DA0-95F2-2AED1E226211}"/>
    <cellStyle name="Hyperlink 10" xfId="1966" hidden="1" xr:uid="{5E1316E2-F79D-4FA9-954A-95CED6D52EF7}"/>
    <cellStyle name="Hyperlink 10" xfId="1985" hidden="1" xr:uid="{FC16F62F-5601-42FF-AFAC-1A5F85B969DA}"/>
    <cellStyle name="Hyperlink 10" xfId="1947" hidden="1" xr:uid="{019A2979-EE8C-4CEB-9647-8C1104FF57E8}"/>
    <cellStyle name="Hyperlink 10" xfId="773" hidden="1" xr:uid="{7AB10520-75C7-41FB-8286-7BB515534347}"/>
    <cellStyle name="Hyperlink 10" xfId="2113" hidden="1" xr:uid="{BCCCA337-D6AE-4279-8AD3-2786FDEBBB76}"/>
    <cellStyle name="Hyperlink 10" xfId="1909" hidden="1" xr:uid="{553C81C7-B351-4ED0-8F39-26B683B045E7}"/>
    <cellStyle name="Hyperlink 10" xfId="1847" hidden="1" xr:uid="{344E5383-D3DA-4E78-88EE-E2C07F0D0FE3}"/>
    <cellStyle name="Hyperlink 10" xfId="1871" hidden="1" xr:uid="{7335B505-B87F-4E89-84A0-DFB7BBDDDA49}"/>
    <cellStyle name="Hyperlink 10" xfId="1890" hidden="1" xr:uid="{9256598C-6F2F-43B0-AD0A-658169015CB4}"/>
    <cellStyle name="Hyperlink 10" xfId="2089" hidden="1" xr:uid="{96C55325-8B87-45C2-A885-798793AC1FD8}"/>
    <cellStyle name="Hyperlink 10" xfId="2468" hidden="1" xr:uid="{D7C4102D-7DEC-4F05-B96A-E9E2CA1640C9}"/>
    <cellStyle name="Hyperlink 10" xfId="733" hidden="1" xr:uid="{5A5ABB21-463F-493D-91FE-F0960CD2F8C6}"/>
    <cellStyle name="Hyperlink 10" xfId="2602" hidden="1" xr:uid="{A35AC075-BF55-47BD-8F03-3C3A4CD3A860}"/>
    <cellStyle name="Hyperlink 10" xfId="2564" hidden="1" xr:uid="{9745B13D-A520-4A30-B000-B67D8474F104}"/>
    <cellStyle name="Hyperlink 10" xfId="2526" hidden="1" xr:uid="{9F0790BB-9C70-48D4-9249-57E389CD60BB}"/>
    <cellStyle name="Hyperlink 10" xfId="2435" hidden="1" xr:uid="{6DB19A19-261E-43C2-A8BB-02BBEBBC01E9}"/>
    <cellStyle name="Hyperlink 10" xfId="2023" hidden="1" xr:uid="{399270E3-3A1C-4EA3-A835-9364B1CD45D9}"/>
    <cellStyle name="Hyperlink 10" xfId="2507" hidden="1" xr:uid="{6F784904-7958-468E-A90D-A7830C214F12}"/>
    <cellStyle name="Hyperlink 10" xfId="2412" hidden="1" xr:uid="{0EC8EAFC-29BE-4B56-A59F-6CBAAA4B4E70}"/>
    <cellStyle name="Hyperlink 10" xfId="2583" hidden="1" xr:uid="{7798D2CC-3532-4436-BF3B-0B6855330882}"/>
    <cellStyle name="Hyperlink 10" xfId="2260" hidden="1" xr:uid="{A00B6869-5D48-4DF8-8A47-C3AE25D67E82}"/>
    <cellStyle name="Hyperlink 10" xfId="2545" hidden="1" xr:uid="{39713ED6-9DD2-4630-BD66-3124F443B626}"/>
    <cellStyle name="Hyperlink 10" xfId="2337" hidden="1" xr:uid="{0217E33A-9D2C-4FDD-882A-CFE29D861047}"/>
    <cellStyle name="Hyperlink 10" xfId="2245" hidden="1" xr:uid="{93FF6521-2F91-43D1-9EA1-7EE2C3A1EAEF}"/>
    <cellStyle name="Hyperlink 10" xfId="2375" hidden="1" xr:uid="{D0BCAFA5-1A20-42AC-BE3F-5F7D723FE306}"/>
    <cellStyle name="Hyperlink 10" xfId="2394" hidden="1" xr:uid="{D5C26D98-5222-4DB0-88C7-F9F076E23299}"/>
    <cellStyle name="Hyperlink 10" xfId="2356" hidden="1" xr:uid="{BE75145D-CF5E-4886-9837-B9E70C721E82}"/>
    <cellStyle name="Hyperlink 10" xfId="854" hidden="1" xr:uid="{E2784B53-9E0D-4ADF-80A2-418B620BA907}"/>
    <cellStyle name="Hyperlink 10" xfId="2488" hidden="1" xr:uid="{64DC24BB-B594-4A43-BE61-F573B7485164}"/>
    <cellStyle name="Hyperlink 10" xfId="2318" hidden="1" xr:uid="{2CA27E9E-AF21-4683-A5F9-B5593FD17AA3}"/>
    <cellStyle name="Hyperlink 10" xfId="2256" hidden="1" xr:uid="{6CF0EBDF-0EA7-44DC-8C2B-6DD21D855236}"/>
    <cellStyle name="Hyperlink 10" xfId="2280" hidden="1" xr:uid="{128B6C90-32C4-45F2-9FA4-FA21B6CAD014}"/>
    <cellStyle name="Hyperlink 10" xfId="2299" hidden="1" xr:uid="{02A5F147-1C77-4410-9BCD-614F598AAE2D}"/>
    <cellStyle name="Hyperlink 10" xfId="2464" hidden="1" xr:uid="{FE5A893F-3CA5-414D-B811-C3CDA0867932}"/>
    <cellStyle name="Hyperlink 11" xfId="607" hidden="1" xr:uid="{6877B6CB-7110-4601-B50D-3C33F0C559D7}"/>
    <cellStyle name="Hyperlink 11" xfId="154" hidden="1" xr:uid="{7C01777B-831D-465C-B86C-5C1C4334B768}"/>
    <cellStyle name="Hyperlink 11" xfId="569" hidden="1" xr:uid="{E2DE2AFF-DDD7-4129-8A17-06948111712E}"/>
    <cellStyle name="Hyperlink 11" xfId="239" hidden="1" xr:uid="{B119C225-29F0-44AA-8E50-F75EC3754BAE}"/>
    <cellStyle name="Hyperlink 11" xfId="645" hidden="1" xr:uid="{3231FD1B-64FB-4095-A0A3-D1A16E7CCA55}"/>
    <cellStyle name="Hyperlink 11" xfId="344" hidden="1" xr:uid="{A6663C08-24A3-412E-AE2D-AF7ED13E8549}"/>
    <cellStyle name="Hyperlink 11" xfId="326" hidden="1" xr:uid="{8DA9FBB8-0179-4234-AF1A-75DF2D0FD427}"/>
    <cellStyle name="Hyperlink 11" xfId="150" hidden="1" xr:uid="{2ECFFB70-D4C1-4BE4-867D-904561751D87}"/>
    <cellStyle name="Hyperlink 11" xfId="531" hidden="1" xr:uid="{29843B34-4405-461F-9A33-E4F9CBCF431F}"/>
    <cellStyle name="Hyperlink 11" xfId="510" hidden="1" xr:uid="{C091DB30-38CD-4FEB-86CE-EA0A9B0E86AC}"/>
    <cellStyle name="Hyperlink 11" xfId="455" hidden="1" xr:uid="{33F04589-6722-462A-9DED-D955CA97DAE2}"/>
    <cellStyle name="Hyperlink 11" xfId="367" hidden="1" xr:uid="{8077B056-4746-4840-8360-458F526D98EE}"/>
    <cellStyle name="Hyperlink 11" xfId="264" hidden="1" xr:uid="{F7FB2A6F-EFDF-4B14-B5F1-434EC1DCA9ED}"/>
    <cellStyle name="Hyperlink 11" xfId="481" hidden="1" xr:uid="{9F1818F6-371D-4F94-9F93-DCA3224A8604}"/>
    <cellStyle name="Hyperlink 11" xfId="385" hidden="1" xr:uid="{826DEAD8-9BF3-4320-9C45-1BC728CB4A15}"/>
    <cellStyle name="Hyperlink 11" xfId="506" hidden="1" xr:uid="{FCEDAE45-C1CA-4FC5-A1DB-C40E21640CF7}"/>
    <cellStyle name="Hyperlink 11" xfId="304" hidden="1" xr:uid="{AF0A4785-A5C7-4D8A-A4EC-F3E4493DDFB5}"/>
    <cellStyle name="Hyperlink 11" xfId="213" hidden="1" xr:uid="{B6C51581-1C5F-4EC3-B239-B4C584562F68}"/>
    <cellStyle name="Hyperlink 11" xfId="286" hidden="1" xr:uid="{BA3122EC-F9EE-4572-8798-3159956512CB}"/>
    <cellStyle name="Hyperlink 11" xfId="628" hidden="1" xr:uid="{2E177537-AE0C-4F5F-B504-1CA58CC891C8}"/>
    <cellStyle name="Hyperlink 11" xfId="124" hidden="1" xr:uid="{846EF862-E9F9-4C69-9086-15EAA1289DC3}"/>
    <cellStyle name="Hyperlink 11" xfId="552" hidden="1" xr:uid="{63FA7E78-62A2-4CCE-9A84-4C68F1989DE2}"/>
    <cellStyle name="Hyperlink 11" xfId="243" hidden="1" xr:uid="{6341A5EF-299F-4DA2-8871-93EBA320DFEA}"/>
    <cellStyle name="Hyperlink 11" xfId="590" hidden="1" xr:uid="{18FB133B-4305-429F-BC13-D628E23E0103}"/>
    <cellStyle name="Hyperlink 11" xfId="1237" hidden="1" xr:uid="{42093982-1FD9-435F-A798-89E9EE1571B3}"/>
    <cellStyle name="Hyperlink 11" xfId="822" hidden="1" xr:uid="{53F674F1-13A4-4C28-BA7D-B39DFFEE1A16}"/>
    <cellStyle name="Hyperlink 11" xfId="1199" hidden="1" xr:uid="{C5CEC006-6B39-418C-9F30-886678FE2FFF}"/>
    <cellStyle name="Hyperlink 11" xfId="891" hidden="1" xr:uid="{317E8A79-AB93-4F8E-9662-DF9BEBB6F799}"/>
    <cellStyle name="Hyperlink 11" xfId="1275" hidden="1" xr:uid="{1B9BBE5A-169E-4699-BE6F-F6BB6560A098}"/>
    <cellStyle name="Hyperlink 11" xfId="996" hidden="1" xr:uid="{4FCB358D-D8B8-4F75-9141-2DC5B419FAE6}"/>
    <cellStyle name="Hyperlink 11" xfId="978" hidden="1" xr:uid="{4BBAB2C3-1034-4D83-ACAA-5E4E749D66EE}"/>
    <cellStyle name="Hyperlink 11" xfId="818" hidden="1" xr:uid="{A26598D7-1959-4D75-A58D-053874E14A00}"/>
    <cellStyle name="Hyperlink 11" xfId="1161" hidden="1" xr:uid="{D1EEF0F9-DE16-4E3A-BD6A-080272415449}"/>
    <cellStyle name="Hyperlink 11" xfId="1140" hidden="1" xr:uid="{1AAC362B-BEC7-4401-B3DE-63C5940D7A7B}"/>
    <cellStyle name="Hyperlink 11" xfId="1085" hidden="1" xr:uid="{3302A915-5FDB-4009-8C9C-96CF59BC3176}"/>
    <cellStyle name="Hyperlink 11" xfId="1019" hidden="1" xr:uid="{E2403BBA-69D8-4FEE-B007-AA64B86D0D00}"/>
    <cellStyle name="Hyperlink 11" xfId="916" hidden="1" xr:uid="{720AD54E-EDE4-4BD5-8F7D-11DA39019DC3}"/>
    <cellStyle name="Hyperlink 11" xfId="1111" hidden="1" xr:uid="{B85EC83E-04C8-48B1-A430-15B3E468169C}"/>
    <cellStyle name="Hyperlink 11" xfId="1037" hidden="1" xr:uid="{F816EE51-B441-43AC-A986-EDAFE1EB4963}"/>
    <cellStyle name="Hyperlink 11" xfId="1136" hidden="1" xr:uid="{A9C99E0A-F0BB-4ED1-9A5B-9671C836E8E0}"/>
    <cellStyle name="Hyperlink 11" xfId="956" hidden="1" xr:uid="{42C8E62A-717F-4AAB-BEBD-B423159DFBC2}"/>
    <cellStyle name="Hyperlink 11" xfId="865" hidden="1" xr:uid="{3C4D5322-F835-4E40-BEB2-FBD571872070}"/>
    <cellStyle name="Hyperlink 11" xfId="938" hidden="1" xr:uid="{98320B15-516A-4421-9A75-54EE8C703045}"/>
    <cellStyle name="Hyperlink 11" xfId="1258" hidden="1" xr:uid="{B95E70C9-1BE7-4B21-BC5C-CE53F0F19359}"/>
    <cellStyle name="Hyperlink 11" xfId="792" hidden="1" xr:uid="{43C8FE88-70AB-43D0-A22D-06B6960E07D2}"/>
    <cellStyle name="Hyperlink 11" xfId="1182" hidden="1" xr:uid="{D0565F57-6D25-4B6D-BA53-2E9C1869F9AA}"/>
    <cellStyle name="Hyperlink 11" xfId="895" hidden="1" xr:uid="{F88169F9-B277-441D-B8BA-CA7A17848113}"/>
    <cellStyle name="Hyperlink 11" xfId="1220" hidden="1" xr:uid="{2A9248E3-3A45-4A7F-939D-7D16C6C83A2F}"/>
    <cellStyle name="Hyperlink 11" xfId="1769" hidden="1" xr:uid="{5075A59C-CCDE-4264-AFE2-DA4DF68ACFE4}"/>
    <cellStyle name="Hyperlink 11" xfId="1346" hidden="1" xr:uid="{1FB8A64E-A0E5-40D2-A11B-7F85C7D83637}"/>
    <cellStyle name="Hyperlink 11" xfId="1731" hidden="1" xr:uid="{3D7EAB23-830F-48FC-8251-541D856C97AF}"/>
    <cellStyle name="Hyperlink 11" xfId="1424" hidden="1" xr:uid="{D936DB19-C8FA-469A-A4DD-AD88AAD7E1AA}"/>
    <cellStyle name="Hyperlink 11" xfId="1807" hidden="1" xr:uid="{C501124A-26DF-4A99-A356-1DB701393B2F}"/>
    <cellStyle name="Hyperlink 11" xfId="1525" hidden="1" xr:uid="{0A2FFD88-283F-46C7-AA6A-A96B59266EA6}"/>
    <cellStyle name="Hyperlink 11" xfId="1508" hidden="1" xr:uid="{8D452662-955F-4E41-B2C5-07696138F42A}"/>
    <cellStyle name="Hyperlink 11" xfId="1342" hidden="1" xr:uid="{4FD6C967-6416-45F3-B030-1B8B0791DA0D}"/>
    <cellStyle name="Hyperlink 11" xfId="1693" hidden="1" xr:uid="{664A3551-49AB-47F7-AAD2-E9AE02FF06E6}"/>
    <cellStyle name="Hyperlink 11" xfId="1672" hidden="1" xr:uid="{9E2DE4F1-3FED-44C5-BA5A-B7DA25E8CA18}"/>
    <cellStyle name="Hyperlink 11" xfId="1617" hidden="1" xr:uid="{6DD84846-C072-4D59-9315-E9FD96613E6D}"/>
    <cellStyle name="Hyperlink 11" xfId="1547" hidden="1" xr:uid="{164F8E59-3B07-4472-960A-654EF529CD4D}"/>
    <cellStyle name="Hyperlink 11" xfId="1449" hidden="1" xr:uid="{AFCE22A4-A617-41F9-8453-17BD77DDBDAF}"/>
    <cellStyle name="Hyperlink 11" xfId="1643" hidden="1" xr:uid="{5EB5E803-BE1E-4EF1-94D9-31153987C110}"/>
    <cellStyle name="Hyperlink 11" xfId="1564" hidden="1" xr:uid="{B8E44EC3-26AC-4756-B1C2-31985681720A}"/>
    <cellStyle name="Hyperlink 11" xfId="1668" hidden="1" xr:uid="{BA640A8A-1B42-4A6A-B7BD-8CA73D73B609}"/>
    <cellStyle name="Hyperlink 11" xfId="1487" hidden="1" xr:uid="{6236A025-A77B-495F-8870-61E844318983}"/>
    <cellStyle name="Hyperlink 11" xfId="1399" hidden="1" xr:uid="{713AE52C-C3A0-4130-99D1-8F6A0B29003C}"/>
    <cellStyle name="Hyperlink 11" xfId="1470" hidden="1" xr:uid="{D0855743-1FEB-43F6-A01F-B9FA018A4067}"/>
    <cellStyle name="Hyperlink 11" xfId="1790" hidden="1" xr:uid="{085F901F-CCA8-4B5B-BB42-B49720D03A7A}"/>
    <cellStyle name="Hyperlink 11" xfId="1316" hidden="1" xr:uid="{1D3A79E2-01FC-479E-B53D-CACFEF96C67C}"/>
    <cellStyle name="Hyperlink 11" xfId="1714" hidden="1" xr:uid="{1478602E-21B4-4C7B-8E54-402113091368}"/>
    <cellStyle name="Hyperlink 11" xfId="1428" hidden="1" xr:uid="{7B353374-7ABF-4B13-A368-494D680A69F6}"/>
    <cellStyle name="Hyperlink 11" xfId="1752" hidden="1" xr:uid="{E4FDC71F-CE09-4EDE-A2D2-A0F199846ACE}"/>
    <cellStyle name="Hyperlink 11" xfId="2188" hidden="1" xr:uid="{BD21B782-9DEA-4C65-82FC-E0D778728B18}"/>
    <cellStyle name="Hyperlink 11" xfId="1613" hidden="1" xr:uid="{199FEB4B-A029-4F2E-821B-F8A96B8C115E}"/>
    <cellStyle name="Hyperlink 11" xfId="2150" hidden="1" xr:uid="{47BD10C8-752C-4F8A-801D-2CF29C784E56}"/>
    <cellStyle name="Hyperlink 11" xfId="1845" hidden="1" xr:uid="{EFD1B2FE-A83A-4AB9-8363-FB16F215FA77}"/>
    <cellStyle name="Hyperlink 11" xfId="2226" hidden="1" xr:uid="{6F60F92F-79BB-4D93-9704-0B028F05A976}"/>
    <cellStyle name="Hyperlink 11" xfId="1946" hidden="1" xr:uid="{60220709-AA18-43A0-AFAE-DEC6AC3C5822}"/>
    <cellStyle name="Hyperlink 11" xfId="1929" hidden="1" xr:uid="{C78CB663-1CA2-421D-9CA6-6E52CA11563F}"/>
    <cellStyle name="Hyperlink 11" xfId="1381" hidden="1" xr:uid="{D886A3BA-3863-4889-AE38-C77C591D5A94}"/>
    <cellStyle name="Hyperlink 11" xfId="2112" hidden="1" xr:uid="{F27F6E11-B7B5-4F21-8D25-D5D52FCF7C1B}"/>
    <cellStyle name="Hyperlink 11" xfId="2091" hidden="1" xr:uid="{D4931A58-3C37-4F6B-A8B4-69D98E503A24}"/>
    <cellStyle name="Hyperlink 11" xfId="2036" hidden="1" xr:uid="{7186F731-4C2C-4493-AB68-0C0CFDEBE952}"/>
    <cellStyle name="Hyperlink 11" xfId="1967" hidden="1" xr:uid="{0F7B71AC-7CE9-4D69-9BD6-8E5DE738292F}"/>
    <cellStyle name="Hyperlink 11" xfId="1870" hidden="1" xr:uid="{D4BD6B79-162E-4A02-96B3-F6ACAE84BFFA}"/>
    <cellStyle name="Hyperlink 11" xfId="2062" hidden="1" xr:uid="{3AD2CC64-E7F7-48FE-8D72-2AB3B93787DF}"/>
    <cellStyle name="Hyperlink 11" xfId="1984" hidden="1" xr:uid="{52E3D621-D17F-46A2-967C-EEDB471D5EEC}"/>
    <cellStyle name="Hyperlink 11" xfId="2087" hidden="1" xr:uid="{1CA17409-CBEB-4137-BDC6-E81B59B62F33}"/>
    <cellStyle name="Hyperlink 11" xfId="1908" hidden="1" xr:uid="{34D20D17-1052-4C48-9720-B4EBB81C987B}"/>
    <cellStyle name="Hyperlink 11" xfId="1600" hidden="1" xr:uid="{CFEEA319-CA52-44E4-832D-DADD8857540A}"/>
    <cellStyle name="Hyperlink 11" xfId="1891" hidden="1" xr:uid="{CD54FE5A-2652-463F-9642-A5557094CA85}"/>
    <cellStyle name="Hyperlink 11" xfId="2209" hidden="1" xr:uid="{B8EE4039-A0B5-4474-9681-5C689BB1B5F7}"/>
    <cellStyle name="Hyperlink 11" xfId="1822" hidden="1" xr:uid="{E215809E-53D8-4CDD-89FF-BFCFA05297BE}"/>
    <cellStyle name="Hyperlink 11" xfId="2133" hidden="1" xr:uid="{824FB4AA-9719-4FDC-A10F-9E46170709D8}"/>
    <cellStyle name="Hyperlink 11" xfId="1849" hidden="1" xr:uid="{01C37701-59C1-45DE-9DCD-573047A54E78}"/>
    <cellStyle name="Hyperlink 11" xfId="2171" hidden="1" xr:uid="{B0BBC49B-936E-4EAF-B646-4C279F1CAA02}"/>
    <cellStyle name="Hyperlink 11" xfId="2563" hidden="1" xr:uid="{ED132C5C-F3A6-48C5-A8FE-6E8EFAC9635C}"/>
    <cellStyle name="Hyperlink 11" xfId="1372" hidden="1" xr:uid="{B0AD9887-3898-4048-8325-92C827F1E2EC}"/>
    <cellStyle name="Hyperlink 11" xfId="2525" hidden="1" xr:uid="{4074ADFE-586E-44CB-B825-3BDCDC075794}"/>
    <cellStyle name="Hyperlink 11" xfId="2254" hidden="1" xr:uid="{7311C373-D992-4E3D-BE17-790A8E3A8D3F}"/>
    <cellStyle name="Hyperlink 11" xfId="2601" hidden="1" xr:uid="{9484867B-F951-4646-AF62-26891896520D}"/>
    <cellStyle name="Hyperlink 11" xfId="2355" hidden="1" xr:uid="{CCA78348-9F96-479A-96A3-4857EDB85851}"/>
    <cellStyle name="Hyperlink 11" xfId="2338" hidden="1" xr:uid="{742AA122-1678-473A-AE25-52D9CB969088}"/>
    <cellStyle name="Hyperlink 11" xfId="2007" hidden="1" xr:uid="{65C8AEB6-6AF2-4E87-80B7-B3C930F33296}"/>
    <cellStyle name="Hyperlink 11" xfId="2487" hidden="1" xr:uid="{66BCECBE-2CE4-4C04-A6D8-C3F4E3F1B0BE}"/>
    <cellStyle name="Hyperlink 11" xfId="2466" hidden="1" xr:uid="{4492BC64-E2B4-4A4D-8093-D220A9D68736}"/>
    <cellStyle name="Hyperlink 11" xfId="2411" hidden="1" xr:uid="{1BE67E46-82E2-4C2D-A6AA-746E4DDA773D}"/>
    <cellStyle name="Hyperlink 11" xfId="2376" hidden="1" xr:uid="{1D966A3B-94A7-4BCA-AD86-16C73A649CAC}"/>
    <cellStyle name="Hyperlink 11" xfId="2279" hidden="1" xr:uid="{5DE626D8-9120-4A22-8D4E-4F6EABFF70A7}"/>
    <cellStyle name="Hyperlink 11" xfId="2437" hidden="1" xr:uid="{FA6D1176-536A-4970-883C-3EFCEF447F30}"/>
    <cellStyle name="Hyperlink 11" xfId="2393" hidden="1" xr:uid="{347D5654-90C0-4813-9147-04361BE983EF}"/>
    <cellStyle name="Hyperlink 11" xfId="2462" hidden="1" xr:uid="{D4E48BAA-13FD-4F70-97C4-D751864EA47F}"/>
    <cellStyle name="Hyperlink 11" xfId="2317" hidden="1" xr:uid="{823B36A8-63B5-4D27-9B79-C27161EC0C75}"/>
    <cellStyle name="Hyperlink 11" xfId="2021" hidden="1" xr:uid="{A907F7C0-0E66-418D-B182-3890EC05129D}"/>
    <cellStyle name="Hyperlink 11" xfId="2300" hidden="1" xr:uid="{B1EC60EC-2933-4DD3-ABCF-358985432ECC}"/>
    <cellStyle name="Hyperlink 11" xfId="2584" hidden="1" xr:uid="{2E844605-C36D-45BE-959E-368AC0A16A20}"/>
    <cellStyle name="Hyperlink 11" xfId="2000" hidden="1" xr:uid="{5B338DCA-0104-408E-8C48-34D8B47BAA45}"/>
    <cellStyle name="Hyperlink 11" xfId="2508" hidden="1" xr:uid="{9C83FD2C-4997-423D-8D93-1E8D7A558807}"/>
    <cellStyle name="Hyperlink 11" xfId="2258" hidden="1" xr:uid="{DA5B15E0-6110-461E-97DE-01DB9A9C303E}"/>
    <cellStyle name="Hyperlink 11" xfId="2546" hidden="1" xr:uid="{164D09A7-56C7-4D0B-9FF9-DAB4C55AA925}"/>
    <cellStyle name="Hyperlink 12" xfId="644" hidden="1" xr:uid="{06BAF5CE-51AC-4D33-8313-FB3532D704A8}"/>
    <cellStyle name="Hyperlink 12" xfId="368" hidden="1" xr:uid="{B2C8E78B-44B3-4951-83E6-E89252B93F72}"/>
    <cellStyle name="Hyperlink 12" xfId="482" hidden="1" xr:uid="{AB5A1A9E-2EFD-4C0C-9557-F98EE40202AD}"/>
    <cellStyle name="Hyperlink 12" xfId="125" hidden="1" xr:uid="{6FCEC504-4965-4046-8788-0758DB0F9FBB}"/>
    <cellStyle name="Hyperlink 12" xfId="606" hidden="1" xr:uid="{6A7FB631-8135-4FA7-94B3-D8AEC7C674BC}"/>
    <cellStyle name="Hyperlink 12" xfId="148" hidden="1" xr:uid="{CD372FA3-9AA4-43AD-BDE6-9B36E4F5CF6B}"/>
    <cellStyle name="Hyperlink 12" xfId="507" hidden="1" xr:uid="{46DE8F2F-A287-447B-AEE5-1521C8093D69}"/>
    <cellStyle name="Hyperlink 12" xfId="287" hidden="1" xr:uid="{E60223BD-192D-4788-AFEA-06EE9D868794}"/>
    <cellStyle name="Hyperlink 12" xfId="629" hidden="1" xr:uid="{CB079DC3-9B57-44CD-9FBB-EB556E9D4F5E}"/>
    <cellStyle name="Hyperlink 12" xfId="327" hidden="1" xr:uid="{0E510D27-D08E-406E-9D5E-9D32512D3B67}"/>
    <cellStyle name="Hyperlink 12" xfId="151" hidden="1" xr:uid="{C3C84E0E-7BF4-4CA2-8322-9892575AF382}"/>
    <cellStyle name="Hyperlink 12" xfId="454" hidden="1" xr:uid="{97FBD0EA-D237-4173-B5B7-7EED7C587DD0}"/>
    <cellStyle name="Hyperlink 12" xfId="504" hidden="1" xr:uid="{74E4AC23-9622-4D13-83D4-BFC3AC31296E}"/>
    <cellStyle name="Hyperlink 12" xfId="240" hidden="1" xr:uid="{77366E78-A481-4988-A735-5A9225BFB2B7}"/>
    <cellStyle name="Hyperlink 12" xfId="343" hidden="1" xr:uid="{667B01D8-7A66-42CF-BC4E-EC1C605A4746}"/>
    <cellStyle name="Hyperlink 12" xfId="303" hidden="1" xr:uid="{B1A90A63-912C-4545-B672-3D4A1603C291}"/>
    <cellStyle name="Hyperlink 12" xfId="553" hidden="1" xr:uid="{B033116F-D015-4EC8-9237-E24D6766FA38}"/>
    <cellStyle name="Hyperlink 12" xfId="263" hidden="1" xr:uid="{DCB0ED02-5CB4-4CB7-A4DA-DD1C9DACE57C}"/>
    <cellStyle name="Hyperlink 12" xfId="214" hidden="1" xr:uid="{A3AB9D70-2C5E-41C1-9B7B-5B674367D787}"/>
    <cellStyle name="Hyperlink 12" xfId="237" hidden="1" xr:uid="{31E54DB9-2803-4FC1-BF01-4B2BFDE05E4C}"/>
    <cellStyle name="Hyperlink 12" xfId="591" hidden="1" xr:uid="{4357AB0F-EBEB-4634-AE00-057A6563D344}"/>
    <cellStyle name="Hyperlink 12" xfId="568" hidden="1" xr:uid="{FC421D0A-899B-4C7E-9C1E-21734DFE8EFD}"/>
    <cellStyle name="Hyperlink 12" xfId="384" hidden="1" xr:uid="{D5351A24-EDEF-4698-BC42-DBB06BE8C495}"/>
    <cellStyle name="Hyperlink 12" xfId="530" hidden="1" xr:uid="{9E985A95-B749-41FA-81D0-B961FB8F5322}"/>
    <cellStyle name="Hyperlink 12" xfId="1274" hidden="1" xr:uid="{D97F1FEA-CEB7-4257-A157-3635DCC6F29D}"/>
    <cellStyle name="Hyperlink 12" xfId="1020" hidden="1" xr:uid="{E7E17263-D1FC-4CA6-88EF-4DB23E8572AE}"/>
    <cellStyle name="Hyperlink 12" xfId="1112" hidden="1" xr:uid="{87BF72B0-6D4F-48E9-9749-E9EE7584D6C6}"/>
    <cellStyle name="Hyperlink 12" xfId="793" hidden="1" xr:uid="{980ECD6B-06E4-421E-B91B-3E0D636135B7}"/>
    <cellStyle name="Hyperlink 12" xfId="1236" hidden="1" xr:uid="{815F9D6A-8EC4-43BF-83C6-1AA21FD8A40C}"/>
    <cellStyle name="Hyperlink 12" xfId="816" hidden="1" xr:uid="{9BDF8FB1-8B3F-466A-8C87-35F4E78BFC64}"/>
    <cellStyle name="Hyperlink 12" xfId="1137" hidden="1" xr:uid="{F51FE43B-0E79-406E-85CC-7C3DD13309FD}"/>
    <cellStyle name="Hyperlink 12" xfId="939" hidden="1" xr:uid="{C08CAE21-CD4F-4AE5-8A18-588F888F1466}"/>
    <cellStyle name="Hyperlink 12" xfId="1259" hidden="1" xr:uid="{546D9C5D-313C-4AD5-89C4-69CE261916E1}"/>
    <cellStyle name="Hyperlink 12" xfId="979" hidden="1" xr:uid="{0E5237FC-39AB-4966-A2CB-1A040243A721}"/>
    <cellStyle name="Hyperlink 12" xfId="819" hidden="1" xr:uid="{1A1A54DB-A799-43F6-9BE0-65FD7511BC0A}"/>
    <cellStyle name="Hyperlink 12" xfId="1084" hidden="1" xr:uid="{711A0547-3BB0-41D5-A551-FB0BA55F209A}"/>
    <cellStyle name="Hyperlink 12" xfId="1134" hidden="1" xr:uid="{1D89D139-3924-4734-92F0-9C05085D0CF8}"/>
    <cellStyle name="Hyperlink 12" xfId="892" hidden="1" xr:uid="{EABDB0BE-02AB-4C0E-86E5-2DFCBC6A6541}"/>
    <cellStyle name="Hyperlink 12" xfId="995" hidden="1" xr:uid="{183DA537-4329-4EA7-BE92-9E803182FDD5}"/>
    <cellStyle name="Hyperlink 12" xfId="955" hidden="1" xr:uid="{5966EBE1-7AD3-49F9-B5C0-A89FE8D0579B}"/>
    <cellStyle name="Hyperlink 12" xfId="1183" hidden="1" xr:uid="{1BF97A25-940C-4F13-B59F-2F3D9112DCE9}"/>
    <cellStyle name="Hyperlink 12" xfId="915" hidden="1" xr:uid="{A021F8F7-2681-4769-A8C4-B4BC49466A74}"/>
    <cellStyle name="Hyperlink 12" xfId="866" hidden="1" xr:uid="{93C83A27-958D-45D6-9047-498744BE59A7}"/>
    <cellStyle name="Hyperlink 12" xfId="889" hidden="1" xr:uid="{90BADF5D-71A1-448D-AE5F-96F5CD184B40}"/>
    <cellStyle name="Hyperlink 12" xfId="1221" hidden="1" xr:uid="{41C86869-CDEE-418E-9AEA-16B483770A05}"/>
    <cellStyle name="Hyperlink 12" xfId="1198" hidden="1" xr:uid="{9236BD5E-53A0-4C27-BFA5-AF3C630AE19D}"/>
    <cellStyle name="Hyperlink 12" xfId="1036" hidden="1" xr:uid="{22C095A0-80C6-4F79-B39D-35EAAF0AE9CF}"/>
    <cellStyle name="Hyperlink 12" xfId="1160" hidden="1" xr:uid="{2292FF54-06B0-4B1B-807C-5E6355B934BD}"/>
    <cellStyle name="Hyperlink 12" xfId="1806" hidden="1" xr:uid="{418766BC-9806-48B4-AF02-D016CE281C95}"/>
    <cellStyle name="Hyperlink 12" xfId="1548" hidden="1" xr:uid="{BD7BA0EB-F167-487F-A342-78036006BC07}"/>
    <cellStyle name="Hyperlink 12" xfId="1644" hidden="1" xr:uid="{9DCDDD8C-ABD9-4D6B-9C10-FED31AB6BDCE}"/>
    <cellStyle name="Hyperlink 12" xfId="1317" hidden="1" xr:uid="{36544A5A-6230-455C-931A-1A30ABC5B360}"/>
    <cellStyle name="Hyperlink 12" xfId="1768" hidden="1" xr:uid="{5B6051E1-6593-41F1-BA6A-7304CD85EE1F}"/>
    <cellStyle name="Hyperlink 12" xfId="1340" hidden="1" xr:uid="{A988079C-E628-4F4B-92A4-E630A1281200}"/>
    <cellStyle name="Hyperlink 12" xfId="1669" hidden="1" xr:uid="{BDEDD888-066E-4CAD-8E37-95F1011DCCEA}"/>
    <cellStyle name="Hyperlink 12" xfId="1471" hidden="1" xr:uid="{8C829F26-AD4C-45AA-87AB-AC7D663DD6CC}"/>
    <cellStyle name="Hyperlink 12" xfId="1791" hidden="1" xr:uid="{23C635D3-1235-40C5-ACFE-44D84FA0CEDA}"/>
    <cellStyle name="Hyperlink 12" xfId="1509" hidden="1" xr:uid="{2F412729-9EC0-4785-890E-1424F712D214}"/>
    <cellStyle name="Hyperlink 12" xfId="1343" hidden="1" xr:uid="{01F19156-F0D7-451C-BA1E-3CDDBEB8C09C}"/>
    <cellStyle name="Hyperlink 12" xfId="1616" hidden="1" xr:uid="{D7BD128E-C62D-4F29-A075-8EF6A3D8B5D7}"/>
    <cellStyle name="Hyperlink 12" xfId="1666" hidden="1" xr:uid="{DB5D893E-A9A5-47F5-95AA-1EE68E8AF66D}"/>
    <cellStyle name="Hyperlink 12" xfId="1425" hidden="1" xr:uid="{46FA89C0-E35D-4BF5-840B-C0BA32D12691}"/>
    <cellStyle name="Hyperlink 12" xfId="1524" hidden="1" xr:uid="{9DEB848C-57D0-4A3D-93DA-AE05D6BA7283}"/>
    <cellStyle name="Hyperlink 12" xfId="1486" hidden="1" xr:uid="{1143F128-0766-442E-B75F-D2362B347BCB}"/>
    <cellStyle name="Hyperlink 12" xfId="1715" hidden="1" xr:uid="{3E064BBF-54A6-4A64-A7FD-2D2B91C9230E}"/>
    <cellStyle name="Hyperlink 12" xfId="1448" hidden="1" xr:uid="{C139C0B2-42EE-47E3-B9C0-A1FD717D9739}"/>
    <cellStyle name="Hyperlink 12" xfId="1400" hidden="1" xr:uid="{581D77B7-6E79-482B-8F9F-F60D6F94555A}"/>
    <cellStyle name="Hyperlink 12" xfId="1422" hidden="1" xr:uid="{43488661-B6C6-4541-B8F6-A3953A6A668E}"/>
    <cellStyle name="Hyperlink 12" xfId="1753" hidden="1" xr:uid="{65E9C50A-5B60-4FF1-945F-772BBD7DCC42}"/>
    <cellStyle name="Hyperlink 12" xfId="1730" hidden="1" xr:uid="{1D5810FE-A252-41AC-B67B-DD50C116476C}"/>
    <cellStyle name="Hyperlink 12" xfId="1563" hidden="1" xr:uid="{61104ED5-E51E-4B94-9894-818D0508A232}"/>
    <cellStyle name="Hyperlink 12" xfId="1692" hidden="1" xr:uid="{49BAA0F7-45CF-48FC-8C91-32D201CE2E67}"/>
    <cellStyle name="Hyperlink 12" xfId="2225" hidden="1" xr:uid="{4DBB9506-8667-4CF1-A9D4-B6508843EB82}"/>
    <cellStyle name="Hyperlink 12" xfId="1968" hidden="1" xr:uid="{574EC856-06AB-4E7D-85DD-B7B2D363EF2D}"/>
    <cellStyle name="Hyperlink 12" xfId="2063" hidden="1" xr:uid="{FCFD2795-6487-4767-9214-687194F3FF2A}"/>
    <cellStyle name="Hyperlink 12" xfId="1078" hidden="1" xr:uid="{80964DFF-B3E6-426A-B2EC-8F525D56FF47}"/>
    <cellStyle name="Hyperlink 12" xfId="2187" hidden="1" xr:uid="{631DCC79-7AA2-4CEE-8D3F-5125F7BCD8D8}"/>
    <cellStyle name="Hyperlink 12" xfId="1053" hidden="1" xr:uid="{34C431C6-C032-463E-A4C4-8610458954CB}"/>
    <cellStyle name="Hyperlink 12" xfId="2088" hidden="1" xr:uid="{2DDE4B48-A6F6-4AE0-BB9F-64715744D088}"/>
    <cellStyle name="Hyperlink 12" xfId="1892" hidden="1" xr:uid="{A6F25EE4-2CA6-4360-880A-AB06265CC7BF}"/>
    <cellStyle name="Hyperlink 12" xfId="2210" hidden="1" xr:uid="{18052293-C985-4258-94A1-C5D557808E21}"/>
    <cellStyle name="Hyperlink 12" xfId="1930" hidden="1" xr:uid="{57B1A50D-5BC4-42C5-9FDB-E86CC83CA25B}"/>
    <cellStyle name="Hyperlink 12" xfId="1073" hidden="1" xr:uid="{937835A5-ADA2-4266-AE4A-4D2A12B72007}"/>
    <cellStyle name="Hyperlink 12" xfId="2035" hidden="1" xr:uid="{C9B54E5B-3ECC-4197-A540-23CDCCA07B50}"/>
    <cellStyle name="Hyperlink 12" xfId="2085" hidden="1" xr:uid="{1D3EA034-8EF8-4A49-8397-70B1B3C9329A}"/>
    <cellStyle name="Hyperlink 12" xfId="1846" hidden="1" xr:uid="{6189070A-177C-4A3E-98C2-81271F01E9CE}"/>
    <cellStyle name="Hyperlink 12" xfId="1945" hidden="1" xr:uid="{66A87586-836D-4FD5-9BE1-DE75A4A160EA}"/>
    <cellStyle name="Hyperlink 12" xfId="1907" hidden="1" xr:uid="{6A319394-A597-46DD-A263-6EAECBC31BB6}"/>
    <cellStyle name="Hyperlink 12" xfId="2134" hidden="1" xr:uid="{F1EB3ECA-2005-408D-8DB7-F3A0146F92F2}"/>
    <cellStyle name="Hyperlink 12" xfId="1869" hidden="1" xr:uid="{DA7DCC85-FD02-4EC5-A7DC-2C90BB6CA3EF}"/>
    <cellStyle name="Hyperlink 12" xfId="1599" hidden="1" xr:uid="{4F89423F-1B58-43DC-A83A-17F9D6518F0A}"/>
    <cellStyle name="Hyperlink 12" xfId="1843" hidden="1" xr:uid="{966BD9CE-F65F-4760-96B0-087995EF86EA}"/>
    <cellStyle name="Hyperlink 12" xfId="2172" hidden="1" xr:uid="{2CB306AA-AC12-4759-97C4-7D92FACC3F93}"/>
    <cellStyle name="Hyperlink 12" xfId="2149" hidden="1" xr:uid="{6891844C-F900-4EE4-9702-6D10B3114E00}"/>
    <cellStyle name="Hyperlink 12" xfId="1983" hidden="1" xr:uid="{00A283D2-B83F-47C1-BDCE-978AA8EDB76D}"/>
    <cellStyle name="Hyperlink 12" xfId="2111" hidden="1" xr:uid="{02246D69-9C61-46AA-AF31-D2FDD3956142}"/>
    <cellStyle name="Hyperlink 12" xfId="2600" hidden="1" xr:uid="{D8951C4D-437A-469D-9F2A-C811C8A12C07}"/>
    <cellStyle name="Hyperlink 12" xfId="2377" hidden="1" xr:uid="{4EADA9F4-A6CA-4C10-A1C6-924EB2CB136A}"/>
    <cellStyle name="Hyperlink 12" xfId="2438" hidden="1" xr:uid="{7CC8CA63-E0F3-4FF4-866C-3B522046B8D5}"/>
    <cellStyle name="Hyperlink 12" xfId="1610" hidden="1" xr:uid="{66CE989E-CCCA-43A8-9003-B7CD96CDC0CF}"/>
    <cellStyle name="Hyperlink 12" xfId="2562" hidden="1" xr:uid="{836C4A90-430B-43CC-BAD3-1DE4FD95BA97}"/>
    <cellStyle name="Hyperlink 12" xfId="2006" hidden="1" xr:uid="{AF4E9C8E-41FE-4FC5-8EE9-A56F2254A3EA}"/>
    <cellStyle name="Hyperlink 12" xfId="2463" hidden="1" xr:uid="{8FFF0AC2-E841-4D7E-9E04-6245759FA6BE}"/>
    <cellStyle name="Hyperlink 12" xfId="2301" hidden="1" xr:uid="{F2B29817-71FE-4CF5-9F9A-3E248BC24774}"/>
    <cellStyle name="Hyperlink 12" xfId="2585" hidden="1" xr:uid="{9951FFC3-06B3-4491-BA29-D87A642A3DF7}"/>
    <cellStyle name="Hyperlink 12" xfId="2339" hidden="1" xr:uid="{17DC830D-E6E8-4FB7-94F7-5E943FBAA0B1}"/>
    <cellStyle name="Hyperlink 12" xfId="1831" hidden="1" xr:uid="{132A2F50-D25A-45CE-B357-2F0628969460}"/>
    <cellStyle name="Hyperlink 12" xfId="2410" hidden="1" xr:uid="{8DB99D30-B850-49D2-BB63-C725BB3111A5}"/>
    <cellStyle name="Hyperlink 12" xfId="2460" hidden="1" xr:uid="{D22EE2CC-1479-4864-9631-8D9E877AFDB5}"/>
    <cellStyle name="Hyperlink 12" xfId="2255" hidden="1" xr:uid="{3CD323AB-25BF-4A43-99CF-6ECC64B38E76}"/>
    <cellStyle name="Hyperlink 12" xfId="2354" hidden="1" xr:uid="{E71DB535-DE56-4851-87AF-9F1D66631CE7}"/>
    <cellStyle name="Hyperlink 12" xfId="2316" hidden="1" xr:uid="{9AE78226-5DBA-4C62-9335-46BB1649DCF9}"/>
    <cellStyle name="Hyperlink 12" xfId="2509" hidden="1" xr:uid="{AF57CE30-5E63-4C77-A684-17C2CF6B653E}"/>
    <cellStyle name="Hyperlink 12" xfId="2278" hidden="1" xr:uid="{B7FB294C-05AA-4C79-9B82-8DE18E6E685F}"/>
    <cellStyle name="Hyperlink 12" xfId="2020" hidden="1" xr:uid="{9789DE0C-4CCE-4FCA-8AB6-5C2650FC7CA9}"/>
    <cellStyle name="Hyperlink 12" xfId="2252" hidden="1" xr:uid="{8AAD2F1C-F747-4880-885A-A1501F8DEBFC}"/>
    <cellStyle name="Hyperlink 12" xfId="2547" hidden="1" xr:uid="{81F319CD-EB2F-4404-A4E4-D583C58F9B64}"/>
    <cellStyle name="Hyperlink 12" xfId="2524" hidden="1" xr:uid="{7E83F770-A257-4EA4-AE3B-5999231FB7AE}"/>
    <cellStyle name="Hyperlink 12" xfId="2392" hidden="1" xr:uid="{0248A09E-AF1E-4F91-876B-69C7491FF50A}"/>
    <cellStyle name="Hyperlink 12" xfId="2486" hidden="1" xr:uid="{210589DE-8978-4677-B6C7-D5E9F9E1C69B}"/>
    <cellStyle name="Hyperlink 13" xfId="288" hidden="1" xr:uid="{EA1757B7-DF8E-45A7-AC81-C1B091F70C23}"/>
    <cellStyle name="Hyperlink 13" xfId="592" hidden="1" xr:uid="{EA6C0537-BE0C-4403-9062-836642CA4F7E}"/>
    <cellStyle name="Hyperlink 13" xfId="503" hidden="1" xr:uid="{7DC4661F-CE25-41A1-B739-5ADAC87B4162}"/>
    <cellStyle name="Hyperlink 13" xfId="328" hidden="1" xr:uid="{40EB5AEC-6423-44DA-8244-8E4FB57D76AD}"/>
    <cellStyle name="Hyperlink 13" xfId="216" hidden="1" xr:uid="{CDD9FAC5-6E0D-4B4C-B72F-7D1667DC3033}"/>
    <cellStyle name="Hyperlink 13" xfId="302" hidden="1" xr:uid="{BE26CA07-4BC4-40DB-96AB-5584CDEFF266}"/>
    <cellStyle name="Hyperlink 13" xfId="554" hidden="1" xr:uid="{55AD3447-C9E9-411C-A31D-FE8B292A2AFD}"/>
    <cellStyle name="Hyperlink 13" xfId="383" hidden="1" xr:uid="{7CE8AC60-4DA1-4738-9C41-C61EDC96C789}"/>
    <cellStyle name="Hyperlink 13" xfId="505" hidden="1" xr:uid="{943D66E7-CEB6-461F-AC55-20044DE99362}"/>
    <cellStyle name="Hyperlink 13" xfId="342" hidden="1" xr:uid="{A93E55A9-3643-4C12-B1E3-4944B2FC5692}"/>
    <cellStyle name="Hyperlink 13" xfId="605" hidden="1" xr:uid="{2FDFDE1E-D5F0-4666-B232-D2F578D3A913}"/>
    <cellStyle name="Hyperlink 13" xfId="127" hidden="1" xr:uid="{F85D0FA6-C784-4C8E-9359-EDE1D6B069A9}"/>
    <cellStyle name="Hyperlink 13" xfId="484" hidden="1" xr:uid="{E5D6CD7C-8D74-4B39-83E9-3B675E07D83B}"/>
    <cellStyle name="Hyperlink 13" xfId="236" hidden="1" xr:uid="{DC892D14-DDF2-4388-96D8-ED5A5A664247}"/>
    <cellStyle name="Hyperlink 13" xfId="630" hidden="1" xr:uid="{7A96BDD6-BD20-498F-971B-510FB3D448E6}"/>
    <cellStyle name="Hyperlink 13" xfId="453" hidden="1" xr:uid="{F59EBF5B-7E7E-44EA-A87A-5A14DF12E8E0}"/>
    <cellStyle name="Hyperlink 13" xfId="262" hidden="1" xr:uid="{C669DF1E-FAE5-4070-AABA-B1E9530F4893}"/>
    <cellStyle name="Hyperlink 13" xfId="149" hidden="1" xr:uid="{DF6688D1-0F61-496B-9566-33B3AC32C8DC}"/>
    <cellStyle name="Hyperlink 13" xfId="643" hidden="1" xr:uid="{6DA32F61-0249-4AD1-9634-CABCCA84D01D}"/>
    <cellStyle name="Hyperlink 13" xfId="369" hidden="1" xr:uid="{7631E96E-3FCB-41FC-8C47-61E5E609014F}"/>
    <cellStyle name="Hyperlink 13" xfId="529" hidden="1" xr:uid="{2AAC9FAE-37C8-4433-B4BA-4D9A5069038B}"/>
    <cellStyle name="Hyperlink 13" xfId="147" hidden="1" xr:uid="{5F55066F-92F0-4E30-AFAE-83CAE15A289A}"/>
    <cellStyle name="Hyperlink 13" xfId="238" hidden="1" xr:uid="{5B1F64A0-6F1E-463A-85F2-55BC877DEFB8}"/>
    <cellStyle name="Hyperlink 13" xfId="567" hidden="1" xr:uid="{CB9EB612-C88E-40F6-9107-A4CA40C2D06E}"/>
    <cellStyle name="Hyperlink 13" xfId="940" hidden="1" xr:uid="{3CB6EF45-F157-4967-9F37-5E98EC56B277}"/>
    <cellStyle name="Hyperlink 13" xfId="1222" hidden="1" xr:uid="{C26E53EA-A98A-4439-AE8F-4C623CD388B0}"/>
    <cellStyle name="Hyperlink 13" xfId="1133" hidden="1" xr:uid="{87ECF203-3D01-4FC4-8805-509C3432823E}"/>
    <cellStyle name="Hyperlink 13" xfId="980" hidden="1" xr:uid="{8EA71065-7685-408D-893F-7F1A2573F543}"/>
    <cellStyle name="Hyperlink 13" xfId="868" hidden="1" xr:uid="{ACB1E6C3-B0A0-434D-B63E-9EBB6C9F3632}"/>
    <cellStyle name="Hyperlink 13" xfId="954" hidden="1" xr:uid="{694AC2B4-757B-4E9A-8D8C-D00229AD876A}"/>
    <cellStyle name="Hyperlink 13" xfId="1184" hidden="1" xr:uid="{D6F3377D-F652-418E-8B5E-F9B6E72FF56E}"/>
    <cellStyle name="Hyperlink 13" xfId="1035" hidden="1" xr:uid="{973AA05A-1AAC-49E9-9F82-B744CDCA9A96}"/>
    <cellStyle name="Hyperlink 13" xfId="1135" hidden="1" xr:uid="{00D49D36-1DA5-4F00-AC47-19925E6F5724}"/>
    <cellStyle name="Hyperlink 13" xfId="994" hidden="1" xr:uid="{7E567804-1385-4238-950D-E2DFC3EEF423}"/>
    <cellStyle name="Hyperlink 13" xfId="1235" hidden="1" xr:uid="{F0A122DA-D5D3-4738-89B9-48261FF73574}"/>
    <cellStyle name="Hyperlink 13" xfId="795" hidden="1" xr:uid="{DF84E21D-1CFB-44B2-A980-45A11835DB75}"/>
    <cellStyle name="Hyperlink 13" xfId="1114" hidden="1" xr:uid="{76CB821F-610E-4BA5-8433-54F3AE9D38C6}"/>
    <cellStyle name="Hyperlink 13" xfId="888" hidden="1" xr:uid="{96C1B2CF-2F57-47EB-9FC8-794B8784A1AE}"/>
    <cellStyle name="Hyperlink 13" xfId="1260" hidden="1" xr:uid="{350B03AA-00B5-4041-9CEC-67DD70277450}"/>
    <cellStyle name="Hyperlink 13" xfId="1083" hidden="1" xr:uid="{692F3E30-0EAB-40C1-95B6-49414D132AAC}"/>
    <cellStyle name="Hyperlink 13" xfId="914" hidden="1" xr:uid="{10DFFCD6-2187-4615-91C6-BF609CFCB00F}"/>
    <cellStyle name="Hyperlink 13" xfId="817" hidden="1" xr:uid="{B4862321-4760-4C95-BE31-DBCBB9340AFB}"/>
    <cellStyle name="Hyperlink 13" xfId="1273" hidden="1" xr:uid="{2288B3D9-A4AF-43AA-B151-CCA86D4D9D12}"/>
    <cellStyle name="Hyperlink 13" xfId="1021" hidden="1" xr:uid="{41B45241-5210-42B0-97A6-58E152AE6470}"/>
    <cellStyle name="Hyperlink 13" xfId="1159" hidden="1" xr:uid="{249BCCC1-B938-4431-9803-8165AA3EE831}"/>
    <cellStyle name="Hyperlink 13" xfId="815" hidden="1" xr:uid="{A900C273-69D5-47D1-A5D0-5724180E06A8}"/>
    <cellStyle name="Hyperlink 13" xfId="890" hidden="1" xr:uid="{E22A4BC3-4225-4637-B3BE-0550DF49E614}"/>
    <cellStyle name="Hyperlink 13" xfId="1197" hidden="1" xr:uid="{8C046120-3595-4F14-8760-69F1FCC83FDB}"/>
    <cellStyle name="Hyperlink 13" xfId="1472" hidden="1" xr:uid="{9BFE04FB-704B-4D6D-9547-D7A2A6C6B4D8}"/>
    <cellStyle name="Hyperlink 13" xfId="1754" hidden="1" xr:uid="{FEE6DFAE-9ACA-45C4-BFA0-95D6E767C42A}"/>
    <cellStyle name="Hyperlink 13" xfId="1665" hidden="1" xr:uid="{1C93816F-9F0C-46F3-870E-3595043A522B}"/>
    <cellStyle name="Hyperlink 13" xfId="1510" hidden="1" xr:uid="{B0AC1FEC-0301-4416-9AD5-9B6A6C811798}"/>
    <cellStyle name="Hyperlink 13" xfId="1402" hidden="1" xr:uid="{CCAB029F-79ED-46A0-A6E6-6996898E028C}"/>
    <cellStyle name="Hyperlink 13" xfId="1485" hidden="1" xr:uid="{C04B404E-9A9D-4071-B8E6-EC0808440F4C}"/>
    <cellStyle name="Hyperlink 13" xfId="1716" hidden="1" xr:uid="{D49692DF-69CA-4743-8BFA-8DD0BF15B6B4}"/>
    <cellStyle name="Hyperlink 13" xfId="1562" hidden="1" xr:uid="{D9DE97DE-D8F9-45BD-A563-37C0C9F4BF0F}"/>
    <cellStyle name="Hyperlink 13" xfId="1667" hidden="1" xr:uid="{75E39713-0712-4AE8-BBE4-722219B42D4E}"/>
    <cellStyle name="Hyperlink 13" xfId="1523" hidden="1" xr:uid="{03D95E1F-7F2A-40AE-8281-89DBFE5C8D9A}"/>
    <cellStyle name="Hyperlink 13" xfId="1767" hidden="1" xr:uid="{661A98DF-8AF6-4779-9248-77ADCBB393F8}"/>
    <cellStyle name="Hyperlink 13" xfId="1319" hidden="1" xr:uid="{36299BF7-58B0-4BCD-B451-6D9436F3B2DC}"/>
    <cellStyle name="Hyperlink 13" xfId="1646" hidden="1" xr:uid="{5E338FFA-3CC6-4A75-AEA4-8E6C3E06ED2D}"/>
    <cellStyle name="Hyperlink 13" xfId="1421" hidden="1" xr:uid="{84EB6E66-9CD5-45A6-9D44-6DACDEB0DC4F}"/>
    <cellStyle name="Hyperlink 13" xfId="1792" hidden="1" xr:uid="{29CC1A4C-BB7B-46A6-A4F0-AF6357A7D6A3}"/>
    <cellStyle name="Hyperlink 13" xfId="1615" hidden="1" xr:uid="{3F5D3226-12BD-4532-BFC1-EC336B652047}"/>
    <cellStyle name="Hyperlink 13" xfId="1447" hidden="1" xr:uid="{F1DBFC5C-7856-432B-AE8A-741E9380F7EA}"/>
    <cellStyle name="Hyperlink 13" xfId="1341" hidden="1" xr:uid="{B18FA09C-921D-421B-916B-F540FBF89E0E}"/>
    <cellStyle name="Hyperlink 13" xfId="1805" hidden="1" xr:uid="{E45DE551-4A2D-48AC-BE25-A1F22EFCEC49}"/>
    <cellStyle name="Hyperlink 13" xfId="1549" hidden="1" xr:uid="{F5E9F842-66B2-49FD-A75B-C84B8EF96D89}"/>
    <cellStyle name="Hyperlink 13" xfId="1691" hidden="1" xr:uid="{13E0D79D-4596-4307-AE62-9485EB3DF069}"/>
    <cellStyle name="Hyperlink 13" xfId="1339" hidden="1" xr:uid="{AAE17B80-640B-48FF-8ED7-71A690F38B6E}"/>
    <cellStyle name="Hyperlink 13" xfId="1423" hidden="1" xr:uid="{952099F1-8497-4145-AC6B-0029DE1D04EC}"/>
    <cellStyle name="Hyperlink 13" xfId="1729" hidden="1" xr:uid="{985C114C-A775-4EB4-8DD7-408398D85142}"/>
    <cellStyle name="Hyperlink 13" xfId="1893" hidden="1" xr:uid="{6D62F016-7EB8-44F1-8CB3-7A2793914860}"/>
    <cellStyle name="Hyperlink 13" xfId="2173" hidden="1" xr:uid="{762C1230-F7EB-40B3-B8EA-07DCD1A553B8}"/>
    <cellStyle name="Hyperlink 13" xfId="2084" hidden="1" xr:uid="{0D842320-E397-4565-8834-73491D19E611}"/>
    <cellStyle name="Hyperlink 13" xfId="1931" hidden="1" xr:uid="{96F81C93-6535-4792-8447-263714C2170B}"/>
    <cellStyle name="Hyperlink 13" xfId="1597" hidden="1" xr:uid="{4182CE7F-3F4C-4474-86B2-D392D9D8FEA0}"/>
    <cellStyle name="Hyperlink 13" xfId="1906" hidden="1" xr:uid="{D2BB52B8-1B3C-425E-B60E-867C89E38A19}"/>
    <cellStyle name="Hyperlink 13" xfId="2135" hidden="1" xr:uid="{4F45CC9A-4F0A-4C0E-9471-67BF3C4B3FBF}"/>
    <cellStyle name="Hyperlink 13" xfId="1982" hidden="1" xr:uid="{A5CF3027-8A9C-49D9-80E8-EBC4E987AA9D}"/>
    <cellStyle name="Hyperlink 13" xfId="2086" hidden="1" xr:uid="{C17A19FA-C69D-4B60-8575-7C3E7B95BC75}"/>
    <cellStyle name="Hyperlink 13" xfId="1944" hidden="1" xr:uid="{4EA7A5ED-DCD6-491F-8148-C12C11D0F55B}"/>
    <cellStyle name="Hyperlink 13" xfId="2186" hidden="1" xr:uid="{A9F7D300-D0F2-459E-BC60-B867FC6E60E2}"/>
    <cellStyle name="Hyperlink 13" xfId="1081" hidden="1" xr:uid="{5330D444-23EA-4DB8-8065-29C2039141C9}"/>
    <cellStyle name="Hyperlink 13" xfId="2065" hidden="1" xr:uid="{25AA40C8-D479-49B0-BF1D-561B9336AE34}"/>
    <cellStyle name="Hyperlink 13" xfId="1842" hidden="1" xr:uid="{C43CE498-D7CC-4741-9F3F-78F493012BF8}"/>
    <cellStyle name="Hyperlink 13" xfId="2211" hidden="1" xr:uid="{2D362F08-7CFA-4484-823D-819A98057A11}"/>
    <cellStyle name="Hyperlink 13" xfId="2034" hidden="1" xr:uid="{06B18DD7-D614-4EF7-AEC8-B4FEC6ADBA27}"/>
    <cellStyle name="Hyperlink 13" xfId="1868" hidden="1" xr:uid="{0266AD8A-1F83-408B-B922-B62C6B97C0DD}"/>
    <cellStyle name="Hyperlink 13" xfId="1374" hidden="1" xr:uid="{25E368C0-1FA0-403C-BC8E-F8AD26F8F78D}"/>
    <cellStyle name="Hyperlink 13" xfId="2224" hidden="1" xr:uid="{9EA8B45F-2589-4E68-AECD-DA0621252B9A}"/>
    <cellStyle name="Hyperlink 13" xfId="1969" hidden="1" xr:uid="{92D986E4-025B-4576-B05E-D20C6A4F399F}"/>
    <cellStyle name="Hyperlink 13" xfId="2110" hidden="1" xr:uid="{49C10134-D228-4447-9558-5E569A96C93B}"/>
    <cellStyle name="Hyperlink 13" xfId="1588" hidden="1" xr:uid="{618E11CA-E315-4DDA-89E1-1B0739501E4C}"/>
    <cellStyle name="Hyperlink 13" xfId="1844" hidden="1" xr:uid="{DF4E5B71-9604-498E-8FCA-48629D65FB48}"/>
    <cellStyle name="Hyperlink 13" xfId="2148" hidden="1" xr:uid="{A4A9BFF5-54F4-4F4E-9144-5FEE4F752881}"/>
    <cellStyle name="Hyperlink 13" xfId="2302" hidden="1" xr:uid="{E29CEA82-1777-48E7-96AA-FF769E1B1235}"/>
    <cellStyle name="Hyperlink 13" xfId="2548" hidden="1" xr:uid="{3F806FAE-076F-4B71-86D2-09075A2E2821}"/>
    <cellStyle name="Hyperlink 13" xfId="2459" hidden="1" xr:uid="{D220451A-B7D0-4D0B-B056-C596396878B0}"/>
    <cellStyle name="Hyperlink 13" xfId="2340" hidden="1" xr:uid="{5BEAF4DF-386A-4FE6-95AD-31359DE0B0B1}"/>
    <cellStyle name="Hyperlink 13" xfId="2018" hidden="1" xr:uid="{EB90E82D-0F98-402E-8D1B-BC9EC2A1B776}"/>
    <cellStyle name="Hyperlink 13" xfId="2315" hidden="1" xr:uid="{03FA9845-F504-4211-8594-74417A2D165E}"/>
    <cellStyle name="Hyperlink 13" xfId="2510" hidden="1" xr:uid="{031572D1-3D6A-499D-AAE1-5437F86131BB}"/>
    <cellStyle name="Hyperlink 13" xfId="2391" hidden="1" xr:uid="{409113B5-F454-497E-A3A4-052A5339EC78}"/>
    <cellStyle name="Hyperlink 13" xfId="2461" hidden="1" xr:uid="{BF3D8607-AA52-41CB-85DD-38EBEBD28E6C}"/>
    <cellStyle name="Hyperlink 13" xfId="2353" hidden="1" xr:uid="{4F32C921-1504-4F1F-B709-BD549B535448}"/>
    <cellStyle name="Hyperlink 13" xfId="2561" hidden="1" xr:uid="{3C93637A-1C6A-4170-A39B-F2051EA3E611}"/>
    <cellStyle name="Hyperlink 13" xfId="2241" hidden="1" xr:uid="{ED63EDBD-C6BC-4B39-93BF-4E8C8A9FBE13}"/>
    <cellStyle name="Hyperlink 13" xfId="2440" hidden="1" xr:uid="{F0BDD510-A0B2-4170-9763-76739F439A7C}"/>
    <cellStyle name="Hyperlink 13" xfId="2251" hidden="1" xr:uid="{500346F8-11F8-461C-9E5E-DA91AE9152BB}"/>
    <cellStyle name="Hyperlink 13" xfId="2586" hidden="1" xr:uid="{D3E985ED-75AF-4568-893A-9FC47E6FD975}"/>
    <cellStyle name="Hyperlink 13" xfId="2409" hidden="1" xr:uid="{D94C902B-EEBC-4BA8-836B-FC105A729C82}"/>
    <cellStyle name="Hyperlink 13" xfId="2277" hidden="1" xr:uid="{416D605B-3776-48F2-9D62-3BCD3FFC65FD}"/>
    <cellStyle name="Hyperlink 13" xfId="2031" hidden="1" xr:uid="{97034C5A-98A0-4A8B-8293-FC1346584FF6}"/>
    <cellStyle name="Hyperlink 13" xfId="2599" hidden="1" xr:uid="{C78C85EB-AF16-4395-B7D4-9CE6AE8B8FF2}"/>
    <cellStyle name="Hyperlink 13" xfId="2378" hidden="1" xr:uid="{42DD7D6C-CDCD-402C-90A8-7C1C434A2791}"/>
    <cellStyle name="Hyperlink 13" xfId="2485" hidden="1" xr:uid="{236B5386-9E59-4BE6-96D1-D13E385C726E}"/>
    <cellStyle name="Hyperlink 13" xfId="2008" hidden="1" xr:uid="{A435EFE0-6EFD-462A-A8C7-CA50803EB106}"/>
    <cellStyle name="Hyperlink 13" xfId="2253" hidden="1" xr:uid="{B4D13358-E19B-4E7F-A661-1CA76D020EB2}"/>
    <cellStyle name="Hyperlink 13" xfId="2523" hidden="1" xr:uid="{0B4696B2-481B-402A-87DE-ACDE25EBBE56}"/>
    <cellStyle name="Hyperlink 14" xfId="145" hidden="1" xr:uid="{ECB7E7A6-BCCC-43E8-B0F6-01A35C639660}"/>
    <cellStyle name="Hyperlink 14" xfId="178" hidden="1" xr:uid="{305E6FBB-683E-40CF-BA96-B9A20928AB35}"/>
    <cellStyle name="Hyperlink 14" xfId="566" hidden="1" xr:uid="{619D44F7-733C-4FAB-884D-DF6668B5905F}"/>
    <cellStyle name="Hyperlink 14" xfId="470" hidden="1" xr:uid="{EF4FEEA0-D98E-485A-97D2-2746F6CCC51C}"/>
    <cellStyle name="Hyperlink 14" xfId="642" hidden="1" xr:uid="{357DEFC8-7861-4736-AE64-41D7743B06AA}"/>
    <cellStyle name="Hyperlink 14" xfId="370" hidden="1" xr:uid="{58267E8A-6962-4D7D-AA8F-7AF88D4593AB}"/>
    <cellStyle name="Hyperlink 14" xfId="128" hidden="1" xr:uid="{D7BB8561-5F74-4BAD-8711-C466A4AD8E07}"/>
    <cellStyle name="Hyperlink 14" xfId="502" hidden="1" xr:uid="{1129E9B8-1C84-41D7-83DF-1D4C2837D1FF}"/>
    <cellStyle name="Hyperlink 14" xfId="235" hidden="1" xr:uid="{FD1ED8FC-0E35-4B0E-A7D3-792EC6311439}"/>
    <cellStyle name="Hyperlink 14" xfId="555" hidden="1" xr:uid="{20B68AB4-2802-4AF9-A33D-2E20D4762A41}"/>
    <cellStyle name="Hyperlink 14" xfId="234" hidden="1" xr:uid="{FCD3EDC2-5BC2-45B3-AD2C-BA05605DC9C8}"/>
    <cellStyle name="Hyperlink 14" xfId="631" hidden="1" xr:uid="{579E9096-484B-476B-9F15-51403E371337}"/>
    <cellStyle name="Hyperlink 14" xfId="341" hidden="1" xr:uid="{457648CE-769F-4688-BF29-D1639B780F4E}"/>
    <cellStyle name="Hyperlink 14" xfId="382" hidden="1" xr:uid="{0E405411-4536-4532-BDA6-54C4C10D7B55}"/>
    <cellStyle name="Hyperlink 14" xfId="501" hidden="1" xr:uid="{17C06A73-11E3-4C5D-BC15-DF8598865763}"/>
    <cellStyle name="Hyperlink 14" xfId="485" hidden="1" xr:uid="{C73434C0-1DAF-4BEA-B4C2-6D08143DF3C0}"/>
    <cellStyle name="Hyperlink 14" xfId="593" hidden="1" xr:uid="{2FAED336-EED3-4781-867A-EF09F4B802B0}"/>
    <cellStyle name="Hyperlink 14" xfId="452" hidden="1" xr:uid="{10D5C658-E78E-4A24-81AF-1D36DD71C328}"/>
    <cellStyle name="Hyperlink 14" xfId="604" hidden="1" xr:uid="{254AA1DF-31C9-40B9-804F-5968EB479199}"/>
    <cellStyle name="Hyperlink 14" xfId="217" hidden="1" xr:uid="{6AA3B468-1641-4664-B365-C8253F539CDB}"/>
    <cellStyle name="Hyperlink 14" xfId="289" hidden="1" xr:uid="{EDD31964-074E-4C51-A256-D9FC7860C9CD}"/>
    <cellStyle name="Hyperlink 14" xfId="146" hidden="1" xr:uid="{A0ADACC4-4B64-42CA-A759-80389A5BB94A}"/>
    <cellStyle name="Hyperlink 14" xfId="329" hidden="1" xr:uid="{C0F99AF7-E64F-4928-9155-AAC71F9D9417}"/>
    <cellStyle name="Hyperlink 14" xfId="301" hidden="1" xr:uid="{9F06F7F8-B1CC-42B3-BFBD-9FC93856D1D0}"/>
    <cellStyle name="Hyperlink 14" xfId="813" hidden="1" xr:uid="{0AEB8AE8-BEAE-4DE0-A424-310325618F90}"/>
    <cellStyle name="Hyperlink 14" xfId="843" hidden="1" xr:uid="{9A46E7C9-0ED3-48D3-944C-C431CC3A0086}"/>
    <cellStyle name="Hyperlink 14" xfId="1196" hidden="1" xr:uid="{24EFB54D-59A8-47DF-B336-ECA956DED57D}"/>
    <cellStyle name="Hyperlink 14" xfId="1100" hidden="1" xr:uid="{3D0FF7D2-949D-4974-B92D-BDB977C0082D}"/>
    <cellStyle name="Hyperlink 14" xfId="1272" hidden="1" xr:uid="{A2C38FD6-2CFD-406E-80F7-BB5252B2618E}"/>
    <cellStyle name="Hyperlink 14" xfId="1022" hidden="1" xr:uid="{DE801BF4-4BE5-4A6F-8F74-A29EE651262E}"/>
    <cellStyle name="Hyperlink 14" xfId="796" hidden="1" xr:uid="{BE371338-327F-4FCD-A497-7F9181529751}"/>
    <cellStyle name="Hyperlink 14" xfId="1132" hidden="1" xr:uid="{19459EE3-A5C2-49D5-B319-8631573FD6D7}"/>
    <cellStyle name="Hyperlink 14" xfId="887" hidden="1" xr:uid="{BDF96388-1BA8-457D-A858-299BE76F1EF6}"/>
    <cellStyle name="Hyperlink 14" xfId="1185" hidden="1" xr:uid="{C583DF36-09CE-4E5D-9F68-E09E2417FF95}"/>
    <cellStyle name="Hyperlink 14" xfId="886" hidden="1" xr:uid="{4699E155-68FE-41F5-A8F9-A83001071B7C}"/>
    <cellStyle name="Hyperlink 14" xfId="1261" hidden="1" xr:uid="{1B304A40-DB91-42A7-BA6E-4945CC79F3D5}"/>
    <cellStyle name="Hyperlink 14" xfId="993" hidden="1" xr:uid="{311CE7C8-3616-4D81-8CAC-36AC151CCCDF}"/>
    <cellStyle name="Hyperlink 14" xfId="1034" hidden="1" xr:uid="{DB760255-2D0A-4F85-9886-071867B8666B}"/>
    <cellStyle name="Hyperlink 14" xfId="1131" hidden="1" xr:uid="{01558063-DDEF-4B9D-8643-B216614062C5}"/>
    <cellStyle name="Hyperlink 14" xfId="1115" hidden="1" xr:uid="{4C6A6CC5-6E1B-44B5-9228-FC586DE2C50C}"/>
    <cellStyle name="Hyperlink 14" xfId="1223" hidden="1" xr:uid="{E2EA4D4B-6AA1-4C7D-84C5-A06BA49BF834}"/>
    <cellStyle name="Hyperlink 14" xfId="1082" hidden="1" xr:uid="{A403B8A0-06D5-4EB1-8150-B6E83B52780D}"/>
    <cellStyle name="Hyperlink 14" xfId="1234" hidden="1" xr:uid="{90D91EF2-3B9D-4B29-B92F-D4CC838FF278}"/>
    <cellStyle name="Hyperlink 14" xfId="869" hidden="1" xr:uid="{51493B76-806C-404C-99BE-1C68329B58A8}"/>
    <cellStyle name="Hyperlink 14" xfId="941" hidden="1" xr:uid="{1FA774C7-5D6F-4399-BEA2-BB3029F6C96B}"/>
    <cellStyle name="Hyperlink 14" xfId="814" hidden="1" xr:uid="{4602306C-C208-4C39-9D94-7C34B4D971C4}"/>
    <cellStyle name="Hyperlink 14" xfId="981" hidden="1" xr:uid="{BDDF5628-5489-44FB-824D-AD91B697B355}"/>
    <cellStyle name="Hyperlink 14" xfId="953" hidden="1" xr:uid="{414BF4CF-332C-47E7-A65A-39979E934312}"/>
    <cellStyle name="Hyperlink 14" xfId="1337" hidden="1" xr:uid="{77496D17-1E1D-4F7E-804A-58593F5B1A4D}"/>
    <cellStyle name="Hyperlink 14" xfId="1369" hidden="1" xr:uid="{153EAC03-B4EF-4083-BA8B-1739565674CE}"/>
    <cellStyle name="Hyperlink 14" xfId="1728" hidden="1" xr:uid="{1FC28EDF-EBDE-4AA2-A688-76A5CCF019FB}"/>
    <cellStyle name="Hyperlink 14" xfId="1632" hidden="1" xr:uid="{BB8DB466-0558-4769-937D-05AD557FCA25}"/>
    <cellStyle name="Hyperlink 14" xfId="1804" hidden="1" xr:uid="{C5C242E4-D64E-4DD9-B745-9B80A2438514}"/>
    <cellStyle name="Hyperlink 14" xfId="1550" hidden="1" xr:uid="{56BB372E-6864-456F-9E40-4C2F2AFF6DA4}"/>
    <cellStyle name="Hyperlink 14" xfId="1320" hidden="1" xr:uid="{36FBFE08-A450-4FB0-BF5E-BF26241B949A}"/>
    <cellStyle name="Hyperlink 14" xfId="1664" hidden="1" xr:uid="{06E99692-794F-41E3-BEE5-793E1811A104}"/>
    <cellStyle name="Hyperlink 14" xfId="1420" hidden="1" xr:uid="{C3FCA18A-092D-4F6F-870B-B4703B0941A8}"/>
    <cellStyle name="Hyperlink 14" xfId="1717" hidden="1" xr:uid="{B8DE7F43-A42F-44AB-B5B6-A79F18A1FF54}"/>
    <cellStyle name="Hyperlink 14" xfId="1419" hidden="1" xr:uid="{4F2FF1C4-3710-4FFF-B6F7-EFFA998CA532}"/>
    <cellStyle name="Hyperlink 14" xfId="1793" hidden="1" xr:uid="{093CE1EC-0E5D-4D18-86A0-8CACDF5996FB}"/>
    <cellStyle name="Hyperlink 14" xfId="1522" hidden="1" xr:uid="{914552D1-4E14-40CD-A69C-FADCC9550AFE}"/>
    <cellStyle name="Hyperlink 14" xfId="1561" hidden="1" xr:uid="{504E6B0E-4B1A-4C41-96E4-FC5D2429CCEE}"/>
    <cellStyle name="Hyperlink 14" xfId="1663" hidden="1" xr:uid="{4A9271A7-279A-42F9-A381-83571D237EBF}"/>
    <cellStyle name="Hyperlink 14" xfId="1647" hidden="1" xr:uid="{B0832194-90DC-4398-87CC-8736CB468703}"/>
    <cellStyle name="Hyperlink 14" xfId="1755" hidden="1" xr:uid="{75902CFF-BDE9-4B3D-AEA4-6676ECA836A4}"/>
    <cellStyle name="Hyperlink 14" xfId="1614" hidden="1" xr:uid="{D854FE26-FDDA-4578-8959-7A0242911019}"/>
    <cellStyle name="Hyperlink 14" xfId="1766" hidden="1" xr:uid="{D43D048C-E028-4744-809B-14E3F6CB0DFC}"/>
    <cellStyle name="Hyperlink 14" xfId="1403" hidden="1" xr:uid="{1CCCFEC8-3CFF-4690-8BCB-95F5275D4B5D}"/>
    <cellStyle name="Hyperlink 14" xfId="1473" hidden="1" xr:uid="{5EF91BFF-7808-45BF-9FE8-B518281E9F96}"/>
    <cellStyle name="Hyperlink 14" xfId="1338" hidden="1" xr:uid="{9A99F967-2B37-4E91-AD98-3754450ED3AD}"/>
    <cellStyle name="Hyperlink 14" xfId="1511" hidden="1" xr:uid="{BC09FA08-1D3F-4DE7-934F-D9440562640B}"/>
    <cellStyle name="Hyperlink 14" xfId="1484" hidden="1" xr:uid="{B8A691A3-4786-4AA0-9AF1-17B06CD2943B}"/>
    <cellStyle name="Hyperlink 14" xfId="1587" hidden="1" xr:uid="{577E8393-282B-4B43-B3F4-4584C0E28B08}"/>
    <cellStyle name="Hyperlink 14" xfId="849" hidden="1" xr:uid="{0F804A0E-DFD6-4516-8FCE-5C7D09803FB6}"/>
    <cellStyle name="Hyperlink 14" xfId="2147" hidden="1" xr:uid="{D7FB8F08-8F69-4C74-AF8C-844141A829C0}"/>
    <cellStyle name="Hyperlink 14" xfId="2051" hidden="1" xr:uid="{4228170A-D414-4167-BA0E-577E834783A5}"/>
    <cellStyle name="Hyperlink 14" xfId="2223" hidden="1" xr:uid="{0BFF4064-2D92-445A-95B3-F3B9B887F93B}"/>
    <cellStyle name="Hyperlink 14" xfId="1970" hidden="1" xr:uid="{6A9C7DD7-32D4-422C-B38C-CD55625AD4B2}"/>
    <cellStyle name="Hyperlink 14" xfId="781" hidden="1" xr:uid="{A2D49E7E-2209-4739-A57B-05F3766BE0D1}"/>
    <cellStyle name="Hyperlink 14" xfId="2083" hidden="1" xr:uid="{CBEA9A0A-0FC9-4B91-B0A2-FEE002CD4488}"/>
    <cellStyle name="Hyperlink 14" xfId="1841" hidden="1" xr:uid="{784C52AA-E62C-454A-8DC2-2AEA3B040F53}"/>
    <cellStyle name="Hyperlink 14" xfId="2136" hidden="1" xr:uid="{67ECE45F-A7FF-4506-BF7A-C2870522CBDE}"/>
    <cellStyle name="Hyperlink 14" xfId="1840" hidden="1" xr:uid="{8ED702F9-8B15-4624-8140-3FBB205056FE}"/>
    <cellStyle name="Hyperlink 14" xfId="2212" hidden="1" xr:uid="{BBAA8D3B-6E4D-4BB8-9058-5080EDECAB59}"/>
    <cellStyle name="Hyperlink 14" xfId="1943" hidden="1" xr:uid="{DC229FAE-082B-46BE-82F9-E5D251D569ED}"/>
    <cellStyle name="Hyperlink 14" xfId="1981" hidden="1" xr:uid="{F4B9E924-60DE-4552-9A88-42CA17BAED7B}"/>
    <cellStyle name="Hyperlink 14" xfId="2082" hidden="1" xr:uid="{01415D16-312D-4173-A0AE-1364E422E301}"/>
    <cellStyle name="Hyperlink 14" xfId="2066" hidden="1" xr:uid="{55FDEA37-0AB6-415E-BD83-5C92A839C317}"/>
    <cellStyle name="Hyperlink 14" xfId="2174" hidden="1" xr:uid="{74535357-E7BF-4F83-A17A-FBA5B50CAEC1}"/>
    <cellStyle name="Hyperlink 14" xfId="2033" hidden="1" xr:uid="{0ED300C2-1800-4B29-BE62-EAFAC574DFD7}"/>
    <cellStyle name="Hyperlink 14" xfId="2185" hidden="1" xr:uid="{B8550D49-B36E-49E9-88BC-777D45140D0B}"/>
    <cellStyle name="Hyperlink 14" xfId="1596" hidden="1" xr:uid="{02007BE6-8362-4E11-B823-726792B1F57D}"/>
    <cellStyle name="Hyperlink 14" xfId="1894" hidden="1" xr:uid="{29885F0B-ABC0-46D1-8F3B-E2AA9939DB78}"/>
    <cellStyle name="Hyperlink 14" xfId="1612" hidden="1" xr:uid="{66B240D0-D0AE-4150-AA2A-3225E42A98C2}"/>
    <cellStyle name="Hyperlink 14" xfId="1932" hidden="1" xr:uid="{0ACD5172-B4E3-4F13-9A0E-DCE24BB2768E}"/>
    <cellStyle name="Hyperlink 14" xfId="1905" hidden="1" xr:uid="{8C2DB6F5-D792-4B45-976E-3A8CCA31239F}"/>
    <cellStyle name="Hyperlink 14" xfId="778" hidden="1" xr:uid="{9A1EAB1E-BB20-454D-B6D7-9DE0FF1A5225}"/>
    <cellStyle name="Hyperlink 14" xfId="1389" hidden="1" xr:uid="{414FD7B2-F177-45ED-B241-51BF358D8FB8}"/>
    <cellStyle name="Hyperlink 14" xfId="2522" hidden="1" xr:uid="{0690944F-3B3B-4814-958F-278D3EDF1062}"/>
    <cellStyle name="Hyperlink 14" xfId="2426" hidden="1" xr:uid="{99042790-08FE-4C1F-BB3E-9C310C24D4A2}"/>
    <cellStyle name="Hyperlink 14" xfId="2598" hidden="1" xr:uid="{B4FD72E2-9332-455D-96A4-097B52FE8D3D}"/>
    <cellStyle name="Hyperlink 14" xfId="2379" hidden="1" xr:uid="{4ECBD9E9-20B4-45F1-85FD-FFCDDA17E082}"/>
    <cellStyle name="Hyperlink 14" xfId="1072" hidden="1" xr:uid="{F42B8AEB-2C35-48E6-9C05-3CDC1AC99E60}"/>
    <cellStyle name="Hyperlink 14" xfId="2458" hidden="1" xr:uid="{B5EB31EC-7A55-48F7-988B-97AE89BEBD7A}"/>
    <cellStyle name="Hyperlink 14" xfId="2250" hidden="1" xr:uid="{96557D4B-3F94-4EE4-8485-E45045D03DA2}"/>
    <cellStyle name="Hyperlink 14" xfId="2511" hidden="1" xr:uid="{2D003FBA-DB7E-490F-90DA-F3A4266D46AC}"/>
    <cellStyle name="Hyperlink 14" xfId="2249" hidden="1" xr:uid="{520B4127-C548-4330-8973-CDF8766D4492}"/>
    <cellStyle name="Hyperlink 14" xfId="2587" hidden="1" xr:uid="{3BBBA1CC-C473-4CC7-96A6-11DD093A09E4}"/>
    <cellStyle name="Hyperlink 14" xfId="2352" hidden="1" xr:uid="{D5AEA1BE-AC31-4BF3-822D-513812A3D226}"/>
    <cellStyle name="Hyperlink 14" xfId="2390" hidden="1" xr:uid="{A3487445-CCFA-4EA4-A393-C7A78E6E46F2}"/>
    <cellStyle name="Hyperlink 14" xfId="2457" hidden="1" xr:uid="{E3C0AF3B-1CEF-4B30-AF5B-DAB3D7CD30B6}"/>
    <cellStyle name="Hyperlink 14" xfId="2441" hidden="1" xr:uid="{294D7157-5C70-4C4A-BD28-54B3CF4EDF84}"/>
    <cellStyle name="Hyperlink 14" xfId="2549" hidden="1" xr:uid="{6C780D45-85BD-4495-8653-44B6900C3BAC}"/>
    <cellStyle name="Hyperlink 14" xfId="2408" hidden="1" xr:uid="{0FDD3FC4-3E25-45A5-9A61-7323C59F387C}"/>
    <cellStyle name="Hyperlink 14" xfId="2560" hidden="1" xr:uid="{9EF5F704-1034-4D80-BFAE-6C1C566D6471}"/>
    <cellStyle name="Hyperlink 14" xfId="2017" hidden="1" xr:uid="{20494478-6760-45B0-A517-2EA12FA28FAE}"/>
    <cellStyle name="Hyperlink 14" xfId="2303" hidden="1" xr:uid="{E4CF14FA-8840-4E78-91BA-AFDA54A8F92A}"/>
    <cellStyle name="Hyperlink 14" xfId="1823" hidden="1" xr:uid="{DA682478-546F-458B-B1E2-BA5C23F1C145}"/>
    <cellStyle name="Hyperlink 14" xfId="2341" hidden="1" xr:uid="{7EE55813-C5A2-4894-88E4-B286AF4524F3}"/>
    <cellStyle name="Hyperlink 14" xfId="2314" hidden="1" xr:uid="{B53C78B3-F55E-42D5-8734-EF68554AD460}"/>
    <cellStyle name="Hyperlink 15" xfId="270" hidden="1" xr:uid="{A00E3DA2-A8A6-40B0-BB4A-D850A7E3CC35}"/>
    <cellStyle name="Hyperlink 15" xfId="556" hidden="1" xr:uid="{18CFF3DB-EED7-4D5F-B351-ABBC09F98874}"/>
    <cellStyle name="Hyperlink 15" xfId="330" hidden="1" xr:uid="{26564754-927F-456F-B512-3CDA11A651F4}"/>
    <cellStyle name="Hyperlink 15" xfId="498" hidden="1" xr:uid="{5E829463-71D0-4E70-B78A-F7F0D8137340}"/>
    <cellStyle name="Hyperlink 15" xfId="141" hidden="1" xr:uid="{BBAD6622-41BE-429C-95EF-D849EF59F021}"/>
    <cellStyle name="Hyperlink 15" xfId="594" hidden="1" xr:uid="{9A95A4E8-8751-4D3F-A6EF-F9AAC43860C4}"/>
    <cellStyle name="Hyperlink 15" xfId="164" hidden="1" xr:uid="{301B81B0-4000-4666-9882-E123E54BD1B5}"/>
    <cellStyle name="Hyperlink 15" xfId="520" hidden="1" xr:uid="{BE5BAAF6-82CE-4A91-83A2-8DD48F65C720}"/>
    <cellStyle name="Hyperlink 15" xfId="651" hidden="1" xr:uid="{9847AD6A-6C06-474F-A988-E876DA237A2D}"/>
    <cellStyle name="Hyperlink 15" xfId="575" hidden="1" xr:uid="{8D36B55E-F704-46E6-8978-E420AF1A8A7C}"/>
    <cellStyle name="Hyperlink 15" xfId="219" hidden="1" xr:uid="{BE67B276-738E-45D8-9852-AF681B41040C}"/>
    <cellStyle name="Hyperlink 15" xfId="290" hidden="1" xr:uid="{CC630891-ABB6-4B4C-92CC-18C324EB9977}"/>
    <cellStyle name="Hyperlink 15" xfId="613" hidden="1" xr:uid="{1D8E2795-E866-4AF8-ACA5-9F5B9FD39788}"/>
    <cellStyle name="Hyperlink 15" xfId="632" hidden="1" xr:uid="{8A52D248-B9E3-446A-A4B1-E96569D7DF91}"/>
    <cellStyle name="Hyperlink 15" xfId="310" hidden="1" xr:uid="{4229B5FC-680B-43FC-AA92-127379129A7F}"/>
    <cellStyle name="Hyperlink 15" xfId="230" hidden="1" xr:uid="{1DA94A93-D234-4A5B-9114-C2C60BB652AF}"/>
    <cellStyle name="Hyperlink 15" xfId="371" hidden="1" xr:uid="{919C4E24-6F27-40A0-83E1-F86AFE01BBB1}"/>
    <cellStyle name="Hyperlink 15" xfId="537" hidden="1" xr:uid="{7E4BB626-80D0-4523-9C25-90C647789C74}"/>
    <cellStyle name="Hyperlink 15" xfId="350" hidden="1" xr:uid="{8630637E-8E43-4F94-A874-E836BF513D9B}"/>
    <cellStyle name="Hyperlink 15" xfId="487" hidden="1" xr:uid="{A9029185-1E71-4982-87C7-3CDA7DB41B4E}"/>
    <cellStyle name="Hyperlink 15" xfId="391" hidden="1" xr:uid="{70D04614-C566-49E9-96D1-BC557F524664}"/>
    <cellStyle name="Hyperlink 15" xfId="130" hidden="1" xr:uid="{77A6422D-2304-4CC0-AD36-7846DD138E16}"/>
    <cellStyle name="Hyperlink 15" xfId="253" hidden="1" xr:uid="{7E99E275-7377-4D7C-B77F-5ED4E1BDBCEF}"/>
    <cellStyle name="Hyperlink 15" xfId="461" hidden="1" xr:uid="{4CF34500-6537-41F3-9D7B-5A053FA4D5B3}"/>
    <cellStyle name="Hyperlink 15" xfId="922" hidden="1" xr:uid="{490E7612-372A-4F91-90C9-1C78BFF8ECE4}"/>
    <cellStyle name="Hyperlink 15" xfId="1186" hidden="1" xr:uid="{1010E381-E48C-48B5-B6C3-B436F8D4A34F}"/>
    <cellStyle name="Hyperlink 15" xfId="982" hidden="1" xr:uid="{3414A9D0-22B3-4CAD-A94B-AE75D66A3CE4}"/>
    <cellStyle name="Hyperlink 15" xfId="1128" hidden="1" xr:uid="{EAEED744-98AE-4F6B-82EC-4B8F6E390A19}"/>
    <cellStyle name="Hyperlink 15" xfId="809" hidden="1" xr:uid="{2F952F8B-A558-406C-B4EB-02A6551737CD}"/>
    <cellStyle name="Hyperlink 15" xfId="1224" hidden="1" xr:uid="{03C2EC7A-8F78-4264-97F0-A773276280F5}"/>
    <cellStyle name="Hyperlink 15" xfId="832" hidden="1" xr:uid="{AF5F33EC-2497-428E-8041-53914738C710}"/>
    <cellStyle name="Hyperlink 15" xfId="1150" hidden="1" xr:uid="{394868BC-139F-46B5-8EF3-3F4A8B95D203}"/>
    <cellStyle name="Hyperlink 15" xfId="1281" hidden="1" xr:uid="{9F7B2A7B-D923-4096-8002-C1D580AD9CA9}"/>
    <cellStyle name="Hyperlink 15" xfId="1205" hidden="1" xr:uid="{C64102B7-CEB8-4A3C-9ACF-B529EC3DA402}"/>
    <cellStyle name="Hyperlink 15" xfId="871" hidden="1" xr:uid="{E59348B0-4D0E-4230-9A82-C6F2D457D7E7}"/>
    <cellStyle name="Hyperlink 15" xfId="942" hidden="1" xr:uid="{01037099-4D1C-46AC-A293-B1140E9393C1}"/>
    <cellStyle name="Hyperlink 15" xfId="1243" hidden="1" xr:uid="{1129C8D8-290F-43FF-8BD2-F324E8A64E49}"/>
    <cellStyle name="Hyperlink 15" xfId="1262" hidden="1" xr:uid="{E6C116E1-51AD-4F27-96E9-CAAC25CD9FB0}"/>
    <cellStyle name="Hyperlink 15" xfId="962" hidden="1" xr:uid="{80ECE60B-2E63-4D6B-B32F-68EE525E3782}"/>
    <cellStyle name="Hyperlink 15" xfId="882" hidden="1" xr:uid="{D0C675FA-1C77-4E24-A59A-6DB30DECC008}"/>
    <cellStyle name="Hyperlink 15" xfId="1023" hidden="1" xr:uid="{927656FC-F6E9-4A16-B830-898C93086E60}"/>
    <cellStyle name="Hyperlink 15" xfId="1167" hidden="1" xr:uid="{C4E1C846-00DF-43CD-99B4-40E7EEB141D0}"/>
    <cellStyle name="Hyperlink 15" xfId="1002" hidden="1" xr:uid="{9409E884-84C4-4DAE-9104-913058C4B2BD}"/>
    <cellStyle name="Hyperlink 15" xfId="1117" hidden="1" xr:uid="{32AE6BE5-BA85-42C2-9F37-7E7415C6BFB3}"/>
    <cellStyle name="Hyperlink 15" xfId="1043" hidden="1" xr:uid="{CA834F27-E329-46CC-9260-CAF7343B15C6}"/>
    <cellStyle name="Hyperlink 15" xfId="798" hidden="1" xr:uid="{107BA83B-EA12-4DC7-81D2-AEB89AAA3AC4}"/>
    <cellStyle name="Hyperlink 15" xfId="905" hidden="1" xr:uid="{C31219AF-E4FB-41CE-98EA-5945347719AD}"/>
    <cellStyle name="Hyperlink 15" xfId="1091" hidden="1" xr:uid="{20D96D03-82DE-4B9A-981F-1A9DD0A662EA}"/>
    <cellStyle name="Hyperlink 15" xfId="1455" hidden="1" xr:uid="{13514EA7-9654-4EDA-8128-654F547A3E0E}"/>
    <cellStyle name="Hyperlink 15" xfId="1718" hidden="1" xr:uid="{87EB9608-1121-4D97-859B-0A5686354E1C}"/>
    <cellStyle name="Hyperlink 15" xfId="1512" hidden="1" xr:uid="{1D17D7DD-2478-428C-8684-5E287D300269}"/>
    <cellStyle name="Hyperlink 15" xfId="1660" hidden="1" xr:uid="{5B6837BE-8B62-4A90-A47D-8E4AB3DD22FD}"/>
    <cellStyle name="Hyperlink 15" xfId="1333" hidden="1" xr:uid="{F4F54F36-9B41-4825-B421-A7A2B3BCEACD}"/>
    <cellStyle name="Hyperlink 15" xfId="1756" hidden="1" xr:uid="{D453E3FE-A150-4983-BBF6-D84E99E1828B}"/>
    <cellStyle name="Hyperlink 15" xfId="1356" hidden="1" xr:uid="{7855BFDF-561D-41B8-83ED-D8A2C93E93FB}"/>
    <cellStyle name="Hyperlink 15" xfId="1682" hidden="1" xr:uid="{FEEABA0C-9815-4C35-8199-19320191763A}"/>
    <cellStyle name="Hyperlink 15" xfId="1813" hidden="1" xr:uid="{4E3B2456-A0F6-4917-8E69-95B0A4B8BCAC}"/>
    <cellStyle name="Hyperlink 15" xfId="1737" hidden="1" xr:uid="{9CA243F0-41F0-4007-A9CC-FB4D5C96BCFC}"/>
    <cellStyle name="Hyperlink 15" xfId="1405" hidden="1" xr:uid="{36F8A2A0-FF3F-4C93-901C-95947E0E5EBA}"/>
    <cellStyle name="Hyperlink 15" xfId="1474" hidden="1" xr:uid="{586D3B65-00BF-47BE-A02C-A3B52A9C27A5}"/>
    <cellStyle name="Hyperlink 15" xfId="1775" hidden="1" xr:uid="{9199CFCF-19B7-4DDE-AD00-AF4A3813818E}"/>
    <cellStyle name="Hyperlink 15" xfId="1794" hidden="1" xr:uid="{32C19D68-DB9F-4B0D-97A1-82E81A987B9A}"/>
    <cellStyle name="Hyperlink 15" xfId="1493" hidden="1" xr:uid="{76B1E41A-8E25-4C54-ACB3-16A96EBAEB3B}"/>
    <cellStyle name="Hyperlink 15" xfId="1416" hidden="1" xr:uid="{2F47D0C0-21E9-4B61-9305-60A15E727420}"/>
    <cellStyle name="Hyperlink 15" xfId="1551" hidden="1" xr:uid="{0B39CFA5-6863-433B-AAFD-39AB5969ADAB}"/>
    <cellStyle name="Hyperlink 15" xfId="1699" hidden="1" xr:uid="{0FEBDE65-63FA-4EBF-92D0-AF70D98F15EF}"/>
    <cellStyle name="Hyperlink 15" xfId="1531" hidden="1" xr:uid="{8A36A300-0797-4CCC-BC70-8BE5F8A8A66D}"/>
    <cellStyle name="Hyperlink 15" xfId="1649" hidden="1" xr:uid="{5A723191-A7AB-4DD9-9C5A-F204B4373C07}"/>
    <cellStyle name="Hyperlink 15" xfId="1570" hidden="1" xr:uid="{1FC25BB1-DE44-4E5A-8D4E-884A14DA8C03}"/>
    <cellStyle name="Hyperlink 15" xfId="1322" hidden="1" xr:uid="{9F43A03C-3EA2-489E-BDEA-47F746F5F25F}"/>
    <cellStyle name="Hyperlink 15" xfId="1438" hidden="1" xr:uid="{D3596830-C673-4CD6-BF1C-AF9918E76A10}"/>
    <cellStyle name="Hyperlink 15" xfId="1623" hidden="1" xr:uid="{2EB37568-C43B-49DB-B036-D4F6F664E525}"/>
    <cellStyle name="Hyperlink 15" xfId="1876" hidden="1" xr:uid="{056765A2-4D23-4D08-B926-2F8AD10F811A}"/>
    <cellStyle name="Hyperlink 15" xfId="2137" hidden="1" xr:uid="{869ABED4-E771-4D00-BD07-96BEAA9EDC4B}"/>
    <cellStyle name="Hyperlink 15" xfId="1933" hidden="1" xr:uid="{202E35BC-6BB8-4098-A4CE-F7DFAA02D787}"/>
    <cellStyle name="Hyperlink 15" xfId="2079" hidden="1" xr:uid="{A6310277-4A58-41FC-ADC9-88E380B6AF83}"/>
    <cellStyle name="Hyperlink 15" xfId="853" hidden="1" xr:uid="{1255E49D-E7AF-4023-9802-2BB642B4F843}"/>
    <cellStyle name="Hyperlink 15" xfId="2175" hidden="1" xr:uid="{74DA7E29-82F8-488B-82AE-38CD7DA350AF}"/>
    <cellStyle name="Hyperlink 15" xfId="1586" hidden="1" xr:uid="{4702FD35-9CB5-4D0E-9340-6ECCA9C3A910}"/>
    <cellStyle name="Hyperlink 15" xfId="2101" hidden="1" xr:uid="{E0608572-483C-4AFF-83AF-A7644A62FE58}"/>
    <cellStyle name="Hyperlink 15" xfId="2232" hidden="1" xr:uid="{4236C8F3-423E-47CB-B37C-590209E03EB7}"/>
    <cellStyle name="Hyperlink 15" xfId="2156" hidden="1" xr:uid="{09F0C265-9963-4642-A2A5-8BAF5361DC17}"/>
    <cellStyle name="Hyperlink 15" xfId="1594" hidden="1" xr:uid="{86B45879-0E0F-4271-A62A-811FE7CEED31}"/>
    <cellStyle name="Hyperlink 15" xfId="1895" hidden="1" xr:uid="{E932BC98-C6CE-44D1-84B5-12BF4F776CEE}"/>
    <cellStyle name="Hyperlink 15" xfId="2194" hidden="1" xr:uid="{5E375F94-9998-43E8-8A06-D7D16C9E281E}"/>
    <cellStyle name="Hyperlink 15" xfId="2213" hidden="1" xr:uid="{F588CDBE-0E5D-4DE3-8F37-A3766BCA09A1}"/>
    <cellStyle name="Hyperlink 15" xfId="1914" hidden="1" xr:uid="{872F2869-DDB7-4357-A13B-73847EEFC0D8}"/>
    <cellStyle name="Hyperlink 15" xfId="1837" hidden="1" xr:uid="{936F64C0-88EF-4A85-B0D5-4F82C435A677}"/>
    <cellStyle name="Hyperlink 15" xfId="1971" hidden="1" xr:uid="{BB122BD6-4C5E-4231-9A7C-CAB09CC7F95E}"/>
    <cellStyle name="Hyperlink 15" xfId="2118" hidden="1" xr:uid="{9B63B325-7344-41E2-B93A-DB956530DC12}"/>
    <cellStyle name="Hyperlink 15" xfId="1952" hidden="1" xr:uid="{F7B3850D-B964-4681-AF31-E7E0B8B5B3F6}"/>
    <cellStyle name="Hyperlink 15" xfId="2068" hidden="1" xr:uid="{479EDA4F-4431-4DB6-871B-97005638F87B}"/>
    <cellStyle name="Hyperlink 15" xfId="1990" hidden="1" xr:uid="{7AED9154-4DD2-4FDA-9E89-CBC13055484E}"/>
    <cellStyle name="Hyperlink 15" xfId="1386" hidden="1" xr:uid="{BE356EE3-9423-4533-9007-D9FBF12D6E4D}"/>
    <cellStyle name="Hyperlink 15" xfId="1859" hidden="1" xr:uid="{DDCCDF2D-CDDB-48BA-9040-6AED8BBFA976}"/>
    <cellStyle name="Hyperlink 15" xfId="2042" hidden="1" xr:uid="{912F3DBD-27C5-4467-BF8A-449026791C91}"/>
    <cellStyle name="Hyperlink 15" xfId="2285" hidden="1" xr:uid="{659B1A4D-8FAE-4AD9-8D54-08B5D1F4E43C}"/>
    <cellStyle name="Hyperlink 15" xfId="2512" hidden="1" xr:uid="{E7D15072-F597-42B8-A907-8732835EE001}"/>
    <cellStyle name="Hyperlink 15" xfId="2342" hidden="1" xr:uid="{DB15E884-71F3-4844-8E99-A84CFAF8EED7}"/>
    <cellStyle name="Hyperlink 15" xfId="2454" hidden="1" xr:uid="{8FAE8A67-821D-4652-A01C-B290F468ACC0}"/>
    <cellStyle name="Hyperlink 15" xfId="1384" hidden="1" xr:uid="{CEB79FFC-D33C-4C15-88F3-EE2CC941E042}"/>
    <cellStyle name="Hyperlink 15" xfId="2550" hidden="1" xr:uid="{6AFDA748-CF0C-4ADF-8E64-A2F037E5A207}"/>
    <cellStyle name="Hyperlink 15" xfId="1382" hidden="1" xr:uid="{F44E9B07-C4A3-426C-BC5B-C44726A0FF83}"/>
    <cellStyle name="Hyperlink 15" xfId="2476" hidden="1" xr:uid="{24B137E7-8DA3-497B-81B1-6665A9EA9037}"/>
    <cellStyle name="Hyperlink 15" xfId="2607" hidden="1" xr:uid="{F10AA16D-D95E-427E-A3F0-D0BB47FDEE18}"/>
    <cellStyle name="Hyperlink 15" xfId="2531" hidden="1" xr:uid="{E59CA4D1-2BC4-44DF-8DB8-1B27F1C9806F}"/>
    <cellStyle name="Hyperlink 15" xfId="2015" hidden="1" xr:uid="{0C578D31-288E-4792-9F1F-42EEB0EE4BF4}"/>
    <cellStyle name="Hyperlink 15" xfId="2304" hidden="1" xr:uid="{BF71236C-6E35-4E89-802D-0E957CAF38F4}"/>
    <cellStyle name="Hyperlink 15" xfId="2569" hidden="1" xr:uid="{A5E2BEAB-122A-4DCA-A39C-1BB2BD28A136}"/>
    <cellStyle name="Hyperlink 15" xfId="2588" hidden="1" xr:uid="{A1564B08-169E-4E5B-9AF5-6E75B3C1B532}"/>
    <cellStyle name="Hyperlink 15" xfId="2323" hidden="1" xr:uid="{DC65FC2A-82F4-4CCB-BDFC-DD4E8710D3F8}"/>
    <cellStyle name="Hyperlink 15" xfId="2246" hidden="1" xr:uid="{A18A5618-0FC9-45A6-AB1B-A8FC488BC8C3}"/>
    <cellStyle name="Hyperlink 15" xfId="2380" hidden="1" xr:uid="{873A7DB5-D1BD-4399-8D1F-7AFA25BFCF17}"/>
    <cellStyle name="Hyperlink 15" xfId="2493" hidden="1" xr:uid="{CB6F65D8-6E9E-42B3-8207-A4EBCFAED414}"/>
    <cellStyle name="Hyperlink 15" xfId="2361" hidden="1" xr:uid="{BD64F1D4-1D0B-4812-99E5-746CCC48E44A}"/>
    <cellStyle name="Hyperlink 15" xfId="2443" hidden="1" xr:uid="{5834F01F-0C63-438D-8F3D-0A1BB9E993DE}"/>
    <cellStyle name="Hyperlink 15" xfId="2399" hidden="1" xr:uid="{8637BCBA-CD5C-44A6-AAAE-13F78F45FB94}"/>
    <cellStyle name="Hyperlink 15" xfId="1388" hidden="1" xr:uid="{8C0B1F4D-10C2-460F-8A5B-56EC37F900A4}"/>
    <cellStyle name="Hyperlink 15" xfId="2268" hidden="1" xr:uid="{82866E10-DFF3-4819-8FE1-15D55F182463}"/>
    <cellStyle name="Hyperlink 15" xfId="2417" hidden="1" xr:uid="{E729BF84-2166-496C-A8B2-2A7B5D856AA8}"/>
    <cellStyle name="Hyperlink 16" xfId="351" hidden="1" xr:uid="{4E86D34A-F084-495B-944F-C4014616F371}"/>
    <cellStyle name="Hyperlink 16" xfId="331" hidden="1" xr:uid="{4EF2B240-00EC-480B-B2A5-F7D0AF008908}"/>
    <cellStyle name="Hyperlink 16" xfId="495" hidden="1" xr:uid="{D9978BB8-1775-47C3-84A0-2CC6EFEB890E}"/>
    <cellStyle name="Hyperlink 16" xfId="462" hidden="1" xr:uid="{D48548CF-AE11-4105-B972-995ED20081D4}"/>
    <cellStyle name="Hyperlink 16" xfId="254" hidden="1" xr:uid="{F7E061C3-1610-4C2A-A8C7-DB54AD54E2C8}"/>
    <cellStyle name="Hyperlink 16" xfId="392" hidden="1" xr:uid="{8ACE9D64-3F9C-4082-88A4-8F4F9939DDB1}"/>
    <cellStyle name="Hyperlink 16" xfId="614" hidden="1" xr:uid="{A79E3535-E8A2-415A-B143-F9D204DDA03C}"/>
    <cellStyle name="Hyperlink 16" xfId="220" hidden="1" xr:uid="{760813AD-FC05-4CED-8D05-6C2625757051}"/>
    <cellStyle name="Hyperlink 16" xfId="652" hidden="1" xr:uid="{703E1461-E467-4441-B209-EBDEF4BDF6FB}"/>
    <cellStyle name="Hyperlink 16" xfId="557" hidden="1" xr:uid="{14AC03F0-32E2-4E14-80F7-F88C5BF30835}"/>
    <cellStyle name="Hyperlink 16" xfId="138" hidden="1" xr:uid="{91DFA06D-C936-462F-8918-B6A922A1980C}"/>
    <cellStyle name="Hyperlink 16" xfId="271" hidden="1" xr:uid="{CE5B7EC1-ACBA-4F04-8888-74A4DF8CF08E}"/>
    <cellStyle name="Hyperlink 16" xfId="291" hidden="1" xr:uid="{126D3B68-BB17-4873-8AA6-7CCE586F6C97}"/>
    <cellStyle name="Hyperlink 16" xfId="633" hidden="1" xr:uid="{48249256-BDA9-40B0-A497-1B217FDF8136}"/>
    <cellStyle name="Hyperlink 16" xfId="311" hidden="1" xr:uid="{9A8CA86B-B5B5-42BE-A524-4ED23D11D40A}"/>
    <cellStyle name="Hyperlink 16" xfId="488" hidden="1" xr:uid="{F564CCA6-0733-44E3-93A9-6651EA7FDC05}"/>
    <cellStyle name="Hyperlink 16" xfId="131" hidden="1" xr:uid="{AE41F4E9-ED04-4234-BE70-01787D18C520}"/>
    <cellStyle name="Hyperlink 16" xfId="595" hidden="1" xr:uid="{54CC7ECB-B840-4443-88B7-546085D7CEDD}"/>
    <cellStyle name="Hyperlink 16" xfId="538" hidden="1" xr:uid="{8BBC57B7-54A1-4D81-97C4-EDDAF9AF548C}"/>
    <cellStyle name="Hyperlink 16" xfId="576" hidden="1" xr:uid="{B6AC9DA1-8EEF-4810-8523-98BBE88A020F}"/>
    <cellStyle name="Hyperlink 16" xfId="227" hidden="1" xr:uid="{D63A1C2A-2EB5-4637-9682-9C2B2938530E}"/>
    <cellStyle name="Hyperlink 16" xfId="372" hidden="1" xr:uid="{6C8AF4F2-E7C1-436A-B30B-B7125A4CD16F}"/>
    <cellStyle name="Hyperlink 16" xfId="165" hidden="1" xr:uid="{A430144A-207F-419A-9ABD-7446F6A14837}"/>
    <cellStyle name="Hyperlink 16" xfId="521" hidden="1" xr:uid="{30E6D93C-972B-4540-AF50-A7B6629BB67B}"/>
    <cellStyle name="Hyperlink 16" xfId="1003" hidden="1" xr:uid="{9753B522-AF39-4E34-ABF7-602B1AA6944D}"/>
    <cellStyle name="Hyperlink 16" xfId="983" hidden="1" xr:uid="{8CD3B487-143A-4606-AD65-E441489DD976}"/>
    <cellStyle name="Hyperlink 16" xfId="1125" hidden="1" xr:uid="{1A925721-99F0-4603-8579-D1F3FB6C65C5}"/>
    <cellStyle name="Hyperlink 16" xfId="1092" hidden="1" xr:uid="{A5075C59-4943-4FE4-A447-A7BC1314DBF6}"/>
    <cellStyle name="Hyperlink 16" xfId="906" hidden="1" xr:uid="{711983EE-5B9F-49CF-9BE9-0573D2A44A11}"/>
    <cellStyle name="Hyperlink 16" xfId="1044" hidden="1" xr:uid="{19BA180B-0DE6-4B7C-9678-C711A4F2C00A}"/>
    <cellStyle name="Hyperlink 16" xfId="1244" hidden="1" xr:uid="{9C64BE49-6DE2-43C4-989E-D87E765E7929}"/>
    <cellStyle name="Hyperlink 16" xfId="872" hidden="1" xr:uid="{24833200-32EC-468E-8473-42C70CF3D5D0}"/>
    <cellStyle name="Hyperlink 16" xfId="1282" hidden="1" xr:uid="{485EACF6-0D3F-435B-9FD3-54148608DB5C}"/>
    <cellStyle name="Hyperlink 16" xfId="1187" hidden="1" xr:uid="{A8DACF52-3414-44F9-B187-1C9634672B3C}"/>
    <cellStyle name="Hyperlink 16" xfId="806" hidden="1" xr:uid="{BCA2B912-270C-43BF-8DBC-36F7F7D462BC}"/>
    <cellStyle name="Hyperlink 16" xfId="923" hidden="1" xr:uid="{56C76EDA-E6EB-41CE-ABCA-96251B2F8DA5}"/>
    <cellStyle name="Hyperlink 16" xfId="943" hidden="1" xr:uid="{FC130BED-A8B9-4DA2-B3E1-FCD318238702}"/>
    <cellStyle name="Hyperlink 16" xfId="1263" hidden="1" xr:uid="{A98A50ED-C15B-49FD-B1CA-DCCAABC9CEC7}"/>
    <cellStyle name="Hyperlink 16" xfId="963" hidden="1" xr:uid="{00214E9C-C51A-4C7D-8C6B-E4CF42AE2BF4}"/>
    <cellStyle name="Hyperlink 16" xfId="1118" hidden="1" xr:uid="{2FC66BFB-D3CB-445B-98B9-8CA96ACF8878}"/>
    <cellStyle name="Hyperlink 16" xfId="799" hidden="1" xr:uid="{5DF96A6B-A48D-434A-83CF-F4625CBFB195}"/>
    <cellStyle name="Hyperlink 16" xfId="1225" hidden="1" xr:uid="{9D0F0C42-464E-4E01-A75E-A99B89CED85C}"/>
    <cellStyle name="Hyperlink 16" xfId="1168" hidden="1" xr:uid="{10399729-7172-406F-A5C7-DE57924B2AA8}"/>
    <cellStyle name="Hyperlink 16" xfId="1206" hidden="1" xr:uid="{485536A7-0F57-401F-9766-D62A818B9D74}"/>
    <cellStyle name="Hyperlink 16" xfId="879" hidden="1" xr:uid="{C3B714C0-9C0B-4ACE-BDE4-E0295EDE10B1}"/>
    <cellStyle name="Hyperlink 16" xfId="1024" hidden="1" xr:uid="{DF9BABF1-027B-4058-9CFD-FAB666D17272}"/>
    <cellStyle name="Hyperlink 16" xfId="833" hidden="1" xr:uid="{2AF861A5-50DC-488B-9772-5C59C83B5F44}"/>
    <cellStyle name="Hyperlink 16" xfId="1151" hidden="1" xr:uid="{ABD7C495-CDA8-4F5C-9606-9A671C877102}"/>
    <cellStyle name="Hyperlink 16" xfId="1532" hidden="1" xr:uid="{5ECF1EFD-CAF9-4F2F-894B-C47632C545F0}"/>
    <cellStyle name="Hyperlink 16" xfId="1513" hidden="1" xr:uid="{C2E448C1-B794-4FAC-92AF-94B5D4013D0A}"/>
    <cellStyle name="Hyperlink 16" xfId="1657" hidden="1" xr:uid="{FAED6CE1-E2C5-4309-AEF1-F5768BA851F3}"/>
    <cellStyle name="Hyperlink 16" xfId="1624" hidden="1" xr:uid="{BC2332FE-379A-43B7-99E0-965D9F9B4AF5}"/>
    <cellStyle name="Hyperlink 16" xfId="1439" hidden="1" xr:uid="{2A8300E2-5502-4083-8686-36DBD9AD5A1B}"/>
    <cellStyle name="Hyperlink 16" xfId="1571" hidden="1" xr:uid="{F0E83F85-D768-4B21-B32A-0B46FDFC514F}"/>
    <cellStyle name="Hyperlink 16" xfId="1776" hidden="1" xr:uid="{74FF84F5-FDEF-43A0-8519-0E1E724627CE}"/>
    <cellStyle name="Hyperlink 16" xfId="1406" hidden="1" xr:uid="{AD914C45-0D7F-41E0-A230-60ECAEBCA344}"/>
    <cellStyle name="Hyperlink 16" xfId="1814" hidden="1" xr:uid="{F5AB0381-CF64-462F-A47E-87231B40A3CD}"/>
    <cellStyle name="Hyperlink 16" xfId="1719" hidden="1" xr:uid="{9D73B1E6-CFE4-479C-AC7F-6CBD3A3970ED}"/>
    <cellStyle name="Hyperlink 16" xfId="1330" hidden="1" xr:uid="{AC5F97F9-97F4-4393-A4A1-7BA2DDA9295D}"/>
    <cellStyle name="Hyperlink 16" xfId="1456" hidden="1" xr:uid="{E156C00A-05F6-4976-8340-E50C5F263981}"/>
    <cellStyle name="Hyperlink 16" xfId="1475" hidden="1" xr:uid="{49E49E36-A772-4856-B822-A0B55BD31F58}"/>
    <cellStyle name="Hyperlink 16" xfId="1795" hidden="1" xr:uid="{4C0FE680-494B-4B78-819E-C944AA2E8D6F}"/>
    <cellStyle name="Hyperlink 16" xfId="1494" hidden="1" xr:uid="{94C4319F-94FC-4F68-A983-50BA7D1CE0A3}"/>
    <cellStyle name="Hyperlink 16" xfId="1650" hidden="1" xr:uid="{B0B48F29-6908-4F52-BE47-0C10C61C389E}"/>
    <cellStyle name="Hyperlink 16" xfId="1323" hidden="1" xr:uid="{BA7AB9CA-5669-4577-A8A9-0B64CACDD551}"/>
    <cellStyle name="Hyperlink 16" xfId="1757" hidden="1" xr:uid="{A80B25A2-B737-43B7-BCBE-FD08A5783D5D}"/>
    <cellStyle name="Hyperlink 16" xfId="1700" hidden="1" xr:uid="{65788477-55EF-473E-8E9E-E591448CAD6E}"/>
    <cellStyle name="Hyperlink 16" xfId="1738" hidden="1" xr:uid="{29704DC7-A6C0-4CD9-88B6-E24316AF4041}"/>
    <cellStyle name="Hyperlink 16" xfId="1413" hidden="1" xr:uid="{94C2237A-6148-4D2A-9545-2FE1A08BC4CA}"/>
    <cellStyle name="Hyperlink 16" xfId="1552" hidden="1" xr:uid="{79CC3334-D8D3-41C3-B93F-7DA19C075256}"/>
    <cellStyle name="Hyperlink 16" xfId="1357" hidden="1" xr:uid="{55EBC39B-E11A-4AF7-9BAB-BAFE3BE6691F}"/>
    <cellStyle name="Hyperlink 16" xfId="1683" hidden="1" xr:uid="{5227E546-0F10-4452-96AD-2A6723E056BA}"/>
    <cellStyle name="Hyperlink 16" xfId="1953" hidden="1" xr:uid="{866D20AF-327D-4FF0-A977-0048BEF4683D}"/>
    <cellStyle name="Hyperlink 16" xfId="1934" hidden="1" xr:uid="{6013D5D8-EF6A-4F5E-A51A-F690FF49BD15}"/>
    <cellStyle name="Hyperlink 16" xfId="2076" hidden="1" xr:uid="{65171348-6ADA-4A8D-92F7-72B89142053B}"/>
    <cellStyle name="Hyperlink 16" xfId="2043" hidden="1" xr:uid="{13B7A3A1-3016-4BCA-988D-D01A9E558035}"/>
    <cellStyle name="Hyperlink 16" xfId="1860" hidden="1" xr:uid="{1CB64985-88D2-4A07-B630-FB8B7D5596F7}"/>
    <cellStyle name="Hyperlink 16" xfId="1991" hidden="1" xr:uid="{0F48817D-B989-4C52-A026-3F477943D37F}"/>
    <cellStyle name="Hyperlink 16" xfId="2195" hidden="1" xr:uid="{FF61027B-083D-4E64-9590-B179FD3F7977}"/>
    <cellStyle name="Hyperlink 16" xfId="1593" hidden="1" xr:uid="{A60789C4-22A0-48FF-8C7B-7248B0F15331}"/>
    <cellStyle name="Hyperlink 16" xfId="2233" hidden="1" xr:uid="{91101176-F846-47BA-96A3-2F09E900F182}"/>
    <cellStyle name="Hyperlink 16" xfId="2138" hidden="1" xr:uid="{F1078199-3F4C-498F-895B-6C308B6BE4C3}"/>
    <cellStyle name="Hyperlink 16" xfId="1059" hidden="1" xr:uid="{610D57D8-0D19-4E4E-B781-F5D8F98B394B}"/>
    <cellStyle name="Hyperlink 16" xfId="1877" hidden="1" xr:uid="{1B0DDB3D-6F27-446D-8777-5F6C9DE7CF3D}"/>
    <cellStyle name="Hyperlink 16" xfId="1896" hidden="1" xr:uid="{92F257C3-7E78-4B58-88DA-211C331CFD01}"/>
    <cellStyle name="Hyperlink 16" xfId="2214" hidden="1" xr:uid="{5514C45D-4DFC-4142-B3DE-7F234CCE50E4}"/>
    <cellStyle name="Hyperlink 16" xfId="1915" hidden="1" xr:uid="{F1D607E7-2F0F-4F25-B0F4-DF1E7178A8AB}"/>
    <cellStyle name="Hyperlink 16" xfId="2069" hidden="1" xr:uid="{796EE893-A08A-4A73-9D02-B48EA64BBCD2}"/>
    <cellStyle name="Hyperlink 16" xfId="776" hidden="1" xr:uid="{782C2B3E-0642-4CC0-998E-12910D0A501F}"/>
    <cellStyle name="Hyperlink 16" xfId="2176" hidden="1" xr:uid="{DF080907-8379-406C-A2E1-26590D16BC8E}"/>
    <cellStyle name="Hyperlink 16" xfId="2119" hidden="1" xr:uid="{70DA24BC-C0E1-4C89-AC99-B9CBD3C6A8DC}"/>
    <cellStyle name="Hyperlink 16" xfId="2157" hidden="1" xr:uid="{2D05596A-C5F7-4030-ABF5-BAD159E313B6}"/>
    <cellStyle name="Hyperlink 16" xfId="1834" hidden="1" xr:uid="{B239217A-C738-4A42-9134-152A0E2F38A6}"/>
    <cellStyle name="Hyperlink 16" xfId="1972" hidden="1" xr:uid="{CDA9CEBB-726C-4DA6-B63E-66B23D3C9377}"/>
    <cellStyle name="Hyperlink 16" xfId="1585" hidden="1" xr:uid="{7B740679-88B3-4843-9834-9B4EA2E9E94C}"/>
    <cellStyle name="Hyperlink 16" xfId="2102" hidden="1" xr:uid="{50FF526C-5B7C-4C5C-AB2E-57C5080325A3}"/>
    <cellStyle name="Hyperlink 16" xfId="2362" hidden="1" xr:uid="{40195512-FA47-4761-8BE2-8469CD1C9919}"/>
    <cellStyle name="Hyperlink 16" xfId="2343" hidden="1" xr:uid="{2082A980-9E72-424B-9DE3-1C7EEB9C8C6C}"/>
    <cellStyle name="Hyperlink 16" xfId="2451" hidden="1" xr:uid="{83778CCE-B286-455D-84A7-322681BAF632}"/>
    <cellStyle name="Hyperlink 16" xfId="2418" hidden="1" xr:uid="{FDADD6C4-BD58-4003-B995-21E3EECE02C3}"/>
    <cellStyle name="Hyperlink 16" xfId="2269" hidden="1" xr:uid="{0C76FF8B-B5B7-46C3-9858-D3224657F630}"/>
    <cellStyle name="Hyperlink 16" xfId="2400" hidden="1" xr:uid="{4E2B27F2-5B6E-4AFD-ADF5-6E875EC106DC}"/>
    <cellStyle name="Hyperlink 16" xfId="2570" hidden="1" xr:uid="{2803A135-7132-4C05-B0DF-A88C39FD5ED2}"/>
    <cellStyle name="Hyperlink 16" xfId="2014" hidden="1" xr:uid="{9C75352C-53E1-4860-8247-9166FEE2D5C3}"/>
    <cellStyle name="Hyperlink 16" xfId="2608" hidden="1" xr:uid="{DF8FFC71-8AFE-46AC-ABA2-B576775FF835}"/>
    <cellStyle name="Hyperlink 16" xfId="2513" hidden="1" xr:uid="{C30AF7B4-C083-4F09-AC6E-6D2A107FA9D2}"/>
    <cellStyle name="Hyperlink 16" xfId="2244" hidden="1" xr:uid="{1D577EF0-3F26-4A6A-894C-C70DB8B39295}"/>
    <cellStyle name="Hyperlink 16" xfId="2286" hidden="1" xr:uid="{AEA5AA31-F132-42A3-8F5A-E20A3B697998}"/>
    <cellStyle name="Hyperlink 16" xfId="2305" hidden="1" xr:uid="{46CC9FFC-3559-4412-A284-754DD45DF1F4}"/>
    <cellStyle name="Hyperlink 16" xfId="2589" hidden="1" xr:uid="{8DA9316F-4E63-45C3-9A74-33DB8E7975F0}"/>
    <cellStyle name="Hyperlink 16" xfId="2324" hidden="1" xr:uid="{F7B07A79-9A13-4936-B712-6D0D08CD972D}"/>
    <cellStyle name="Hyperlink 16" xfId="2444" hidden="1" xr:uid="{185D404B-4585-4D2A-B48C-249BF42DC6EE}"/>
    <cellStyle name="Hyperlink 16" xfId="855" hidden="1" xr:uid="{6349D82B-6CB5-4978-AC25-5CB03CA31AC6}"/>
    <cellStyle name="Hyperlink 16" xfId="2551" hidden="1" xr:uid="{E3D7827A-F813-48A4-96B5-AABF277352C1}"/>
    <cellStyle name="Hyperlink 16" xfId="2494" hidden="1" xr:uid="{320F6A6D-AA48-4F4F-A118-79D0FAEC0BF5}"/>
    <cellStyle name="Hyperlink 16" xfId="2532" hidden="1" xr:uid="{745546DB-30BF-4385-8DB9-08F4F5D17A76}"/>
    <cellStyle name="Hyperlink 16" xfId="1824" hidden="1" xr:uid="{99099A64-715B-4D5E-8A2D-D9E914FDD038}"/>
    <cellStyle name="Hyperlink 16" xfId="2381" hidden="1" xr:uid="{7C001988-94CC-4146-B5E6-01C39A55B294}"/>
    <cellStyle name="Hyperlink 16" xfId="1080" hidden="1" xr:uid="{9275A751-5E25-4DD6-8340-923AE9D6EAA6}"/>
    <cellStyle name="Hyperlink 16" xfId="2477" hidden="1" xr:uid="{32562AB0-75DE-41A0-AACE-A7FE902C6B39}"/>
    <cellStyle name="Hyperlink 17" xfId="634" hidden="1" xr:uid="{6B5D3CD9-BFE4-4632-A0C6-2D14DBCD5C23}"/>
    <cellStyle name="Hyperlink 17" xfId="539" hidden="1" xr:uid="{3D05D38F-3EF5-4232-8AEC-7527610210BC}"/>
    <cellStyle name="Hyperlink 17" xfId="135" hidden="1" xr:uid="{D23D0D3E-0A7F-450B-AC11-1BC0F537EBC0}"/>
    <cellStyle name="Hyperlink 17" xfId="352" hidden="1" xr:uid="{74AF0CF5-3E65-4E31-8DF3-79BE11924903}"/>
    <cellStyle name="Hyperlink 17" xfId="332" hidden="1" xr:uid="{BC57A277-9478-4D68-A4AB-1585CD6BF8B2}"/>
    <cellStyle name="Hyperlink 17" xfId="492" hidden="1" xr:uid="{2D899677-A974-4BF6-85EF-CB77E446B352}"/>
    <cellStyle name="Hyperlink 17" xfId="166" hidden="1" xr:uid="{E20D02D7-16AA-49DF-BDA4-B283BB7B3AF5}"/>
    <cellStyle name="Hyperlink 17" xfId="373" hidden="1" xr:uid="{E7B932B6-B62F-4D02-9BFA-2A0B2739CDDC}"/>
    <cellStyle name="Hyperlink 17" xfId="292" hidden="1" xr:uid="{C29EC184-9311-48F9-ACE2-882174454F6C}"/>
    <cellStyle name="Hyperlink 17" xfId="463" hidden="1" xr:uid="{1BAD1E95-4ADC-4347-A874-8ED55C9E24F4}"/>
    <cellStyle name="Hyperlink 17" xfId="577" hidden="1" xr:uid="{4275FBD2-2F90-47C7-A9DE-52D9685478A2}"/>
    <cellStyle name="Hyperlink 17" xfId="615" hidden="1" xr:uid="{3DC01582-CBC7-4C0F-8E53-3921B485BCE8}"/>
    <cellStyle name="Hyperlink 17" xfId="653" hidden="1" xr:uid="{35C1EC2D-7F26-4BCF-97D2-EB5C2D8F37A1}"/>
    <cellStyle name="Hyperlink 17" xfId="312" hidden="1" xr:uid="{E8FB869D-36E3-4FF3-8B60-149E5C997D57}"/>
    <cellStyle name="Hyperlink 17" xfId="133" hidden="1" xr:uid="{3CC583C3-421A-412F-9C27-8340E3559FD2}"/>
    <cellStyle name="Hyperlink 17" xfId="224" hidden="1" xr:uid="{DCFF0D76-515F-4767-A602-2AF40E248D0D}"/>
    <cellStyle name="Hyperlink 17" xfId="272" hidden="1" xr:uid="{3C8E5739-FC31-41BF-8174-168E95027C0C}"/>
    <cellStyle name="Hyperlink 17" xfId="558" hidden="1" xr:uid="{2244F288-98ED-4E61-9D72-1ABC40FC9047}"/>
    <cellStyle name="Hyperlink 17" xfId="490" hidden="1" xr:uid="{DBBDBE6C-8B64-4D2F-9104-982047480C5D}"/>
    <cellStyle name="Hyperlink 17" xfId="596" hidden="1" xr:uid="{540F4943-87F9-46C4-92D9-C19997A47ADC}"/>
    <cellStyle name="Hyperlink 17" xfId="522" hidden="1" xr:uid="{4379F8C7-8843-4AE6-999A-115A29B1F9B3}"/>
    <cellStyle name="Hyperlink 17" xfId="255" hidden="1" xr:uid="{FE7A88E7-424E-4BFD-BF5F-9A80F2504251}"/>
    <cellStyle name="Hyperlink 17" xfId="222" hidden="1" xr:uid="{1588994E-07CC-4D50-8FE5-1A3F59D2E7B5}"/>
    <cellStyle name="Hyperlink 17" xfId="393" hidden="1" xr:uid="{A443A4DC-6BEA-4AB1-B32C-700ED5B328F8}"/>
    <cellStyle name="Hyperlink 17" xfId="1264" hidden="1" xr:uid="{39AE87A6-9327-4C7A-A0E3-605B6C527E65}"/>
    <cellStyle name="Hyperlink 17" xfId="1169" hidden="1" xr:uid="{4913D336-9CB0-409E-BC97-E53ED45399E1}"/>
    <cellStyle name="Hyperlink 17" xfId="803" hidden="1" xr:uid="{C21A07FA-4B4C-4069-84A8-8D4CA37060AD}"/>
    <cellStyle name="Hyperlink 17" xfId="1004" hidden="1" xr:uid="{8DAE0BC5-A971-4EFD-9B53-4852DA6EEE16}"/>
    <cellStyle name="Hyperlink 17" xfId="984" hidden="1" xr:uid="{21EC90C4-73E3-4823-AADF-B34BB0E3F74A}"/>
    <cellStyle name="Hyperlink 17" xfId="1122" hidden="1" xr:uid="{B44F6BFF-72CB-4443-94EF-51F4969D4093}"/>
    <cellStyle name="Hyperlink 17" xfId="834" hidden="1" xr:uid="{297B3FF1-CA34-42F7-8614-0049377E028E}"/>
    <cellStyle name="Hyperlink 17" xfId="1025" hidden="1" xr:uid="{655CD0D1-3011-4D53-895B-DE90AF5A5B81}"/>
    <cellStyle name="Hyperlink 17" xfId="944" hidden="1" xr:uid="{991C63E2-951E-4CD5-9D89-D43E5CAAC042}"/>
    <cellStyle name="Hyperlink 17" xfId="1093" hidden="1" xr:uid="{D2CF5645-DE52-41C0-9B2B-C53CCC147D1E}"/>
    <cellStyle name="Hyperlink 17" xfId="1207" hidden="1" xr:uid="{10681466-463D-4E90-BC35-2F935BDBAC39}"/>
    <cellStyle name="Hyperlink 17" xfId="1245" hidden="1" xr:uid="{94599D32-E3CB-4BBA-B03B-C43E097D0543}"/>
    <cellStyle name="Hyperlink 17" xfId="1283" hidden="1" xr:uid="{2632BE7C-D3E9-4FFA-954A-D7C3630ED82B}"/>
    <cellStyle name="Hyperlink 17" xfId="964" hidden="1" xr:uid="{9B58DCDB-3806-46FE-8D73-B998C588F2E7}"/>
    <cellStyle name="Hyperlink 17" xfId="801" hidden="1" xr:uid="{522A5E19-B65D-4878-916C-0BFBA5EA995D}"/>
    <cellStyle name="Hyperlink 17" xfId="876" hidden="1" xr:uid="{B4B4DA9B-342D-4413-BE92-A40ECC3425E3}"/>
    <cellStyle name="Hyperlink 17" xfId="924" hidden="1" xr:uid="{B6ED0ABA-9928-4128-B63A-AC4840B5FF05}"/>
    <cellStyle name="Hyperlink 17" xfId="1188" hidden="1" xr:uid="{E63EF79D-806B-4C93-B6F0-655802FA1BDB}"/>
    <cellStyle name="Hyperlink 17" xfId="1120" hidden="1" xr:uid="{956AF394-279F-409F-A17B-1F202ACF7534}"/>
    <cellStyle name="Hyperlink 17" xfId="1226" hidden="1" xr:uid="{A1A099EF-02F3-4E8C-9FDB-5D6913B2D81D}"/>
    <cellStyle name="Hyperlink 17" xfId="1152" hidden="1" xr:uid="{1CE4CB1C-B8BD-4794-B887-2463FCD62349}"/>
    <cellStyle name="Hyperlink 17" xfId="907" hidden="1" xr:uid="{E57115AD-0113-4455-98BD-54FA8180548C}"/>
    <cellStyle name="Hyperlink 17" xfId="874" hidden="1" xr:uid="{F9FEDDE9-16B9-4D37-8BB9-5F442EDCB7A1}"/>
    <cellStyle name="Hyperlink 17" xfId="1045" hidden="1" xr:uid="{CB44F5E2-BAEC-4E5A-8B9B-F57BEFE121A7}"/>
    <cellStyle name="Hyperlink 17" xfId="1796" hidden="1" xr:uid="{58DF3365-0CE1-42FD-A508-75A01EA1BA8F}"/>
    <cellStyle name="Hyperlink 17" xfId="1701" hidden="1" xr:uid="{F996C930-181C-4634-BB81-D13C1DEE43BE}"/>
    <cellStyle name="Hyperlink 17" xfId="1327" hidden="1" xr:uid="{51D6702C-26B6-4BBE-9D5B-5032154F134E}"/>
    <cellStyle name="Hyperlink 17" xfId="1533" hidden="1" xr:uid="{BC517130-1693-4B03-83DF-ABC0912EA65B}"/>
    <cellStyle name="Hyperlink 17" xfId="1514" hidden="1" xr:uid="{EF57FC27-78CB-4550-9AD1-F1F08FD05889}"/>
    <cellStyle name="Hyperlink 17" xfId="1654" hidden="1" xr:uid="{4E174794-10CF-41C6-A5AD-A42F7BB0147C}"/>
    <cellStyle name="Hyperlink 17" xfId="1358" hidden="1" xr:uid="{FE082A60-34AD-42F5-A44A-9559161DCDA9}"/>
    <cellStyle name="Hyperlink 17" xfId="1553" hidden="1" xr:uid="{8CE0069D-B6F6-44F3-8427-8DD022059409}"/>
    <cellStyle name="Hyperlink 17" xfId="1476" hidden="1" xr:uid="{FAB78A9E-6E22-46F4-9AD8-96FB55F6A5C1}"/>
    <cellStyle name="Hyperlink 17" xfId="1625" hidden="1" xr:uid="{88D467DF-3156-4B87-92BC-9758CB925C84}"/>
    <cellStyle name="Hyperlink 17" xfId="1739" hidden="1" xr:uid="{667CFD2E-C34F-45F4-99FD-7F1453BB4B5B}"/>
    <cellStyle name="Hyperlink 17" xfId="1777" hidden="1" xr:uid="{04BB8D9F-F75A-4543-B291-73CF5B2F81C3}"/>
    <cellStyle name="Hyperlink 17" xfId="1815" hidden="1" xr:uid="{315FAF24-728C-4F24-B386-0B7C35BE9137}"/>
    <cellStyle name="Hyperlink 17" xfId="1495" hidden="1" xr:uid="{D60C306A-E93E-4733-8507-CC5A1FB86DD1}"/>
    <cellStyle name="Hyperlink 17" xfId="1325" hidden="1" xr:uid="{243621A4-411C-46D4-B0A5-7CA8401396FB}"/>
    <cellStyle name="Hyperlink 17" xfId="1410" hidden="1" xr:uid="{24E08285-9AC5-48FC-BE74-EBD15E6462AB}"/>
    <cellStyle name="Hyperlink 17" xfId="1457" hidden="1" xr:uid="{E1E28D86-5BE2-45E4-B7FB-07549E839B89}"/>
    <cellStyle name="Hyperlink 17" xfId="1720" hidden="1" xr:uid="{2F9A1155-625D-4FE3-89B2-6B98FF7F1FCE}"/>
    <cellStyle name="Hyperlink 17" xfId="1652" hidden="1" xr:uid="{9AE37279-E9EA-4DDA-BFB3-7A37B4C0A1EB}"/>
    <cellStyle name="Hyperlink 17" xfId="1758" hidden="1" xr:uid="{1604D1F2-CD4C-4AA5-B3D1-556496455D83}"/>
    <cellStyle name="Hyperlink 17" xfId="1684" hidden="1" xr:uid="{4E1CA11F-DCF2-4952-9AA6-E2EBD2EDB058}"/>
    <cellStyle name="Hyperlink 17" xfId="1440" hidden="1" xr:uid="{6D58276C-8BF2-4195-B8FD-8C8332823DEA}"/>
    <cellStyle name="Hyperlink 17" xfId="1408" hidden="1" xr:uid="{DFF3E754-A698-4212-9C68-C555C563B60B}"/>
    <cellStyle name="Hyperlink 17" xfId="1572" hidden="1" xr:uid="{C6BF4447-8F0C-4FC6-9B4D-63E8D7DF992E}"/>
    <cellStyle name="Hyperlink 17" xfId="2215" hidden="1" xr:uid="{DE5B3ADC-0998-4D5A-B739-C236ED7B5D14}"/>
    <cellStyle name="Hyperlink 17" xfId="2120" hidden="1" xr:uid="{ADC57582-C8C5-482F-8E90-617BC40DD641}"/>
    <cellStyle name="Hyperlink 17" xfId="1832" hidden="1" xr:uid="{6BBEA940-D219-466E-82FD-5E97248119B9}"/>
    <cellStyle name="Hyperlink 17" xfId="1954" hidden="1" xr:uid="{FBD1BFA2-14A4-4815-AEB8-F65618388BBB}"/>
    <cellStyle name="Hyperlink 17" xfId="1935" hidden="1" xr:uid="{1C4AE24A-D5EC-4D75-B20F-C5EE5825A057}"/>
    <cellStyle name="Hyperlink 17" xfId="2073" hidden="1" xr:uid="{8B547D73-6EB8-48EA-9556-2BAE252A3E08}"/>
    <cellStyle name="Hyperlink 17" xfId="1584" hidden="1" xr:uid="{D6EC7C54-EAFE-40E9-AF80-829E4C7CDB4B}"/>
    <cellStyle name="Hyperlink 17" xfId="1973" hidden="1" xr:uid="{D2D4B37B-B73B-4814-AA19-17DD0A05C1D6}"/>
    <cellStyle name="Hyperlink 17" xfId="1897" hidden="1" xr:uid="{C5E55CE3-3AD0-4AB2-AC1B-78EC031606D0}"/>
    <cellStyle name="Hyperlink 17" xfId="2044" hidden="1" xr:uid="{D308F829-8FEC-43E9-8F44-C1C684B22FCD}"/>
    <cellStyle name="Hyperlink 17" xfId="2158" hidden="1" xr:uid="{43D0F1F9-4DDC-4CE4-92FD-BF127D381EEF}"/>
    <cellStyle name="Hyperlink 17" xfId="2196" hidden="1" xr:uid="{C1582523-9722-4F7C-87E8-163154D639B7}"/>
    <cellStyle name="Hyperlink 17" xfId="2234" hidden="1" xr:uid="{FD313E93-30DD-46F5-9CF0-F618C0D1B9FB}"/>
    <cellStyle name="Hyperlink 17" xfId="1916" hidden="1" xr:uid="{76CC217C-770E-4359-8F1C-1B32821B44FD}"/>
    <cellStyle name="Hyperlink 17" xfId="1061" hidden="1" xr:uid="{97ED7562-65CC-48C2-9790-E58468337895}"/>
    <cellStyle name="Hyperlink 17" xfId="1062" hidden="1" xr:uid="{B84A6588-7983-41DC-A352-154ED49F62C1}"/>
    <cellStyle name="Hyperlink 17" xfId="1878" hidden="1" xr:uid="{63476B88-86BF-4D93-B0AA-F576DEC1BB3F}"/>
    <cellStyle name="Hyperlink 17" xfId="2139" hidden="1" xr:uid="{FBB3A112-6687-4B39-A907-83B5D0CFA742}"/>
    <cellStyle name="Hyperlink 17" xfId="2071" hidden="1" xr:uid="{BAD8C94C-609C-4D19-B9ED-104EFAB8B2FD}"/>
    <cellStyle name="Hyperlink 17" xfId="2177" hidden="1" xr:uid="{C49BEC1D-0B0B-4B1E-ABCC-E35C1420B26D}"/>
    <cellStyle name="Hyperlink 17" xfId="2103" hidden="1" xr:uid="{2DC194B9-6077-491D-8129-E1E019CC652C}"/>
    <cellStyle name="Hyperlink 17" xfId="1861" hidden="1" xr:uid="{F1CC24D3-BB2B-4B2B-BC57-A51E4A506A45}"/>
    <cellStyle name="Hyperlink 17" xfId="1591" hidden="1" xr:uid="{9DFA6A88-FE72-43A7-BBEC-2E2D3FC43541}"/>
    <cellStyle name="Hyperlink 17" xfId="1992" hidden="1" xr:uid="{F61BB5E6-A98E-4255-A49F-C7096E1AA24F}"/>
    <cellStyle name="Hyperlink 17" xfId="2590" hidden="1" xr:uid="{40C773E1-17FB-4003-8731-BE0948222C1C}"/>
    <cellStyle name="Hyperlink 17" xfId="2495" hidden="1" xr:uid="{9B05F59A-9542-4AA3-A385-B4DF6E44ED81}"/>
    <cellStyle name="Hyperlink 17" xfId="1540" hidden="1" xr:uid="{3DFD4700-6251-4020-A2DB-6F9E45CC745E}"/>
    <cellStyle name="Hyperlink 17" xfId="2363" hidden="1" xr:uid="{0216064F-B0EA-40A2-BF14-305E873763D6}"/>
    <cellStyle name="Hyperlink 17" xfId="2344" hidden="1" xr:uid="{E51D0D01-268F-4490-AD0E-ECA268D5DD14}"/>
    <cellStyle name="Hyperlink 17" xfId="2448" hidden="1" xr:uid="{F2B51823-8B65-4BB4-B3A9-274202BC40C6}"/>
    <cellStyle name="Hyperlink 17" xfId="848" hidden="1" xr:uid="{79D9FEE0-B953-40CC-9D4E-73F93DCBBF21}"/>
    <cellStyle name="Hyperlink 17" xfId="2382" hidden="1" xr:uid="{7B4B3132-79CE-428E-8EE2-06AB87745778}"/>
    <cellStyle name="Hyperlink 17" xfId="2306" hidden="1" xr:uid="{ADDF4DE5-95DB-4D62-8273-86D6B10515CF}"/>
    <cellStyle name="Hyperlink 17" xfId="2419" hidden="1" xr:uid="{0AD11B2D-B4EF-4A87-8432-6D2D72CB339B}"/>
    <cellStyle name="Hyperlink 17" xfId="2533" hidden="1" xr:uid="{AF4F2A4A-8EDE-47D0-BD25-54801A5B2754}"/>
    <cellStyle name="Hyperlink 17" xfId="2571" hidden="1" xr:uid="{B7A67F3D-F3B3-4047-A4FE-8A14FA9B9E94}"/>
    <cellStyle name="Hyperlink 17" xfId="2609" hidden="1" xr:uid="{0271879B-F1A2-45E4-A3A8-D8AB06CAFB54}"/>
    <cellStyle name="Hyperlink 17" xfId="2325" hidden="1" xr:uid="{4C90617B-C908-4998-9662-E6DA9F696527}"/>
    <cellStyle name="Hyperlink 17" xfId="1611" hidden="1" xr:uid="{8D19AEF9-3EB9-453C-8994-8046CF1A0AAB}"/>
    <cellStyle name="Hyperlink 17" xfId="2010" hidden="1" xr:uid="{340ACD88-C07C-46FD-BA59-858A25348D31}"/>
    <cellStyle name="Hyperlink 17" xfId="2287" hidden="1" xr:uid="{01D2B467-A576-4BC0-988C-E38A119E01C3}"/>
    <cellStyle name="Hyperlink 17" xfId="2514" hidden="1" xr:uid="{591B4EE7-5444-4CCA-9209-53A1AA9B77B5}"/>
    <cellStyle name="Hyperlink 17" xfId="2446" hidden="1" xr:uid="{BD78938D-7DD4-4B2E-86BE-AD535812C4E5}"/>
    <cellStyle name="Hyperlink 17" xfId="2552" hidden="1" xr:uid="{60BDED65-7534-4E4F-AE57-409BB487B48F}"/>
    <cellStyle name="Hyperlink 17" xfId="2478" hidden="1" xr:uid="{A59148D0-9A82-49D9-8C7F-4E44A7C59BFE}"/>
    <cellStyle name="Hyperlink 17" xfId="2270" hidden="1" xr:uid="{A2CF4183-C295-415F-AB1A-835F695C3E04}"/>
    <cellStyle name="Hyperlink 17" xfId="2012" hidden="1" xr:uid="{50098D80-2718-41D9-8FB7-0EC2E499AAC6}"/>
    <cellStyle name="Hyperlink 17" xfId="2401" hidden="1" xr:uid="{F387331E-931E-4C1F-BA65-5B02E5E358AD}"/>
    <cellStyle name="Hyperlink 18" xfId="540" hidden="1" xr:uid="{EBB07283-964C-4FD4-8B3B-800ED5F93E56}"/>
    <cellStyle name="Hyperlink 18" xfId="559" hidden="1" xr:uid="{DBFC3F86-7586-4880-B80B-56AD342EAEBF}"/>
    <cellStyle name="Hyperlink 18" xfId="578" hidden="1" xr:uid="{ED5324A3-18C8-4D66-BC5D-97F1CDCE2ECF}"/>
    <cellStyle name="Hyperlink 18" xfId="132" hidden="1" xr:uid="{095A1363-449F-400A-BE4C-800F8011B710}"/>
    <cellStyle name="Hyperlink 18" xfId="635" hidden="1" xr:uid="{982CA58D-9248-41D0-93C8-3D62644882DD}"/>
    <cellStyle name="Hyperlink 18" xfId="491" hidden="1" xr:uid="{BE87A5FA-AEFD-4E2D-8AFC-C7BD5AA10306}"/>
    <cellStyle name="Hyperlink 18" xfId="597" hidden="1" xr:uid="{5844103A-4717-4F5C-B5E7-E5645763D5D5}"/>
    <cellStyle name="Hyperlink 18" xfId="489" hidden="1" xr:uid="{456273DE-A708-475D-B244-2BE5A9C3A4B8}"/>
    <cellStyle name="Hyperlink 18" xfId="353" hidden="1" xr:uid="{E7C0F425-D87B-40E1-BC86-88166E9C7DA1}"/>
    <cellStyle name="Hyperlink 18" xfId="654" hidden="1" xr:uid="{1B1BCC24-E4F6-4144-9841-FA131337ED53}"/>
    <cellStyle name="Hyperlink 18" xfId="256" hidden="1" xr:uid="{D93B1384-DDB8-4DB3-B920-12B79C04E40A}"/>
    <cellStyle name="Hyperlink 18" xfId="374" hidden="1" xr:uid="{7CC4C67E-BEB0-4004-BA3B-FDF684F6A0C7}"/>
    <cellStyle name="Hyperlink 18" xfId="223" hidden="1" xr:uid="{B93B5112-09D2-45D8-AFE0-D5A2D5A4583E}"/>
    <cellStyle name="Hyperlink 18" xfId="616" hidden="1" xr:uid="{46AEED91-B57F-4A8D-9A11-1D094C42BDD3}"/>
    <cellStyle name="Hyperlink 18" xfId="134" hidden="1" xr:uid="{0B365DA7-EADD-47DE-8D89-4C5D41ABDDC7}"/>
    <cellStyle name="Hyperlink 18" xfId="333" hidden="1" xr:uid="{683BDC9A-7A00-4906-BEC4-A2E4B6967DBA}"/>
    <cellStyle name="Hyperlink 18" xfId="273" hidden="1" xr:uid="{9A6DCA79-0E6A-4817-BD0B-433A7AA3E270}"/>
    <cellStyle name="Hyperlink 18" xfId="221" hidden="1" xr:uid="{1837B017-70EA-4E1E-97BA-1BBB54E4EE03}"/>
    <cellStyle name="Hyperlink 18" xfId="293" hidden="1" xr:uid="{6705C732-B9BF-4A5A-88AD-EC5A6073B4DE}"/>
    <cellStyle name="Hyperlink 18" xfId="313" hidden="1" xr:uid="{F1D189A4-A2B9-4E13-B882-8B2A8218B22F}"/>
    <cellStyle name="Hyperlink 18" xfId="464" hidden="1" xr:uid="{75837363-8ADB-4DE1-BE1E-ED26D7F9151F}"/>
    <cellStyle name="Hyperlink 18" xfId="394" hidden="1" xr:uid="{59383FF8-C146-4F69-B1C1-F2FA75254F35}"/>
    <cellStyle name="Hyperlink 18" xfId="167" hidden="1" xr:uid="{8FBE7264-59B2-4FD0-828E-8DC6D5FC5EA2}"/>
    <cellStyle name="Hyperlink 18" xfId="523" hidden="1" xr:uid="{62CFC64A-1561-4ECA-8558-25CF9DC1F76C}"/>
    <cellStyle name="Hyperlink 18" xfId="1170" hidden="1" xr:uid="{C78977FB-ECA5-44EC-98D9-DD3A7A751EE2}"/>
    <cellStyle name="Hyperlink 18" xfId="1189" hidden="1" xr:uid="{40497B6D-3CB5-4D80-9394-8BB7CEBDA928}"/>
    <cellStyle name="Hyperlink 18" xfId="1208" hidden="1" xr:uid="{B4921A2A-C646-4098-9E47-BE12357EF0FA}"/>
    <cellStyle name="Hyperlink 18" xfId="800" hidden="1" xr:uid="{B75085ED-7DD6-43DC-B94E-CEE5D5AA06FB}"/>
    <cellStyle name="Hyperlink 18" xfId="1265" hidden="1" xr:uid="{95B5D9FB-5606-4F8F-BC90-14AC6C7DCE69}"/>
    <cellStyle name="Hyperlink 18" xfId="1121" hidden="1" xr:uid="{4DC8AEBB-8AF0-4F8E-80AD-97275A7711CF}"/>
    <cellStyle name="Hyperlink 18" xfId="1227" hidden="1" xr:uid="{864F0263-1D41-488C-8F84-AB2EE8CCB292}"/>
    <cellStyle name="Hyperlink 18" xfId="1119" hidden="1" xr:uid="{CB63DD85-4C81-4500-B814-B750DB35FA6F}"/>
    <cellStyle name="Hyperlink 18" xfId="1005" hidden="1" xr:uid="{10054414-833A-4A0A-BEB5-9B81FDA995F6}"/>
    <cellStyle name="Hyperlink 18" xfId="1284" hidden="1" xr:uid="{E1122822-20CD-40D5-A469-9BE4C37C4B4F}"/>
    <cellStyle name="Hyperlink 18" xfId="908" hidden="1" xr:uid="{F8D33FDD-A383-4469-8AFA-7524BC4FEEC9}"/>
    <cellStyle name="Hyperlink 18" xfId="1026" hidden="1" xr:uid="{740EFFDB-4C1E-4B61-8B8C-3124C4B93053}"/>
    <cellStyle name="Hyperlink 18" xfId="875" hidden="1" xr:uid="{3E4F580E-434C-4A7A-AA02-D309C4B4F58E}"/>
    <cellStyle name="Hyperlink 18" xfId="1246" hidden="1" xr:uid="{DEB795F8-ED27-46F5-BD14-43D3DB288BC3}"/>
    <cellStyle name="Hyperlink 18" xfId="802" hidden="1" xr:uid="{7FB67A6C-6C0E-4E9E-823B-0DE6F5F352B6}"/>
    <cellStyle name="Hyperlink 18" xfId="985" hidden="1" xr:uid="{EDCC4BC1-9301-45E0-A31B-4B71EB44644F}"/>
    <cellStyle name="Hyperlink 18" xfId="925" hidden="1" xr:uid="{62FF9B79-B4F3-48AE-979E-FD1822B779E7}"/>
    <cellStyle name="Hyperlink 18" xfId="873" hidden="1" xr:uid="{4BC8DD28-98ED-4B20-A45C-668F01A794B5}"/>
    <cellStyle name="Hyperlink 18" xfId="945" hidden="1" xr:uid="{4887B205-6DC2-4923-AEEB-168F6E7CE575}"/>
    <cellStyle name="Hyperlink 18" xfId="965" hidden="1" xr:uid="{F4477295-96B5-488A-80D4-F968D34E85AE}"/>
    <cellStyle name="Hyperlink 18" xfId="1094" hidden="1" xr:uid="{F99FDF57-572A-4486-9697-214BCE23EE7E}"/>
    <cellStyle name="Hyperlink 18" xfId="1046" hidden="1" xr:uid="{36ACF898-BA48-4E2D-A4E1-7204C8B838C0}"/>
    <cellStyle name="Hyperlink 18" xfId="835" hidden="1" xr:uid="{E73C48E9-DEAF-45D5-B922-1CABE092B99B}"/>
    <cellStyle name="Hyperlink 18" xfId="1153" hidden="1" xr:uid="{DAAF73C9-A839-4B77-ABC3-C5CBE6090DB0}"/>
    <cellStyle name="Hyperlink 18" xfId="1702" hidden="1" xr:uid="{FAFC1165-ABCE-4FEC-BD81-E84CE8F3480D}"/>
    <cellStyle name="Hyperlink 18" xfId="1721" hidden="1" xr:uid="{809508B9-FDC6-4468-ADAA-C74F7FF548D1}"/>
    <cellStyle name="Hyperlink 18" xfId="1740" hidden="1" xr:uid="{799841E3-1334-4A22-99B6-4251B1613A78}"/>
    <cellStyle name="Hyperlink 18" xfId="1324" hidden="1" xr:uid="{D8CA561A-5366-4EB3-8275-23E9060C7186}"/>
    <cellStyle name="Hyperlink 18" xfId="1797" hidden="1" xr:uid="{EEC89B5F-9ED8-49F4-8A48-72E23D007408}"/>
    <cellStyle name="Hyperlink 18" xfId="1653" hidden="1" xr:uid="{20354C2A-0BFF-40A6-9823-15A1DC6ECEB4}"/>
    <cellStyle name="Hyperlink 18" xfId="1759" hidden="1" xr:uid="{D6031CB4-E2FA-4F01-9A18-E69C1798FB4D}"/>
    <cellStyle name="Hyperlink 18" xfId="1651" hidden="1" xr:uid="{3D24FEF1-70D5-4CCA-8270-C0C71FF44D55}"/>
    <cellStyle name="Hyperlink 18" xfId="1534" hidden="1" xr:uid="{7CFBB05C-DCED-47FC-A737-943EE1574BB9}"/>
    <cellStyle name="Hyperlink 18" xfId="1816" hidden="1" xr:uid="{44504B10-470A-4B37-8FC5-687962FBD37E}"/>
    <cellStyle name="Hyperlink 18" xfId="1441" hidden="1" xr:uid="{0D9B7D89-F9F0-4B54-8B99-002F8361F84F}"/>
    <cellStyle name="Hyperlink 18" xfId="1554" hidden="1" xr:uid="{E9FA62B1-CE63-47BB-AFBC-199342D0B7BA}"/>
    <cellStyle name="Hyperlink 18" xfId="1409" hidden="1" xr:uid="{5E33B47B-4FBC-4A47-A612-B21578780436}"/>
    <cellStyle name="Hyperlink 18" xfId="1778" hidden="1" xr:uid="{9757123D-95F1-41EF-A2D9-BC8042B1C0FC}"/>
    <cellStyle name="Hyperlink 18" xfId="1326" hidden="1" xr:uid="{8CFD57F7-1572-4E5F-8F18-4324A60ECBB2}"/>
    <cellStyle name="Hyperlink 18" xfId="1515" hidden="1" xr:uid="{B9CEE960-CED3-4605-86F7-FF3BC1E97CA7}"/>
    <cellStyle name="Hyperlink 18" xfId="1458" hidden="1" xr:uid="{FC2B359D-7D62-44B8-8329-5CB18E0A1C93}"/>
    <cellStyle name="Hyperlink 18" xfId="1407" hidden="1" xr:uid="{A97F1AF8-198A-4B96-A200-6C8F36367226}"/>
    <cellStyle name="Hyperlink 18" xfId="1477" hidden="1" xr:uid="{A8A91342-9B23-428F-A3BE-ABFC3F6C42E9}"/>
    <cellStyle name="Hyperlink 18" xfId="1496" hidden="1" xr:uid="{35226DA8-9C8D-4A57-8BD0-CB2A712A7045}"/>
    <cellStyle name="Hyperlink 18" xfId="1626" hidden="1" xr:uid="{34B00028-4130-411A-9E82-6B3DB3FC805B}"/>
    <cellStyle name="Hyperlink 18" xfId="1573" hidden="1" xr:uid="{932229B2-18D4-4ED9-BC23-3637EB1652BD}"/>
    <cellStyle name="Hyperlink 18" xfId="1359" hidden="1" xr:uid="{EC830006-098B-4031-9868-926E8C5204FD}"/>
    <cellStyle name="Hyperlink 18" xfId="1685" hidden="1" xr:uid="{20EF363D-42A2-4B83-9EE1-F0DE04AFA2DE}"/>
    <cellStyle name="Hyperlink 18" xfId="2121" hidden="1" xr:uid="{1527D15C-9A85-4F1D-B205-16D4C3A379C5}"/>
    <cellStyle name="Hyperlink 18" xfId="2140" hidden="1" xr:uid="{D2A459F0-70CC-4A97-8147-748DB54B0845}"/>
    <cellStyle name="Hyperlink 18" xfId="2159" hidden="1" xr:uid="{5ADA51FE-866D-45F0-8392-3929984ACFD2}"/>
    <cellStyle name="Hyperlink 18" xfId="1060" hidden="1" xr:uid="{F811BA0E-185A-40FB-A0C4-519E1300350C}"/>
    <cellStyle name="Hyperlink 18" xfId="2216" hidden="1" xr:uid="{60945F26-0D59-4B56-88A7-95D1236FD50F}"/>
    <cellStyle name="Hyperlink 18" xfId="2072" hidden="1" xr:uid="{558050E2-EDB9-4EB0-8697-F9EEBC581A36}"/>
    <cellStyle name="Hyperlink 18" xfId="2178" hidden="1" xr:uid="{F1944C6B-558A-4287-984B-03980EDB15DB}"/>
    <cellStyle name="Hyperlink 18" xfId="2070" hidden="1" xr:uid="{C55BB000-EE6B-4BC4-A45C-4C57DC9F8B33}"/>
    <cellStyle name="Hyperlink 18" xfId="1955" hidden="1" xr:uid="{046E39B0-0771-4B68-AE55-BB664CDDC3ED}"/>
    <cellStyle name="Hyperlink 18" xfId="2235" hidden="1" xr:uid="{D79F0C96-F39A-4FFA-9483-4FF4C4E06F6E}"/>
    <cellStyle name="Hyperlink 18" xfId="1862" hidden="1" xr:uid="{33BEB50F-8E24-4CB4-AFF7-9297C859FFFF}"/>
    <cellStyle name="Hyperlink 18" xfId="1974" hidden="1" xr:uid="{82A0D7D1-0C65-4147-83FB-9D7E1CB125A1}"/>
    <cellStyle name="Hyperlink 18" xfId="771" hidden="1" xr:uid="{623A38C9-2CDC-4460-861A-D9F48A4C8F89}"/>
    <cellStyle name="Hyperlink 18" xfId="2197" hidden="1" xr:uid="{8E8C5E7C-0782-4BEF-A0B1-F33CF671D784}"/>
    <cellStyle name="Hyperlink 18" xfId="779" hidden="1" xr:uid="{734D5A47-FE7A-4562-AAF6-C97B320C6722}"/>
    <cellStyle name="Hyperlink 18" xfId="1936" hidden="1" xr:uid="{0300FF1F-69C5-4590-B32F-EBB4AF591269}"/>
    <cellStyle name="Hyperlink 18" xfId="1879" hidden="1" xr:uid="{CFB6DFA4-0872-47F6-A27C-B41544ABA032}"/>
    <cellStyle name="Hyperlink 18" xfId="1592" hidden="1" xr:uid="{C3C648CA-357E-4105-8AF1-471892F2F6DC}"/>
    <cellStyle name="Hyperlink 18" xfId="1898" hidden="1" xr:uid="{448F9BE4-5FEA-439A-8764-76FA46E2E296}"/>
    <cellStyle name="Hyperlink 18" xfId="1917" hidden="1" xr:uid="{16951FED-75E5-4ACC-BD04-875414CF8C52}"/>
    <cellStyle name="Hyperlink 18" xfId="2045" hidden="1" xr:uid="{E6CD1F31-24B3-428E-8DFA-3003F5AFD205}"/>
    <cellStyle name="Hyperlink 18" xfId="1993" hidden="1" xr:uid="{A23E753F-370B-4EEB-954C-38293112C04D}"/>
    <cellStyle name="Hyperlink 18" xfId="1583" hidden="1" xr:uid="{5974ACCF-0EEF-4A20-8A94-67D9BB63D078}"/>
    <cellStyle name="Hyperlink 18" xfId="2104" hidden="1" xr:uid="{04A77B40-EECD-47A2-9437-F0B87695E667}"/>
    <cellStyle name="Hyperlink 18" xfId="2496" hidden="1" xr:uid="{D6C0EA19-8693-4FE7-9622-8EDADD26EB2E}"/>
    <cellStyle name="Hyperlink 18" xfId="2515" hidden="1" xr:uid="{011C7164-9364-4447-B4F0-7F48D9083C33}"/>
    <cellStyle name="Hyperlink 18" xfId="2534" hidden="1" xr:uid="{AD4A16C6-B3CA-4E14-AB59-44D717BB161C}"/>
    <cellStyle name="Hyperlink 18" xfId="1379" hidden="1" xr:uid="{409EFFC1-9F83-47FE-A020-26523DD4DDD9}"/>
    <cellStyle name="Hyperlink 18" xfId="2591" hidden="1" xr:uid="{A70026BA-2BC6-446D-85AE-A730E21F8D09}"/>
    <cellStyle name="Hyperlink 18" xfId="2447" hidden="1" xr:uid="{5D06187D-9D1E-4D4D-95E2-9376EA71BE2E}"/>
    <cellStyle name="Hyperlink 18" xfId="2553" hidden="1" xr:uid="{0CC273B2-A7EC-4FE4-88B2-4AE0A8233989}"/>
    <cellStyle name="Hyperlink 18" xfId="2445" hidden="1" xr:uid="{41DEDE96-EDE1-4A8F-A67C-12A6CABEB647}"/>
    <cellStyle name="Hyperlink 18" xfId="2364" hidden="1" xr:uid="{D0F37A3F-322E-4004-9B29-8466FD0F9702}"/>
    <cellStyle name="Hyperlink 18" xfId="2610" hidden="1" xr:uid="{E91B7911-DF2B-464E-AEB5-37217BA30C28}"/>
    <cellStyle name="Hyperlink 18" xfId="2271" hidden="1" xr:uid="{FCD385BE-260E-41D3-B577-7448020E1D54}"/>
    <cellStyle name="Hyperlink 18" xfId="2383" hidden="1" xr:uid="{43749EBB-76F6-4C19-82FA-EC0D1B0CF899}"/>
    <cellStyle name="Hyperlink 18" xfId="2011" hidden="1" xr:uid="{214FF551-E4D4-40CF-AE03-B44E8EAC4394}"/>
    <cellStyle name="Hyperlink 18" xfId="2572" hidden="1" xr:uid="{EE0F46D0-2C20-424B-B2E2-DA64AADAA582}"/>
    <cellStyle name="Hyperlink 18" xfId="1368" hidden="1" xr:uid="{E9B36736-27BB-43BC-B4A6-169613658AC6}"/>
    <cellStyle name="Hyperlink 18" xfId="2345" hidden="1" xr:uid="{C628169E-9E3F-4D17-9DED-FD8920246350}"/>
    <cellStyle name="Hyperlink 18" xfId="2288" hidden="1" xr:uid="{570EA392-D576-4C04-899A-723651834804}"/>
    <cellStyle name="Hyperlink 18" xfId="2013" hidden="1" xr:uid="{66E4912D-AFDF-43C6-8C9A-6D20550EB4C7}"/>
    <cellStyle name="Hyperlink 18" xfId="2307" hidden="1" xr:uid="{8696CC70-6350-4193-812A-56FC9EC5C5CA}"/>
    <cellStyle name="Hyperlink 18" xfId="2326" hidden="1" xr:uid="{E814006A-8E81-46FB-92AC-D5AFA38C864F}"/>
    <cellStyle name="Hyperlink 18" xfId="2420" hidden="1" xr:uid="{45D95F85-F159-4A68-BD1F-2295EF94960D}"/>
    <cellStyle name="Hyperlink 18" xfId="2402" hidden="1" xr:uid="{9B75A1B3-6705-437D-B5BA-D2A79611D2FB}"/>
    <cellStyle name="Hyperlink 18" xfId="2005" hidden="1" xr:uid="{4D6068F8-AFDF-45C2-999A-C99E40928967}"/>
    <cellStyle name="Hyperlink 18" xfId="2479" hidden="1" xr:uid="{C4BCC5C2-2D36-4BDC-9B2C-EB6D9B65BE2D}"/>
    <cellStyle name="Hyperlink 19" xfId="218" hidden="1" xr:uid="{18D799D2-1C5B-426C-AA3C-30C9758B1278}"/>
    <cellStyle name="Hyperlink 19" xfId="314" hidden="1" xr:uid="{D56E8670-0CEF-45CE-BF71-D6424DDAE342}"/>
    <cellStyle name="Hyperlink 19" xfId="294" hidden="1" xr:uid="{138813D3-AA3C-487A-872C-56945D9A3BBD}"/>
    <cellStyle name="Hyperlink 19" xfId="636" hidden="1" xr:uid="{459941CA-5722-484D-AED2-F96CC904999A}"/>
    <cellStyle name="Hyperlink 19" xfId="486" hidden="1" xr:uid="{8D4A9CA8-578F-49F3-BA00-410C507D1B88}"/>
    <cellStyle name="Hyperlink 19" xfId="579" hidden="1" xr:uid="{C9B183F9-FD98-455E-BA48-60BA6938C080}"/>
    <cellStyle name="Hyperlink 19" xfId="129" hidden="1" xr:uid="{0D4BDAEC-06C0-4A3C-9C90-4B70B7AC0B5B}"/>
    <cellStyle name="Hyperlink 19" xfId="560" hidden="1" xr:uid="{6DCA154F-BD9A-4DD1-9A04-18647EE65AE8}"/>
    <cellStyle name="Hyperlink 19" xfId="541" hidden="1" xr:uid="{B1187DBA-9431-42C1-936C-E290FAB6D5F3}"/>
    <cellStyle name="Hyperlink 19" xfId="136" hidden="1" xr:uid="{4FD98BF9-32AA-4E5C-963A-A717A0C844CB}"/>
    <cellStyle name="Hyperlink 19" xfId="617" hidden="1" xr:uid="{B3EA4675-0E3D-41C6-828B-F18C6F83CB3D}"/>
    <cellStyle name="Hyperlink 19" xfId="168" hidden="1" xr:uid="{40B9CF82-FE57-4908-94F8-CBA679A3DAFA}"/>
    <cellStyle name="Hyperlink 19" xfId="524" hidden="1" xr:uid="{9831BCE1-B1AD-4D40-B7DA-44C0B6D99F3F}"/>
    <cellStyle name="Hyperlink 19" xfId="334" hidden="1" xr:uid="{C6F91F55-2C5A-475C-AFB5-569772BE6C69}"/>
    <cellStyle name="Hyperlink 19" xfId="375" hidden="1" xr:uid="{A0FEB673-019F-45D0-9EDC-6691AD226B9F}"/>
    <cellStyle name="Hyperlink 19" xfId="225" hidden="1" xr:uid="{1115715B-65C5-463A-8BA0-EC7AEBD56154}"/>
    <cellStyle name="Hyperlink 19" xfId="493" hidden="1" xr:uid="{945257AB-89F1-4485-95D9-D92EBF939CEF}"/>
    <cellStyle name="Hyperlink 19" xfId="598" hidden="1" xr:uid="{683CD143-F51B-4BE6-A972-5CE4EB76CA72}"/>
    <cellStyle name="Hyperlink 19" xfId="655" hidden="1" xr:uid="{50A31744-DB21-4273-9067-99E4849E36F6}"/>
    <cellStyle name="Hyperlink 19" xfId="354" hidden="1" xr:uid="{493C45EF-5B65-4CE0-8463-F66CFEC1527D}"/>
    <cellStyle name="Hyperlink 19" xfId="395" hidden="1" xr:uid="{3E852FA7-4785-4F4C-B60D-6FD018FFE966}"/>
    <cellStyle name="Hyperlink 19" xfId="257" hidden="1" xr:uid="{807BC80E-4498-46B9-8866-F54F48ADE6E6}"/>
    <cellStyle name="Hyperlink 19" xfId="274" hidden="1" xr:uid="{F9B242BC-0F18-4E85-A354-70DFACF5DFA4}"/>
    <cellStyle name="Hyperlink 19" xfId="465" hidden="1" xr:uid="{B14E5909-4239-4EB7-9E0A-2AA6FC29661C}"/>
    <cellStyle name="Hyperlink 19" xfId="870" hidden="1" xr:uid="{87251A7C-CB82-4E26-95A0-4118274D680E}"/>
    <cellStyle name="Hyperlink 19" xfId="966" hidden="1" xr:uid="{3415A71B-7786-4307-816B-28F4A82E2CBC}"/>
    <cellStyle name="Hyperlink 19" xfId="946" hidden="1" xr:uid="{8C49278C-FF0B-4F5A-84EC-A0DA73128AE2}"/>
    <cellStyle name="Hyperlink 19" xfId="1266" hidden="1" xr:uid="{3A769A80-19AC-4049-895F-F683611AA464}"/>
    <cellStyle name="Hyperlink 19" xfId="1116" hidden="1" xr:uid="{CA90E558-F49C-4623-A9D7-87D90772F01F}"/>
    <cellStyle name="Hyperlink 19" xfId="1209" hidden="1" xr:uid="{00B3248C-A542-4FE7-9DB4-C59A4A2302F4}"/>
    <cellStyle name="Hyperlink 19" xfId="797" hidden="1" xr:uid="{AFD6824E-7C9C-43E7-BA20-98BBBAF2DC58}"/>
    <cellStyle name="Hyperlink 19" xfId="1190" hidden="1" xr:uid="{1675B798-1041-4236-A42E-014D490D8E2D}"/>
    <cellStyle name="Hyperlink 19" xfId="1171" hidden="1" xr:uid="{BA2B8940-FFEF-4C63-AE43-6F3B48B0F344}"/>
    <cellStyle name="Hyperlink 19" xfId="804" hidden="1" xr:uid="{EA578B89-E1D2-4C33-88F1-602FB039B629}"/>
    <cellStyle name="Hyperlink 19" xfId="1247" hidden="1" xr:uid="{7257FAF5-9526-4401-9C07-7CEFD6A3FFD5}"/>
    <cellStyle name="Hyperlink 19" xfId="836" hidden="1" xr:uid="{0A2285E9-77FD-40DC-AD12-8BBE586CF8EF}"/>
    <cellStyle name="Hyperlink 19" xfId="1154" hidden="1" xr:uid="{92D02F77-8C2B-47C0-B11A-D73756322CDB}"/>
    <cellStyle name="Hyperlink 19" xfId="986" hidden="1" xr:uid="{E22E8320-162B-4101-BA63-51C4E69054EF}"/>
    <cellStyle name="Hyperlink 19" xfId="1027" hidden="1" xr:uid="{5F805412-47B7-4F87-B457-4B2EDB96B278}"/>
    <cellStyle name="Hyperlink 19" xfId="877" hidden="1" xr:uid="{C72E8F59-792B-4950-8528-102CE36B7F37}"/>
    <cellStyle name="Hyperlink 19" xfId="1123" hidden="1" xr:uid="{FFAB36DD-E2FD-47B2-B155-2F5E33D44CC8}"/>
    <cellStyle name="Hyperlink 19" xfId="1228" hidden="1" xr:uid="{81E8AA30-5215-411F-AF10-6D60DC7A22B5}"/>
    <cellStyle name="Hyperlink 19" xfId="1285" hidden="1" xr:uid="{0D952177-5C0E-46C1-856B-2C1AB19FBEA6}"/>
    <cellStyle name="Hyperlink 19" xfId="1006" hidden="1" xr:uid="{37FE5A74-46DE-4392-AEDB-587210EC5611}"/>
    <cellStyle name="Hyperlink 19" xfId="1047" hidden="1" xr:uid="{2E2E3FAD-3FB6-47AA-8923-0E5C143D4129}"/>
    <cellStyle name="Hyperlink 19" xfId="909" hidden="1" xr:uid="{1CE6EE37-BB92-4716-A659-4E7978F48F6B}"/>
    <cellStyle name="Hyperlink 19" xfId="926" hidden="1" xr:uid="{68241D83-98EA-4E2A-BACB-742E1961C3B6}"/>
    <cellStyle name="Hyperlink 19" xfId="1095" hidden="1" xr:uid="{3BFD94BC-735C-4011-B3EB-38122C8242A3}"/>
    <cellStyle name="Hyperlink 19" xfId="1404" hidden="1" xr:uid="{632694C5-C8E8-4A87-A894-E9DACFE6880E}"/>
    <cellStyle name="Hyperlink 19" xfId="1497" hidden="1" xr:uid="{D16F0EE6-7C95-4A08-AF7A-D7D391D621AB}"/>
    <cellStyle name="Hyperlink 19" xfId="1478" hidden="1" xr:uid="{45D37494-C18E-4CA7-BAE8-3E7F9866E42B}"/>
    <cellStyle name="Hyperlink 19" xfId="1798" hidden="1" xr:uid="{97A3F0DD-9E05-4EE2-AF60-8B50D4CA5639}"/>
    <cellStyle name="Hyperlink 19" xfId="1648" hidden="1" xr:uid="{17DBCB2A-AF47-4C10-8B22-EDA3AAB5E93B}"/>
    <cellStyle name="Hyperlink 19" xfId="1741" hidden="1" xr:uid="{7A79F358-279D-4492-B4BC-755FFAB0BB38}"/>
    <cellStyle name="Hyperlink 19" xfId="1321" hidden="1" xr:uid="{731AC96D-B0C2-46D0-9C76-F9AA587CE769}"/>
    <cellStyle name="Hyperlink 19" xfId="1722" hidden="1" xr:uid="{CE6C117A-08A0-45AB-9087-0DE7CC8682A9}"/>
    <cellStyle name="Hyperlink 19" xfId="1703" hidden="1" xr:uid="{83C1C78E-0158-48F6-81BA-1887174AADB7}"/>
    <cellStyle name="Hyperlink 19" xfId="1328" hidden="1" xr:uid="{0BE2802F-9265-43AF-AE52-309BF5E03452}"/>
    <cellStyle name="Hyperlink 19" xfId="1779" hidden="1" xr:uid="{4958129D-66E4-4282-8115-98171D5B2575}"/>
    <cellStyle name="Hyperlink 19" xfId="1360" hidden="1" xr:uid="{7A102597-521E-42E8-9E44-E66CA61A27D3}"/>
    <cellStyle name="Hyperlink 19" xfId="1686" hidden="1" xr:uid="{E4C56ED3-A318-4404-988F-534D7CF7FDC9}"/>
    <cellStyle name="Hyperlink 19" xfId="1516" hidden="1" xr:uid="{92387309-5683-4167-A4A5-59A2882BAF0D}"/>
    <cellStyle name="Hyperlink 19" xfId="1555" hidden="1" xr:uid="{1E4A8A00-4431-49CE-A20C-05386DFE3B93}"/>
    <cellStyle name="Hyperlink 19" xfId="1411" hidden="1" xr:uid="{3181AF28-30C4-462D-A350-2A6C806033F9}"/>
    <cellStyle name="Hyperlink 19" xfId="1655" hidden="1" xr:uid="{9FA5CBF2-1F89-42B1-9204-0B7CAFF89CB5}"/>
    <cellStyle name="Hyperlink 19" xfId="1760" hidden="1" xr:uid="{AA6887B4-7715-4062-A625-5F19422B367F}"/>
    <cellStyle name="Hyperlink 19" xfId="1817" hidden="1" xr:uid="{EA846A37-2C6A-40D8-87B5-BAA98F231D07}"/>
    <cellStyle name="Hyperlink 19" xfId="1535" hidden="1" xr:uid="{C2E72ED3-645A-4814-84FD-AA6680BAC20E}"/>
    <cellStyle name="Hyperlink 19" xfId="1574" hidden="1" xr:uid="{76D2BD80-9320-47AC-A252-49087B7D64DF}"/>
    <cellStyle name="Hyperlink 19" xfId="1442" hidden="1" xr:uid="{5607D3B2-8EF2-4122-9EB5-6776A7DC12A0}"/>
    <cellStyle name="Hyperlink 19" xfId="1459" hidden="1" xr:uid="{7BE84C0F-4244-4B97-957E-EE3352743D6A}"/>
    <cellStyle name="Hyperlink 19" xfId="1627" hidden="1" xr:uid="{C6821B83-B7AC-4B83-BA5F-FFCB4A124FA9}"/>
    <cellStyle name="Hyperlink 19" xfId="1595" hidden="1" xr:uid="{34EE0D6E-F3C4-4957-AB2C-BF9304561FEB}"/>
    <cellStyle name="Hyperlink 19" xfId="1918" hidden="1" xr:uid="{3D857331-908B-4307-82B9-9980F55EB2B0}"/>
    <cellStyle name="Hyperlink 19" xfId="1899" hidden="1" xr:uid="{9EA6D90E-EF1E-403C-9FF4-A2DEAFC00143}"/>
    <cellStyle name="Hyperlink 19" xfId="2217" hidden="1" xr:uid="{5AF44496-F55F-4D46-89A9-9A88F04AFC01}"/>
    <cellStyle name="Hyperlink 19" xfId="2067" hidden="1" xr:uid="{9E36E530-9F87-4D9F-8553-323BECE26C32}"/>
    <cellStyle name="Hyperlink 19" xfId="2160" hidden="1" xr:uid="{32FF7400-197F-4979-A055-C28719627F63}"/>
    <cellStyle name="Hyperlink 19" xfId="1069" hidden="1" xr:uid="{D4239813-C25B-45AA-BE51-D00D7F5B0196}"/>
    <cellStyle name="Hyperlink 19" xfId="2141" hidden="1" xr:uid="{587E451A-B1A4-46A6-BDF3-008D8F088A3C}"/>
    <cellStyle name="Hyperlink 19" xfId="2122" hidden="1" xr:uid="{5DBF4B46-284A-4259-8400-EC8D915B98FC}"/>
    <cellStyle name="Hyperlink 19" xfId="1829" hidden="1" xr:uid="{CA8BAEFB-4F46-4B66-AFD7-FB32FB4B74D0}"/>
    <cellStyle name="Hyperlink 19" xfId="2198" hidden="1" xr:uid="{9B057405-5E1B-49FC-9733-E5F8139A764E}"/>
    <cellStyle name="Hyperlink 19" xfId="1582" hidden="1" xr:uid="{DB3E48D3-11AB-4223-8B15-175728A86547}"/>
    <cellStyle name="Hyperlink 19" xfId="2105" hidden="1" xr:uid="{8AF74EC1-7400-4E15-AEEC-B4B91D56BE29}"/>
    <cellStyle name="Hyperlink 19" xfId="1937" hidden="1" xr:uid="{D5F4D408-A271-482E-A8B4-B1AF94BA4B7B}"/>
    <cellStyle name="Hyperlink 19" xfId="1975" hidden="1" xr:uid="{5AE44A78-9A46-434B-8F34-2C54BD2074A7}"/>
    <cellStyle name="Hyperlink 19" xfId="971" hidden="1" xr:uid="{DA1CB37F-E5DD-4448-B5B1-59DA65200F83}"/>
    <cellStyle name="Hyperlink 19" xfId="2074" hidden="1" xr:uid="{22FA5D21-D811-48B0-ACC0-7E9939BE621D}"/>
    <cellStyle name="Hyperlink 19" xfId="2179" hidden="1" xr:uid="{40781366-5223-41CF-8CAA-4F9EBDEC0C3A}"/>
    <cellStyle name="Hyperlink 19" xfId="2236" hidden="1" xr:uid="{B3AEA421-616A-4511-B4FA-F40A260BAEF7}"/>
    <cellStyle name="Hyperlink 19" xfId="1956" hidden="1" xr:uid="{CD2964F2-3C00-4395-A708-C5AA1DB5E22B}"/>
    <cellStyle name="Hyperlink 19" xfId="1994" hidden="1" xr:uid="{D2438DC7-1B49-4854-844A-03CEAA9F1780}"/>
    <cellStyle name="Hyperlink 19" xfId="1863" hidden="1" xr:uid="{4FA6AC6F-EF63-4F00-81C4-248FF3152AEF}"/>
    <cellStyle name="Hyperlink 19" xfId="1880" hidden="1" xr:uid="{AC1643D7-7BCF-45F8-B106-5BB1A2BFDDE2}"/>
    <cellStyle name="Hyperlink 19" xfId="2046" hidden="1" xr:uid="{A08F833D-5EA0-4AF0-B40A-A8E0A9BAAD36}"/>
    <cellStyle name="Hyperlink 19" xfId="2016" hidden="1" xr:uid="{4B391F25-1838-4035-A8E5-7CAE631D27F1}"/>
    <cellStyle name="Hyperlink 19" xfId="2327" hidden="1" xr:uid="{4744CEBB-669E-47AD-AD21-D614E2F6354D}"/>
    <cellStyle name="Hyperlink 19" xfId="2308" hidden="1" xr:uid="{741CC83E-AC02-454D-B25E-7AFE29D258CC}"/>
    <cellStyle name="Hyperlink 19" xfId="2592" hidden="1" xr:uid="{6F6C6455-6F3F-406D-98CF-A7849065A835}"/>
    <cellStyle name="Hyperlink 19" xfId="2442" hidden="1" xr:uid="{49A2D7ED-8FC7-48F2-A858-5A98813A05B7}"/>
    <cellStyle name="Hyperlink 19" xfId="2535" hidden="1" xr:uid="{EF3EA3F9-EE7D-471D-863A-8722CAA8F180}"/>
    <cellStyle name="Hyperlink 19" xfId="1056" hidden="1" xr:uid="{3610CB9E-54CB-4F64-BE46-755A992BE44B}"/>
    <cellStyle name="Hyperlink 19" xfId="2516" hidden="1" xr:uid="{5B9E79DE-2762-49F7-AC7E-3244EFD799C8}"/>
    <cellStyle name="Hyperlink 19" xfId="2497" hidden="1" xr:uid="{650AF6EF-1613-4629-B6BB-76DB9181D71F}"/>
    <cellStyle name="Hyperlink 19" xfId="850" hidden="1" xr:uid="{E0A03082-5662-4DA3-89F8-A4D7C486F1B2}"/>
    <cellStyle name="Hyperlink 19" xfId="2573" hidden="1" xr:uid="{6DB62926-F282-4DEE-B404-8E186F5978F4}"/>
    <cellStyle name="Hyperlink 19" xfId="2004" hidden="1" xr:uid="{C1C3AF21-4E7D-4C3F-92BC-1DF865ED58D1}"/>
    <cellStyle name="Hyperlink 19" xfId="2480" hidden="1" xr:uid="{2887268C-096D-4F99-8FEB-87136B0BBF95}"/>
    <cellStyle name="Hyperlink 19" xfId="2346" hidden="1" xr:uid="{91A0B046-0CBE-45C5-9558-D3F9B7CDE6DF}"/>
    <cellStyle name="Hyperlink 19" xfId="2384" hidden="1" xr:uid="{BB6888EC-50C4-41C0-9B77-22F1A7A147F7}"/>
    <cellStyle name="Hyperlink 19" xfId="2009" hidden="1" xr:uid="{69E85D40-5A22-48C3-8EC5-72260DBF5254}"/>
    <cellStyle name="Hyperlink 19" xfId="2449" hidden="1" xr:uid="{01151970-D878-4C21-8999-809EDB7C2588}"/>
    <cellStyle name="Hyperlink 19" xfId="2554" hidden="1" xr:uid="{A174F4EA-43C1-4C64-A4F1-B11A946E8C59}"/>
    <cellStyle name="Hyperlink 19" xfId="2611" hidden="1" xr:uid="{5F8858EB-F76A-4A44-B8FD-06A1F30E9781}"/>
    <cellStyle name="Hyperlink 19" xfId="2365" hidden="1" xr:uid="{0D98C7CD-ABE1-41FD-A76A-00BCB95F5B05}"/>
    <cellStyle name="Hyperlink 19" xfId="2403" hidden="1" xr:uid="{5AE5C27A-EF82-4EB0-BCB4-DC27FD2AA59F}"/>
    <cellStyle name="Hyperlink 19" xfId="2272" hidden="1" xr:uid="{F7750762-988A-4F55-B2EA-EFD6455A24E9}"/>
    <cellStyle name="Hyperlink 19" xfId="2289" hidden="1" xr:uid="{AFF40549-3139-4C7D-85A8-7A4DE154E9C0}"/>
    <cellStyle name="Hyperlink 19" xfId="2421" hidden="1" xr:uid="{5C712248-D671-4DBD-8E62-317180DC335F}"/>
    <cellStyle name="Hyperlink 2" xfId="85" xr:uid="{C20D21AD-C9D2-483E-9686-0BFCE4484A17}"/>
    <cellStyle name="Hyperlink 20" xfId="396" hidden="1" xr:uid="{4B7CB5FD-25A5-47C2-B8FE-A0989D01CF59}"/>
    <cellStyle name="Hyperlink 20" xfId="466" hidden="1" xr:uid="{2FE1733E-3AB0-40A4-AEC0-BCF018943D20}"/>
    <cellStyle name="Hyperlink 20" xfId="494" hidden="1" xr:uid="{3868DEE5-E511-4ED5-890D-81607E0FFCCC}"/>
    <cellStyle name="Hyperlink 20" xfId="637" hidden="1" xr:uid="{6B0031D2-60AF-4A22-822D-73048E1B98E1}"/>
    <cellStyle name="Hyperlink 20" xfId="226" hidden="1" xr:uid="{D184DB17-744A-402E-A870-2B2815B82E7C}"/>
    <cellStyle name="Hyperlink 20" xfId="376" hidden="1" xr:uid="{1760FC67-2C84-44AC-8492-BF68A29FA481}"/>
    <cellStyle name="Hyperlink 20" xfId="542" hidden="1" xr:uid="{69E3B58C-F505-4605-9D2A-FC8F665DEA02}"/>
    <cellStyle name="Hyperlink 20" xfId="618" hidden="1" xr:uid="{E42107CA-F0FE-4E34-8CB9-02C25D902972}"/>
    <cellStyle name="Hyperlink 20" xfId="525" hidden="1" xr:uid="{81868EAA-6A6A-4B7D-ABAD-89BAEB3FCD69}"/>
    <cellStyle name="Hyperlink 20" xfId="580" hidden="1" xr:uid="{685E5D65-C4FB-4B03-9C1F-F5D6FBFC04AD}"/>
    <cellStyle name="Hyperlink 20" xfId="126" hidden="1" xr:uid="{B227B54C-6569-4F65-BD9D-906D61A90E29}"/>
    <cellStyle name="Hyperlink 20" xfId="483" hidden="1" xr:uid="{FB0A2C20-22C8-416C-8706-318EBA148CFF}"/>
    <cellStyle name="Hyperlink 20" xfId="137" hidden="1" xr:uid="{159A42F5-148A-4547-8FD0-8A123189B1E3}"/>
    <cellStyle name="Hyperlink 20" xfId="275" hidden="1" xr:uid="{133EE5A6-451F-4B27-B242-3866EEED3403}"/>
    <cellStyle name="Hyperlink 20" xfId="258" hidden="1" xr:uid="{3D135233-CF80-41CA-A684-B7533AF6C13A}"/>
    <cellStyle name="Hyperlink 20" xfId="599" hidden="1" xr:uid="{60F20BAF-BDAB-4AC6-8A67-AB9AA1A6331E}"/>
    <cellStyle name="Hyperlink 20" xfId="315" hidden="1" xr:uid="{7F6C6F3F-CB2E-44AE-8DE6-BE78A4EDC78C}"/>
    <cellStyle name="Hyperlink 20" xfId="561" hidden="1" xr:uid="{D9B0F089-4247-42DA-B59F-88C50AB57DE9}"/>
    <cellStyle name="Hyperlink 20" xfId="215" hidden="1" xr:uid="{E26D3772-DA11-4287-8D9E-FACBA440CE99}"/>
    <cellStyle name="Hyperlink 20" xfId="355" hidden="1" xr:uid="{647103BB-7338-4E8E-8820-15F8B98BD79F}"/>
    <cellStyle name="Hyperlink 20" xfId="335" hidden="1" xr:uid="{E218BC46-61C2-4F08-9DE5-B9DDCB8B990B}"/>
    <cellStyle name="Hyperlink 20" xfId="656" hidden="1" xr:uid="{912B2456-DDAD-49E1-8872-D3F3C67719FC}"/>
    <cellStyle name="Hyperlink 20" xfId="295" hidden="1" xr:uid="{C3974C38-03D4-497E-8FE1-BB88E5181801}"/>
    <cellStyle name="Hyperlink 20" xfId="169" hidden="1" xr:uid="{E415AFB9-C205-40EE-A557-DD7550AFE366}"/>
    <cellStyle name="Hyperlink 20" xfId="1048" hidden="1" xr:uid="{FBD0E5D0-A428-49BF-8DCE-6090EFCCBD6B}"/>
    <cellStyle name="Hyperlink 20" xfId="1096" hidden="1" xr:uid="{A23E19E1-7B54-4A6D-BF4A-B340FE055AD2}"/>
    <cellStyle name="Hyperlink 20" xfId="1124" hidden="1" xr:uid="{5191FD99-96AF-4DAF-92FD-073023BD3617}"/>
    <cellStyle name="Hyperlink 20" xfId="1267" hidden="1" xr:uid="{7B0553C5-F639-427F-A121-38A564D290CC}"/>
    <cellStyle name="Hyperlink 20" xfId="878" hidden="1" xr:uid="{BCE2D538-647B-4569-A070-9ADA2673FD2D}"/>
    <cellStyle name="Hyperlink 20" xfId="1028" hidden="1" xr:uid="{92C0DDAA-7823-4623-B6B5-8BEC1FDCABA2}"/>
    <cellStyle name="Hyperlink 20" xfId="1172" hidden="1" xr:uid="{4A1D5EB5-B839-4A16-9D55-5DCF1BF0EE2D}"/>
    <cellStyle name="Hyperlink 20" xfId="1248" hidden="1" xr:uid="{802DAB99-E78D-4FEB-9490-3683488EFF2F}"/>
    <cellStyle name="Hyperlink 20" xfId="1155" hidden="1" xr:uid="{60D04651-B4E6-4199-AE32-E9C01D6116C4}"/>
    <cellStyle name="Hyperlink 20" xfId="1210" hidden="1" xr:uid="{3257EA69-E4A0-4B63-BE6C-C2F3055EED8B}"/>
    <cellStyle name="Hyperlink 20" xfId="794" hidden="1" xr:uid="{0572FC0C-1E84-4980-9255-A89794445D93}"/>
    <cellStyle name="Hyperlink 20" xfId="1113" hidden="1" xr:uid="{854C97A0-65D3-4C35-8C3E-3D432E180D9F}"/>
    <cellStyle name="Hyperlink 20" xfId="805" hidden="1" xr:uid="{7ED9D8D0-BB72-482D-8083-256057CC3ABD}"/>
    <cellStyle name="Hyperlink 20" xfId="927" hidden="1" xr:uid="{06E51A3B-308A-4D18-BC42-99CB72F9BF1F}"/>
    <cellStyle name="Hyperlink 20" xfId="910" hidden="1" xr:uid="{57EE0660-9B5C-4C97-BEA6-66DA900A00F1}"/>
    <cellStyle name="Hyperlink 20" xfId="1229" hidden="1" xr:uid="{4CCD9F60-B122-47E1-B2EA-7BC192ED71B8}"/>
    <cellStyle name="Hyperlink 20" xfId="967" hidden="1" xr:uid="{4254FDF0-02A0-4C4D-9B97-ADDC8913243B}"/>
    <cellStyle name="Hyperlink 20" xfId="1191" hidden="1" xr:uid="{FDB4668B-8E68-4A7A-9ABE-193B5A67365B}"/>
    <cellStyle name="Hyperlink 20" xfId="867" hidden="1" xr:uid="{1D214D8C-3CB2-4928-A67A-A23316EB5291}"/>
    <cellStyle name="Hyperlink 20" xfId="1007" hidden="1" xr:uid="{B847E900-5E63-4D91-A6AE-B6E2E1F646B9}"/>
    <cellStyle name="Hyperlink 20" xfId="987" hidden="1" xr:uid="{AD0E47A0-AED0-4C33-BC65-19258949F6E8}"/>
    <cellStyle name="Hyperlink 20" xfId="1286" hidden="1" xr:uid="{6E4BC2C4-3225-4333-8630-ED3BF886DE32}"/>
    <cellStyle name="Hyperlink 20" xfId="947" hidden="1" xr:uid="{1A759CCC-AFF8-4460-A682-E70296E833F4}"/>
    <cellStyle name="Hyperlink 20" xfId="837" hidden="1" xr:uid="{8304B662-B9AB-4F36-8C9F-1C2BE65838F7}"/>
    <cellStyle name="Hyperlink 20" xfId="1575" hidden="1" xr:uid="{C6311C5F-AB36-44C9-AACB-F15C644F902C}"/>
    <cellStyle name="Hyperlink 20" xfId="1628" hidden="1" xr:uid="{46E404C4-1D31-49B9-8752-5D5E7E705EBE}"/>
    <cellStyle name="Hyperlink 20" xfId="1656" hidden="1" xr:uid="{F7D22104-448A-4C71-9467-800AE68A04B0}"/>
    <cellStyle name="Hyperlink 20" xfId="1799" hidden="1" xr:uid="{1EEFA680-18E4-4D20-9696-7AC082B3E954}"/>
    <cellStyle name="Hyperlink 20" xfId="1412" hidden="1" xr:uid="{A81AE30F-C008-4FCE-A92C-427E3D189704}"/>
    <cellStyle name="Hyperlink 20" xfId="1556" hidden="1" xr:uid="{2FA67501-99B8-4E92-8C75-D78F4F9ADD7A}"/>
    <cellStyle name="Hyperlink 20" xfId="1704" hidden="1" xr:uid="{DEEA13B1-4F5A-4B14-B759-E6B9FAB905A5}"/>
    <cellStyle name="Hyperlink 20" xfId="1780" hidden="1" xr:uid="{BBE94398-D28C-4C77-887D-538850D6C682}"/>
    <cellStyle name="Hyperlink 20" xfId="1687" hidden="1" xr:uid="{83DD52D3-A0DD-4951-AEA2-ADEAB3BB4659}"/>
    <cellStyle name="Hyperlink 20" xfId="1742" hidden="1" xr:uid="{0EE819E5-999C-4D07-9816-21ACE4BB95C4}"/>
    <cellStyle name="Hyperlink 20" xfId="1318" hidden="1" xr:uid="{2B017BE8-ACC3-4D76-A52B-CBF2C453420C}"/>
    <cellStyle name="Hyperlink 20" xfId="1645" hidden="1" xr:uid="{14C12263-82B8-4606-8A21-87FDBEDB4081}"/>
    <cellStyle name="Hyperlink 20" xfId="1329" hidden="1" xr:uid="{06FC00AA-40BE-4DD9-94C7-5066CCBEB3A1}"/>
    <cellStyle name="Hyperlink 20" xfId="1460" hidden="1" xr:uid="{FD4E81E8-8B82-4160-9A09-8E53F12EFB4F}"/>
    <cellStyle name="Hyperlink 20" xfId="1443" hidden="1" xr:uid="{F433BB6D-93BD-4C38-A200-E28994FCBA34}"/>
    <cellStyle name="Hyperlink 20" xfId="1761" hidden="1" xr:uid="{F63DE5FC-FDB8-4D48-A062-D940AB494AAA}"/>
    <cellStyle name="Hyperlink 20" xfId="1498" hidden="1" xr:uid="{A8B101AA-3D9A-4477-8263-BFC288899EE2}"/>
    <cellStyle name="Hyperlink 20" xfId="1723" hidden="1" xr:uid="{3149ADAE-2F00-4627-A879-558DA9854726}"/>
    <cellStyle name="Hyperlink 20" xfId="1401" hidden="1" xr:uid="{1C8AE9CE-A318-41EF-9509-B18ED5BBEAA2}"/>
    <cellStyle name="Hyperlink 20" xfId="1536" hidden="1" xr:uid="{A8DA8298-CADB-43F3-843E-FE346CBB15E9}"/>
    <cellStyle name="Hyperlink 20" xfId="1517" hidden="1" xr:uid="{7E2161C6-C85D-4477-B762-CBE002AED4E5}"/>
    <cellStyle name="Hyperlink 20" xfId="1818" hidden="1" xr:uid="{3ADF041B-B630-4C30-90AE-C4708804E81A}"/>
    <cellStyle name="Hyperlink 20" xfId="1479" hidden="1" xr:uid="{D4196646-7DC7-4B18-AF01-B18A14220EC4}"/>
    <cellStyle name="Hyperlink 20" xfId="1361" hidden="1" xr:uid="{7FEC221C-340F-4F20-82A2-E765992277F1}"/>
    <cellStyle name="Hyperlink 20" xfId="1995" hidden="1" xr:uid="{C446C1ED-408C-488D-A02B-594CC8206486}"/>
    <cellStyle name="Hyperlink 20" xfId="2047" hidden="1" xr:uid="{BBEA0652-3701-4FE4-9882-AFFD115F5BB5}"/>
    <cellStyle name="Hyperlink 20" xfId="2075" hidden="1" xr:uid="{436EDDD0-3115-4ED2-A8CB-0F8E01A57ABA}"/>
    <cellStyle name="Hyperlink 20" xfId="2218" hidden="1" xr:uid="{7F92D364-3CAA-41B9-9582-4646D8907E96}"/>
    <cellStyle name="Hyperlink 20" xfId="1058" hidden="1" xr:uid="{1D9F2236-6D34-4DAC-A9B9-7AEF8A2463E6}"/>
    <cellStyle name="Hyperlink 20" xfId="1976" hidden="1" xr:uid="{6D1E4782-4DF8-4E5B-A164-EEE29F13B009}"/>
    <cellStyle name="Hyperlink 20" xfId="2123" hidden="1" xr:uid="{EBDECE9C-7FBD-4A5B-A526-0E8E12402F47}"/>
    <cellStyle name="Hyperlink 20" xfId="2199" hidden="1" xr:uid="{2F1900B6-C9C1-417C-97ED-8E3317EA5F8D}"/>
    <cellStyle name="Hyperlink 20" xfId="2106" hidden="1" xr:uid="{6D736505-B990-4946-8696-DCA7012D1CE3}"/>
    <cellStyle name="Hyperlink 20" xfId="2161" hidden="1" xr:uid="{3037D86C-1BBB-4532-9EAA-58473D8B3234}"/>
    <cellStyle name="Hyperlink 20" xfId="1376" hidden="1" xr:uid="{EDCE1F61-A412-4DF7-A2BC-D6340D1C3477}"/>
    <cellStyle name="Hyperlink 20" xfId="2064" hidden="1" xr:uid="{DFE7F99B-6281-4B25-BBE6-23AF44882B70}"/>
    <cellStyle name="Hyperlink 20" xfId="1828" hidden="1" xr:uid="{E6A09F71-EB57-4E1F-82E7-AA083832261B}"/>
    <cellStyle name="Hyperlink 20" xfId="1881" hidden="1" xr:uid="{AE6098D7-F96F-4EA0-AC9B-D6CD5178E0A0}"/>
    <cellStyle name="Hyperlink 20" xfId="1864" hidden="1" xr:uid="{730C3318-E626-4B95-80D3-DD3D652BACA4}"/>
    <cellStyle name="Hyperlink 20" xfId="2180" hidden="1" xr:uid="{4D380661-ED7B-4E9C-B788-DCCCC8D313F5}"/>
    <cellStyle name="Hyperlink 20" xfId="1919" hidden="1" xr:uid="{C4000E7B-294F-4BF0-B438-8AC46E2343EA}"/>
    <cellStyle name="Hyperlink 20" xfId="2142" hidden="1" xr:uid="{B08332B6-CC09-469F-9D55-D0A1EB2E9C59}"/>
    <cellStyle name="Hyperlink 20" xfId="1598" hidden="1" xr:uid="{6072A995-D15E-447C-A9B5-200981C60CBF}"/>
    <cellStyle name="Hyperlink 20" xfId="1957" hidden="1" xr:uid="{0B7998E1-DFC4-4FAD-A841-249623104A63}"/>
    <cellStyle name="Hyperlink 20" xfId="1938" hidden="1" xr:uid="{834A88DD-9455-45BD-8888-891EDD1D0C56}"/>
    <cellStyle name="Hyperlink 20" xfId="2237" hidden="1" xr:uid="{FF4BDDB0-3A5E-4110-9CC0-388A0E0BD3F7}"/>
    <cellStyle name="Hyperlink 20" xfId="1900" hidden="1" xr:uid="{172E2731-D66A-4D0E-ADDE-FD337E3DE939}"/>
    <cellStyle name="Hyperlink 20" xfId="782" hidden="1" xr:uid="{E25E5636-B8CC-413C-BEE6-E8FCC190910C}"/>
    <cellStyle name="Hyperlink 20" xfId="2404" hidden="1" xr:uid="{FA898628-2740-4248-8A38-61180E0D69DD}"/>
    <cellStyle name="Hyperlink 20" xfId="2422" hidden="1" xr:uid="{C3D21B53-A1E7-4A08-83A1-053E4BBA2916}"/>
    <cellStyle name="Hyperlink 20" xfId="2450" hidden="1" xr:uid="{F311249A-9D91-44B6-81E0-6EB8B4C07668}"/>
    <cellStyle name="Hyperlink 20" xfId="2593" hidden="1" xr:uid="{1290FC97-27A4-44F8-9F2D-AFC393C084FF}"/>
    <cellStyle name="Hyperlink 20" xfId="1070" hidden="1" xr:uid="{941495D9-CE2B-4C8A-9BDC-6D1D0B92C77A}"/>
    <cellStyle name="Hyperlink 20" xfId="2385" hidden="1" xr:uid="{265D3131-0158-42D7-B1C1-2DDE89766133}"/>
    <cellStyle name="Hyperlink 20" xfId="2498" hidden="1" xr:uid="{397545A1-A3F6-47D8-9B79-3C4E186ADF6B}"/>
    <cellStyle name="Hyperlink 20" xfId="2574" hidden="1" xr:uid="{9534C121-9076-480C-BE4F-9007831F48C1}"/>
    <cellStyle name="Hyperlink 20" xfId="2481" hidden="1" xr:uid="{E57E71B7-694D-43C0-BB81-9976D3D72183}"/>
    <cellStyle name="Hyperlink 20" xfId="2536" hidden="1" xr:uid="{9651BED5-1DF4-47E1-8387-C45770064237}"/>
    <cellStyle name="Hyperlink 20" xfId="851" hidden="1" xr:uid="{48D2339F-B87D-413D-98A4-C73D4991EBF7}"/>
    <cellStyle name="Hyperlink 20" xfId="2439" hidden="1" xr:uid="{D7B9EAEC-C2A1-46DD-A29E-0AEEE24D4351}"/>
    <cellStyle name="Hyperlink 20" xfId="1827" hidden="1" xr:uid="{98071F02-9EF2-4B63-AE6B-B01DDD4E131F}"/>
    <cellStyle name="Hyperlink 20" xfId="2290" hidden="1" xr:uid="{AE800E04-4169-4BD7-8963-61628EA11C55}"/>
    <cellStyle name="Hyperlink 20" xfId="2273" hidden="1" xr:uid="{D76461D1-F8FD-49BF-8C00-0DFF8561170D}"/>
    <cellStyle name="Hyperlink 20" xfId="2555" hidden="1" xr:uid="{5E9BED7B-2D19-4475-9322-6A6C6BFBFD7A}"/>
    <cellStyle name="Hyperlink 20" xfId="2328" hidden="1" xr:uid="{2D01BEAA-4C1E-4D7D-99FB-FD826BA6E84D}"/>
    <cellStyle name="Hyperlink 20" xfId="2517" hidden="1" xr:uid="{B6993DC1-7689-440D-8941-70B0E98E6AE3}"/>
    <cellStyle name="Hyperlink 20" xfId="2019" hidden="1" xr:uid="{3A66CBC1-67A5-4C94-92A5-B773BD47A945}"/>
    <cellStyle name="Hyperlink 20" xfId="2366" hidden="1" xr:uid="{5EB0A96D-3FDF-452C-B6FB-2E2B0ABBCA3C}"/>
    <cellStyle name="Hyperlink 20" xfId="2347" hidden="1" xr:uid="{CA9206A1-02F5-4C68-8606-DD8B278CB5C4}"/>
    <cellStyle name="Hyperlink 20" xfId="2612" hidden="1" xr:uid="{FF97E071-638C-4B33-AC8D-61A991040B90}"/>
    <cellStyle name="Hyperlink 20" xfId="2309" hidden="1" xr:uid="{67ABDFDF-95D0-4BF1-91F0-F966EDEE12C8}"/>
    <cellStyle name="Hyperlink 20" xfId="2003" hidden="1" xr:uid="{DC7E267A-3CFE-4C5E-B038-F5CF861FC5DF}"/>
    <cellStyle name="Hyperlink 21" xfId="638" hidden="1" xr:uid="{2F152319-8774-4CCC-951F-AF1CBB8FCEC5}"/>
    <cellStyle name="Hyperlink 21" xfId="657" hidden="1" xr:uid="{B70FAAB9-CB4E-4C98-9848-2B60A574B3BE}"/>
    <cellStyle name="Hyperlink 21" xfId="212" hidden="1" xr:uid="{BDF11CCE-F2E1-4C56-86B5-5072417AFDD1}"/>
    <cellStyle name="Hyperlink 21" xfId="480" hidden="1" xr:uid="{7DE931EF-B8E9-4BC8-BF4F-61D693A533BE}"/>
    <cellStyle name="Hyperlink 21" xfId="123" hidden="1" xr:uid="{9DE089B5-A786-4539-A7ED-35F3884153DE}"/>
    <cellStyle name="Hyperlink 21" xfId="467" hidden="1" xr:uid="{C2B690A5-CAE8-4BCA-A8E3-22BBB1AB40D0}"/>
    <cellStyle name="Hyperlink 21" xfId="496" hidden="1" xr:uid="{75058376-8A3E-4B0B-8855-B23C1443EE82}"/>
    <cellStyle name="Hyperlink 21" xfId="316" hidden="1" xr:uid="{E00D4F2E-E353-4EAD-9B58-3DF68101EB20}"/>
    <cellStyle name="Hyperlink 21" xfId="619" hidden="1" xr:uid="{E5BBAF87-059A-4AB3-81F0-EF809FB72BD8}"/>
    <cellStyle name="Hyperlink 21" xfId="562" hidden="1" xr:uid="{66D73412-878F-408E-9D41-7EE9435AF80D}"/>
    <cellStyle name="Hyperlink 21" xfId="543" hidden="1" xr:uid="{D7BD9492-520B-47FF-AABF-C1BB76B40150}"/>
    <cellStyle name="Hyperlink 21" xfId="600" hidden="1" xr:uid="{730EF9BE-CAB6-4FAC-8018-B49C704EF35B}"/>
    <cellStyle name="Hyperlink 21" xfId="526" hidden="1" xr:uid="{EC6D73AE-2438-4A8B-86F3-01500AA50DA4}"/>
    <cellStyle name="Hyperlink 21" xfId="336" hidden="1" xr:uid="{46F15293-09D8-4B77-A16E-CF1171729EA2}"/>
    <cellStyle name="Hyperlink 21" xfId="377" hidden="1" xr:uid="{5E457D8C-22E9-42AF-A296-A91A5EC702EA}"/>
    <cellStyle name="Hyperlink 21" xfId="581" hidden="1" xr:uid="{1BEA432F-37B2-4768-99A8-66E4E5E69A0F}"/>
    <cellStyle name="Hyperlink 21" xfId="356" hidden="1" xr:uid="{A66BFA58-0F61-4B3E-ABFA-458C5B7FEDC8}"/>
    <cellStyle name="Hyperlink 21" xfId="276" hidden="1" xr:uid="{3E87684D-6D31-4233-9230-FA0C7B839820}"/>
    <cellStyle name="Hyperlink 21" xfId="296" hidden="1" xr:uid="{F22F5582-ECB7-4D89-80E3-053C35B9F0A1}"/>
    <cellStyle name="Hyperlink 21" xfId="228" hidden="1" xr:uid="{4C378035-3AB4-4AF2-A253-371FAB97C4F2}"/>
    <cellStyle name="Hyperlink 21" xfId="259" hidden="1" xr:uid="{34CFEBCA-719A-4BE4-9152-62FB0F611F9F}"/>
    <cellStyle name="Hyperlink 21" xfId="397" hidden="1" xr:uid="{47722A50-C721-4E78-AC2E-A7F925FB5F52}"/>
    <cellStyle name="Hyperlink 21" xfId="170" hidden="1" xr:uid="{E63F1ADB-3236-40C4-A462-F6F6ADA9950D}"/>
    <cellStyle name="Hyperlink 21" xfId="139" hidden="1" xr:uid="{EF52F2B0-6778-4901-B5FD-0DDE40846C4B}"/>
    <cellStyle name="Hyperlink 21" xfId="1268" hidden="1" xr:uid="{909C1E72-3ED7-4916-A4B7-15E40FC69C2D}"/>
    <cellStyle name="Hyperlink 21" xfId="1287" hidden="1" xr:uid="{C58087FC-7DB8-48F2-8714-B84338AF34F0}"/>
    <cellStyle name="Hyperlink 21" xfId="864" hidden="1" xr:uid="{FAF0103C-71C2-42F9-86B5-5528FB8E847C}"/>
    <cellStyle name="Hyperlink 21" xfId="1110" hidden="1" xr:uid="{2D169021-7A62-4A18-8C56-D3D1C9F56967}"/>
    <cellStyle name="Hyperlink 21" xfId="791" hidden="1" xr:uid="{2A0F7C36-0CBC-4A3C-9A2D-8A3AF5F1C731}"/>
    <cellStyle name="Hyperlink 21" xfId="1097" hidden="1" xr:uid="{30979881-944C-4CE9-B12F-3A626B578C17}"/>
    <cellStyle name="Hyperlink 21" xfId="1126" hidden="1" xr:uid="{211FD20E-4871-4167-9D47-56508C492EE5}"/>
    <cellStyle name="Hyperlink 21" xfId="968" hidden="1" xr:uid="{BA1AC368-DA4C-4DC2-A9D3-A42D730A9A38}"/>
    <cellStyle name="Hyperlink 21" xfId="1249" hidden="1" xr:uid="{AF3454F2-F266-4392-8559-DFA61A2BD6C4}"/>
    <cellStyle name="Hyperlink 21" xfId="1192" hidden="1" xr:uid="{247C00AB-9B14-4A6E-8383-F39C31227E0E}"/>
    <cellStyle name="Hyperlink 21" xfId="1173" hidden="1" xr:uid="{5B8D10D4-367B-4E9F-8449-54A92D087CE2}"/>
    <cellStyle name="Hyperlink 21" xfId="1230" hidden="1" xr:uid="{0BFFBADE-A056-42A2-AE9B-56D91C56E4E0}"/>
    <cellStyle name="Hyperlink 21" xfId="1156" hidden="1" xr:uid="{0CE178A7-8F1C-4FD5-975E-130F100472DF}"/>
    <cellStyle name="Hyperlink 21" xfId="988" hidden="1" xr:uid="{4769DD15-D5B4-4016-B49B-EA4161962C5D}"/>
    <cellStyle name="Hyperlink 21" xfId="1029" hidden="1" xr:uid="{7B699E7F-6605-4F65-97AD-55FFDF42DAD7}"/>
    <cellStyle name="Hyperlink 21" xfId="1211" hidden="1" xr:uid="{19CB6AF8-5FAA-4145-B3EF-EAD6B0B75328}"/>
    <cellStyle name="Hyperlink 21" xfId="1008" hidden="1" xr:uid="{21B6E7AB-DB95-46FA-9EA7-D9E3679AA770}"/>
    <cellStyle name="Hyperlink 21" xfId="928" hidden="1" xr:uid="{BFCA34F7-418C-49BD-91BA-57969D5F3C41}"/>
    <cellStyle name="Hyperlink 21" xfId="948" hidden="1" xr:uid="{18651B07-1FA8-461F-945D-D961C5C9655C}"/>
    <cellStyle name="Hyperlink 21" xfId="880" hidden="1" xr:uid="{04DC2267-9A21-4C55-87F0-B6DFC5378D6C}"/>
    <cellStyle name="Hyperlink 21" xfId="911" hidden="1" xr:uid="{11BA12A9-FBE8-4B32-8E73-1ABB3C800408}"/>
    <cellStyle name="Hyperlink 21" xfId="1049" hidden="1" xr:uid="{A8537C3B-7DB4-4B61-B11C-CE0D8CC5DE5F}"/>
    <cellStyle name="Hyperlink 21" xfId="838" hidden="1" xr:uid="{D97A141E-FAA6-49D9-8005-8C58A9D1ECE3}"/>
    <cellStyle name="Hyperlink 21" xfId="807" hidden="1" xr:uid="{E9920DCA-D071-4AF1-85A5-16B6DD472B64}"/>
    <cellStyle name="Hyperlink 21" xfId="1800" hidden="1" xr:uid="{2A21D3D9-D664-4B79-B410-C08659B5C268}"/>
    <cellStyle name="Hyperlink 21" xfId="1819" hidden="1" xr:uid="{2760ECDB-74B5-4D97-BA5A-DDBCC85E43CC}"/>
    <cellStyle name="Hyperlink 21" xfId="1398" hidden="1" xr:uid="{B4611105-AEE2-4275-93F1-D8247FA53A31}"/>
    <cellStyle name="Hyperlink 21" xfId="1642" hidden="1" xr:uid="{81C52719-4B00-408D-869D-F5F22EE118AE}"/>
    <cellStyle name="Hyperlink 21" xfId="763" hidden="1" xr:uid="{14CF28FA-1122-42B3-B210-4CC25657C56F}"/>
    <cellStyle name="Hyperlink 21" xfId="1629" hidden="1" xr:uid="{E45EA17E-0BB1-4A50-ADF3-9BBC6B426F47}"/>
    <cellStyle name="Hyperlink 21" xfId="1658" hidden="1" xr:uid="{E08A0398-D876-4F37-9560-473F381D2ED0}"/>
    <cellStyle name="Hyperlink 21" xfId="1499" hidden="1" xr:uid="{70FED235-F509-453A-A764-5DE87DB40029}"/>
    <cellStyle name="Hyperlink 21" xfId="1781" hidden="1" xr:uid="{2FBB0796-E692-4A5B-8550-624AEE6D5426}"/>
    <cellStyle name="Hyperlink 21" xfId="1724" hidden="1" xr:uid="{E03C9C16-9712-44CB-9DD1-5EC586A88551}"/>
    <cellStyle name="Hyperlink 21" xfId="1705" hidden="1" xr:uid="{87906684-FE64-4AD4-B821-7657F3B48A1E}"/>
    <cellStyle name="Hyperlink 21" xfId="1762" hidden="1" xr:uid="{E92E8A1B-8080-44B3-AC6D-EC16A229ED96}"/>
    <cellStyle name="Hyperlink 21" xfId="1688" hidden="1" xr:uid="{81DBDBC2-030D-4123-AE25-54660572E5E9}"/>
    <cellStyle name="Hyperlink 21" xfId="1518" hidden="1" xr:uid="{9CAA0273-30C5-4B0A-B23E-06856A6D989F}"/>
    <cellStyle name="Hyperlink 21" xfId="1557" hidden="1" xr:uid="{9D6ED3F3-9DBF-4CC0-908C-49CC88F8373E}"/>
    <cellStyle name="Hyperlink 21" xfId="1743" hidden="1" xr:uid="{53F1A43D-E6AA-4AFC-BC73-E00D620DB0B1}"/>
    <cellStyle name="Hyperlink 21" xfId="1537" hidden="1" xr:uid="{26EF29ED-9828-4104-BE61-5A77DE47E84A}"/>
    <cellStyle name="Hyperlink 21" xfId="1461" hidden="1" xr:uid="{495C76CC-7B02-4E09-9134-53FDDF99030C}"/>
    <cellStyle name="Hyperlink 21" xfId="1480" hidden="1" xr:uid="{E07787B7-A76D-4D94-944E-2B5D4A262458}"/>
    <cellStyle name="Hyperlink 21" xfId="1414" hidden="1" xr:uid="{3F738FE3-F42E-4099-BBDA-A61AEED3A575}"/>
    <cellStyle name="Hyperlink 21" xfId="1444" hidden="1" xr:uid="{0AF889A8-9668-47AA-9EC1-C61013D1C7A7}"/>
    <cellStyle name="Hyperlink 21" xfId="1576" hidden="1" xr:uid="{A8D7E426-5A9C-4305-AB12-00E6C2AF28AA}"/>
    <cellStyle name="Hyperlink 21" xfId="1362" hidden="1" xr:uid="{3D85FD51-5822-4504-B5FD-A661D182C704}"/>
    <cellStyle name="Hyperlink 21" xfId="1331" hidden="1" xr:uid="{62B7BCE1-7DCA-49DA-A7EE-4DD95427FCD5}"/>
    <cellStyle name="Hyperlink 21" xfId="2219" hidden="1" xr:uid="{B6AA8422-E21D-4C09-B831-3CDA74E2E00B}"/>
    <cellStyle name="Hyperlink 21" xfId="2238" hidden="1" xr:uid="{50C3395D-DCDE-4088-9447-B81E57A9ADF8}"/>
    <cellStyle name="Hyperlink 21" xfId="1601" hidden="1" xr:uid="{96C3959C-F5BC-428E-AC97-078B25ABC6BB}"/>
    <cellStyle name="Hyperlink 21" xfId="2061" hidden="1" xr:uid="{009443FE-1D30-440F-A261-9B38BECB4C1C}"/>
    <cellStyle name="Hyperlink 21" xfId="1068" hidden="1" xr:uid="{EA5F59DF-C433-4E7E-A7F7-5903EDF76EA0}"/>
    <cellStyle name="Hyperlink 21" xfId="2048" hidden="1" xr:uid="{4DA800C7-F8D4-48AB-B77E-F9AD6F88393A}"/>
    <cellStyle name="Hyperlink 21" xfId="2077" hidden="1" xr:uid="{A7B3F1CA-7F40-435C-8226-FB9B620861E2}"/>
    <cellStyle name="Hyperlink 21" xfId="1920" hidden="1" xr:uid="{F40CCE9F-D409-41C7-BB75-0E44444D135C}"/>
    <cellStyle name="Hyperlink 21" xfId="2200" hidden="1" xr:uid="{B91CF909-5984-4D5F-B09D-F49E370E04BB}"/>
    <cellStyle name="Hyperlink 21" xfId="2143" hidden="1" xr:uid="{853E829C-CE4A-4AAA-AAE1-628F32DD40C1}"/>
    <cellStyle name="Hyperlink 21" xfId="2124" hidden="1" xr:uid="{891EA564-6F5A-4BB2-AB86-6FE1330F521C}"/>
    <cellStyle name="Hyperlink 21" xfId="2181" hidden="1" xr:uid="{3EC0FCE9-3262-4253-8878-92ED3A3D1742}"/>
    <cellStyle name="Hyperlink 21" xfId="2107" hidden="1" xr:uid="{19F75DAC-20A5-4106-BCBE-FAB7ABE5C296}"/>
    <cellStyle name="Hyperlink 21" xfId="1939" hidden="1" xr:uid="{BE82545A-910F-4C5D-B696-185DD00A5C08}"/>
    <cellStyle name="Hyperlink 21" xfId="1977" hidden="1" xr:uid="{2B265F9A-4CA1-4522-A9F3-A388748182FE}"/>
    <cellStyle name="Hyperlink 21" xfId="2162" hidden="1" xr:uid="{CA154074-DAF0-4A33-94A6-FBFB9846078D}"/>
    <cellStyle name="Hyperlink 21" xfId="1958" hidden="1" xr:uid="{2007DF89-0D0D-4633-8905-EEC027591CD5}"/>
    <cellStyle name="Hyperlink 21" xfId="1882" hidden="1" xr:uid="{5B16844E-B597-4511-ACEF-4910643CFBDC}"/>
    <cellStyle name="Hyperlink 21" xfId="1901" hidden="1" xr:uid="{0D3C794A-C104-445B-99AD-20E6C6508482}"/>
    <cellStyle name="Hyperlink 21" xfId="1835" hidden="1" xr:uid="{3A5D8E31-DBB7-41F8-B117-00A2C57B20F1}"/>
    <cellStyle name="Hyperlink 21" xfId="1865" hidden="1" xr:uid="{DD4EB1C2-3D5E-49BC-A27A-77AE14343D08}"/>
    <cellStyle name="Hyperlink 21" xfId="1996" hidden="1" xr:uid="{39C5BFD6-4F57-4691-93C0-0F980CF829CB}"/>
    <cellStyle name="Hyperlink 21" xfId="1590" hidden="1" xr:uid="{748981ED-2E13-4647-A14B-D477E4E61A10}"/>
    <cellStyle name="Hyperlink 21" xfId="769" hidden="1" xr:uid="{5B61E324-221A-4839-BC02-37396772D7E5}"/>
    <cellStyle name="Hyperlink 21" xfId="2594" hidden="1" xr:uid="{5BB26082-E213-4F58-8E22-D383B82DA394}"/>
    <cellStyle name="Hyperlink 21" xfId="2613" hidden="1" xr:uid="{1737ACFB-5AAC-4BC7-BA19-1479EF11CFE5}"/>
    <cellStyle name="Hyperlink 21" xfId="2022" hidden="1" xr:uid="{FFD67C67-C458-4D0E-B6FC-910B89323E83}"/>
    <cellStyle name="Hyperlink 21" xfId="2436" hidden="1" xr:uid="{F76E10AC-65F3-4D47-9335-44EE60C32257}"/>
    <cellStyle name="Hyperlink 21" xfId="852" hidden="1" xr:uid="{98E3B328-0D38-4932-9CA2-80F9AAE4D742}"/>
    <cellStyle name="Hyperlink 21" xfId="2423" hidden="1" xr:uid="{C6A54A85-CC9C-4543-B62B-B4CCC6D5F740}"/>
    <cellStyle name="Hyperlink 21" xfId="2452" hidden="1" xr:uid="{4F42203C-D716-4A55-952D-144B4E17F94B}"/>
    <cellStyle name="Hyperlink 21" xfId="2329" hidden="1" xr:uid="{6FEE7DC8-9A79-4E8E-BABE-9C45739EC3E5}"/>
    <cellStyle name="Hyperlink 21" xfId="2575" hidden="1" xr:uid="{DB5BDFB1-AF88-4934-B0E2-E084AACEC14A}"/>
    <cellStyle name="Hyperlink 21" xfId="2518" hidden="1" xr:uid="{11C373B4-5BA8-4C80-836B-8E1B99752D16}"/>
    <cellStyle name="Hyperlink 21" xfId="2499" hidden="1" xr:uid="{EF654BF2-14B6-41B1-9EFF-ABB13B60C994}"/>
    <cellStyle name="Hyperlink 21" xfId="2556" hidden="1" xr:uid="{D28A865F-BA5D-4948-B298-F7E8A3A839D4}"/>
    <cellStyle name="Hyperlink 21" xfId="2482" hidden="1" xr:uid="{540E791E-1A40-44CF-B5C1-CB75865CD6A6}"/>
    <cellStyle name="Hyperlink 21" xfId="2348" hidden="1" xr:uid="{08FC72DE-D837-41D1-A95F-26724A901CA8}"/>
    <cellStyle name="Hyperlink 21" xfId="2386" hidden="1" xr:uid="{92835A11-8D0A-4974-A4D3-725D2DCB29B7}"/>
    <cellStyle name="Hyperlink 21" xfId="2537" hidden="1" xr:uid="{81E9AC20-DAC5-434E-8977-2C7EA062AC8D}"/>
    <cellStyle name="Hyperlink 21" xfId="2367" hidden="1" xr:uid="{1568EA81-4004-42A7-9600-34801A312F50}"/>
    <cellStyle name="Hyperlink 21" xfId="2291" hidden="1" xr:uid="{69F1858F-22B3-4982-B259-5CE0595C97FD}"/>
    <cellStyle name="Hyperlink 21" xfId="2310" hidden="1" xr:uid="{C642BB12-EA0D-4D5B-B678-42206C978DE2}"/>
    <cellStyle name="Hyperlink 21" xfId="1375" hidden="1" xr:uid="{093D0467-BF83-4D19-837C-9C24636B3A08}"/>
    <cellStyle name="Hyperlink 21" xfId="2274" hidden="1" xr:uid="{8A3D7B9D-4559-4AEF-8CF3-1E4A6E9C773A}"/>
    <cellStyle name="Hyperlink 21" xfId="2405" hidden="1" xr:uid="{466FB372-F07D-4A31-9BDF-F3DD762BCCEF}"/>
    <cellStyle name="Hyperlink 21" xfId="2002" hidden="1" xr:uid="{5F3DAAB8-0877-41E6-A7CC-08B2CEABA4B8}"/>
    <cellStyle name="Hyperlink 21" xfId="2243" hidden="1" xr:uid="{45858CC1-7BDD-49B7-AEC2-53A071CFA12A}"/>
    <cellStyle name="Hyperlink 22" xfId="497" hidden="1" xr:uid="{0635DCB8-DB71-4241-B661-1A845698813B}"/>
    <cellStyle name="Hyperlink 22" xfId="317" hidden="1" xr:uid="{76338D5E-E975-4E0C-8396-6FAC8437D161}"/>
    <cellStyle name="Hyperlink 22" xfId="120" hidden="1" xr:uid="{C0A2852E-53A2-4A50-8BBE-980627468345}"/>
    <cellStyle name="Hyperlink 22" xfId="658" hidden="1" xr:uid="{3D96F4B1-EBC9-4F8B-9909-4F1702329CC6}"/>
    <cellStyle name="Hyperlink 22" xfId="620" hidden="1" xr:uid="{2F481ACD-7871-44C4-A4C3-12DC0B07697E}"/>
    <cellStyle name="Hyperlink 22" xfId="229" hidden="1" xr:uid="{C3FF7073-7679-4BC5-A34B-1071F51A9998}"/>
    <cellStyle name="Hyperlink 22" xfId="477" hidden="1" xr:uid="{1DE9F427-C6CF-44DC-8F16-CDC443960BD5}"/>
    <cellStyle name="Hyperlink 22" xfId="297" hidden="1" xr:uid="{5B08EDE4-F09C-454D-84EE-AA72046AEA43}"/>
    <cellStyle name="Hyperlink 22" xfId="357" hidden="1" xr:uid="{E3373151-0A47-4D7E-A5E2-B38001E37B7F}"/>
    <cellStyle name="Hyperlink 22" xfId="171" hidden="1" xr:uid="{1A7D36BE-BD4A-4C02-B934-58B6715D0BA6}"/>
    <cellStyle name="Hyperlink 22" xfId="582" hidden="1" xr:uid="{01D2F6E6-43AE-433B-9734-11064A664C3C}"/>
    <cellStyle name="Hyperlink 22" xfId="337" hidden="1" xr:uid="{AF27525B-AA4B-4FF6-83B4-703076BB3E71}"/>
    <cellStyle name="Hyperlink 22" xfId="277" hidden="1" xr:uid="{38BAE470-1695-45F2-A48E-C18D389EE15A}"/>
    <cellStyle name="Hyperlink 22" xfId="140" hidden="1" xr:uid="{5DC28192-19AC-4215-AF8C-161C925AFC36}"/>
    <cellStyle name="Hyperlink 22" xfId="260" hidden="1" xr:uid="{0BC8E542-7C64-4C2A-9D38-195E606521A6}"/>
    <cellStyle name="Hyperlink 22" xfId="527" hidden="1" xr:uid="{1D5A19D5-84BE-4EDB-A624-9AA7D2BAFE29}"/>
    <cellStyle name="Hyperlink 22" xfId="209" hidden="1" xr:uid="{771624B3-47C1-4641-9430-03A704A4027C}"/>
    <cellStyle name="Hyperlink 22" xfId="398" hidden="1" xr:uid="{1B4E37A7-C02D-4E5E-ACD8-3A67E0BBD847}"/>
    <cellStyle name="Hyperlink 22" xfId="544" hidden="1" xr:uid="{148D3A30-E237-4395-A0E5-6885E3C49091}"/>
    <cellStyle name="Hyperlink 22" xfId="639" hidden="1" xr:uid="{517C2555-BB03-4763-A155-27B86B782C53}"/>
    <cellStyle name="Hyperlink 22" xfId="468" hidden="1" xr:uid="{E0D18004-E696-4A3F-AA91-1C383BEFC2B2}"/>
    <cellStyle name="Hyperlink 22" xfId="378" hidden="1" xr:uid="{1B04FCC5-AA55-4B18-8B12-35FA29533F93}"/>
    <cellStyle name="Hyperlink 22" xfId="563" hidden="1" xr:uid="{458A908A-E3A2-47EF-B4A1-6E1BCC8061FE}"/>
    <cellStyle name="Hyperlink 22" xfId="601" hidden="1" xr:uid="{43D5A462-E0BD-438D-B6A5-6D8383749046}"/>
    <cellStyle name="Hyperlink 22" xfId="1127" hidden="1" xr:uid="{2AA82398-EA8F-4528-BD73-86D1808C17D3}"/>
    <cellStyle name="Hyperlink 22" xfId="969" hidden="1" xr:uid="{AA6B42B9-BB51-4554-AAF8-D59DD7510F20}"/>
    <cellStyle name="Hyperlink 22" xfId="788" hidden="1" xr:uid="{683899E4-25A7-41A0-A20D-D50A48847E26}"/>
    <cellStyle name="Hyperlink 22" xfId="1288" hidden="1" xr:uid="{08F0BD3A-87EF-4758-B04B-37B7F94CA756}"/>
    <cellStyle name="Hyperlink 22" xfId="1250" hidden="1" xr:uid="{39BA1088-9A5B-441B-BB28-EB4FEAA40E57}"/>
    <cellStyle name="Hyperlink 22" xfId="881" hidden="1" xr:uid="{6D8A583D-F2FE-447E-AADE-DD8DCCE34404}"/>
    <cellStyle name="Hyperlink 22" xfId="1107" hidden="1" xr:uid="{DAD3F527-FA80-4E73-BFEF-65F7B51B06FD}"/>
    <cellStyle name="Hyperlink 22" xfId="949" hidden="1" xr:uid="{AED8E713-1441-45E4-BB4D-B4014FBF5280}"/>
    <cellStyle name="Hyperlink 22" xfId="1009" hidden="1" xr:uid="{0BBE36B0-99B9-4C0A-9150-C02144448572}"/>
    <cellStyle name="Hyperlink 22" xfId="839" hidden="1" xr:uid="{DF87D26A-E09A-4D0D-84D2-FA0FECFBCE87}"/>
    <cellStyle name="Hyperlink 22" xfId="1212" hidden="1" xr:uid="{10338E06-B760-4DFF-9CB0-7B80BC01CB96}"/>
    <cellStyle name="Hyperlink 22" xfId="989" hidden="1" xr:uid="{DE9C1369-26EE-433D-BE25-C0001F82ACB1}"/>
    <cellStyle name="Hyperlink 22" xfId="929" hidden="1" xr:uid="{C85CEB38-9DA9-4D94-A82C-00CD0CC73A48}"/>
    <cellStyle name="Hyperlink 22" xfId="808" hidden="1" xr:uid="{B821414E-C60B-4C01-B19A-C262ED6E697E}"/>
    <cellStyle name="Hyperlink 22" xfId="912" hidden="1" xr:uid="{8F6254A9-698D-4C0F-9EDC-FA4FD218D608}"/>
    <cellStyle name="Hyperlink 22" xfId="1157" hidden="1" xr:uid="{25CAC7A5-E79D-4482-B74B-757ED1451FAC}"/>
    <cellStyle name="Hyperlink 22" xfId="861" hidden="1" xr:uid="{6AD23026-C856-4E11-AE71-77CBC70B9CB4}"/>
    <cellStyle name="Hyperlink 22" xfId="1050" hidden="1" xr:uid="{E4A96904-A604-4568-A59B-B78AC3F7885E}"/>
    <cellStyle name="Hyperlink 22" xfId="1174" hidden="1" xr:uid="{1CEFC8F5-6AA5-4ABD-9FEE-C5B6DA50C3C6}"/>
    <cellStyle name="Hyperlink 22" xfId="1269" hidden="1" xr:uid="{0207C92D-49BB-4176-B1F8-94C0C6EC392F}"/>
    <cellStyle name="Hyperlink 22" xfId="1098" hidden="1" xr:uid="{A1472BE2-A606-4F9F-97CF-5E09E7A69FB9}"/>
    <cellStyle name="Hyperlink 22" xfId="1030" hidden="1" xr:uid="{5F8D3126-1F7D-4B2E-B5A8-A6E48B3BCA3C}"/>
    <cellStyle name="Hyperlink 22" xfId="1193" hidden="1" xr:uid="{CAD35381-665D-487D-A1A8-A10C98F880A7}"/>
    <cellStyle name="Hyperlink 22" xfId="1231" hidden="1" xr:uid="{E65B8E89-9C04-474E-A7E0-B26DD5BD27EF}"/>
    <cellStyle name="Hyperlink 22" xfId="1659" hidden="1" xr:uid="{67A1B6FD-B7A2-49D0-BC61-060079208C29}"/>
    <cellStyle name="Hyperlink 22" xfId="1500" hidden="1" xr:uid="{0411761D-300C-4120-AB2B-E41B91072E1B}"/>
    <cellStyle name="Hyperlink 22" xfId="768" hidden="1" xr:uid="{ED37A214-FA05-4727-8EF0-3F179772B235}"/>
    <cellStyle name="Hyperlink 22" xfId="1820" hidden="1" xr:uid="{EBDA2792-1642-470F-B04B-1C121A342BC9}"/>
    <cellStyle name="Hyperlink 22" xfId="1782" hidden="1" xr:uid="{69EA5E5C-C73B-41E9-A32C-755BFE9ABCA8}"/>
    <cellStyle name="Hyperlink 22" xfId="1415" hidden="1" xr:uid="{902F5EB5-BE32-4E38-9EC6-766F4BFBC792}"/>
    <cellStyle name="Hyperlink 22" xfId="1639" hidden="1" xr:uid="{01AF67EE-FDC6-496B-87AE-26A97AD0BE33}"/>
    <cellStyle name="Hyperlink 22" xfId="1481" hidden="1" xr:uid="{34FFA8D7-2AC7-41AC-8291-E7FFB8C0C597}"/>
    <cellStyle name="Hyperlink 22" xfId="1538" hidden="1" xr:uid="{24AB56A5-F47D-4999-95A7-9D67B8353B3D}"/>
    <cellStyle name="Hyperlink 22" xfId="1363" hidden="1" xr:uid="{CFF7DF1B-B2E1-4760-8822-08571FD74D77}"/>
    <cellStyle name="Hyperlink 22" xfId="1744" hidden="1" xr:uid="{B50D800F-327B-4975-B06B-57B73D4E27B1}"/>
    <cellStyle name="Hyperlink 22" xfId="1519" hidden="1" xr:uid="{D79FBF85-D7CE-43F4-981A-D3BF2DE0DD5D}"/>
    <cellStyle name="Hyperlink 22" xfId="1462" hidden="1" xr:uid="{BF3DD00B-0BDF-4DD2-9603-DB70713B1764}"/>
    <cellStyle name="Hyperlink 22" xfId="1332" hidden="1" xr:uid="{4FC002A1-23D0-43BC-9741-6534893B21D1}"/>
    <cellStyle name="Hyperlink 22" xfId="1445" hidden="1" xr:uid="{ABC1D914-8FB1-4BF0-A58B-A70391D756D4}"/>
    <cellStyle name="Hyperlink 22" xfId="1689" hidden="1" xr:uid="{327BDA5E-35B6-4927-B1FA-A5425E515075}"/>
    <cellStyle name="Hyperlink 22" xfId="1395" hidden="1" xr:uid="{024E18CE-3F49-4B58-9C1D-1EDD9F37651F}"/>
    <cellStyle name="Hyperlink 22" xfId="1577" hidden="1" xr:uid="{46559CD4-48A6-4DB8-9864-56004A313008}"/>
    <cellStyle name="Hyperlink 22" xfId="1706" hidden="1" xr:uid="{28C9C651-6624-4445-B837-B0A52675F529}"/>
    <cellStyle name="Hyperlink 22" xfId="1801" hidden="1" xr:uid="{1318115A-ED48-4F43-A6F5-59A50C7B379A}"/>
    <cellStyle name="Hyperlink 22" xfId="1630" hidden="1" xr:uid="{C8A68D15-783F-4E45-A2C8-FF3FAAD6B6E1}"/>
    <cellStyle name="Hyperlink 22" xfId="1558" hidden="1" xr:uid="{D7F510C3-7B8F-4BD3-9F88-0B3528976097}"/>
    <cellStyle name="Hyperlink 22" xfId="1725" hidden="1" xr:uid="{CE905F62-EAD8-41A8-9692-2D6DD7F662D1}"/>
    <cellStyle name="Hyperlink 22" xfId="1763" hidden="1" xr:uid="{82B279AE-9355-4719-A4AE-8225DCA70D57}"/>
    <cellStyle name="Hyperlink 22" xfId="2078" hidden="1" xr:uid="{B880D4FA-1786-4313-869B-A37BDFFB2200}"/>
    <cellStyle name="Hyperlink 22" xfId="1921" hidden="1" xr:uid="{1E04E981-0DA0-45C7-9749-2F37A91D42DB}"/>
    <cellStyle name="Hyperlink 22" xfId="1370" hidden="1" xr:uid="{D42C11DE-0593-4632-AF0B-B7702BB0DEF6}"/>
    <cellStyle name="Hyperlink 22" xfId="2239" hidden="1" xr:uid="{84849E00-EE02-41BB-8B6D-EE54B9B8453B}"/>
    <cellStyle name="Hyperlink 22" xfId="2201" hidden="1" xr:uid="{8B0A5CBD-9643-45D2-B3CD-104742D385BB}"/>
    <cellStyle name="Hyperlink 22" xfId="1836" hidden="1" xr:uid="{13B8AEA2-D49F-49AC-B208-8F03AE6A983E}"/>
    <cellStyle name="Hyperlink 22" xfId="2058" hidden="1" xr:uid="{8F3775AB-AD79-40E2-8DBA-5F7582AE25AB}"/>
    <cellStyle name="Hyperlink 22" xfId="1902" hidden="1" xr:uid="{D99189D6-E6CC-46FC-A065-58D2FD5F330A}"/>
    <cellStyle name="Hyperlink 22" xfId="1959" hidden="1" xr:uid="{A6B5AB51-0306-409C-86D2-B2E85FC0555F}"/>
    <cellStyle name="Hyperlink 22" xfId="772" hidden="1" xr:uid="{E0B3ED7F-C351-4F04-BF8A-F6B4A65F80CA}"/>
    <cellStyle name="Hyperlink 22" xfId="2163" hidden="1" xr:uid="{18B2990D-2A1F-4B7E-98EA-BB3CC17998B5}"/>
    <cellStyle name="Hyperlink 22" xfId="1940" hidden="1" xr:uid="{3BCCE7C8-0091-43E3-B613-4D7A26F60188}"/>
    <cellStyle name="Hyperlink 22" xfId="1883" hidden="1" xr:uid="{E6729E9A-603A-41C6-9D02-660B351A026C}"/>
    <cellStyle name="Hyperlink 22" xfId="845" hidden="1" xr:uid="{5C98EE34-075C-4C16-A3EF-AF9F070A9D64}"/>
    <cellStyle name="Hyperlink 22" xfId="1866" hidden="1" xr:uid="{ADDA7EB1-6D95-437F-9D5E-621BDE61102A}"/>
    <cellStyle name="Hyperlink 22" xfId="2108" hidden="1" xr:uid="{C5F6D49E-EEAE-4A2E-A534-090BAC117A35}"/>
    <cellStyle name="Hyperlink 22" xfId="1604" hidden="1" xr:uid="{9CE6BB8C-5D44-4E0C-AAA7-166B23C9DA6B}"/>
    <cellStyle name="Hyperlink 22" xfId="1997" hidden="1" xr:uid="{416E0CDF-BC8E-42A9-B655-D550588B6B38}"/>
    <cellStyle name="Hyperlink 22" xfId="2125" hidden="1" xr:uid="{4B7756F4-E448-4248-800B-F59C6C4764C1}"/>
    <cellStyle name="Hyperlink 22" xfId="2220" hidden="1" xr:uid="{035B2773-A9C7-411D-9C43-672F82386CEA}"/>
    <cellStyle name="Hyperlink 22" xfId="2049" hidden="1" xr:uid="{1CC4E94D-82A9-4D27-9160-FC2E3D5C2FA1}"/>
    <cellStyle name="Hyperlink 22" xfId="1978" hidden="1" xr:uid="{8B784278-DD82-45FD-A1D3-CA77F9F07F4A}"/>
    <cellStyle name="Hyperlink 22" xfId="2144" hidden="1" xr:uid="{341A6975-4200-4020-82A1-98309C75ECD3}"/>
    <cellStyle name="Hyperlink 22" xfId="2182" hidden="1" xr:uid="{5B8B1276-CAC4-4C94-8CD8-F47E25BF65D3}"/>
    <cellStyle name="Hyperlink 22" xfId="2453" hidden="1" xr:uid="{7882C53A-82C2-420F-A82E-35B2CC2381FD}"/>
    <cellStyle name="Hyperlink 22" xfId="2330" hidden="1" xr:uid="{ACDE4082-6693-4882-85DE-16CC8498D31A}"/>
    <cellStyle name="Hyperlink 22" xfId="777" hidden="1" xr:uid="{EC17A572-6F17-40DF-961C-2CC1D39926D0}"/>
    <cellStyle name="Hyperlink 22" xfId="2614" hidden="1" xr:uid="{9FAD9487-FEEA-4061-9FC9-58CBB0B00EEF}"/>
    <cellStyle name="Hyperlink 22" xfId="2576" hidden="1" xr:uid="{0448BD30-9666-42EE-850C-D9D385F71D67}"/>
    <cellStyle name="Hyperlink 22" xfId="842" hidden="1" xr:uid="{52138C3E-5149-4E99-90CF-CAE6F14B4E1F}"/>
    <cellStyle name="Hyperlink 22" xfId="2433" hidden="1" xr:uid="{C74C20B9-5BFE-46F1-914C-23463953FCF4}"/>
    <cellStyle name="Hyperlink 22" xfId="2311" hidden="1" xr:uid="{C23A2595-DC73-4664-81A5-17818F970347}"/>
    <cellStyle name="Hyperlink 22" xfId="2368" hidden="1" xr:uid="{7404B5F5-A3F7-47AF-B171-69D974330250}"/>
    <cellStyle name="Hyperlink 22" xfId="2001" hidden="1" xr:uid="{08B6F2A0-79AF-410B-9438-1DDC895BD0C8}"/>
    <cellStyle name="Hyperlink 22" xfId="2538" hidden="1" xr:uid="{62918D72-5869-4019-BD05-352341D463D0}"/>
    <cellStyle name="Hyperlink 22" xfId="2349" hidden="1" xr:uid="{FFEC796E-5EE1-4E30-8601-684D4FAB6C1E}"/>
    <cellStyle name="Hyperlink 22" xfId="2292" hidden="1" xr:uid="{E262DFCC-BAE2-45F2-A220-B3B0683BF400}"/>
    <cellStyle name="Hyperlink 22" xfId="2242" hidden="1" xr:uid="{97112FA3-16CF-4391-895A-4B33FDDD5340}"/>
    <cellStyle name="Hyperlink 22" xfId="2275" hidden="1" xr:uid="{086A6422-FA2C-4370-A3AE-BE5B48809A9A}"/>
    <cellStyle name="Hyperlink 22" xfId="2483" hidden="1" xr:uid="{3C3B721C-1DA4-47AC-AE93-C0EC37FDF728}"/>
    <cellStyle name="Hyperlink 22" xfId="2025" hidden="1" xr:uid="{7B3C7FDD-1F2F-4B48-9280-17749C8862B2}"/>
    <cellStyle name="Hyperlink 22" xfId="2406" hidden="1" xr:uid="{310F86D6-57BB-4EDD-BDD2-E9E0B7DFDBC9}"/>
    <cellStyle name="Hyperlink 22" xfId="2500" hidden="1" xr:uid="{5E966B8D-5842-4215-B10D-CB5ECAD2B8B7}"/>
    <cellStyle name="Hyperlink 22" xfId="2595" hidden="1" xr:uid="{708F13F3-9E1D-4023-AD3A-6BFBB2B27B91}"/>
    <cellStyle name="Hyperlink 22" xfId="2424" hidden="1" xr:uid="{2BEC6BC2-DC97-468B-99CE-C92F7984E514}"/>
    <cellStyle name="Hyperlink 22" xfId="2387" hidden="1" xr:uid="{6CCE9D8B-0E1B-4E24-B96B-2BA67AA205B0}"/>
    <cellStyle name="Hyperlink 22" xfId="2519" hidden="1" xr:uid="{28B8BD90-7F3B-40C6-84C2-36CEC3A9BBA5}"/>
    <cellStyle name="Hyperlink 22" xfId="2557" hidden="1" xr:uid="{DC5532E6-5E91-4341-A56A-B842ED960792}"/>
    <cellStyle name="Hyperlink 23" xfId="474" hidden="1" xr:uid="{FAB04E96-8C12-4898-9703-D83F50B914B9}"/>
    <cellStyle name="Hyperlink 23" xfId="499" hidden="1" xr:uid="{C832D5A7-E126-4EA7-B41F-6D585A20F751}"/>
    <cellStyle name="Hyperlink 23" xfId="545" hidden="1" xr:uid="{757EB273-7CD5-483E-9632-40F4D3823634}"/>
    <cellStyle name="Hyperlink 23" xfId="469" hidden="1" xr:uid="{1C94D2B5-E1A4-430F-9C03-59A9F32B092A}"/>
    <cellStyle name="Hyperlink 23" xfId="117" hidden="1" xr:uid="{2D1F8289-C2AD-4A63-BC48-909F61E7DBE1}"/>
    <cellStyle name="Hyperlink 23" xfId="528" hidden="1" xr:uid="{E5A4C0AF-2BEE-4190-9854-FDEFAE4120F9}"/>
    <cellStyle name="Hyperlink 23" xfId="640" hidden="1" xr:uid="{03191B61-6463-4265-ABAA-DDF7DDE32212}"/>
    <cellStyle name="Hyperlink 23" xfId="602" hidden="1" xr:uid="{F0D0D7EB-5C90-4E49-B954-06655648B388}"/>
    <cellStyle name="Hyperlink 23" xfId="659" hidden="1" xr:uid="{A600EE80-99FD-4309-BC25-A8F3488B5D8D}"/>
    <cellStyle name="Hyperlink 23" xfId="583" hidden="1" xr:uid="{264B4ECA-92BD-4142-AD64-5B31EBB5D0EE}"/>
    <cellStyle name="Hyperlink 23" xfId="564" hidden="1" xr:uid="{E1BDBCE7-B372-471C-8E9C-6E6CCA9BB5C8}"/>
    <cellStyle name="Hyperlink 23" xfId="621" hidden="1" xr:uid="{37F0CC9E-4440-43FB-8085-1FA66808D4FF}"/>
    <cellStyle name="Hyperlink 23" xfId="379" hidden="1" xr:uid="{63029AAF-D0EF-47B4-9CD4-35AB0329EF09}"/>
    <cellStyle name="Hyperlink 23" xfId="338" hidden="1" xr:uid="{2AAAA45C-FE89-427B-A758-EAAA03FD6D88}"/>
    <cellStyle name="Hyperlink 23" xfId="399" hidden="1" xr:uid="{B8F0B50A-E010-48AE-A3B3-EAEBF90AAE54}"/>
    <cellStyle name="Hyperlink 23" xfId="298" hidden="1" xr:uid="{0C777C80-A8F7-459B-B9A1-E572D670A558}"/>
    <cellStyle name="Hyperlink 23" xfId="358" hidden="1" xr:uid="{C0C00269-ACA7-421E-A113-4DED5C3ED0E1}"/>
    <cellStyle name="Hyperlink 23" xfId="318" hidden="1" xr:uid="{FA24C815-89E9-4337-9888-898A4A97DDDA}"/>
    <cellStyle name="Hyperlink 23" xfId="278" hidden="1" xr:uid="{20E5F001-E4A1-4D46-A1FA-AE8BEFE97641}"/>
    <cellStyle name="Hyperlink 23" xfId="206" hidden="1" xr:uid="{4C506C86-249A-475D-9D58-69E7E55BF585}"/>
    <cellStyle name="Hyperlink 23" xfId="172" hidden="1" xr:uid="{05309D71-039B-4650-B5DF-15CEDD908AA3}"/>
    <cellStyle name="Hyperlink 23" xfId="231" hidden="1" xr:uid="{B46870B4-3DCA-490F-950E-D0CA5C22A333}"/>
    <cellStyle name="Hyperlink 23" xfId="142" hidden="1" xr:uid="{941590EE-780C-49F6-B0CD-43FD335FC2FB}"/>
    <cellStyle name="Hyperlink 23" xfId="261" hidden="1" xr:uid="{8DEAA93D-EBAA-4A36-8862-77B8E1F6864B}"/>
    <cellStyle name="Hyperlink 23" xfId="1104" hidden="1" xr:uid="{7B4BD4CB-0916-47A6-ABBE-4B8B8B7E651F}"/>
    <cellStyle name="Hyperlink 23" xfId="1129" hidden="1" xr:uid="{32A81E2B-DD5D-4200-B8D6-D3039988224E}"/>
    <cellStyle name="Hyperlink 23" xfId="1175" hidden="1" xr:uid="{E60974C3-448F-42D1-8385-2B5AAA48D872}"/>
    <cellStyle name="Hyperlink 23" xfId="1099" hidden="1" xr:uid="{ACFB789A-6F90-4C07-B660-845A57A48B26}"/>
    <cellStyle name="Hyperlink 23" xfId="785" hidden="1" xr:uid="{875A96BB-9A0F-473B-BBC0-FDC33C4B4F48}"/>
    <cellStyle name="Hyperlink 23" xfId="1158" hidden="1" xr:uid="{67DD63AA-C97A-41B5-83BE-5B5C062CD8A4}"/>
    <cellStyle name="Hyperlink 23" xfId="1270" hidden="1" xr:uid="{6A0302FD-FB83-4341-BB35-E9011BCF743D}"/>
    <cellStyle name="Hyperlink 23" xfId="1232" hidden="1" xr:uid="{9761014A-DD93-4592-AAD5-7BA3D3F4E928}"/>
    <cellStyle name="Hyperlink 23" xfId="1289" hidden="1" xr:uid="{9CF3E921-6E4A-4BD9-8E7C-4E073409CF71}"/>
    <cellStyle name="Hyperlink 23" xfId="1213" hidden="1" xr:uid="{D7B583D8-3252-417E-B354-EE3478DF61E7}"/>
    <cellStyle name="Hyperlink 23" xfId="1194" hidden="1" xr:uid="{4C659EEB-87AA-466C-B095-5926F4D49FF6}"/>
    <cellStyle name="Hyperlink 23" xfId="1251" hidden="1" xr:uid="{279FC9BB-93C8-4135-922D-0227075B45A7}"/>
    <cellStyle name="Hyperlink 23" xfId="1031" hidden="1" xr:uid="{AE0BBF68-B79B-4FC7-915C-192332226B6A}"/>
    <cellStyle name="Hyperlink 23" xfId="990" hidden="1" xr:uid="{5D8B2A0D-4B91-49C8-9CA1-10D26590D97C}"/>
    <cellStyle name="Hyperlink 23" xfId="1051" hidden="1" xr:uid="{3E2BE6EB-BB35-488B-9AE0-9F579BE256B9}"/>
    <cellStyle name="Hyperlink 23" xfId="950" hidden="1" xr:uid="{4D1C643A-3C11-4829-852F-5678F140BD20}"/>
    <cellStyle name="Hyperlink 23" xfId="1010" hidden="1" xr:uid="{EA909EF7-2B5A-4EB7-822A-C537DE12FCEB}"/>
    <cellStyle name="Hyperlink 23" xfId="970" hidden="1" xr:uid="{ADDA1B0C-B9EE-43A1-9A79-CC728C975FB2}"/>
    <cellStyle name="Hyperlink 23" xfId="930" hidden="1" xr:uid="{A0F01E8B-9701-42D3-A45A-146BF4683BAB}"/>
    <cellStyle name="Hyperlink 23" xfId="858" hidden="1" xr:uid="{3C1041C3-393D-4925-AD0C-127661134F79}"/>
    <cellStyle name="Hyperlink 23" xfId="840" hidden="1" xr:uid="{E699326A-12DE-4F91-ADE8-F58D60501E18}"/>
    <cellStyle name="Hyperlink 23" xfId="883" hidden="1" xr:uid="{51FC823A-C526-4871-8677-0A6D6761E323}"/>
    <cellStyle name="Hyperlink 23" xfId="810" hidden="1" xr:uid="{408CDE1C-06DD-4630-A572-1C2EB4D693E5}"/>
    <cellStyle name="Hyperlink 23" xfId="913" hidden="1" xr:uid="{A627B0BE-73B3-4D7E-A494-4DFA39F29DB8}"/>
    <cellStyle name="Hyperlink 23" xfId="1636" hidden="1" xr:uid="{687A2608-CB9C-436C-8EBA-98DFE6DF1E74}"/>
    <cellStyle name="Hyperlink 23" xfId="1661" hidden="1" xr:uid="{8EA81A98-C0BD-4D4C-8A46-2D55E0C2D284}"/>
    <cellStyle name="Hyperlink 23" xfId="1707" hidden="1" xr:uid="{6437D35F-87F2-44CF-BACC-E9140E694CA3}"/>
    <cellStyle name="Hyperlink 23" xfId="1631" hidden="1" xr:uid="{796E6623-F4AA-4349-9760-59967F992AE7}"/>
    <cellStyle name="Hyperlink 23" xfId="1065" hidden="1" xr:uid="{A0C67E0A-CFC5-4707-84E8-7EEEBA6736BB}"/>
    <cellStyle name="Hyperlink 23" xfId="1690" hidden="1" xr:uid="{28B8BD22-875F-4F6D-BBFF-64D331D185DC}"/>
    <cellStyle name="Hyperlink 23" xfId="1802" hidden="1" xr:uid="{1B989109-9255-4A91-9274-8E3124956591}"/>
    <cellStyle name="Hyperlink 23" xfId="1764" hidden="1" xr:uid="{31DD983C-9124-4518-BF3B-C7AEC98D37E4}"/>
    <cellStyle name="Hyperlink 23" xfId="1821" hidden="1" xr:uid="{77D2EA09-6250-4F7F-AAC3-90D73EC8927E}"/>
    <cellStyle name="Hyperlink 23" xfId="1745" hidden="1" xr:uid="{89165569-51BD-477B-9AB6-6883DE565589}"/>
    <cellStyle name="Hyperlink 23" xfId="1726" hidden="1" xr:uid="{C3DD3A75-A7A9-4DEC-98FD-99EB19D421BC}"/>
    <cellStyle name="Hyperlink 23" xfId="1783" hidden="1" xr:uid="{5DBEBE36-002B-44F1-9B81-7DBCDCB9E307}"/>
    <cellStyle name="Hyperlink 23" xfId="1559" hidden="1" xr:uid="{04768428-6B84-44BC-A864-576217D0427C}"/>
    <cellStyle name="Hyperlink 23" xfId="1520" hidden="1" xr:uid="{6ECD5E6E-1106-49EF-8467-5F4E59E9F9F4}"/>
    <cellStyle name="Hyperlink 23" xfId="1578" hidden="1" xr:uid="{C7B713C8-F1BA-4EE3-B94E-10BCB917C823}"/>
    <cellStyle name="Hyperlink 23" xfId="1482" hidden="1" xr:uid="{DF54F95F-4E88-4E1A-9801-1C37A80AF0AA}"/>
    <cellStyle name="Hyperlink 23" xfId="1539" hidden="1" xr:uid="{EBBC2C7D-F45F-4354-9878-7D888CB9FB21}"/>
    <cellStyle name="Hyperlink 23" xfId="1501" hidden="1" xr:uid="{7F31391F-E71D-4768-ACA8-745CA61D4449}"/>
    <cellStyle name="Hyperlink 23" xfId="1463" hidden="1" xr:uid="{008E75CC-EA6F-437B-BA63-22F949E9E0D5}"/>
    <cellStyle name="Hyperlink 23" xfId="1392" hidden="1" xr:uid="{183E91C4-C168-4960-990F-097681C0DE72}"/>
    <cellStyle name="Hyperlink 23" xfId="1364" hidden="1" xr:uid="{988336EB-F377-412E-AB19-4B4A845669C3}"/>
    <cellStyle name="Hyperlink 23" xfId="1417" hidden="1" xr:uid="{AECDBDB6-C495-40BB-98F5-51BF6569F7DF}"/>
    <cellStyle name="Hyperlink 23" xfId="1334" hidden="1" xr:uid="{411F1B36-8CBC-4390-B361-22472D077E79}"/>
    <cellStyle name="Hyperlink 23" xfId="1446" hidden="1" xr:uid="{BC862D5F-C207-4853-9683-075AC750855C}"/>
    <cellStyle name="Hyperlink 23" xfId="2055" hidden="1" xr:uid="{9CA509AE-64FC-4291-BBC7-F74E1A347BC2}"/>
    <cellStyle name="Hyperlink 23" xfId="2080" hidden="1" xr:uid="{B0B6080C-0CBC-444A-845E-CA1DBC09BE7A}"/>
    <cellStyle name="Hyperlink 23" xfId="2126" hidden="1" xr:uid="{97A12220-C9B5-45C8-B6C3-33F8C7E0984C}"/>
    <cellStyle name="Hyperlink 23" xfId="2050" hidden="1" xr:uid="{9745625D-2E14-4D57-9044-BB32FB99F162}"/>
    <cellStyle name="Hyperlink 23" xfId="1076" hidden="1" xr:uid="{150700A9-E085-4524-8AE4-E19CBD30AD68}"/>
    <cellStyle name="Hyperlink 23" xfId="2109" hidden="1" xr:uid="{D488594C-C846-4A3C-9170-AD49D3D6BE3A}"/>
    <cellStyle name="Hyperlink 23" xfId="2221" hidden="1" xr:uid="{83DF60E3-C0FF-417D-BF15-36C0BAF91492}"/>
    <cellStyle name="Hyperlink 23" xfId="2183" hidden="1" xr:uid="{09DAEDF5-7CD7-4A34-997B-C57207C38A85}"/>
    <cellStyle name="Hyperlink 23" xfId="2240" hidden="1" xr:uid="{8EA2E52C-4C53-4990-8F70-DA64CEC0C8EB}"/>
    <cellStyle name="Hyperlink 23" xfId="2164" hidden="1" xr:uid="{18BC2D8A-72A6-469A-BCF8-9A6EB170C6F6}"/>
    <cellStyle name="Hyperlink 23" xfId="2145" hidden="1" xr:uid="{B92539AA-97D9-4AA2-BF61-8D817D28AE20}"/>
    <cellStyle name="Hyperlink 23" xfId="2202" hidden="1" xr:uid="{802380D6-DDF4-4183-9CD1-8FE433D941F1}"/>
    <cellStyle name="Hyperlink 23" xfId="1979" hidden="1" xr:uid="{BB13D34D-A5B3-4E4D-B8ED-05E650097D3B}"/>
    <cellStyle name="Hyperlink 23" xfId="1941" hidden="1" xr:uid="{A3AB62DA-D130-41AD-B0F2-BE4B3757C89F}"/>
    <cellStyle name="Hyperlink 23" xfId="1998" hidden="1" xr:uid="{7B23A591-95FD-4841-A47A-DB9C978705E1}"/>
    <cellStyle name="Hyperlink 23" xfId="1903" hidden="1" xr:uid="{0381B4D7-82DA-416A-9881-AA90C2D6BC93}"/>
    <cellStyle name="Hyperlink 23" xfId="1960" hidden="1" xr:uid="{6DFA2F0F-76A2-434A-A4F9-BBCCE024F6F2}"/>
    <cellStyle name="Hyperlink 23" xfId="1922" hidden="1" xr:uid="{1331D020-1923-4F8B-8B02-ED75448818F8}"/>
    <cellStyle name="Hyperlink 23" xfId="1884" hidden="1" xr:uid="{F343A6C0-51EC-4816-A482-DEC634AE70E3}"/>
    <cellStyle name="Hyperlink 23" xfId="1607" hidden="1" xr:uid="{D39272EF-E8F8-4F01-87AC-53673BA4B6AF}"/>
    <cellStyle name="Hyperlink 23" xfId="841" hidden="1" xr:uid="{97B80B5A-C7CE-4907-AE27-16DE6D6E70D5}"/>
    <cellStyle name="Hyperlink 23" xfId="1838" hidden="1" xr:uid="{0CF0DFD5-DF22-496C-95EB-B91558E64563}"/>
    <cellStyle name="Hyperlink 23" xfId="931" hidden="1" xr:uid="{CD41D914-7277-4CF9-ADC2-DF3773AC1E83}"/>
    <cellStyle name="Hyperlink 23" xfId="1867" hidden="1" xr:uid="{A0071C67-E78C-48E6-BCDA-2A8CD32843B9}"/>
    <cellStyle name="Hyperlink 23" xfId="2430" hidden="1" xr:uid="{008F855A-514F-4385-81B8-8EDDBC67A530}"/>
    <cellStyle name="Hyperlink 23" xfId="2455" hidden="1" xr:uid="{1254F7BC-E60B-4553-92D5-5EF3B48FCD64}"/>
    <cellStyle name="Hyperlink 23" xfId="2501" hidden="1" xr:uid="{7E56E5B5-048F-4104-B06E-EFDC4BC74A59}"/>
    <cellStyle name="Hyperlink 23" xfId="2425" hidden="1" xr:uid="{DAE9BD3A-9B2E-452F-B489-74D1188C42CE}"/>
    <cellStyle name="Hyperlink 23" xfId="1830" hidden="1" xr:uid="{64BC63DE-0F34-48A7-A515-780F110CBB1F}"/>
    <cellStyle name="Hyperlink 23" xfId="2484" hidden="1" xr:uid="{2325B933-5AD1-4919-AEEB-1615B1EC3184}"/>
    <cellStyle name="Hyperlink 23" xfId="2596" hidden="1" xr:uid="{D047A5CB-1B24-4F7B-A8B7-E388A9BE2796}"/>
    <cellStyle name="Hyperlink 23" xfId="2558" hidden="1" xr:uid="{E90C604A-83E9-43A0-A64A-B9CC3328122A}"/>
    <cellStyle name="Hyperlink 23" xfId="2615" hidden="1" xr:uid="{392496BD-5732-42F7-BE79-DA18DE4718CA}"/>
    <cellStyle name="Hyperlink 23" xfId="2539" hidden="1" xr:uid="{6DC4C0FB-EFFB-42F7-9807-850402C89C52}"/>
    <cellStyle name="Hyperlink 23" xfId="2520" hidden="1" xr:uid="{02003D7E-7FAE-4ACA-AC15-777697BEDB85}"/>
    <cellStyle name="Hyperlink 23" xfId="2577" hidden="1" xr:uid="{418A31F9-CD15-4AB4-A8F6-8735216141CF}"/>
    <cellStyle name="Hyperlink 23" xfId="2388" hidden="1" xr:uid="{84520C79-36F2-41F5-A827-4A7703B9AFF2}"/>
    <cellStyle name="Hyperlink 23" xfId="2350" hidden="1" xr:uid="{1D052EFA-145A-419F-B0FC-359D03FDFDDE}"/>
    <cellStyle name="Hyperlink 23" xfId="2407" hidden="1" xr:uid="{F1F85EA4-1912-4A7B-9B00-CF3355617C9C}"/>
    <cellStyle name="Hyperlink 23" xfId="2312" hidden="1" xr:uid="{B440E661-2D5B-43F5-B6A6-A3B7475F4A03}"/>
    <cellStyle name="Hyperlink 23" xfId="2369" hidden="1" xr:uid="{E946BF7B-E2EB-45AB-8089-4D36AE4399D4}"/>
    <cellStyle name="Hyperlink 23" xfId="2331" hidden="1" xr:uid="{637ED6B0-4D83-4A79-8922-539B7BA17CE6}"/>
    <cellStyle name="Hyperlink 23" xfId="2293" hidden="1" xr:uid="{BE95E040-1870-4214-91B5-665344E9A0DC}"/>
    <cellStyle name="Hyperlink 23" xfId="2028" hidden="1" xr:uid="{09378327-025F-424F-B044-1154C678D807}"/>
    <cellStyle name="Hyperlink 23" xfId="686" hidden="1" xr:uid="{13AEE5E8-29D1-47B4-B988-0DE68EB512CB}"/>
    <cellStyle name="Hyperlink 23" xfId="2247" hidden="1" xr:uid="{53D754A0-5D4F-48EF-8F1A-5F84CE1542E1}"/>
    <cellStyle name="Hyperlink 23" xfId="844" hidden="1" xr:uid="{8B568851-B270-4E39-8689-66B7978538FF}"/>
    <cellStyle name="Hyperlink 23" xfId="2276" hidden="1" xr:uid="{1187AFC1-BD54-49C4-98E2-C6CD998F9174}"/>
    <cellStyle name="Hyperlink 3" xfId="92" xr:uid="{F8258B36-4C1E-4859-8FAC-BA93187050ED}"/>
    <cellStyle name="Hyperlink 4" xfId="83" xr:uid="{D43F96D5-F5C5-439E-ACC0-6127EFB664D0}"/>
    <cellStyle name="Hyperlink 5" xfId="280" hidden="1" xr:uid="{E24AC355-D1E6-4837-BEF8-0AF510FF850C}"/>
    <cellStyle name="Hyperlink 5" xfId="300" hidden="1" xr:uid="{6206159B-755D-495C-8E60-A3B146B578B5}"/>
    <cellStyle name="Hyperlink 5" xfId="233" hidden="1" xr:uid="{46D3DCAB-B03F-4DF1-99AB-50FDA2ED0FD1}"/>
    <cellStyle name="Hyperlink 5" xfId="249" hidden="1" xr:uid="{4B2B4705-8F54-4117-8D75-0105F5742EC3}"/>
    <cellStyle name="Hyperlink 5" xfId="183" hidden="1" xr:uid="{AC323C8E-8603-442E-A016-7E11EA58A278}"/>
    <cellStyle name="Hyperlink 5" xfId="144" hidden="1" xr:uid="{5AA2A6F8-DCA0-4B46-BE68-0F7638710BA3}"/>
    <cellStyle name="Hyperlink 5" xfId="204" hidden="1" xr:uid="{F6276700-8E93-4C45-8C54-BD273DBFDFF3}"/>
    <cellStyle name="Hyperlink 5" xfId="115" hidden="1" xr:uid="{C349072F-74DF-4245-BE0C-C0AB4177B893}"/>
    <cellStyle name="Hyperlink 5" xfId="319" xr:uid="{415D3AE1-6058-4F45-9F78-B6F4A05AB3B0}"/>
    <cellStyle name="Hyperlink 5 2" xfId="565" hidden="1" xr:uid="{345B04F6-2468-49A9-9711-951A7081FC3B}"/>
    <cellStyle name="Hyperlink 5 2" xfId="471" hidden="1" xr:uid="{31A393D7-B336-456E-9C20-5E796C11E7EB}"/>
    <cellStyle name="Hyperlink 5 2" xfId="546" hidden="1" xr:uid="{BC549AF1-8F25-4C56-9F55-5D925BDD3882}"/>
    <cellStyle name="Hyperlink 5 2" xfId="622" hidden="1" xr:uid="{9B8F044E-86A0-4CFF-A3FB-7E24D9FC1771}"/>
    <cellStyle name="Hyperlink 5 2" xfId="641" hidden="1" xr:uid="{14D09CA3-1F2D-4950-A45F-59922D13776F}"/>
    <cellStyle name="Hyperlink 5 2" xfId="160" hidden="1" xr:uid="{5E4F2EBC-F4F1-4A83-95EC-5BB5DC77F20C}"/>
    <cellStyle name="Hyperlink 5 2" xfId="81" hidden="1" xr:uid="{2EED5B8C-0A86-47BD-A7F9-5A6CEBC1597E}"/>
    <cellStyle name="Hyperlink 5 2" xfId="472" hidden="1" xr:uid="{D79395D0-8787-45D0-8FD2-7120BA865D91}"/>
    <cellStyle name="Hyperlink 5 2" xfId="500" hidden="1" xr:uid="{37C7FA06-E733-443F-B209-C4316B59167D}"/>
    <cellStyle name="Hyperlink 5 2" xfId="516" hidden="1" xr:uid="{A1D37D84-45D7-42A5-A715-32BD326F487E}"/>
    <cellStyle name="Hyperlink 5 2" xfId="381" hidden="1" xr:uid="{F86F8E62-0D1E-4CC0-A43A-F122767275C4}"/>
    <cellStyle name="Hyperlink 5 2" xfId="584" hidden="1" xr:uid="{100ECF4D-0A6C-4511-A9D0-CAC0F44B0BD4}"/>
    <cellStyle name="Hyperlink 5 2" xfId="603" hidden="1" xr:uid="{EE608088-D071-4042-B0E9-45BCF11AFEBB}"/>
    <cellStyle name="Hyperlink 5 2" xfId="320" hidden="1" xr:uid="{04C698C9-6826-4C03-9E0C-794E8CCA274F}"/>
    <cellStyle name="Hyperlink 5 2" xfId="340" hidden="1" xr:uid="{B33F8A53-062F-480F-B6F0-4D853DC23D40}"/>
    <cellStyle name="Hyperlink 5 2" xfId="361" hidden="1" xr:uid="{B32872BB-7F3D-427E-A0EA-810650BBFC99}"/>
    <cellStyle name="Hyperlink 5 2" xfId="1195" hidden="1" xr:uid="{804F50FC-450D-4376-92E6-A04E006407FB}"/>
    <cellStyle name="Hyperlink 5 2" xfId="1101" hidden="1" xr:uid="{1E0BE9D9-3AB0-4B06-B38C-B2B5C774F5F2}"/>
    <cellStyle name="Hyperlink 5 2" xfId="1176" hidden="1" xr:uid="{C1194D63-EF37-4EDE-9675-7106A540B089}"/>
    <cellStyle name="Hyperlink 5 2" xfId="1252" hidden="1" xr:uid="{386630CD-94F3-42B4-9082-B923055535E7}"/>
    <cellStyle name="Hyperlink 5 2" xfId="1271" hidden="1" xr:uid="{247AA925-8DAD-4B26-988C-8084D5572C2C}"/>
    <cellStyle name="Hyperlink 5 2" xfId="828" hidden="1" xr:uid="{92CC7361-6BAA-4D80-8C23-05E42D012283}"/>
    <cellStyle name="Hyperlink 5 2" xfId="764" hidden="1" xr:uid="{87C8B30C-6E14-4CFD-922C-5F33E0DDEDED}"/>
    <cellStyle name="Hyperlink 5 2" xfId="1102" hidden="1" xr:uid="{A9805EE6-9238-4146-9219-F202B93BADDD}"/>
    <cellStyle name="Hyperlink 5 2" xfId="1130" hidden="1" xr:uid="{9B589939-E8E5-4B42-8BA7-1BCB249792B9}"/>
    <cellStyle name="Hyperlink 5 2" xfId="1146" hidden="1" xr:uid="{C33F2734-BEB6-456D-B14E-C0EA2777D1CB}"/>
    <cellStyle name="Hyperlink 5 2" xfId="1033" hidden="1" xr:uid="{5577A691-7CE6-4634-A2A4-61EF22A733A8}"/>
    <cellStyle name="Hyperlink 5 2" xfId="1214" hidden="1" xr:uid="{0F73AC52-5DE6-459C-87B4-7CB5F0C66F43}"/>
    <cellStyle name="Hyperlink 5 2" xfId="1233" hidden="1" xr:uid="{4202D8B6-124F-4010-9F4E-EBFF23BCC26C}"/>
    <cellStyle name="Hyperlink 5 2" xfId="972" hidden="1" xr:uid="{4BA6414D-DA8E-405F-9604-FC78D7EFB165}"/>
    <cellStyle name="Hyperlink 5 2" xfId="992" hidden="1" xr:uid="{7DD498F4-D8ED-4C92-BF2A-098888CE181D}"/>
    <cellStyle name="Hyperlink 5 2" xfId="1013" hidden="1" xr:uid="{4661C245-146B-4998-B7AA-8D5AE335A0FF}"/>
    <cellStyle name="Hyperlink 5 2" xfId="932" hidden="1" xr:uid="{0E0A53AF-2F73-41C4-BB46-DB098F53DF13}"/>
    <cellStyle name="Hyperlink 5 2" xfId="952" hidden="1" xr:uid="{19FA19B9-9DF5-4954-9BA4-FA5A753A103F}"/>
    <cellStyle name="Hyperlink 5 2" xfId="885" hidden="1" xr:uid="{6DDA5EB0-8726-4F5C-B175-9052C2576BE6}"/>
    <cellStyle name="Hyperlink 5 2" xfId="901" hidden="1" xr:uid="{20DFBA2D-3950-441F-9CCA-13849A1A94CF}"/>
    <cellStyle name="Hyperlink 5 2" xfId="847" hidden="1" xr:uid="{80134A17-2CF4-4E19-8EB1-3E8AEED1F22F}"/>
    <cellStyle name="Hyperlink 5 2" xfId="812" hidden="1" xr:uid="{DEC525C1-48FD-4588-93F9-2AB82661CD52}"/>
    <cellStyle name="Hyperlink 5 2" xfId="856" hidden="1" xr:uid="{77AD9C98-90DE-498F-A8E2-E4DC01CA0C70}"/>
    <cellStyle name="Hyperlink 5 2" xfId="783" hidden="1" xr:uid="{DF4F9FBB-2CB1-4395-94CA-FE78C513140B}"/>
    <cellStyle name="Hyperlink 5 2" xfId="1727" hidden="1" xr:uid="{489A6738-D860-4965-802D-B5548E248D77}"/>
    <cellStyle name="Hyperlink 5 2" xfId="1633" hidden="1" xr:uid="{1B996D24-9BBA-461C-91C1-A3A9B5B0050A}"/>
    <cellStyle name="Hyperlink 5 2" xfId="1708" hidden="1" xr:uid="{8E8C0371-759F-4151-93FA-2903866087BC}"/>
    <cellStyle name="Hyperlink 5 2" xfId="1784" hidden="1" xr:uid="{5522D3BA-3981-46B9-ADD8-79C62BEA740A}"/>
    <cellStyle name="Hyperlink 5 2" xfId="1803" hidden="1" xr:uid="{0CA87B0B-337C-4AB8-95ED-C5FA2EFB84A2}"/>
    <cellStyle name="Hyperlink 5 2" xfId="1352" hidden="1" xr:uid="{9B8D083F-E130-471C-945F-5D9FBBF56A59}"/>
    <cellStyle name="Hyperlink 5 2" xfId="1057" hidden="1" xr:uid="{22204309-0780-414C-9388-8D6964641FE9}"/>
    <cellStyle name="Hyperlink 5 2" xfId="1634" hidden="1" xr:uid="{4A69F50E-A173-49FE-8D8B-AC44B0D6BEB1}"/>
    <cellStyle name="Hyperlink 5 2" xfId="1662" hidden="1" xr:uid="{2E367D44-9EBC-44BC-8B56-311A0FAB1990}"/>
    <cellStyle name="Hyperlink 5 2" xfId="1678" hidden="1" xr:uid="{BEE196FD-18C9-48C7-9F8C-873E3361CA3A}"/>
    <cellStyle name="Hyperlink 5 2" xfId="1560" hidden="1" xr:uid="{7082D030-5BF7-4B6B-9792-7F3EDB9AA62A}"/>
    <cellStyle name="Hyperlink 5 2" xfId="1746" hidden="1" xr:uid="{92C6A548-CE44-4855-8965-70D9648703AE}"/>
    <cellStyle name="Hyperlink 5 2" xfId="1765" hidden="1" xr:uid="{C1311637-5EBC-4FE2-B325-0E7797A6CCA1}"/>
    <cellStyle name="Hyperlink 5 2" xfId="1502" hidden="1" xr:uid="{BF1C64A2-46FA-4D2A-B82C-1E9E47AEA91E}"/>
    <cellStyle name="Hyperlink 5 2" xfId="1521" hidden="1" xr:uid="{B1FBE02C-1338-44F7-AE51-2CDE62048D9E}"/>
    <cellStyle name="Hyperlink 5 2" xfId="1541" hidden="1" xr:uid="{1D32D3C3-E351-4D6B-9633-1293937E30B3}"/>
    <cellStyle name="Hyperlink 5 2" xfId="1464" hidden="1" xr:uid="{A1904413-90D2-4BEE-8E18-25E0561CFDF9}"/>
    <cellStyle name="Hyperlink 5 2" xfId="1483" hidden="1" xr:uid="{3A252AB3-12BD-4F46-B19D-3E18EB557D56}"/>
    <cellStyle name="Hyperlink 5 2" xfId="1418" hidden="1" xr:uid="{5ECC55FD-CDB5-433B-8328-0F4BE609DFB1}"/>
    <cellStyle name="Hyperlink 5 2" xfId="1434" hidden="1" xr:uid="{2917499E-B8CC-49D3-86A5-FDFA79A7F6EE}"/>
    <cellStyle name="Hyperlink 5 2" xfId="1373" hidden="1" xr:uid="{B6C033FB-456A-43C9-82DD-DC358B0A8ACA}"/>
    <cellStyle name="Hyperlink 5 2" xfId="1336" hidden="1" xr:uid="{6CD87D9D-1600-446D-A7E7-DF549EDBC7BB}"/>
    <cellStyle name="Hyperlink 5 2" xfId="1390" hidden="1" xr:uid="{B0196D97-4E61-4F44-A315-7F34EDA49267}"/>
    <cellStyle name="Hyperlink 5 2" xfId="1067" hidden="1" xr:uid="{AA5EE373-E797-46DB-8EF5-75E2D6071037}"/>
    <cellStyle name="Hyperlink 5 2" xfId="2146" hidden="1" xr:uid="{D32ECFD4-ED0C-422F-B359-0FE210907015}"/>
    <cellStyle name="Hyperlink 5 2" xfId="2052" hidden="1" xr:uid="{23E73400-A55D-4FC2-BAA9-83BF164F2665}"/>
    <cellStyle name="Hyperlink 5 2" xfId="2127" hidden="1" xr:uid="{9B2CCC2F-D2F8-458E-9550-82D0688AE422}"/>
    <cellStyle name="Hyperlink 5 2" xfId="2203" hidden="1" xr:uid="{3593CF12-03C5-4CF7-8EB1-B26EBDBA6D74}"/>
    <cellStyle name="Hyperlink 5 2" xfId="2222" hidden="1" xr:uid="{DCAD130A-DEE5-4CE4-BC9A-7954EFF548E8}"/>
    <cellStyle name="Hyperlink 5 2" xfId="1377" hidden="1" xr:uid="{2D09E6E0-526D-4C22-BD5A-0F4978A79270}"/>
    <cellStyle name="Hyperlink 5 2" xfId="774" hidden="1" xr:uid="{A5426E4C-0ED3-44E2-A149-3839A9A1385C}"/>
    <cellStyle name="Hyperlink 5 2" xfId="2053" hidden="1" xr:uid="{3D41345B-CEA8-4A4D-8C71-7D4B4F4FE4F5}"/>
    <cellStyle name="Hyperlink 5 2" xfId="2081" hidden="1" xr:uid="{6BF0B7CC-EB1B-416F-86B5-A4DFFBB2B248}"/>
    <cellStyle name="Hyperlink 5 2" xfId="2097" hidden="1" xr:uid="{6AD066CF-6E33-4B32-9A33-84B8D18D3BE5}"/>
    <cellStyle name="Hyperlink 5 2" xfId="1980" hidden="1" xr:uid="{3F22D6EF-F16F-4E75-B37F-C9173A2C21AC}"/>
    <cellStyle name="Hyperlink 5 2" xfId="2165" hidden="1" xr:uid="{D6AE2540-844B-4B4B-AF1D-6C6CB4C10CCC}"/>
    <cellStyle name="Hyperlink 5 2" xfId="2184" hidden="1" xr:uid="{958C78E2-A7EC-4469-942A-C1E66B2BAEA1}"/>
    <cellStyle name="Hyperlink 5 2" xfId="1923" hidden="1" xr:uid="{DB27A78A-A493-44A1-9473-4284DC8E81B7}"/>
    <cellStyle name="Hyperlink 5 2" xfId="1942" hidden="1" xr:uid="{3D2CF01D-9F93-46E8-A4C5-EA798A466FF9}"/>
    <cellStyle name="Hyperlink 5 2" xfId="1961" hidden="1" xr:uid="{ACDBCC8C-D431-4970-95D7-FD65CF1B8C54}"/>
    <cellStyle name="Hyperlink 5 2" xfId="1885" hidden="1" xr:uid="{C2AC0A2B-CD37-40AD-B24C-4BADFC484F97}"/>
    <cellStyle name="Hyperlink 5 2" xfId="1904" hidden="1" xr:uid="{31101A26-96F7-4A21-8468-BB40C0E661CC}"/>
    <cellStyle name="Hyperlink 5 2" xfId="1839" hidden="1" xr:uid="{E26DCF36-3730-430B-9762-C53496128F0A}"/>
    <cellStyle name="Hyperlink 5 2" xfId="1855" hidden="1" xr:uid="{A8A845B3-605C-4908-BA5D-099FCFFBC283}"/>
    <cellStyle name="Hyperlink 5 2" xfId="846" hidden="1" xr:uid="{6C3C6B8F-45F1-430C-8C9B-6168E654098D}"/>
    <cellStyle name="Hyperlink 5 2" xfId="1589" hidden="1" xr:uid="{050DDFC1-FEA3-4C99-ABA1-3EDE6BF2B4FA}"/>
    <cellStyle name="Hyperlink 5 2" xfId="1609" hidden="1" xr:uid="{67501776-F514-49F7-BCF2-314ED86DDEEA}"/>
    <cellStyle name="Hyperlink 5 2" xfId="1371" hidden="1" xr:uid="{7368A5FA-C768-4793-A4C1-0694B4395DF1}"/>
    <cellStyle name="Hyperlink 5 2" xfId="2521" hidden="1" xr:uid="{6923C7D0-BAEF-49BC-8DEB-E3E17C0B5429}"/>
    <cellStyle name="Hyperlink 5 2" xfId="2427" hidden="1" xr:uid="{AFBB489D-E41A-4598-8EA4-650AF9A58AA6}"/>
    <cellStyle name="Hyperlink 5 2" xfId="2502" hidden="1" xr:uid="{F58F33D8-C611-4BCD-8A5F-EF60024EF5D6}"/>
    <cellStyle name="Hyperlink 5 2" xfId="2578" hidden="1" xr:uid="{44FEDF83-78E7-4124-A056-AB27090AAC14}"/>
    <cellStyle name="Hyperlink 5 2" xfId="2597" hidden="1" xr:uid="{B1B19447-EBEB-4F38-BA4C-1A0CF5A160E8}"/>
    <cellStyle name="Hyperlink 5 2" xfId="1071" hidden="1" xr:uid="{7F63F710-AFAE-4C4B-B46D-B083A22E8E78}"/>
    <cellStyle name="Hyperlink 5 2" xfId="1075" hidden="1" xr:uid="{DE2A3D89-17B1-4213-A42D-5B60DE4C974C}"/>
    <cellStyle name="Hyperlink 5 2" xfId="2428" hidden="1" xr:uid="{4A7AEAE9-3093-49D7-BF1B-5137F9136896}"/>
    <cellStyle name="Hyperlink 5 2" xfId="2456" hidden="1" xr:uid="{47E317A1-FF26-4451-A4BE-E2B2D0ABF526}"/>
    <cellStyle name="Hyperlink 5 2" xfId="2472" hidden="1" xr:uid="{9FA2BB18-03C1-42AC-BD87-91093E28140D}"/>
    <cellStyle name="Hyperlink 5 2" xfId="2389" hidden="1" xr:uid="{CBFEBB51-AB9D-4640-BFE5-22DAB5814945}"/>
    <cellStyle name="Hyperlink 5 2" xfId="2540" hidden="1" xr:uid="{EABBA4DD-8A40-41CC-8416-C18146DD15AA}"/>
    <cellStyle name="Hyperlink 5 2" xfId="2559" hidden="1" xr:uid="{8FE4B8E8-72B5-416D-BE3A-E971D8F65445}"/>
    <cellStyle name="Hyperlink 5 2" xfId="2332" hidden="1" xr:uid="{947DE7A9-F265-4B30-A126-77ACDEB25118}"/>
    <cellStyle name="Hyperlink 5 2" xfId="2351" hidden="1" xr:uid="{04E242BD-4A8E-4223-B601-7028361D1023}"/>
    <cellStyle name="Hyperlink 5 2" xfId="2370" hidden="1" xr:uid="{EE834E99-5928-4C98-B8FF-B03CCD18EFFE}"/>
    <cellStyle name="Hyperlink 5 2" xfId="2294" hidden="1" xr:uid="{8751465F-33CE-4FD2-A9E0-F41E2627D49A}"/>
    <cellStyle name="Hyperlink 5 2" xfId="2313" hidden="1" xr:uid="{DAE48111-AC57-404C-9464-DC4A4C04B617}"/>
    <cellStyle name="Hyperlink 5 2" xfId="2248" hidden="1" xr:uid="{86AD1ACE-4857-49A2-AF2B-7BF9B9CBCCF1}"/>
    <cellStyle name="Hyperlink 5 2" xfId="2264" hidden="1" xr:uid="{EDA7D30E-25DF-46BF-8827-13BFAC6934DB}"/>
    <cellStyle name="Hyperlink 5 2" xfId="1825" hidden="1" xr:uid="{0236022E-0F0B-490C-8146-B398154E5C57}"/>
    <cellStyle name="Hyperlink 5 2" xfId="780" hidden="1" xr:uid="{2A0E8356-DED5-46B0-BDCE-292435162C32}"/>
    <cellStyle name="Hyperlink 5 2" xfId="2030" hidden="1" xr:uid="{E8945436-4661-4BCF-BCDB-59C1CF7495E7}"/>
    <cellStyle name="Hyperlink 5 2" xfId="1385" hidden="1" xr:uid="{173C6071-74CD-4907-8056-32F4F10BBB85}"/>
    <cellStyle name="Hyperlink 6" xfId="536" hidden="1" xr:uid="{B660DC79-5EA6-48B3-BBAC-FDB30CE467CF}"/>
    <cellStyle name="Hyperlink 6" xfId="281" hidden="1" xr:uid="{3D4A48BA-3E19-4F8B-BD82-7FB0B7A62359}"/>
    <cellStyle name="Hyperlink 6" xfId="269" hidden="1" xr:uid="{AC79E3EF-9CE0-4508-97CD-60023E4C34F7}"/>
    <cellStyle name="Hyperlink 6" xfId="362" hidden="1" xr:uid="{E130FA72-F5C8-40E9-AB81-687B1A3D6946}"/>
    <cellStyle name="Hyperlink 6" xfId="158" hidden="1" xr:uid="{48B30C14-149C-41D1-B928-FF3ED6072EC8}"/>
    <cellStyle name="Hyperlink 6" xfId="650" hidden="1" xr:uid="{5A8765AB-427D-416F-869F-2CDF829887C2}"/>
    <cellStyle name="Hyperlink 6" xfId="514" hidden="1" xr:uid="{8E89FE11-6F41-48F5-B386-5AD7A17EFDA7}"/>
    <cellStyle name="Hyperlink 6" xfId="247" hidden="1" xr:uid="{468D2E21-05D0-4714-987F-9E750F70A2F2}"/>
    <cellStyle name="Hyperlink 6" xfId="252" hidden="1" xr:uid="{89645ABD-9051-4E00-A31A-E20A377797EE}"/>
    <cellStyle name="Hyperlink 6" xfId="612" hidden="1" xr:uid="{8B45DCDB-A091-43F8-B0B4-5BC3FA9D5590}"/>
    <cellStyle name="Hyperlink 6" xfId="519" hidden="1" xr:uid="{BB32B891-ED69-49C0-9834-2F55053B1FC2}"/>
    <cellStyle name="Hyperlink 6" xfId="623" hidden="1" xr:uid="{04798874-D627-4696-9909-3B1FE7639B4B}"/>
    <cellStyle name="Hyperlink 6" xfId="390" hidden="1" xr:uid="{4DBB2D60-848A-4D49-80FA-33DCEE64D512}"/>
    <cellStyle name="Hyperlink 6" xfId="547" hidden="1" xr:uid="{33ED3B7B-EE6E-412A-B87B-86C64F67C0B8}"/>
    <cellStyle name="Hyperlink 6" xfId="163" hidden="1" xr:uid="{D040C2BE-5D69-40E8-9166-3A47C84E2895}"/>
    <cellStyle name="Hyperlink 6" xfId="473" hidden="1" xr:uid="{75365D37-B712-4E61-A505-1253E31D9B65}"/>
    <cellStyle name="Hyperlink 6" xfId="349" hidden="1" xr:uid="{320DDC17-72F6-4AD5-8F3A-E0C981612937}"/>
    <cellStyle name="Hyperlink 6" xfId="574" hidden="1" xr:uid="{FA702D75-B8E2-4D22-9358-B2CA0D3E282A}"/>
    <cellStyle name="Hyperlink 6" xfId="205" hidden="1" xr:uid="{BD35EFAA-177D-4D37-A608-60DE9467C3CF}"/>
    <cellStyle name="Hyperlink 6" xfId="321" hidden="1" xr:uid="{4BE2FCCE-D093-4F70-A1C6-27213CCB6860}"/>
    <cellStyle name="Hyperlink 6" xfId="585" hidden="1" xr:uid="{59DBC6ED-32A4-49C3-95E2-73C7E694812E}"/>
    <cellStyle name="Hyperlink 6" xfId="309" hidden="1" xr:uid="{5A1B133E-AC4F-463B-90CF-0774E911FBBF}"/>
    <cellStyle name="Hyperlink 6" xfId="116" hidden="1" xr:uid="{2AE1555B-CB3F-4533-916A-91C80447C643}"/>
    <cellStyle name="Hyperlink 6" xfId="460" hidden="1" xr:uid="{F59CD7BC-4214-4DF9-B8AB-661C476A52E0}"/>
    <cellStyle name="Hyperlink 6" xfId="1166" hidden="1" xr:uid="{92B60EB5-7AD8-4185-8156-C3429CA37BF9}"/>
    <cellStyle name="Hyperlink 6" xfId="933" hidden="1" xr:uid="{23A70EFD-4EA1-401D-8257-D146C7787620}"/>
    <cellStyle name="Hyperlink 6" xfId="921" hidden="1" xr:uid="{8D514610-C9E5-4138-90A2-F6A54C17139B}"/>
    <cellStyle name="Hyperlink 6" xfId="1014" hidden="1" xr:uid="{9F5152C0-553F-4050-9F69-D5F003552C03}"/>
    <cellStyle name="Hyperlink 6" xfId="826" hidden="1" xr:uid="{646F9BD4-6784-48D1-B919-105196978306}"/>
    <cellStyle name="Hyperlink 6" xfId="1280" hidden="1" xr:uid="{60ED1EA4-2BBC-4A6C-95C6-E0145AE05195}"/>
    <cellStyle name="Hyperlink 6" xfId="1144" hidden="1" xr:uid="{DC65FB24-FD8F-4F14-8DF0-33AD0640C102}"/>
    <cellStyle name="Hyperlink 6" xfId="899" hidden="1" xr:uid="{8BC34254-3DBF-4E0E-BFEA-8A9D630C78F2}"/>
    <cellStyle name="Hyperlink 6" xfId="904" hidden="1" xr:uid="{AF7F8CA5-D9B5-49C4-9979-70FCE3961E21}"/>
    <cellStyle name="Hyperlink 6" xfId="1242" hidden="1" xr:uid="{472D0516-EB1A-41D9-B05D-5CF5086B0386}"/>
    <cellStyle name="Hyperlink 6" xfId="1149" hidden="1" xr:uid="{5F8D0050-8798-4B8B-AFD5-6971E2D7C111}"/>
    <cellStyle name="Hyperlink 6" xfId="1253" hidden="1" xr:uid="{7D7A5A57-9918-4FF9-8B83-EE6D0470018F}"/>
    <cellStyle name="Hyperlink 6" xfId="1042" hidden="1" xr:uid="{5E5327C0-A649-4C62-B2E9-B4E11521F553}"/>
    <cellStyle name="Hyperlink 6" xfId="1177" hidden="1" xr:uid="{906F6EAE-0F0D-422B-8885-04C36D4939C8}"/>
    <cellStyle name="Hyperlink 6" xfId="831" hidden="1" xr:uid="{07BE9CC4-9196-4953-9401-A742257DF1E7}"/>
    <cellStyle name="Hyperlink 6" xfId="1103" hidden="1" xr:uid="{E85C9502-D966-492D-9FF8-DF89765D367C}"/>
    <cellStyle name="Hyperlink 6" xfId="1001" hidden="1" xr:uid="{888F0E73-F7B4-429E-AF60-28F74AF8FE9F}"/>
    <cellStyle name="Hyperlink 6" xfId="1204" hidden="1" xr:uid="{A730D5F5-AC86-41C8-813A-2E4E3CF0934F}"/>
    <cellStyle name="Hyperlink 6" xfId="857" hidden="1" xr:uid="{FAC1F14A-BE84-44E1-B1E3-A85F5DBCC80E}"/>
    <cellStyle name="Hyperlink 6" xfId="973" hidden="1" xr:uid="{50EA4ADF-478D-43C2-88F6-762EFACC6ECF}"/>
    <cellStyle name="Hyperlink 6" xfId="1215" hidden="1" xr:uid="{13721608-9F96-4C7A-A96C-AA0EFB09569E}"/>
    <cellStyle name="Hyperlink 6" xfId="961" hidden="1" xr:uid="{0AA35582-CA53-4450-92A8-49094084BE7F}"/>
    <cellStyle name="Hyperlink 6" xfId="784" hidden="1" xr:uid="{5ABD40FA-DCE9-4757-B0C1-A2CAA2C083EE}"/>
    <cellStyle name="Hyperlink 6" xfId="1090" hidden="1" xr:uid="{3D75B17F-C7EF-440B-9F4F-35263963B65D}"/>
    <cellStyle name="Hyperlink 6" xfId="1698" hidden="1" xr:uid="{680127B7-6928-418B-AE59-AC35FB6ECBA5}"/>
    <cellStyle name="Hyperlink 6" xfId="1465" hidden="1" xr:uid="{60E5A4FF-9E65-4BD1-AE9D-1C52510ACC54}"/>
    <cellStyle name="Hyperlink 6" xfId="1454" hidden="1" xr:uid="{FF2860DF-0DE3-41B5-91F8-5AE662D2A7BA}"/>
    <cellStyle name="Hyperlink 6" xfId="1542" hidden="1" xr:uid="{784C0D7E-3646-4A5A-879F-4E137AC9AEFE}"/>
    <cellStyle name="Hyperlink 6" xfId="1350" hidden="1" xr:uid="{03BB5792-6F8D-4D88-A2FE-997797618E6F}"/>
    <cellStyle name="Hyperlink 6" xfId="1812" hidden="1" xr:uid="{286CE6AE-288D-4DD4-8B03-F7D101635313}"/>
    <cellStyle name="Hyperlink 6" xfId="1676" hidden="1" xr:uid="{15B60060-0525-4D9B-928E-90CE067438AE}"/>
    <cellStyle name="Hyperlink 6" xfId="1432" hidden="1" xr:uid="{B3B91857-580D-40D5-A539-FDA5096F20E0}"/>
    <cellStyle name="Hyperlink 6" xfId="1437" hidden="1" xr:uid="{FF24FE76-7CAF-4068-8141-E666BBEA5B7A}"/>
    <cellStyle name="Hyperlink 6" xfId="1774" hidden="1" xr:uid="{77A0E1E1-0F49-45AC-8DC2-8EABA291E766}"/>
    <cellStyle name="Hyperlink 6" xfId="1681" hidden="1" xr:uid="{6C6A7337-04E9-4E68-BDC3-E1EF5DD24DC6}"/>
    <cellStyle name="Hyperlink 6" xfId="1785" hidden="1" xr:uid="{E6001014-9E2D-4158-9F60-25BE5C2D73A7}"/>
    <cellStyle name="Hyperlink 6" xfId="1569" hidden="1" xr:uid="{8DFCBD28-3CA6-410C-B8AD-0138A0B519D9}"/>
    <cellStyle name="Hyperlink 6" xfId="1709" hidden="1" xr:uid="{59CD69A5-ECEC-4DDD-BC16-F6F45AB3CF16}"/>
    <cellStyle name="Hyperlink 6" xfId="1355" hidden="1" xr:uid="{EA7A9FF5-97C0-441C-BCA9-41C81B2F70D7}"/>
    <cellStyle name="Hyperlink 6" xfId="1635" hidden="1" xr:uid="{958E8A24-1A83-4AE0-AD8F-0E064E8593FB}"/>
    <cellStyle name="Hyperlink 6" xfId="1530" hidden="1" xr:uid="{3B466215-ED8C-4EEE-9ACE-1AA5093E5EE6}"/>
    <cellStyle name="Hyperlink 6" xfId="1736" hidden="1" xr:uid="{AE94A724-00E5-4ED1-B5E3-D9BA4B756DC0}"/>
    <cellStyle name="Hyperlink 6" xfId="1391" hidden="1" xr:uid="{AF03628B-D39B-4DDD-B830-D852479C170D}"/>
    <cellStyle name="Hyperlink 6" xfId="1503" hidden="1" xr:uid="{4B6ABE61-8E7E-4277-A301-4AFE60AF82ED}"/>
    <cellStyle name="Hyperlink 6" xfId="1747" hidden="1" xr:uid="{CC2674AA-1FCE-42BA-AF36-7C94D7643E8D}"/>
    <cellStyle name="Hyperlink 6" xfId="1492" hidden="1" xr:uid="{A1783E49-8430-4E6A-96AA-B1BFCEA48536}"/>
    <cellStyle name="Hyperlink 6" xfId="1066" hidden="1" xr:uid="{4692ABF3-9DCB-4E42-A99C-75E80525AE3B}"/>
    <cellStyle name="Hyperlink 6" xfId="1622" hidden="1" xr:uid="{B5E596C5-D5A5-443C-B991-1A05D77B6B39}"/>
    <cellStyle name="Hyperlink 6" xfId="2117" hidden="1" xr:uid="{1DDD0E48-495B-4B1F-AE51-E2375761AB91}"/>
    <cellStyle name="Hyperlink 6" xfId="1886" hidden="1" xr:uid="{F2EE0170-50F7-446E-9506-D1BAD3D80DF5}"/>
    <cellStyle name="Hyperlink 6" xfId="1875" hidden="1" xr:uid="{C8B459D1-00C6-4AB8-A4B8-358E5728056C}"/>
    <cellStyle name="Hyperlink 6" xfId="1962" hidden="1" xr:uid="{0969302E-63D5-4976-958B-23303043EC3E}"/>
    <cellStyle name="Hyperlink 6" xfId="1367" hidden="1" xr:uid="{4D41409A-F8E1-48E6-978A-3E977F409C60}"/>
    <cellStyle name="Hyperlink 6" xfId="2231" hidden="1" xr:uid="{0C764803-3975-4BD4-A257-6B309BA6E1B6}"/>
    <cellStyle name="Hyperlink 6" xfId="2095" hidden="1" xr:uid="{7F2C1E54-A865-4CF9-ACD4-46A43295475C}"/>
    <cellStyle name="Hyperlink 6" xfId="1853" hidden="1" xr:uid="{5384AE74-E7F4-453F-8B8D-AE99DA602452}"/>
    <cellStyle name="Hyperlink 6" xfId="1858" hidden="1" xr:uid="{0DC80140-23B7-4D5B-816E-F5D9E18233EE}"/>
    <cellStyle name="Hyperlink 6" xfId="2193" hidden="1" xr:uid="{146D9AED-5CA6-4E05-8450-65A870FDCFF6}"/>
    <cellStyle name="Hyperlink 6" xfId="2100" hidden="1" xr:uid="{FC78F973-2F41-4BFD-A27D-C777EA579C6B}"/>
    <cellStyle name="Hyperlink 6" xfId="2204" hidden="1" xr:uid="{55C5D0CC-3D42-465D-9B11-18E9893F538E}"/>
    <cellStyle name="Hyperlink 6" xfId="1989" hidden="1" xr:uid="{541DD741-D5F2-4C27-96B2-135BC4A63485}"/>
    <cellStyle name="Hyperlink 6" xfId="2128" hidden="1" xr:uid="{C238529F-566A-4655-B3D9-7314ECEE9316}"/>
    <cellStyle name="Hyperlink 6" xfId="1365" hidden="1" xr:uid="{6C57FD96-9916-4883-B794-D9838CAE1C3E}"/>
    <cellStyle name="Hyperlink 6" xfId="2054" hidden="1" xr:uid="{C0403EF3-1B21-4046-896D-7263FD789339}"/>
    <cellStyle name="Hyperlink 6" xfId="1951" hidden="1" xr:uid="{D5BD5076-A91A-4ECC-9880-3D16944893BC}"/>
    <cellStyle name="Hyperlink 6" xfId="2155" hidden="1" xr:uid="{70B7BED4-C5D9-4F12-9C14-00FBF7B58288}"/>
    <cellStyle name="Hyperlink 6" xfId="1608" hidden="1" xr:uid="{3CA3900F-2FFA-4FD1-B98F-5E6FDF2659A4}"/>
    <cellStyle name="Hyperlink 6" xfId="1924" hidden="1" xr:uid="{7F9D0FA8-E1A6-4ABC-826A-32E3071AB487}"/>
    <cellStyle name="Hyperlink 6" xfId="2166" hidden="1" xr:uid="{FD5B8363-3385-4587-9808-DE37BAE80E80}"/>
    <cellStyle name="Hyperlink 6" xfId="1913" hidden="1" xr:uid="{E30B4745-ED9A-4CA4-8A50-B83FAFF1796D}"/>
    <cellStyle name="Hyperlink 6" xfId="1378" hidden="1" xr:uid="{FD4A1F51-0B44-41F2-9B30-FEAFC6779328}"/>
    <cellStyle name="Hyperlink 6" xfId="2041" hidden="1" xr:uid="{3E93F64D-81D8-4844-BB1B-8C83C21D505E}"/>
    <cellStyle name="Hyperlink 6" xfId="2492" hidden="1" xr:uid="{E4276217-16B4-46F3-AAF8-595ABA8975A8}"/>
    <cellStyle name="Hyperlink 6" xfId="2295" hidden="1" xr:uid="{B7349127-DE69-418F-A64E-F2A0DF25EAD1}"/>
    <cellStyle name="Hyperlink 6" xfId="2284" hidden="1" xr:uid="{65699CD6-6181-4B62-AB4A-326CE9AEE513}"/>
    <cellStyle name="Hyperlink 6" xfId="2371" hidden="1" xr:uid="{BA0E3ECC-6173-4628-A71C-EDBBEC8E94C0}"/>
    <cellStyle name="Hyperlink 6" xfId="1581" hidden="1" xr:uid="{8B31E4C8-57CF-4FC8-94FE-5DF7B148DDE6}"/>
    <cellStyle name="Hyperlink 6" xfId="2606" hidden="1" xr:uid="{9BD002D0-AAAD-4E15-8D09-3EC40CBC475C}"/>
    <cellStyle name="Hyperlink 6" xfId="2470" hidden="1" xr:uid="{25950575-0A70-40A5-8244-6B050CC708D8}"/>
    <cellStyle name="Hyperlink 6" xfId="2262" hidden="1" xr:uid="{7894B738-8E63-4186-9AD0-52DA95A6BFAF}"/>
    <cellStyle name="Hyperlink 6" xfId="2267" hidden="1" xr:uid="{F646E3D0-8E96-424F-9451-0E0F058163A0}"/>
    <cellStyle name="Hyperlink 6" xfId="2568" hidden="1" xr:uid="{1C0D3D4B-33FF-4119-B62B-80132ACEB79F}"/>
    <cellStyle name="Hyperlink 6" xfId="2475" hidden="1" xr:uid="{357E5535-17D4-498D-AF6B-9F9917B5E230}"/>
    <cellStyle name="Hyperlink 6" xfId="2579" hidden="1" xr:uid="{AFBA38B1-3725-46AD-8E50-0426BCCFE764}"/>
    <cellStyle name="Hyperlink 6" xfId="2398" hidden="1" xr:uid="{3304415A-19F0-4E6E-9E79-007BB3E41501}"/>
    <cellStyle name="Hyperlink 6" xfId="2503" hidden="1" xr:uid="{A0129F21-D07A-4B2E-A5A1-70FA324AC09F}"/>
    <cellStyle name="Hyperlink 6" xfId="693" hidden="1" xr:uid="{ACF075D9-37F4-4558-B98B-6E7C40AF003A}"/>
    <cellStyle name="Hyperlink 6" xfId="2429" hidden="1" xr:uid="{D1F1C222-E208-494E-824E-EF052C71F7B0}"/>
    <cellStyle name="Hyperlink 6" xfId="2360" hidden="1" xr:uid="{724C2A61-6214-4176-B1DB-C9DB0B92933E}"/>
    <cellStyle name="Hyperlink 6" xfId="2530" hidden="1" xr:uid="{8886AADE-A6E6-40A8-83DD-44A25DDB8F06}"/>
    <cellStyle name="Hyperlink 6" xfId="2029" hidden="1" xr:uid="{57AA0FA3-41B6-4684-9E11-04359A3C79CC}"/>
    <cellStyle name="Hyperlink 6" xfId="2333" hidden="1" xr:uid="{34C41419-3731-4F4D-A755-64A055714983}"/>
    <cellStyle name="Hyperlink 6" xfId="2541" hidden="1" xr:uid="{93E5DEFE-4709-4842-A39D-345F7280DA15}"/>
    <cellStyle name="Hyperlink 6" xfId="2322" hidden="1" xr:uid="{28D7F419-62FE-4529-94F2-DDC849710A76}"/>
    <cellStyle name="Hyperlink 6" xfId="1335" hidden="1" xr:uid="{96F2889C-7BF1-41E2-BFB0-04365031376C}"/>
    <cellStyle name="Hyperlink 6" xfId="2416" hidden="1" xr:uid="{7A90FDD5-53F7-4799-860D-CAD7B222CFBB}"/>
    <cellStyle name="Hyperlink 7" xfId="322" hidden="1" xr:uid="{511735A8-391D-4B6E-B2E2-82A15323C657}"/>
    <cellStyle name="Hyperlink 7" xfId="207" hidden="1" xr:uid="{03F9EC7C-DF66-4990-BCF1-AD63D2C49C7F}"/>
    <cellStyle name="Hyperlink 7" xfId="624" hidden="1" xr:uid="{6EC9B5B5-A0AD-4533-BB8B-4DFF3E392BE1}"/>
    <cellStyle name="Hyperlink 7" xfId="513" hidden="1" xr:uid="{4C2C369E-ED2F-4A00-97C9-106D69616C14}"/>
    <cellStyle name="Hyperlink 7" xfId="363" hidden="1" xr:uid="{A115A145-3242-4482-B97C-8C7601FCF731}"/>
    <cellStyle name="Hyperlink 7" xfId="389" hidden="1" xr:uid="{51CCC459-3AC5-49C7-B024-58F67488B488}"/>
    <cellStyle name="Hyperlink 7" xfId="573" hidden="1" xr:uid="{1437DE31-62D5-4333-98B6-BBA57F315E06}"/>
    <cellStyle name="Hyperlink 7" xfId="535" hidden="1" xr:uid="{8D85AF64-2316-4BB9-9575-CB1A512B8B89}"/>
    <cellStyle name="Hyperlink 7" xfId="611" hidden="1" xr:uid="{15334488-BFB2-4625-9668-243134FD128B}"/>
    <cellStyle name="Hyperlink 7" xfId="251" hidden="1" xr:uid="{39319F56-1D02-40FF-A01C-EF949CA8EB9B}"/>
    <cellStyle name="Hyperlink 7" xfId="282" hidden="1" xr:uid="{EDC766CE-3787-4105-B0B6-DB5D1096B062}"/>
    <cellStyle name="Hyperlink 7" xfId="475" hidden="1" xr:uid="{398C0126-9067-4EA2-A363-A88801BF18D1}"/>
    <cellStyle name="Hyperlink 7" xfId="118" hidden="1" xr:uid="{D3FCE13D-1FEE-4026-9F8A-88A91D0688D6}"/>
    <cellStyle name="Hyperlink 7" xfId="586" hidden="1" xr:uid="{3C2D54BE-A59A-44A1-BD6F-851539C38870}"/>
    <cellStyle name="Hyperlink 7" xfId="518" hidden="1" xr:uid="{E1A85C57-B42C-4742-89F1-B1972A82B247}"/>
    <cellStyle name="Hyperlink 7" xfId="268" hidden="1" xr:uid="{98D04FA3-C8EC-4894-9806-7009A877AE75}"/>
    <cellStyle name="Hyperlink 7" xfId="459" hidden="1" xr:uid="{C8ACCBB2-BBDE-46FB-A7DA-ACCADB3F07C4}"/>
    <cellStyle name="Hyperlink 7" xfId="649" hidden="1" xr:uid="{936B1D27-F84A-4166-891A-BFBFE998FAC1}"/>
    <cellStyle name="Hyperlink 7" xfId="162" hidden="1" xr:uid="{378A3D01-DBCC-4AAA-B232-2097CCB390B0}"/>
    <cellStyle name="Hyperlink 7" xfId="157" hidden="1" xr:uid="{21B0A4DC-ECEB-421E-BD89-314B7116DB88}"/>
    <cellStyle name="Hyperlink 7" xfId="308" hidden="1" xr:uid="{D98D0CE8-619C-4161-B9F1-7031BBB01ED3}"/>
    <cellStyle name="Hyperlink 7" xfId="246" hidden="1" xr:uid="{8E1FBF20-12A0-4959-AB7A-74A033B8A272}"/>
    <cellStyle name="Hyperlink 7" xfId="348" hidden="1" xr:uid="{C913CEB5-90E5-4858-A202-EF3878A11FBB}"/>
    <cellStyle name="Hyperlink 7" xfId="548" hidden="1" xr:uid="{574C86C7-CF1D-4952-AD9E-01BDBA81F8A9}"/>
    <cellStyle name="Hyperlink 7" xfId="974" hidden="1" xr:uid="{3402542A-4077-4BF8-A886-16CE1C09FFD9}"/>
    <cellStyle name="Hyperlink 7" xfId="859" hidden="1" xr:uid="{4593C9CC-0757-4461-80B9-79B69D5C5D42}"/>
    <cellStyle name="Hyperlink 7" xfId="1254" hidden="1" xr:uid="{C66B4263-BF4B-48FF-B5E2-D98751CBCBE8}"/>
    <cellStyle name="Hyperlink 7" xfId="1143" hidden="1" xr:uid="{8987C6BF-9285-4A0D-B868-28E30A01CE8D}"/>
    <cellStyle name="Hyperlink 7" xfId="1015" hidden="1" xr:uid="{4FB20D34-66C1-4BDA-875D-AF65EB96F24A}"/>
    <cellStyle name="Hyperlink 7" xfId="1041" hidden="1" xr:uid="{C8502514-9A22-44EB-83E5-51F69278C1E0}"/>
    <cellStyle name="Hyperlink 7" xfId="1203" hidden="1" xr:uid="{CB7758A4-E641-4CE7-AA93-07D49FCCFE47}"/>
    <cellStyle name="Hyperlink 7" xfId="1165" hidden="1" xr:uid="{196D9676-0230-40D9-A1C2-DDFFFDE4964F}"/>
    <cellStyle name="Hyperlink 7" xfId="1241" hidden="1" xr:uid="{A5D7AD6D-A83E-47DA-9A5C-DC7408A7ED66}"/>
    <cellStyle name="Hyperlink 7" xfId="903" hidden="1" xr:uid="{75569504-EF0A-4F0E-B9C8-3601FCE9AA6B}"/>
    <cellStyle name="Hyperlink 7" xfId="934" hidden="1" xr:uid="{7B5F8CE5-EFAC-45CA-9647-6AEC3B0AEDBC}"/>
    <cellStyle name="Hyperlink 7" xfId="1105" hidden="1" xr:uid="{18400687-10E8-4CB3-920D-2CF6D4849399}"/>
    <cellStyle name="Hyperlink 7" xfId="786" hidden="1" xr:uid="{B41CA631-C930-440B-BE8C-BC8756638B8F}"/>
    <cellStyle name="Hyperlink 7" xfId="1216" hidden="1" xr:uid="{229C3583-CC62-407C-BC66-4621E49299AF}"/>
    <cellStyle name="Hyperlink 7" xfId="1148" hidden="1" xr:uid="{80E16A2E-1AAF-41ED-9382-FA6E85546EF1}"/>
    <cellStyle name="Hyperlink 7" xfId="920" hidden="1" xr:uid="{7A521E5E-6B55-4476-9DCB-DCF3C87B5D12}"/>
    <cellStyle name="Hyperlink 7" xfId="1089" hidden="1" xr:uid="{509B4A2A-1D61-4535-B6AA-0FE089E729FE}"/>
    <cellStyle name="Hyperlink 7" xfId="1279" hidden="1" xr:uid="{3B6A98F9-B3D3-494E-8F22-362B03AAABF7}"/>
    <cellStyle name="Hyperlink 7" xfId="830" hidden="1" xr:uid="{6C376359-FCCC-44F3-97D5-9C9597222504}"/>
    <cellStyle name="Hyperlink 7" xfId="825" hidden="1" xr:uid="{E1EA62EB-CEFB-4A4F-9351-D75233AC7FC3}"/>
    <cellStyle name="Hyperlink 7" xfId="960" hidden="1" xr:uid="{B1092760-7125-4553-9381-586941B64C06}"/>
    <cellStyle name="Hyperlink 7" xfId="898" hidden="1" xr:uid="{EF42892A-ED68-4FA5-AB0D-2459F29672FA}"/>
    <cellStyle name="Hyperlink 7" xfId="1000" hidden="1" xr:uid="{954941E3-3F70-4C62-9315-CA000EE66074}"/>
    <cellStyle name="Hyperlink 7" xfId="1178" hidden="1" xr:uid="{0A621566-17E6-43D4-A25A-BCD2A5CE1B87}"/>
    <cellStyle name="Hyperlink 7" xfId="1504" hidden="1" xr:uid="{0E0B6D4B-943F-48B1-A94C-C354A812987E}"/>
    <cellStyle name="Hyperlink 7" xfId="1393" hidden="1" xr:uid="{F263A6CC-5140-4656-A364-5F8A2240E416}"/>
    <cellStyle name="Hyperlink 7" xfId="1786" hidden="1" xr:uid="{2AFB605C-3473-4297-A532-6E28BD7E8F64}"/>
    <cellStyle name="Hyperlink 7" xfId="1675" hidden="1" xr:uid="{C9DB33D7-BD99-4F07-ADCF-50F6403F4633}"/>
    <cellStyle name="Hyperlink 7" xfId="1543" hidden="1" xr:uid="{0BE445FA-5CD2-41C4-B515-D7F27C690ADE}"/>
    <cellStyle name="Hyperlink 7" xfId="1568" hidden="1" xr:uid="{4D5E337E-22C1-4DDE-80FA-9CACD0D3026A}"/>
    <cellStyle name="Hyperlink 7" xfId="1735" hidden="1" xr:uid="{6F27F526-69EE-489F-8BE7-EF296228CD9A}"/>
    <cellStyle name="Hyperlink 7" xfId="1697" hidden="1" xr:uid="{F80BCDBC-871C-4894-8450-A4196D1DFD20}"/>
    <cellStyle name="Hyperlink 7" xfId="1773" hidden="1" xr:uid="{DF0D0D9C-BE50-4E7B-AE6E-076AF75D4CFC}"/>
    <cellStyle name="Hyperlink 7" xfId="1436" hidden="1" xr:uid="{08AB74DD-7D09-4F31-A3C8-1514A7B4362C}"/>
    <cellStyle name="Hyperlink 7" xfId="1466" hidden="1" xr:uid="{26912C42-0D35-45E4-994C-E64D97AA8550}"/>
    <cellStyle name="Hyperlink 7" xfId="1637" hidden="1" xr:uid="{1947D761-AEA8-4B33-8F11-32D6265C44C1}"/>
    <cellStyle name="Hyperlink 7" xfId="1064" hidden="1" xr:uid="{AAFA5FF1-9BF0-4B7B-AFDC-DF7EC06371B6}"/>
    <cellStyle name="Hyperlink 7" xfId="1748" hidden="1" xr:uid="{706F62B8-48B0-4E9A-B83A-7E74B4846DD8}"/>
    <cellStyle name="Hyperlink 7" xfId="1680" hidden="1" xr:uid="{7A1CE681-3418-43D3-B61F-00820776B1E5}"/>
    <cellStyle name="Hyperlink 7" xfId="1453" hidden="1" xr:uid="{BE9435F0-29B1-4652-A3CF-0C57C02C9097}"/>
    <cellStyle name="Hyperlink 7" xfId="1621" hidden="1" xr:uid="{FC3ECE6C-9BF1-4776-984D-81B91F2CA998}"/>
    <cellStyle name="Hyperlink 7" xfId="1811" hidden="1" xr:uid="{2BFBB134-10BB-4CF5-8ED0-14E6F765F2FC}"/>
    <cellStyle name="Hyperlink 7" xfId="1354" hidden="1" xr:uid="{9A9B7212-0D86-4B7B-8F5D-A3118F919613}"/>
    <cellStyle name="Hyperlink 7" xfId="1349" hidden="1" xr:uid="{376E54D2-1726-4E10-B61F-F7EE73BFD12D}"/>
    <cellStyle name="Hyperlink 7" xfId="1491" hidden="1" xr:uid="{8E135AAA-CB33-4AF5-A5DD-293CCE218C3A}"/>
    <cellStyle name="Hyperlink 7" xfId="1431" hidden="1" xr:uid="{A4F3EB84-8E94-4ABC-A37E-AA3D4AAB0355}"/>
    <cellStyle name="Hyperlink 7" xfId="1529" hidden="1" xr:uid="{E9C98207-2B6C-4606-9B0B-044F06A5C36B}"/>
    <cellStyle name="Hyperlink 7" xfId="1710" hidden="1" xr:uid="{CF4FCA1C-6CC3-42E1-BC0A-14D349487242}"/>
    <cellStyle name="Hyperlink 7" xfId="1925" hidden="1" xr:uid="{3F78F00B-14AC-475B-821B-51C4E150F4F8}"/>
    <cellStyle name="Hyperlink 7" xfId="1606" hidden="1" xr:uid="{B819195C-75C5-4E0E-8279-840055A07F39}"/>
    <cellStyle name="Hyperlink 7" xfId="2205" hidden="1" xr:uid="{9831C15F-439A-4295-8725-983EAF921617}"/>
    <cellStyle name="Hyperlink 7" xfId="2094" hidden="1" xr:uid="{6D828DC3-9CFE-4B8A-A4F1-548FA45C85F1}"/>
    <cellStyle name="Hyperlink 7" xfId="1963" hidden="1" xr:uid="{8F7CE531-45C2-4028-820A-9B2897ED3523}"/>
    <cellStyle name="Hyperlink 7" xfId="1988" hidden="1" xr:uid="{6F845D04-5872-4F30-99B0-2499BA0122DD}"/>
    <cellStyle name="Hyperlink 7" xfId="2154" hidden="1" xr:uid="{8D45B62C-BBEC-4F41-9A38-5CC84E3A9E44}"/>
    <cellStyle name="Hyperlink 7" xfId="2116" hidden="1" xr:uid="{4CE617B8-3131-4187-8CAB-3F7333001FD1}"/>
    <cellStyle name="Hyperlink 7" xfId="2192" hidden="1" xr:uid="{61E8868B-EB95-4DA0-829A-05DD38534805}"/>
    <cellStyle name="Hyperlink 7" xfId="1857" hidden="1" xr:uid="{20AD24E5-6A99-465E-A0D0-435E6756E1B7}"/>
    <cellStyle name="Hyperlink 7" xfId="1887" hidden="1" xr:uid="{F1CEB500-F80C-42D1-A9ED-33B3C8A674E9}"/>
    <cellStyle name="Hyperlink 7" xfId="2056" hidden="1" xr:uid="{95E80C86-90A8-46AB-8154-706282FFA1E3}"/>
    <cellStyle name="Hyperlink 7" xfId="1012" hidden="1" xr:uid="{67428863-788F-4E12-A9B0-B14FFD428EBB}"/>
    <cellStyle name="Hyperlink 7" xfId="2167" hidden="1" xr:uid="{335CBBEE-3000-452E-92B7-228978ED79A3}"/>
    <cellStyle name="Hyperlink 7" xfId="2099" hidden="1" xr:uid="{C1365B74-B3A5-43F1-86A9-5684DA702B57}"/>
    <cellStyle name="Hyperlink 7" xfId="1874" hidden="1" xr:uid="{1D27B199-CBF6-4CE0-B9D2-36268D1A6A9B}"/>
    <cellStyle name="Hyperlink 7" xfId="2040" hidden="1" xr:uid="{E987BE70-BF3A-4406-9E9D-4E6BF985A74E}"/>
    <cellStyle name="Hyperlink 7" xfId="2230" hidden="1" xr:uid="{AC9A6598-F67C-4168-A72C-343CAD7C160A}"/>
    <cellStyle name="Hyperlink 7" xfId="1055" hidden="1" xr:uid="{17CF9874-FE3D-4B21-9D6F-11FA93BD04A7}"/>
    <cellStyle name="Hyperlink 7" xfId="775" hidden="1" xr:uid="{C8024AF3-E971-44D3-A779-163922121833}"/>
    <cellStyle name="Hyperlink 7" xfId="1912" hidden="1" xr:uid="{FD394F01-1375-453B-96B2-4A05C488FCB4}"/>
    <cellStyle name="Hyperlink 7" xfId="1852" hidden="1" xr:uid="{D63FB183-E204-4A5B-B2E9-DDB1B592F589}"/>
    <cellStyle name="Hyperlink 7" xfId="1950" hidden="1" xr:uid="{7B82E79A-6B6B-41A5-B921-246D66C3C070}"/>
    <cellStyle name="Hyperlink 7" xfId="2129" hidden="1" xr:uid="{F0E0A875-3024-474B-818C-018B0D3EABA7}"/>
    <cellStyle name="Hyperlink 7" xfId="2334" hidden="1" xr:uid="{6205E2FE-DA35-4592-984C-884BD856D705}"/>
    <cellStyle name="Hyperlink 7" xfId="2027" hidden="1" xr:uid="{C7A9276F-B0C4-48F2-819F-5E511BC04A50}"/>
    <cellStyle name="Hyperlink 7" xfId="2580" hidden="1" xr:uid="{826B7DD3-101C-4D9A-83D7-149A5A73BF76}"/>
    <cellStyle name="Hyperlink 7" xfId="2469" hidden="1" xr:uid="{C21647B5-FC9C-4466-BA42-C9CED96F3BC4}"/>
    <cellStyle name="Hyperlink 7" xfId="2372" hidden="1" xr:uid="{220CA926-F162-422E-8F7B-A75ED2888CE1}"/>
    <cellStyle name="Hyperlink 7" xfId="2397" hidden="1" xr:uid="{CED9C9E3-C1D0-439B-8779-85E30E0779A1}"/>
    <cellStyle name="Hyperlink 7" xfId="2529" hidden="1" xr:uid="{EDA015B5-0378-49A8-AC6E-25C64BCFB1C2}"/>
    <cellStyle name="Hyperlink 7" xfId="2491" hidden="1" xr:uid="{9C9B4C3E-29A2-4B5A-AA60-51236EADE323}"/>
    <cellStyle name="Hyperlink 7" xfId="2567" hidden="1" xr:uid="{E033967F-FD28-4DC4-B31C-FA1930203126}"/>
    <cellStyle name="Hyperlink 7" xfId="2266" hidden="1" xr:uid="{44881768-1060-46F5-8DCD-46B98F188BDA}"/>
    <cellStyle name="Hyperlink 7" xfId="2296" hidden="1" xr:uid="{7D2B27C7-3FEC-4335-AF2F-DA80852350D0}"/>
    <cellStyle name="Hyperlink 7" xfId="2431" hidden="1" xr:uid="{0F798D8D-C4CB-4C34-B73E-BFD22C0C410F}"/>
    <cellStyle name="Hyperlink 7" xfId="694" hidden="1" xr:uid="{E3E05E2B-6937-433C-8673-15966D36699C}"/>
    <cellStyle name="Hyperlink 7" xfId="2542" hidden="1" xr:uid="{48BB294A-99A8-47C9-ADBF-D118C264A43F}"/>
    <cellStyle name="Hyperlink 7" xfId="2474" hidden="1" xr:uid="{150C730B-EC33-4BF5-B923-446CF97C84A0}"/>
    <cellStyle name="Hyperlink 7" xfId="2283" hidden="1" xr:uid="{C78D0330-F048-48C8-A14E-CED192D6A099}"/>
    <cellStyle name="Hyperlink 7" xfId="2415" hidden="1" xr:uid="{5C50E184-73DA-4D59-B649-53FE708EE1A8}"/>
    <cellStyle name="Hyperlink 7" xfId="2605" hidden="1" xr:uid="{70FCFE2B-4CE7-4381-9569-751BA9C473B8}"/>
    <cellStyle name="Hyperlink 7" xfId="1999" hidden="1" xr:uid="{B3EE08E4-B61D-4AAA-BE2D-166F7B626BC1}"/>
    <cellStyle name="Hyperlink 7" xfId="2032" hidden="1" xr:uid="{1ACF0E59-9F2E-43E8-B921-82F612670B8B}"/>
    <cellStyle name="Hyperlink 7" xfId="2321" hidden="1" xr:uid="{D7EB0A4D-7B22-47E1-BA6E-E25C1A4F3A74}"/>
    <cellStyle name="Hyperlink 7" xfId="2261" hidden="1" xr:uid="{27D65086-4888-49E7-87B9-41A56778578F}"/>
    <cellStyle name="Hyperlink 7" xfId="2359" hidden="1" xr:uid="{5DCB3B9F-5123-4879-AD47-E301AF67A909}"/>
    <cellStyle name="Hyperlink 7" xfId="2504" hidden="1" xr:uid="{4839DC76-2A8B-4F97-8689-0E7D837D4CB7}"/>
    <cellStyle name="Hyperlink 8" xfId="161" hidden="1" xr:uid="{1784E1FF-2B8F-4B1A-A72C-2D7719585E93}"/>
    <cellStyle name="Hyperlink 8" xfId="549" hidden="1" xr:uid="{8E3592A3-25BA-4FD1-AB70-4108C718B1AB}"/>
    <cellStyle name="Hyperlink 8" xfId="119" hidden="1" xr:uid="{FFE40546-2628-4482-9033-D81C127E59C4}"/>
    <cellStyle name="Hyperlink 8" xfId="458" hidden="1" xr:uid="{A637ACC2-504D-4971-A605-7063850141AA}"/>
    <cellStyle name="Hyperlink 8" xfId="347" hidden="1" xr:uid="{EA68ADCF-00A8-42C9-94A0-8F0F3A9BF088}"/>
    <cellStyle name="Hyperlink 8" xfId="625" hidden="1" xr:uid="{39F1C56D-CBB9-4CC3-A16C-B2079D4E7A78}"/>
    <cellStyle name="Hyperlink 8" xfId="534" hidden="1" xr:uid="{8501EF18-7307-4035-AC9A-F4F835C0EE8E}"/>
    <cellStyle name="Hyperlink 8" xfId="323" hidden="1" xr:uid="{E277E1A1-66F3-4EC5-B7A1-9355EAFD075F}"/>
    <cellStyle name="Hyperlink 8" xfId="283" hidden="1" xr:uid="{442C2957-7894-40B4-8B24-EBF12DE65C1E}"/>
    <cellStyle name="Hyperlink 8" xfId="364" hidden="1" xr:uid="{583687FB-49BE-4D4C-9FA5-E9F2DFBA7C73}"/>
    <cellStyle name="Hyperlink 8" xfId="587" hidden="1" xr:uid="{4D2F4B5E-B8E5-455F-AFBB-060066A8CF5A}"/>
    <cellStyle name="Hyperlink 8" xfId="155" hidden="1" xr:uid="{137AFF66-A2AE-48D7-965E-0C765A5F47E4}"/>
    <cellStyle name="Hyperlink 8" xfId="267" hidden="1" xr:uid="{244174DB-DC43-4BB7-A956-A8F6C12B5BE7}"/>
    <cellStyle name="Hyperlink 8" xfId="476" hidden="1" xr:uid="{6C96B616-5EA0-4BAE-A347-5E53E9AA6E56}"/>
    <cellStyle name="Hyperlink 8" xfId="572" hidden="1" xr:uid="{1DC93A3B-F078-4DEA-8C16-76CBA4C99E5C}"/>
    <cellStyle name="Hyperlink 8" xfId="511" hidden="1" xr:uid="{25222617-E734-4B12-96BE-97E0C28DFDE5}"/>
    <cellStyle name="Hyperlink 8" xfId="244" hidden="1" xr:uid="{A31F7ADE-CC34-4CF6-BB97-F4AC68872FDA}"/>
    <cellStyle name="Hyperlink 8" xfId="517" hidden="1" xr:uid="{6936703D-D1BC-477C-8ACB-C4BDA129192C}"/>
    <cellStyle name="Hyperlink 8" xfId="388" hidden="1" xr:uid="{7B7B7F49-1F0D-4FAF-827A-0A17D300CBD3}"/>
    <cellStyle name="Hyperlink 8" xfId="307" hidden="1" xr:uid="{6559E126-2AB0-45B3-B1CC-EEE2BBD05E46}"/>
    <cellStyle name="Hyperlink 8" xfId="208" hidden="1" xr:uid="{A1E03973-7BD5-4E27-849E-A8E1CA22AD8C}"/>
    <cellStyle name="Hyperlink 8" xfId="250" hidden="1" xr:uid="{C8E7C356-7202-4794-8FDC-F3C866DE04A0}"/>
    <cellStyle name="Hyperlink 8" xfId="648" hidden="1" xr:uid="{446E62E8-1BBA-455A-9FDA-443A78030E43}"/>
    <cellStyle name="Hyperlink 8" xfId="610" hidden="1" xr:uid="{27772548-9FAD-43F1-A8E9-4A9B4FC67E71}"/>
    <cellStyle name="Hyperlink 8" xfId="829" hidden="1" xr:uid="{7CDA32AF-1F2D-479D-B321-27CE239D7AE1}"/>
    <cellStyle name="Hyperlink 8" xfId="1179" hidden="1" xr:uid="{DDC0FBD2-AF81-44B9-8332-7172745C26DF}"/>
    <cellStyle name="Hyperlink 8" xfId="787" hidden="1" xr:uid="{6829FF93-FB56-44E4-80D7-8ECB7F5D61E2}"/>
    <cellStyle name="Hyperlink 8" xfId="1088" hidden="1" xr:uid="{0F0187FE-29D3-4915-A73D-33AFABB3476F}"/>
    <cellStyle name="Hyperlink 8" xfId="999" hidden="1" xr:uid="{CCBB93C4-86FE-4F41-914A-200AFDE6A526}"/>
    <cellStyle name="Hyperlink 8" xfId="1255" hidden="1" xr:uid="{7907F02E-05F6-4328-A9AE-BFBBC497C019}"/>
    <cellStyle name="Hyperlink 8" xfId="1164" hidden="1" xr:uid="{D31A5118-EAE9-4304-B915-B41648FBE9F2}"/>
    <cellStyle name="Hyperlink 8" xfId="975" hidden="1" xr:uid="{4C02E4A0-5F58-4141-AFCD-4FFED68698F8}"/>
    <cellStyle name="Hyperlink 8" xfId="935" hidden="1" xr:uid="{49F1C1DF-DBCD-431D-B13A-F7C89D7A0D06}"/>
    <cellStyle name="Hyperlink 8" xfId="1016" hidden="1" xr:uid="{672E4264-4406-430E-BA3B-5126DAE25E10}"/>
    <cellStyle name="Hyperlink 8" xfId="1217" hidden="1" xr:uid="{C126CFEE-8C14-4733-A060-F3838129FD79}"/>
    <cellStyle name="Hyperlink 8" xfId="823" hidden="1" xr:uid="{C54196F1-83DF-42B5-A428-0FD9491724ED}"/>
    <cellStyle name="Hyperlink 8" xfId="919" hidden="1" xr:uid="{99AEE075-551D-460C-850A-237FA809231A}"/>
    <cellStyle name="Hyperlink 8" xfId="1106" hidden="1" xr:uid="{D1D0275C-A8F3-495B-BC87-96FEC6FDBD44}"/>
    <cellStyle name="Hyperlink 8" xfId="1202" hidden="1" xr:uid="{781EDC84-CCEF-4C06-B614-4608EC292C0C}"/>
    <cellStyle name="Hyperlink 8" xfId="1141" hidden="1" xr:uid="{CA68410F-AEBC-49AA-A16F-9656BC979A1D}"/>
    <cellStyle name="Hyperlink 8" xfId="896" hidden="1" xr:uid="{F8753AA3-1A36-4BE5-BDA6-55D7C1DB76DD}"/>
    <cellStyle name="Hyperlink 8" xfId="1147" hidden="1" xr:uid="{08C5FF16-224F-496F-A1B2-F39C2F29BCAA}"/>
    <cellStyle name="Hyperlink 8" xfId="1040" hidden="1" xr:uid="{0660FC52-72FA-40DF-9162-1B765C98813E}"/>
    <cellStyle name="Hyperlink 8" xfId="959" hidden="1" xr:uid="{DF7317C6-B951-4AA1-BD11-E036070DB722}"/>
    <cellStyle name="Hyperlink 8" xfId="860" hidden="1" xr:uid="{4130ECCD-4E49-4B7F-BAF4-374A3B8E6DBB}"/>
    <cellStyle name="Hyperlink 8" xfId="902" hidden="1" xr:uid="{49B5609A-8921-407F-9B86-C770812F5D14}"/>
    <cellStyle name="Hyperlink 8" xfId="1278" hidden="1" xr:uid="{E0B15DE6-CF4D-462B-A3FD-3AD056473512}"/>
    <cellStyle name="Hyperlink 8" xfId="1240" hidden="1" xr:uid="{37B0BB97-7E45-4F7E-AC1D-4B9869344A84}"/>
    <cellStyle name="Hyperlink 8" xfId="1353" hidden="1" xr:uid="{F70EB902-6DA2-4CA5-8692-2A51A71F0124}"/>
    <cellStyle name="Hyperlink 8" xfId="1711" hidden="1" xr:uid="{4968EAC3-F582-4F75-B53A-F4FA795367D5}"/>
    <cellStyle name="Hyperlink 8" xfId="1063" hidden="1" xr:uid="{E7BBEB51-9BA0-4ED7-BFB2-CCF97950234C}"/>
    <cellStyle name="Hyperlink 8" xfId="1620" hidden="1" xr:uid="{A7D187CE-19AC-44EB-BD9D-24B6AE7B6A39}"/>
    <cellStyle name="Hyperlink 8" xfId="1528" hidden="1" xr:uid="{8082EB5E-6A7D-4D9B-8450-BE46C25ECFA7}"/>
    <cellStyle name="Hyperlink 8" xfId="1787" hidden="1" xr:uid="{B3D94F89-824F-41B4-A0B4-8ADC6152B3D6}"/>
    <cellStyle name="Hyperlink 8" xfId="1696" hidden="1" xr:uid="{D4C9AA6E-37BB-4FEB-B591-5B5C95BB0073}"/>
    <cellStyle name="Hyperlink 8" xfId="1505" hidden="1" xr:uid="{13C361FB-BF72-4472-8E05-31169E5301B4}"/>
    <cellStyle name="Hyperlink 8" xfId="1467" hidden="1" xr:uid="{EC9F559B-6A86-43E7-AB0B-52246F59D74E}"/>
    <cellStyle name="Hyperlink 8" xfId="1544" hidden="1" xr:uid="{5BC88ED4-E4CD-4BBD-8F24-DBE39C5D098E}"/>
    <cellStyle name="Hyperlink 8" xfId="1749" hidden="1" xr:uid="{4743C87A-9A2B-4132-A547-DF941774FF46}"/>
    <cellStyle name="Hyperlink 8" xfId="1347" hidden="1" xr:uid="{815A3A4D-530B-4573-B73B-9F7C063348AE}"/>
    <cellStyle name="Hyperlink 8" xfId="1452" hidden="1" xr:uid="{61A7D4AA-0FF3-4EB0-BAA1-4F3B49300B2E}"/>
    <cellStyle name="Hyperlink 8" xfId="1638" hidden="1" xr:uid="{6C263F72-1318-453F-BCE3-60A1DE41854D}"/>
    <cellStyle name="Hyperlink 8" xfId="1734" hidden="1" xr:uid="{3CAE0030-B3FC-481F-8827-E9D8C978C40D}"/>
    <cellStyle name="Hyperlink 8" xfId="1673" hidden="1" xr:uid="{BAFEC37E-F725-4E4B-94CA-9162C3A9FEBF}"/>
    <cellStyle name="Hyperlink 8" xfId="1429" hidden="1" xr:uid="{633493EC-06A3-49E1-8FF5-62285567AFC4}"/>
    <cellStyle name="Hyperlink 8" xfId="1679" hidden="1" xr:uid="{CF8E46E3-DA72-409D-83BC-F30F8E00DAE9}"/>
    <cellStyle name="Hyperlink 8" xfId="1567" hidden="1" xr:uid="{5D377A0A-0EB4-415E-9042-3FF9BAFBEAF4}"/>
    <cellStyle name="Hyperlink 8" xfId="1490" hidden="1" xr:uid="{B3B4CD6C-4882-4A49-B1C9-64F36B42CC65}"/>
    <cellStyle name="Hyperlink 8" xfId="1394" hidden="1" xr:uid="{AFCBFD39-F035-4C4B-9983-F515BC619BA2}"/>
    <cellStyle name="Hyperlink 8" xfId="1435" hidden="1" xr:uid="{CBC2030F-4A83-4527-9F9D-01569F664370}"/>
    <cellStyle name="Hyperlink 8" xfId="1810" hidden="1" xr:uid="{DE4A28B3-CB46-457E-B806-538BB1D1CB2A}"/>
    <cellStyle name="Hyperlink 8" xfId="1772" hidden="1" xr:uid="{5FF1ED6F-BF56-49BC-9464-D565BAB41B57}"/>
    <cellStyle name="Hyperlink 8" xfId="1077" hidden="1" xr:uid="{E047D341-1E49-4F5B-8C33-47C6D578443C}"/>
    <cellStyle name="Hyperlink 8" xfId="2130" hidden="1" xr:uid="{7C8D7B1C-E7A8-4084-B7D3-2BDC5138AD23}"/>
    <cellStyle name="Hyperlink 8" xfId="1833" hidden="1" xr:uid="{8DB64AA1-3C0C-4CCF-ACE4-AA4CCE13846E}"/>
    <cellStyle name="Hyperlink 8" xfId="2039" hidden="1" xr:uid="{42B4BFCE-61CC-4F03-B08D-4894D99D4729}"/>
    <cellStyle name="Hyperlink 8" xfId="1949" hidden="1" xr:uid="{40BC1D90-5949-4B42-B020-9C4D06E272C0}"/>
    <cellStyle name="Hyperlink 8" xfId="2206" hidden="1" xr:uid="{A763D63F-8619-4B7A-8A5A-EF058C14E28E}"/>
    <cellStyle name="Hyperlink 8" xfId="2115" hidden="1" xr:uid="{7A5DE023-C508-4579-8558-CC31C693947D}"/>
    <cellStyle name="Hyperlink 8" xfId="1926" hidden="1" xr:uid="{34620ACB-D1C9-4966-BA26-7A72C6577091}"/>
    <cellStyle name="Hyperlink 8" xfId="1888" hidden="1" xr:uid="{5BF5FDCA-ED8A-45BC-B9B4-3D2D3CA72DF8}"/>
    <cellStyle name="Hyperlink 8" xfId="1964" hidden="1" xr:uid="{033D6E6F-70DF-45B9-A2D4-85E8AB592311}"/>
    <cellStyle name="Hyperlink 8" xfId="2168" hidden="1" xr:uid="{83A38A8F-8068-49BF-96F3-47450F48C84E}"/>
    <cellStyle name="Hyperlink 8" xfId="1380" hidden="1" xr:uid="{70BD1D54-54C9-4D9C-B616-0B15EBEF5288}"/>
    <cellStyle name="Hyperlink 8" xfId="1873" hidden="1" xr:uid="{5719C57C-540A-4FA3-9CD0-CE6174461CDE}"/>
    <cellStyle name="Hyperlink 8" xfId="2057" hidden="1" xr:uid="{C87302A2-E907-40B1-A096-3FEE6CE167BD}"/>
    <cellStyle name="Hyperlink 8" xfId="2153" hidden="1" xr:uid="{C6615495-B100-457E-A2B8-7694DA464AA7}"/>
    <cellStyle name="Hyperlink 8" xfId="2092" hidden="1" xr:uid="{73EB1F50-7475-495E-A3F1-340D1DE2B374}"/>
    <cellStyle name="Hyperlink 8" xfId="1850" hidden="1" xr:uid="{DD72735B-D703-46EE-8F03-3B8CE7376876}"/>
    <cellStyle name="Hyperlink 8" xfId="2098" hidden="1" xr:uid="{D800E830-A7DD-4C18-B5B0-87072D25281F}"/>
    <cellStyle name="Hyperlink 8" xfId="1987" hidden="1" xr:uid="{72DE1E74-44A2-435A-84BF-8EFDAD3329E9}"/>
    <cellStyle name="Hyperlink 8" xfId="1911" hidden="1" xr:uid="{70ACFAA5-4ED7-4689-9724-FF9E6E44E5CB}"/>
    <cellStyle name="Hyperlink 8" xfId="1605" hidden="1" xr:uid="{8A151727-3D63-47C5-B890-115F3CB2B0DF}"/>
    <cellStyle name="Hyperlink 8" xfId="1856" hidden="1" xr:uid="{AE5F28CE-AF0E-4669-B95E-7321BFAEA57D}"/>
    <cellStyle name="Hyperlink 8" xfId="2229" hidden="1" xr:uid="{43988E83-7DA4-4D24-A62E-53FE90B19633}"/>
    <cellStyle name="Hyperlink 8" xfId="2191" hidden="1" xr:uid="{F4C8A5BF-735F-44DB-87AA-00684031A274}"/>
    <cellStyle name="Hyperlink 8" xfId="770" hidden="1" xr:uid="{57FA562F-AA33-4586-B27D-09B4DF6A36F2}"/>
    <cellStyle name="Hyperlink 8" xfId="2505" hidden="1" xr:uid="{02B93663-7859-4446-A47A-72745AD6264A}"/>
    <cellStyle name="Hyperlink 8" xfId="766" hidden="1" xr:uid="{886A8375-87F4-438B-84E5-58C1929E6CAA}"/>
    <cellStyle name="Hyperlink 8" xfId="2414" hidden="1" xr:uid="{2E8DE549-1738-46AF-B027-F1841EF8E9C6}"/>
    <cellStyle name="Hyperlink 8" xfId="2358" hidden="1" xr:uid="{C8210B74-282A-4B9D-9341-E7CE257CCD9E}"/>
    <cellStyle name="Hyperlink 8" xfId="2581" hidden="1" xr:uid="{52D650A5-6F1F-4201-8F7C-6446EE3DBFE8}"/>
    <cellStyle name="Hyperlink 8" xfId="2490" hidden="1" xr:uid="{B307010E-A774-40A0-8A6C-64C6E291EB7E}"/>
    <cellStyle name="Hyperlink 8" xfId="2335" hidden="1" xr:uid="{5962A15D-DF45-41D4-BC86-4A4AAE8B4768}"/>
    <cellStyle name="Hyperlink 8" xfId="2297" hidden="1" xr:uid="{C7291F29-A33A-4A2A-B865-63F53AE0FD6A}"/>
    <cellStyle name="Hyperlink 8" xfId="2373" hidden="1" xr:uid="{9E871E0E-639C-47EE-B54C-65DC41C373C2}"/>
    <cellStyle name="Hyperlink 8" xfId="2543" hidden="1" xr:uid="{310B835D-8A72-44E4-AABD-12F865A36805}"/>
    <cellStyle name="Hyperlink 8" xfId="1383" hidden="1" xr:uid="{0D0D4CA2-F6AA-4EC0-92CE-D3C3F5EBAAAE}"/>
    <cellStyle name="Hyperlink 8" xfId="2282" hidden="1" xr:uid="{5E0B05FC-A8AB-466B-BEDD-3A49FD927553}"/>
    <cellStyle name="Hyperlink 8" xfId="2432" hidden="1" xr:uid="{B4C02B8F-E138-4C18-A746-861C5843CBA6}"/>
    <cellStyle name="Hyperlink 8" xfId="2528" hidden="1" xr:uid="{B862A6BB-F8AB-46EC-946B-798024667841}"/>
    <cellStyle name="Hyperlink 8" xfId="2467" hidden="1" xr:uid="{4F7A83D1-EBD0-45C7-B340-F3FF8D4D24F2}"/>
    <cellStyle name="Hyperlink 8" xfId="2259" hidden="1" xr:uid="{D5F68DA6-F739-423D-A3FB-7F866D41F1EC}"/>
    <cellStyle name="Hyperlink 8" xfId="2473" hidden="1" xr:uid="{C0F05362-2C99-4509-8960-2695F6C94A67}"/>
    <cellStyle name="Hyperlink 8" xfId="2396" hidden="1" xr:uid="{3E272C8E-27B6-4AF5-BBE4-14D79C0146AC}"/>
    <cellStyle name="Hyperlink 8" xfId="2320" hidden="1" xr:uid="{9A2FADA8-BDAD-49C7-A2C1-665F8DFD0111}"/>
    <cellStyle name="Hyperlink 8" xfId="2026" hidden="1" xr:uid="{09817BEC-2550-4BD8-8767-7A6D93A84C8E}"/>
    <cellStyle name="Hyperlink 8" xfId="2265" hidden="1" xr:uid="{AEC04B49-3900-4A3D-8A25-E58ACBE94755}"/>
    <cellStyle name="Hyperlink 8" xfId="2604" hidden="1" xr:uid="{3717CD06-2B43-4AAE-8220-FE0553F44CD0}"/>
    <cellStyle name="Hyperlink 8" xfId="2566" hidden="1" xr:uid="{F5FEB747-5CEC-4070-98ED-03F8E32B349E}"/>
    <cellStyle name="Hyperlink 9" xfId="210" hidden="1" xr:uid="{5D50DB51-ACE2-4D63-A32C-593FECB24C1F}"/>
    <cellStyle name="Hyperlink 9" xfId="121" hidden="1" xr:uid="{2176EA6A-3899-4378-93F9-7FE3E72B5A68}"/>
    <cellStyle name="Hyperlink 9" xfId="609" hidden="1" xr:uid="{305C5302-0C31-4B39-B6B2-95E398B6424F}"/>
    <cellStyle name="Hyperlink 9" xfId="588" hidden="1" xr:uid="{571D8B83-E69E-48BF-8355-3BF6E30D78BF}"/>
    <cellStyle name="Hyperlink 9" xfId="533" hidden="1" xr:uid="{4026F28A-AB12-41BB-AD98-CE3FD389776C}"/>
    <cellStyle name="Hyperlink 9" xfId="626" hidden="1" xr:uid="{D67320DE-3D30-44EE-9535-AF52FD779B25}"/>
    <cellStyle name="Hyperlink 9" xfId="647" hidden="1" xr:uid="{EF5C5950-4C11-4A19-8BA9-0642645F5719}"/>
    <cellStyle name="Hyperlink 9" xfId="509" hidden="1" xr:uid="{F5D41F1E-A24A-4917-BD99-29429B9CC602}"/>
    <cellStyle name="Hyperlink 9" xfId="550" hidden="1" xr:uid="{BD5E8B18-7B57-451C-803D-AA94C2F0AA15}"/>
    <cellStyle name="Hyperlink 9" xfId="346" hidden="1" xr:uid="{941E2830-1AAD-43B1-A49A-DDF6E8A4FD10}"/>
    <cellStyle name="Hyperlink 9" xfId="365" hidden="1" xr:uid="{25CB771E-DC9A-4788-9118-97EB321EE7B1}"/>
    <cellStyle name="Hyperlink 9" xfId="387" hidden="1" xr:uid="{97509894-0FD5-42DE-B272-EA854AD241DB}"/>
    <cellStyle name="Hyperlink 9" xfId="153" hidden="1" xr:uid="{9119DA21-757B-4440-B55B-B235C87ACAA8}"/>
    <cellStyle name="Hyperlink 9" xfId="457" hidden="1" xr:uid="{BD785F71-971B-4F5B-8AC5-61641D5A896F}"/>
    <cellStyle name="Hyperlink 9" xfId="478" hidden="1" xr:uid="{6F7FAEF3-CC85-4330-8490-AEEF6FC2AABD}"/>
    <cellStyle name="Hyperlink 9" xfId="515" hidden="1" xr:uid="{156CA4A0-30BB-466D-94D5-2DD752CE70C4}"/>
    <cellStyle name="Hyperlink 9" xfId="248" hidden="1" xr:uid="{5D57B227-A473-49A8-B157-2E4DA6EAC0D5}"/>
    <cellStyle name="Hyperlink 9" xfId="306" hidden="1" xr:uid="{17737C36-9DF4-4BCF-A598-0C5398474421}"/>
    <cellStyle name="Hyperlink 9" xfId="266" hidden="1" xr:uid="{75A924CB-34F3-485B-81BA-CC7150BFE94F}"/>
    <cellStyle name="Hyperlink 9" xfId="284" hidden="1" xr:uid="{0CD2137A-5F61-4CFF-8496-9C3AFD2922BB}"/>
    <cellStyle name="Hyperlink 9" xfId="242" hidden="1" xr:uid="{31470AC4-F2F3-4906-99F8-9D8C17BD73B4}"/>
    <cellStyle name="Hyperlink 9" xfId="324" hidden="1" xr:uid="{516C15CE-C7A2-4E44-9D13-FE60586DE75A}"/>
    <cellStyle name="Hyperlink 9" xfId="159" hidden="1" xr:uid="{464A7A5A-D454-45EE-87D8-DDF26C49DC22}"/>
    <cellStyle name="Hyperlink 9" xfId="571" hidden="1" xr:uid="{CEAE97AE-8DED-4B5E-AF45-503001AA882C}"/>
    <cellStyle name="Hyperlink 9" xfId="862" hidden="1" xr:uid="{CFFF0516-8419-4D64-BFC0-342DF8880A37}"/>
    <cellStyle name="Hyperlink 9" xfId="789" hidden="1" xr:uid="{8BE11E07-3917-4BFD-90DB-35BB2E736E79}"/>
    <cellStyle name="Hyperlink 9" xfId="1239" hidden="1" xr:uid="{59B419CF-5F4D-4456-BFBB-EF46120C68FA}"/>
    <cellStyle name="Hyperlink 9" xfId="1218" hidden="1" xr:uid="{37279A30-9AC6-4C54-90C6-32F4C9381823}"/>
    <cellStyle name="Hyperlink 9" xfId="1163" hidden="1" xr:uid="{2DE4F508-4E32-4EBF-9194-C8DF5F99CAF6}"/>
    <cellStyle name="Hyperlink 9" xfId="1256" hidden="1" xr:uid="{A6A96B63-2DA6-45BF-8768-D9525EB92FF1}"/>
    <cellStyle name="Hyperlink 9" xfId="1277" hidden="1" xr:uid="{A04E0CFA-6D98-4CDA-B59B-9887AA8A5BA3}"/>
    <cellStyle name="Hyperlink 9" xfId="1139" hidden="1" xr:uid="{2B60B840-B17B-409B-A99D-021ADF9087AC}"/>
    <cellStyle name="Hyperlink 9" xfId="1180" hidden="1" xr:uid="{82AD94BE-523C-4755-8E9C-63965B6F03B9}"/>
    <cellStyle name="Hyperlink 9" xfId="998" hidden="1" xr:uid="{F8B97229-571C-4A75-8EBD-9F191DFB6B09}"/>
    <cellStyle name="Hyperlink 9" xfId="1017" hidden="1" xr:uid="{DA8666C7-A128-4A88-AE41-B0111192CE61}"/>
    <cellStyle name="Hyperlink 9" xfId="1039" hidden="1" xr:uid="{E0687C1E-BB9D-4100-A89C-D45F50E5E4A4}"/>
    <cellStyle name="Hyperlink 9" xfId="821" hidden="1" xr:uid="{36C5F6EB-1C4B-452E-AD92-3186D4155D0B}"/>
    <cellStyle name="Hyperlink 9" xfId="1087" hidden="1" xr:uid="{E509BA93-6044-472C-A50B-BC2482A2B16C}"/>
    <cellStyle name="Hyperlink 9" xfId="1108" hidden="1" xr:uid="{2A25FB4A-99EB-4452-A05D-4593F73F4086}"/>
    <cellStyle name="Hyperlink 9" xfId="1145" hidden="1" xr:uid="{55C48635-EE02-442C-8B3D-A948A04D6B64}"/>
    <cellStyle name="Hyperlink 9" xfId="900" hidden="1" xr:uid="{B134BF2C-F8AF-49FF-846B-3DE12B063508}"/>
    <cellStyle name="Hyperlink 9" xfId="958" hidden="1" xr:uid="{7CCBB1A1-4327-4334-A606-C6134E3186CF}"/>
    <cellStyle name="Hyperlink 9" xfId="918" hidden="1" xr:uid="{8F1DCF39-1607-4723-B167-EDFE65DAA55E}"/>
    <cellStyle name="Hyperlink 9" xfId="936" hidden="1" xr:uid="{4451925E-8C85-407C-8B70-03AB1E8566A7}"/>
    <cellStyle name="Hyperlink 9" xfId="894" hidden="1" xr:uid="{039A0F39-060F-43A7-BF41-027E24472E0E}"/>
    <cellStyle name="Hyperlink 9" xfId="976" hidden="1" xr:uid="{D65581E9-8FCA-440B-A9B6-27ACEB40F6E0}"/>
    <cellStyle name="Hyperlink 9" xfId="827" hidden="1" xr:uid="{54B16084-DDE3-4DD9-9605-D549042AE0E4}"/>
    <cellStyle name="Hyperlink 9" xfId="1201" hidden="1" xr:uid="{DCC965C6-EECA-4727-85F8-4A989B22C378}"/>
    <cellStyle name="Hyperlink 9" xfId="1396" hidden="1" xr:uid="{BDD4BDBF-B65E-43C1-82E1-2AE8079FA38E}"/>
    <cellStyle name="Hyperlink 9" xfId="765" hidden="1" xr:uid="{86EFE31B-ADE7-4641-936C-3755AB14F3E3}"/>
    <cellStyle name="Hyperlink 9" xfId="1771" hidden="1" xr:uid="{C3455DC2-53A6-4464-BE67-4D5405B06C40}"/>
    <cellStyle name="Hyperlink 9" xfId="1750" hidden="1" xr:uid="{389DD10E-EAEA-47FC-86E3-9551EF1B4C09}"/>
    <cellStyle name="Hyperlink 9" xfId="1695" hidden="1" xr:uid="{B1DB16A8-6005-453A-975B-986AE20495A5}"/>
    <cellStyle name="Hyperlink 9" xfId="1788" hidden="1" xr:uid="{F80A9586-F537-498A-93F5-C4573666E164}"/>
    <cellStyle name="Hyperlink 9" xfId="1809" hidden="1" xr:uid="{8C476260-BDDA-4FF4-9A1F-64093D9032BF}"/>
    <cellStyle name="Hyperlink 9" xfId="1671" hidden="1" xr:uid="{950F513F-61DA-4C51-B219-A3EF1BABEC45}"/>
    <cellStyle name="Hyperlink 9" xfId="1712" hidden="1" xr:uid="{F00F5DFD-7D4F-41A6-BBE6-F0414DEC9384}"/>
    <cellStyle name="Hyperlink 9" xfId="1527" hidden="1" xr:uid="{DB65EFC7-199D-4DA0-A16B-37AB0E5FC250}"/>
    <cellStyle name="Hyperlink 9" xfId="1545" hidden="1" xr:uid="{9F6216DC-BF5C-408B-9197-3EA938977F8C}"/>
    <cellStyle name="Hyperlink 9" xfId="1566" hidden="1" xr:uid="{55077B5E-5633-474B-8AE9-2C0D98E013F4}"/>
    <cellStyle name="Hyperlink 9" xfId="1345" hidden="1" xr:uid="{4ABA4CBE-E545-4733-9F82-B6938DB0169C}"/>
    <cellStyle name="Hyperlink 9" xfId="1619" hidden="1" xr:uid="{BC5A791C-124A-43FE-8DB8-2D81506418BA}"/>
    <cellStyle name="Hyperlink 9" xfId="1640" hidden="1" xr:uid="{A0D7C7AA-174A-4AF7-8F16-299FD9635171}"/>
    <cellStyle name="Hyperlink 9" xfId="1677" hidden="1" xr:uid="{76F0B5E2-C3F6-4D8D-817E-D521F88E966F}"/>
    <cellStyle name="Hyperlink 9" xfId="1433" hidden="1" xr:uid="{B90D0F1E-D6D5-4775-B2C8-A242F09F9E27}"/>
    <cellStyle name="Hyperlink 9" xfId="1489" hidden="1" xr:uid="{74CB13FA-CDB5-442E-8FA3-4B8FBBC9DE22}"/>
    <cellStyle name="Hyperlink 9" xfId="1451" hidden="1" xr:uid="{948CB195-7399-4321-AE7D-E40099FCF550}"/>
    <cellStyle name="Hyperlink 9" xfId="1468" hidden="1" xr:uid="{E2F981CA-FAA3-42B6-BFE5-F8A91C2E31DB}"/>
    <cellStyle name="Hyperlink 9" xfId="1427" hidden="1" xr:uid="{5B6C2681-EB48-4B83-9336-17C599E0E5F1}"/>
    <cellStyle name="Hyperlink 9" xfId="1506" hidden="1" xr:uid="{52859D0E-6C7E-4716-97BB-87F7FCEA048C}"/>
    <cellStyle name="Hyperlink 9" xfId="1351" hidden="1" xr:uid="{B7CB71AB-0491-4AFD-A114-CDE795D4D253}"/>
    <cellStyle name="Hyperlink 9" xfId="1733" hidden="1" xr:uid="{9DDF6224-A23B-4F49-A3BD-411F8A4BFC46}"/>
    <cellStyle name="Hyperlink 9" xfId="1603" hidden="1" xr:uid="{0E64D0AF-3741-45A4-B202-AB57DD08D81D}"/>
    <cellStyle name="Hyperlink 9" xfId="1580" hidden="1" xr:uid="{C1A0A1D5-5796-42FF-9826-21D936B1285E}"/>
    <cellStyle name="Hyperlink 9" xfId="2190" hidden="1" xr:uid="{47D0E110-CF87-485F-AF0D-18B859D4DC3A}"/>
    <cellStyle name="Hyperlink 9" xfId="2169" hidden="1" xr:uid="{4844DEA9-501D-427F-9981-95A4A6CF882C}"/>
    <cellStyle name="Hyperlink 9" xfId="2114" hidden="1" xr:uid="{777C5B9A-2D11-4B74-8D8D-89ABC434AD50}"/>
    <cellStyle name="Hyperlink 9" xfId="2207" hidden="1" xr:uid="{31637136-85D2-4552-9C93-140BC06E3868}"/>
    <cellStyle name="Hyperlink 9" xfId="2228" hidden="1" xr:uid="{D1C95054-8AB1-4699-80FC-5DC220B2AC8B}"/>
    <cellStyle name="Hyperlink 9" xfId="2090" hidden="1" xr:uid="{B9AF5620-6B59-49AC-9E6A-5B3376397802}"/>
    <cellStyle name="Hyperlink 9" xfId="2131" hidden="1" xr:uid="{F8A08013-375B-4210-94EC-B790F4A831D9}"/>
    <cellStyle name="Hyperlink 9" xfId="1948" hidden="1" xr:uid="{21BCE11E-25EE-4B29-BE9A-FD08D19881D6}"/>
    <cellStyle name="Hyperlink 9" xfId="1965" hidden="1" xr:uid="{2645192B-B457-4EDA-8E90-4ED575200D22}"/>
    <cellStyle name="Hyperlink 9" xfId="1986" hidden="1" xr:uid="{C1F9103F-D206-43D3-964A-65001936397A}"/>
    <cellStyle name="Hyperlink 9" xfId="1366" hidden="1" xr:uid="{A72C9E03-C4C1-4CDD-830B-256BCEA2976C}"/>
    <cellStyle name="Hyperlink 9" xfId="2038" hidden="1" xr:uid="{3D168FA6-3775-4DB9-99B9-E73A5D632599}"/>
    <cellStyle name="Hyperlink 9" xfId="2059" hidden="1" xr:uid="{985A8363-E71C-4423-9782-E09713CC18B9}"/>
    <cellStyle name="Hyperlink 9" xfId="2096" hidden="1" xr:uid="{A78FC3B4-6B9E-489C-A84B-2F58F87C5A02}"/>
    <cellStyle name="Hyperlink 9" xfId="1854" hidden="1" xr:uid="{BED2BD36-1A6F-437A-A298-25524CA0E291}"/>
    <cellStyle name="Hyperlink 9" xfId="1910" hidden="1" xr:uid="{1C00C732-EDB4-4286-A9D3-6F86A1A9355A}"/>
    <cellStyle name="Hyperlink 9" xfId="1872" hidden="1" xr:uid="{2DF89FA0-1A67-46FB-A83F-93E2E23B6FA9}"/>
    <cellStyle name="Hyperlink 9" xfId="1889" hidden="1" xr:uid="{F9336E6E-88AD-4E92-927B-D59AE9C8FEB0}"/>
    <cellStyle name="Hyperlink 9" xfId="1848" hidden="1" xr:uid="{EA9AEA48-5589-4BEC-96F9-B7B2F9B7537A}"/>
    <cellStyle name="Hyperlink 9" xfId="1927" hidden="1" xr:uid="{474CE132-2BCE-4E77-B9E6-A240292A7503}"/>
    <cellStyle name="Hyperlink 9" xfId="1579" hidden="1" xr:uid="{AE055DD7-ADBD-49E2-A161-9B83EAFBF88D}"/>
    <cellStyle name="Hyperlink 9" xfId="2152" hidden="1" xr:uid="{E1A88AD3-9334-41AD-AC94-9E8D44DA29CD}"/>
    <cellStyle name="Hyperlink 9" xfId="2024" hidden="1" xr:uid="{2FF3FFF4-3602-4E5D-8182-F6A2BB9F8DA6}"/>
    <cellStyle name="Hyperlink 9" xfId="1826" hidden="1" xr:uid="{851B45D5-8DF0-4511-913A-EF328DBF9702}"/>
    <cellStyle name="Hyperlink 9" xfId="2565" hidden="1" xr:uid="{08E05294-4C55-48B5-9F9C-05D8EE9A5E92}"/>
    <cellStyle name="Hyperlink 9" xfId="2544" hidden="1" xr:uid="{4E0A9FA3-3B14-4773-83F8-BFF2480D3E55}"/>
    <cellStyle name="Hyperlink 9" xfId="2489" hidden="1" xr:uid="{08104EC6-E7BF-4C6B-95C7-AFA0F3412006}"/>
    <cellStyle name="Hyperlink 9" xfId="2582" hidden="1" xr:uid="{6AAEE258-71FE-4499-AD87-9674F9D4839D}"/>
    <cellStyle name="Hyperlink 9" xfId="2603" hidden="1" xr:uid="{3239C102-F0FD-474F-98A2-1F5432B4244D}"/>
    <cellStyle name="Hyperlink 9" xfId="2465" hidden="1" xr:uid="{676B9475-9032-4FBB-BD88-426DCDA79290}"/>
    <cellStyle name="Hyperlink 9" xfId="2506" hidden="1" xr:uid="{F47245C4-4434-4F0F-9C9C-A2E954673178}"/>
    <cellStyle name="Hyperlink 9" xfId="2357" hidden="1" xr:uid="{A3AA6BB9-08E9-4BDB-892F-B90293E26A61}"/>
    <cellStyle name="Hyperlink 9" xfId="2374" hidden="1" xr:uid="{719F0047-E2C8-4EFF-9396-50560096C0D9}"/>
    <cellStyle name="Hyperlink 9" xfId="2395" hidden="1" xr:uid="{8BEFC94B-F43E-4CF5-BD73-A5409194C634}"/>
    <cellStyle name="Hyperlink 9" xfId="1079" hidden="1" xr:uid="{1135E7A3-8BE9-4E47-B234-91CABEECCDE1}"/>
    <cellStyle name="Hyperlink 9" xfId="2413" hidden="1" xr:uid="{3DB0A90E-25DE-4134-8BAF-F04D69AAF9CB}"/>
    <cellStyle name="Hyperlink 9" xfId="2434" hidden="1" xr:uid="{24FF33EC-C17B-4EC4-BBA8-D6173E0A44AC}"/>
    <cellStyle name="Hyperlink 9" xfId="2471" hidden="1" xr:uid="{819F5F63-4B37-4539-87F3-687AC791B64D}"/>
    <cellStyle name="Hyperlink 9" xfId="2263" hidden="1" xr:uid="{FC17A12F-CDFC-4BC3-AF67-EF193C7A601A}"/>
    <cellStyle name="Hyperlink 9" xfId="2319" hidden="1" xr:uid="{FCD10813-027D-4D8F-A05D-E52C92308FC5}"/>
    <cellStyle name="Hyperlink 9" xfId="2281" hidden="1" xr:uid="{EBDF366F-76C7-4219-9B23-C7D966115411}"/>
    <cellStyle name="Hyperlink 9" xfId="2298" hidden="1" xr:uid="{0DA0F64C-A44E-406F-8BB2-1C7620F145A1}"/>
    <cellStyle name="Hyperlink 9" xfId="2257" hidden="1" xr:uid="{202904AA-3957-4D6F-8E85-3998D50C199E}"/>
    <cellStyle name="Hyperlink 9" xfId="2336" hidden="1" xr:uid="{1D8D2EA4-2F29-479C-A6FB-914DF1CDA1DA}"/>
    <cellStyle name="Hyperlink 9" xfId="1054" hidden="1" xr:uid="{F28E3A76-93F0-4705-BAE8-4E8FF37DA252}"/>
    <cellStyle name="Hyperlink 9" xfId="2527" hidden="1" xr:uid="{4492D292-E758-47C9-BD43-B7780BBC7A1A}"/>
    <cellStyle name="Invoer 2" xfId="410" xr:uid="{77EE8813-1ECB-4DD9-B4B4-CE666F741C7F}"/>
    <cellStyle name="Komma 2" xfId="3" xr:uid="{5721F42C-7EBC-4D4C-AB9C-D3D602658CE3}"/>
    <cellStyle name="Komma 2 2" xfId="16" xr:uid="{8E0131B9-95FF-498E-8146-A5EF7CB2DA5C}"/>
    <cellStyle name="Komma 2 2 2" xfId="39" xr:uid="{19D13D94-C28B-447D-80C8-2B069FB11106}"/>
    <cellStyle name="Komma 2 2 2 2" xfId="722" xr:uid="{2628BEBA-19E0-492A-9109-90A945D93715}"/>
    <cellStyle name="Komma 2 2 3" xfId="699" xr:uid="{D4E3828D-220D-4285-8351-4ACE341318CD}"/>
    <cellStyle name="Komma 2 3" xfId="22" xr:uid="{B620F69D-DB8E-4A7C-89BA-4C669C347B0E}"/>
    <cellStyle name="Komma 2 3 2" xfId="45" xr:uid="{7654C6CB-C08C-437F-9EE1-08B31871A5C4}"/>
    <cellStyle name="Komma 2 3 2 2" xfId="728" xr:uid="{9505697E-FF17-4844-802F-A5B10426DB92}"/>
    <cellStyle name="Komma 2 3 3" xfId="705" xr:uid="{16A05442-B2A8-4F3E-87D8-3E6580A64F6C}"/>
    <cellStyle name="Komma 2 4" xfId="25" xr:uid="{AB287A1C-AE59-4960-8E6D-B980CF32A1C5}"/>
    <cellStyle name="Komma 2 4 2" xfId="708" xr:uid="{067673FF-E509-4C19-B916-9B5CD50DDC11}"/>
    <cellStyle name="Komma 2 5" xfId="28" xr:uid="{B4E461C9-6FC4-4BD7-9E2C-892CEDD87F1B}"/>
    <cellStyle name="Komma 2 5 2" xfId="711" xr:uid="{DE4BCFFC-B0CE-4203-A469-C2FE4927AE19}"/>
    <cellStyle name="Komma 2 6" xfId="31" xr:uid="{2977E1A9-D856-48ED-BE82-6A5E89CDF45F}"/>
    <cellStyle name="Komma 2 6 2" xfId="714" xr:uid="{997E188D-25A1-497D-B6D4-6BFDE23230EE}"/>
    <cellStyle name="Komma 2 7" xfId="48" xr:uid="{DC9A066A-DD9D-4BAD-8C8B-3F6A547B73D6}"/>
    <cellStyle name="Komma 2 7 2" xfId="65" xr:uid="{86EE9D6F-5DE4-4A51-B9F1-7815F2B79D97}"/>
    <cellStyle name="Komma 2 7 2 2" xfId="748" xr:uid="{E781C51D-8B68-4021-9B6F-E9B16A9A8686}"/>
    <cellStyle name="Komma 2 7 3" xfId="731" xr:uid="{B5A54996-BB0B-4180-B741-7DA846FEC6E5}"/>
    <cellStyle name="Komma 2 8" xfId="54" xr:uid="{FD47A267-AF2F-45AF-8E91-49C1358D5D93}"/>
    <cellStyle name="Komma 2 8 2" xfId="62" xr:uid="{E1E9738C-6BB6-43E5-9CC7-4CE0BD2A0F45}"/>
    <cellStyle name="Komma 2 8 2 2" xfId="745" xr:uid="{3B392A95-07B4-42F0-B494-BF6E38C18771}"/>
    <cellStyle name="Komma 2 8 3" xfId="663" xr:uid="{88DD66A5-7244-4AE0-B878-DD82FD0449A2}"/>
    <cellStyle name="Komma 2 8 3 2" xfId="1293" xr:uid="{B6313C62-701F-4388-8B67-93D70478E847}"/>
    <cellStyle name="Komma 2 8 4" xfId="737" xr:uid="{B54FBA43-5B52-4DAD-9E33-FB5349B44805}"/>
    <cellStyle name="Komma 2 9" xfId="689" xr:uid="{ECF5C334-F002-4205-9A6C-00F2DCF7E969}"/>
    <cellStyle name="Komma 3" xfId="7" xr:uid="{55D1162F-D911-1C4A-956E-22FCBB44BAF4}"/>
    <cellStyle name="Komma 3 2" xfId="34" xr:uid="{32986829-D379-4CD2-96AB-47E53855F64C}"/>
    <cellStyle name="Komma 3 2 2" xfId="717" xr:uid="{CA8C4558-F970-4860-B0AD-C6899503C4FB}"/>
    <cellStyle name="Komma 3 3" xfId="424" xr:uid="{1FBFF5BC-3F3F-41FA-A5EB-9D75D3F579A0}"/>
    <cellStyle name="Komma 3 4" xfId="692" xr:uid="{3665A8C3-1A7D-4736-AE36-8B69B99E42D2}"/>
    <cellStyle name="Komma 4" xfId="49" xr:uid="{CCC4D547-B348-4B18-A9BE-A77965381CC0}"/>
    <cellStyle name="Komma 4 2" xfId="732" xr:uid="{2A9FA357-1283-43C3-B5AD-17954F5B7CFA}"/>
    <cellStyle name="Kop 1 2" xfId="411" xr:uid="{97154697-E54D-4B68-8DF0-50E3B28EC70A}"/>
    <cellStyle name="Kop 2 2" xfId="412" xr:uid="{7E002D9F-97C9-4533-A33F-A467202B3868}"/>
    <cellStyle name="Kop 3 2" xfId="413" xr:uid="{2DDBF241-C191-4B28-9B20-C742D1E0B91C}"/>
    <cellStyle name="Kop 4 2" xfId="414" xr:uid="{4454B2DD-C0CC-4CDE-9596-B60555DF0824}"/>
    <cellStyle name="Neutraal 2" xfId="415" xr:uid="{D95E96AE-1E80-494E-9397-7B4109641FAF}"/>
    <cellStyle name="Neutraal 3" xfId="174" xr:uid="{4F617A8C-8DCB-4B22-8C1E-3B0703595EBB}"/>
    <cellStyle name="Normal 2" xfId="88" xr:uid="{6429FAE1-590E-4395-9EC6-6A59AEB5F5D8}"/>
    <cellStyle name="Normal 2 2" xfId="100" xr:uid="{6202F280-4258-4BEC-B0B7-52D15E3D53F2}"/>
    <cellStyle name="Normal 2 2 2" xfId="189" xr:uid="{ED58E7FC-408B-4491-A35B-11D3EB0E905D}"/>
    <cellStyle name="Normal 2 3" xfId="403" xr:uid="{9A52D451-EF40-4100-ABB1-58F31164FCA9}"/>
    <cellStyle name="Normal 2 4" xfId="176" xr:uid="{6AC5D29F-0C84-4A08-9DDD-55C6BD84CB6F}"/>
    <cellStyle name="Normal 3" xfId="90" xr:uid="{5D4A0D89-E6FA-4098-99EE-D6A5E4BA0E13}"/>
    <cellStyle name="Normal 3 2" xfId="103" xr:uid="{DB4AF4E2-6CAB-466C-BC8A-96C275D27785}"/>
    <cellStyle name="Normal 3 2 2" xfId="192" xr:uid="{AD3B2CEB-56C9-4496-B783-0771E4F938E9}"/>
    <cellStyle name="Normal 3 3" xfId="451" xr:uid="{B7D0B88E-ACDC-4261-BF42-BBA4E2A7F000}"/>
    <cellStyle name="Normal 3 4" xfId="175" xr:uid="{2E7AF5D3-FF0E-49EE-8E75-390DC033E5A8}"/>
    <cellStyle name="Normal 4" xfId="91" xr:uid="{D54594F7-8C3D-4969-AEC3-49ED341474A8}"/>
    <cellStyle name="Normal 4 2" xfId="104" xr:uid="{B09D0D6E-2FB7-4AE9-9875-0A50E7F2D712}"/>
    <cellStyle name="Normal 4 2 2" xfId="193" xr:uid="{7B844AE0-9050-431C-8A7A-BE18769EBF7A}"/>
    <cellStyle name="Normal 4 3" xfId="184" xr:uid="{0CDD2103-8F6E-4A34-AF34-25F75B3A94AE}"/>
    <cellStyle name="Normal 5" xfId="94" xr:uid="{BC8096EA-DB3D-4E51-BDF0-A83CB7F8CE13}"/>
    <cellStyle name="Notitie 2" xfId="417" xr:uid="{1A176C11-A109-4A43-9027-AB47CEE1A1D5}"/>
    <cellStyle name="Notitie 2 2" xfId="450" xr:uid="{467A2F35-484A-47FB-BA23-6DBB157903B9}"/>
    <cellStyle name="Notitie 3" xfId="416" xr:uid="{AA46CACB-C99C-488D-BC62-17B2EFDA7520}"/>
    <cellStyle name="Ongeldig 2" xfId="418" xr:uid="{0DB879E7-A44D-48FD-A185-CA71E1F7BCE8}"/>
    <cellStyle name="Procent 2" xfId="4" xr:uid="{689409AF-2D87-1D4A-9FFA-58B785BDE6F5}"/>
    <cellStyle name="Procent 2 2" xfId="10" xr:uid="{54631E56-97F9-FF40-B362-4E4F368251B3}"/>
    <cellStyle name="Procent 2 3" xfId="19" xr:uid="{DE0F51B9-B102-442F-A92C-15595437F921}"/>
    <cellStyle name="Procent 2 3 2" xfId="42" xr:uid="{6D87A063-093A-42B0-89DE-5490A4C53A3A}"/>
    <cellStyle name="Procent 2 3 2 2" xfId="70" xr:uid="{CE3DD68D-C3A6-4938-899A-4A2242F7F2BC}"/>
    <cellStyle name="Procent 2 3 2 2 2" xfId="753" xr:uid="{D3FFBBF5-3A55-4D87-92D8-90019807568C}"/>
    <cellStyle name="Procent 2 3 2 3" xfId="79" xr:uid="{04514DA9-21F9-4287-A527-CEE2A054489E}"/>
    <cellStyle name="Procent 2 3 2 3 2" xfId="671" xr:uid="{1D433544-F5B7-476E-9F16-86262C0D7B15}"/>
    <cellStyle name="Procent 2 3 2 3 2 2" xfId="1301" xr:uid="{5DA10D52-091D-4A28-9782-A77B1F4FECFF}"/>
    <cellStyle name="Procent 2 3 2 3 3" xfId="762" xr:uid="{18155528-51B8-43EF-AC2F-E079E445D4DC}"/>
    <cellStyle name="Procent 2 3 2 4" xfId="674" xr:uid="{C0E5F265-A036-4C89-8BB6-557507C9122D}"/>
    <cellStyle name="Procent 2 3 2 4 2" xfId="1304" xr:uid="{A024196F-A26C-45FD-8FB9-1B32EEF8BE6C}"/>
    <cellStyle name="Procent 2 3 2 5" xfId="683" xr:uid="{CF800912-80E0-44D5-965B-AD0CF55EEB3C}"/>
    <cellStyle name="Procent 2 3 2 5 2" xfId="1313" xr:uid="{7B06A398-5812-4396-8A72-81024CE43E4E}"/>
    <cellStyle name="Procent 2 3 2 6" xfId="725" xr:uid="{0C7C23F2-D8B0-4418-A844-D990AEC840B5}"/>
    <cellStyle name="Procent 2 3 3" xfId="702" xr:uid="{05385746-4B0F-4415-816A-710F3895CF0C}"/>
    <cellStyle name="Procent 2 4" xfId="32" xr:uid="{7BE6E0D4-DB75-4F83-90AF-E9ED4BB73BF2}"/>
    <cellStyle name="Procent 2 4 2" xfId="715" xr:uid="{38F36888-0D16-4C2D-A391-17278443A1DB}"/>
    <cellStyle name="Procent 2 5" xfId="690" xr:uid="{DF06655F-906A-42A6-A6B2-C1E09F4F0D1D}"/>
    <cellStyle name="Standaard" xfId="0" builtinId="0"/>
    <cellStyle name="Standaard 2" xfId="1" xr:uid="{7A45E8BB-B0DD-2345-854A-9652251CE7F1}"/>
    <cellStyle name="Standaard 2 10" xfId="50" xr:uid="{FB5F145C-9FD7-4912-9C31-4E10D67A9940}"/>
    <cellStyle name="Standaard 2 10 2" xfId="200" xr:uid="{F8FCFD32-DFB4-44A6-AD73-D81A45ED8441}"/>
    <cellStyle name="Standaard 2 10 3" xfId="111" xr:uid="{4128B76C-D7A8-4994-AB1B-519234A06096}"/>
    <cellStyle name="Standaard 2 11" xfId="52" xr:uid="{05C5126C-A381-4E9E-B795-174506C0358D}"/>
    <cellStyle name="Standaard 2 11 2" xfId="59" xr:uid="{8AE985A0-0A9A-42D6-B780-5EAFEAF48CA1}"/>
    <cellStyle name="Standaard 2 11 2 2" xfId="188" xr:uid="{F2D6CCDE-6E8F-4440-8BB0-02D7EB69ACC0}"/>
    <cellStyle name="Standaard 2 11 2 3" xfId="742" xr:uid="{FDF4F4F1-3381-4A50-8610-0A27C5B76F5D}"/>
    <cellStyle name="Standaard 2 11 3" xfId="99" xr:uid="{2D86D5B9-52A6-4876-89CE-13EAA0A6E85F}"/>
    <cellStyle name="Standaard 2 11 4" xfId="660" xr:uid="{E85FC7DC-870F-4A00-85C9-A545DE4BD3F5}"/>
    <cellStyle name="Standaard 2 11 4 2" xfId="1290" xr:uid="{7E30B326-EA61-425E-B9BC-D3B0DFFDFA4A}"/>
    <cellStyle name="Standaard 2 11 5" xfId="735" xr:uid="{1CB00D0C-09AB-4417-BF4E-9569EC3A91AE}"/>
    <cellStyle name="Standaard 2 12" xfId="112" xr:uid="{A4C3309E-7825-441F-9BDA-CCF4D4316C2E}"/>
    <cellStyle name="Standaard 2 12 2" xfId="201" xr:uid="{10E80200-34D8-4436-898C-79B5AA5DEC87}"/>
    <cellStyle name="Standaard 2 13" xfId="404" xr:uid="{01B929C7-F56F-4F88-97C9-82DDC36CDFE1}"/>
    <cellStyle name="Standaard 2 14" xfId="179" xr:uid="{4282BB9D-4705-4C57-9A87-6E12C0509925}"/>
    <cellStyle name="Standaard 2 15" xfId="684" xr:uid="{998960DF-270C-4327-BB7B-65CA5766D899}"/>
    <cellStyle name="Standaard 2 15 2" xfId="1314" xr:uid="{D5105EB9-5D89-409F-BAC8-EF6B1778B09B}"/>
    <cellStyle name="Standaard 2 16" xfId="687" xr:uid="{F968CB67-5B79-4B73-8C6C-DA58933DABAA}"/>
    <cellStyle name="Standaard 2 2" xfId="9" xr:uid="{E1F3502A-4ED8-A84E-887F-273018AB9BC4}"/>
    <cellStyle name="Standaard 2 2 2" xfId="101" xr:uid="{F4FC3403-EB40-4BB0-A4A5-5B4C5783B3C7}"/>
    <cellStyle name="Standaard 2 2 2 2" xfId="190" xr:uid="{7765A9A6-79F9-4311-92FF-3D814A8E8008}"/>
    <cellStyle name="Standaard 2 2 3" xfId="181" xr:uid="{A0756862-BE4A-46CD-B3A2-5DEF63C173E4}"/>
    <cellStyle name="Standaard 2 3" xfId="14" xr:uid="{FD2B971B-2B33-422A-8FFF-C44FDFA0024C}"/>
    <cellStyle name="Standaard 2 3 2" xfId="37" xr:uid="{2D425CEC-E091-412F-B8A4-736FF89B7131}"/>
    <cellStyle name="Standaard 2 3 2 2" xfId="68" xr:uid="{3115A0E7-7838-455C-A736-BE6E8CCF9D53}"/>
    <cellStyle name="Standaard 2 3 2 2 2" xfId="191" xr:uid="{277EEF97-E02D-460A-9C23-981C3661B6F4}"/>
    <cellStyle name="Standaard 2 3 2 2 3" xfId="751" xr:uid="{282090CE-1EAC-48D7-88D3-64FBD2EBE000}"/>
    <cellStyle name="Standaard 2 3 2 3" xfId="77" xr:uid="{57B5AC11-0834-4E12-9996-C123468E1412}"/>
    <cellStyle name="Standaard 2 3 2 3 2" xfId="669" xr:uid="{9B9D2611-B5DD-4927-AFE8-2C728D85E629}"/>
    <cellStyle name="Standaard 2 3 2 3 2 2" xfId="1299" xr:uid="{1A5F1815-8C87-4069-AFE8-3712BAC89F2A}"/>
    <cellStyle name="Standaard 2 3 2 3 3" xfId="760" xr:uid="{F899DE58-D53D-4D92-A1AE-2D942FB208C5}"/>
    <cellStyle name="Standaard 2 3 2 4" xfId="102" xr:uid="{9F18151B-56A7-4334-A6BA-07AA5E0D7674}"/>
    <cellStyle name="Standaard 2 3 2 5" xfId="672" xr:uid="{1B2A45BC-89EC-4A8D-87E1-4BE9CB490001}"/>
    <cellStyle name="Standaard 2 3 2 5 2" xfId="1302" xr:uid="{53F676B7-A249-43F0-9D4A-4F333795B2C8}"/>
    <cellStyle name="Standaard 2 3 2 6" xfId="681" xr:uid="{F95CFA4A-CDED-46D1-918A-A1A92563C466}"/>
    <cellStyle name="Standaard 2 3 2 6 2" xfId="685" xr:uid="{9E8CC3D8-5428-4DAB-B5EE-DBA3BD39C307}"/>
    <cellStyle name="Standaard 2 3 2 6 2 2" xfId="1315" xr:uid="{11CA50D6-2955-4FBB-8B9C-C41A9D2E4736}"/>
    <cellStyle name="Standaard 2 3 2 6 3" xfId="1311" xr:uid="{92452473-7E20-4BF3-8C98-CD71B098BC1F}"/>
    <cellStyle name="Standaard 2 3 2 7" xfId="720" xr:uid="{FC2978A5-3D82-406A-B166-34CBF45A6AA7}"/>
    <cellStyle name="Standaard 2 3 3" xfId="182" xr:uid="{3A9EA7EC-4B19-4635-9112-8A530ADF37D4}"/>
    <cellStyle name="Standaard 2 3 4" xfId="89" xr:uid="{145C248A-63F0-4167-8E54-088E99F9DA0B}"/>
    <cellStyle name="Standaard 2 3 5" xfId="697" xr:uid="{43A55B11-B514-4BAD-B065-FE187B20EED2}"/>
    <cellStyle name="Standaard 2 4" xfId="17" xr:uid="{B3175D80-2A37-4521-AF8C-792C2FBDB0D4}"/>
    <cellStyle name="Standaard 2 4 2" xfId="40" xr:uid="{091C7922-95D6-49B5-AA16-6E02FC4C47ED}"/>
    <cellStyle name="Standaard 2 4 2 2" xfId="194" xr:uid="{E6A57B12-456C-4604-AC94-BA0BB13E0985}"/>
    <cellStyle name="Standaard 2 4 2 3" xfId="105" xr:uid="{517CAB5E-8840-4932-8D7C-18C535B592E4}"/>
    <cellStyle name="Standaard 2 4 2 4" xfId="723" xr:uid="{4F64500A-486E-4A12-B38C-9A5525301563}"/>
    <cellStyle name="Standaard 2 4 3" xfId="75" xr:uid="{A83C4637-6BBE-4DE3-85C2-C3B7FDA46748}"/>
    <cellStyle name="Standaard 2 4 3 2" xfId="185" xr:uid="{48C16635-56B2-46D7-ACF1-E896278D65DA}"/>
    <cellStyle name="Standaard 2 4 3 3" xfId="665" xr:uid="{AC4B7299-684C-4E52-A82A-853119C6CE9B}"/>
    <cellStyle name="Standaard 2 4 3 3 2" xfId="1295" xr:uid="{81B11201-F0CD-4585-AD8A-039C14D0F688}"/>
    <cellStyle name="Standaard 2 4 3 4" xfId="758" xr:uid="{FA89C842-5446-4333-AD08-01E29998CD68}"/>
    <cellStyle name="Standaard 2 4 4" xfId="93" xr:uid="{4E410F4D-B257-40FC-8262-C4CF62B81FDF}"/>
    <cellStyle name="Standaard 2 4 5" xfId="679" xr:uid="{9054713F-72FF-4D54-9C94-50BCF6B8D112}"/>
    <cellStyle name="Standaard 2 4 5 2" xfId="1309" xr:uid="{B081814C-7C0A-44F6-9D57-8F9B0B1BF91B}"/>
    <cellStyle name="Standaard 2 4 6" xfId="700" xr:uid="{FE3FD110-335C-431C-A25F-653530C36EBC}"/>
    <cellStyle name="Standaard 2 5" xfId="20" xr:uid="{4C409D63-420B-4B17-BC96-F5992BFF37F2}"/>
    <cellStyle name="Standaard 2 5 2" xfId="43" xr:uid="{9816AABA-2BCE-4530-90FF-FEDF7E71BC77}"/>
    <cellStyle name="Standaard 2 5 2 2" xfId="195" xr:uid="{4FC46C58-274B-4543-8024-77A8FCBE6F63}"/>
    <cellStyle name="Standaard 2 5 2 3" xfId="106" xr:uid="{8D6C350C-68CF-41ED-B996-BD71DB581355}"/>
    <cellStyle name="Standaard 2 5 2 4" xfId="726" xr:uid="{AF795DA3-E44A-4B15-9F05-220813F5AE5A}"/>
    <cellStyle name="Standaard 2 5 3" xfId="186" xr:uid="{C3EDE733-3BDD-4540-AA87-368023A41769}"/>
    <cellStyle name="Standaard 2 5 4" xfId="96" xr:uid="{CEEADBB2-7896-4202-8CD9-72D37C8415ED}"/>
    <cellStyle name="Standaard 2 5 5" xfId="703" xr:uid="{A9143FFB-9F2B-421A-9283-B4C6BF3BF38A}"/>
    <cellStyle name="Standaard 2 6" xfId="23" xr:uid="{9D119799-1BDC-45CD-BB7F-A0ABED00C9D5}"/>
    <cellStyle name="Standaard 2 6 2" xfId="107" xr:uid="{6A224F8A-19A0-46D1-93CD-2D1FA0F0562D}"/>
    <cellStyle name="Standaard 2 6 2 2" xfId="196" xr:uid="{4A9BC868-EE31-41F3-95AE-6F099306A5CD}"/>
    <cellStyle name="Standaard 2 6 3" xfId="187" xr:uid="{5ECF60A0-C726-44A3-8E80-3D29FCB69E22}"/>
    <cellStyle name="Standaard 2 6 4" xfId="97" xr:uid="{29FA57B2-DB9B-45F1-9862-71C7BBD64107}"/>
    <cellStyle name="Standaard 2 6 5" xfId="664" xr:uid="{3B214133-465D-4CA2-ACE6-3E24C882B3CD}"/>
    <cellStyle name="Standaard 2 6 5 2" xfId="1294" xr:uid="{90D78CB3-FBC1-433A-9BA7-211190BE0785}"/>
    <cellStyle name="Standaard 2 6 6" xfId="706" xr:uid="{A1D18A8D-BFA9-4D6A-BBD0-B9B26567872E}"/>
    <cellStyle name="Standaard 2 7" xfId="26" xr:uid="{04A5EDCE-8CEC-49D3-80BB-69E7EAED62FC}"/>
    <cellStyle name="Standaard 2 7 2" xfId="66" xr:uid="{8847551A-783D-49C3-9045-B2AA1EA44D97}"/>
    <cellStyle name="Standaard 2 7 2 2" xfId="197" xr:uid="{B9C49C38-AABC-4E74-95B6-0419B052DF73}"/>
    <cellStyle name="Standaard 2 7 2 3" xfId="108" xr:uid="{C21CE18E-2A0A-4D80-B913-3CFC169415DD}"/>
    <cellStyle name="Standaard 2 7 2 4" xfId="749" xr:uid="{FE8B9AB6-C6F7-4F5D-9831-C636F72A81BF}"/>
    <cellStyle name="Standaard 2 7 3" xfId="71" xr:uid="{A986CE49-3A5A-4938-BCC5-56C59ABCE6FC}"/>
    <cellStyle name="Standaard 2 7 3 2" xfId="180" xr:uid="{8DB3AE5B-2D58-4B95-B458-F5970AB9D641}"/>
    <cellStyle name="Standaard 2 7 3 3" xfId="675" xr:uid="{19F20C39-3DCF-40E8-B9E3-A0EA83934C92}"/>
    <cellStyle name="Standaard 2 7 3 3 2" xfId="1305" xr:uid="{3FB3393E-087A-4F79-9C89-86ECB313F0FF}"/>
    <cellStyle name="Standaard 2 7 3 4" xfId="754" xr:uid="{D3B427E7-3058-43F0-AB73-4BC8C6A9FACD}"/>
    <cellStyle name="Standaard 2 7 4" xfId="87" xr:uid="{2F0DEB60-0A28-4E9A-A2A6-C38E542387BE}"/>
    <cellStyle name="Standaard 2 7 5" xfId="709" xr:uid="{A5B01256-CB01-4DFE-8F0F-A54082D18E61}"/>
    <cellStyle name="Standaard 2 8" xfId="29" xr:uid="{B7D1395F-D1C1-4C8F-BBAD-5C248776057F}"/>
    <cellStyle name="Standaard 2 8 2" xfId="198" xr:uid="{E70E4CE1-4ECD-4B32-B45F-02A192FBCDA8}"/>
    <cellStyle name="Standaard 2 8 3" xfId="109" xr:uid="{C00F7484-2755-4862-9789-9E3D601F139B}"/>
    <cellStyle name="Standaard 2 8 4" xfId="712" xr:uid="{B9FA4DFE-A11E-4275-8767-4D7FBF70DCB7}"/>
    <cellStyle name="Standaard 2 9" xfId="46" xr:uid="{C7F7E00F-BF1A-438F-ADF9-29B7CA996282}"/>
    <cellStyle name="Standaard 2 9 2" xfId="58" xr:uid="{D8C37217-2AA4-454B-A83B-3E908AEDE529}"/>
    <cellStyle name="Standaard 2 9 2 2" xfId="199" xr:uid="{1F8BFD83-3B6C-4AB1-8E6C-64149533AB0C}"/>
    <cellStyle name="Standaard 2 9 2 3" xfId="741" xr:uid="{788C67CD-CC33-4C20-8EF1-B881DDD8CAA3}"/>
    <cellStyle name="Standaard 2 9 3" xfId="60" xr:uid="{8AADD351-6F5E-4AC3-824F-5A2A7FB8F718}"/>
    <cellStyle name="Standaard 2 9 3 2" xfId="743" xr:uid="{CFB1337C-9111-4833-993A-2A5578E8F612}"/>
    <cellStyle name="Standaard 2 9 4" xfId="63" xr:uid="{5C4AA9C2-203C-406E-A35C-0E415A5B2D69}"/>
    <cellStyle name="Standaard 2 9 4 2" xfId="667" xr:uid="{12B54002-EB97-46C4-BC34-0C2A88B0FEB1}"/>
    <cellStyle name="Standaard 2 9 4 2 2" xfId="1297" xr:uid="{6F2903B2-1755-4492-9988-BFB1C10EAFCF}"/>
    <cellStyle name="Standaard 2 9 4 3" xfId="746" xr:uid="{972D130E-C90B-4D9B-8E0C-A556BF33AD88}"/>
    <cellStyle name="Standaard 2 9 5" xfId="73" xr:uid="{1CCBAC4F-F534-472F-8416-02444D8BD8C0}"/>
    <cellStyle name="Standaard 2 9 5 2" xfId="677" xr:uid="{F873F57D-956F-4FEE-971B-98DC73D2F9AF}"/>
    <cellStyle name="Standaard 2 9 5 2 2" xfId="1307" xr:uid="{D2F9B67F-7B03-452B-A7DA-D41C088F6DDD}"/>
    <cellStyle name="Standaard 2 9 5 3" xfId="756" xr:uid="{6142B45C-275A-4EA4-9096-E4E8ECF9D2F1}"/>
    <cellStyle name="Standaard 2 9 6" xfId="110" xr:uid="{3EA63093-80FB-4A7C-8486-970F251FCE24}"/>
    <cellStyle name="Standaard 2 9 7" xfId="661" xr:uid="{B7CC6E55-A2C8-40F7-A46F-655033EB7D87}"/>
    <cellStyle name="Standaard 2 9 7 2" xfId="1291" xr:uid="{07A66606-38D4-4836-9B36-7B8D0A929987}"/>
    <cellStyle name="Standaard 2 9 8" xfId="729" xr:uid="{9FDAB31A-E69D-4BB4-8862-F68931F47A1B}"/>
    <cellStyle name="Standaard 3" xfId="5" xr:uid="{F8AA40FC-D449-7746-8643-C59044F4AA70}"/>
    <cellStyle name="Standaard 3 2" xfId="202" xr:uid="{E1F7211E-4595-4B37-BD1C-AF9F420A6C72}"/>
    <cellStyle name="Standaard 3 3" xfId="113" xr:uid="{1199FB59-870A-46A6-A203-9B71D80A4997}"/>
    <cellStyle name="Standaard 4" xfId="12" xr:uid="{DC9DDB0B-EE26-460C-8EEE-68AE641A02E1}"/>
    <cellStyle name="Standaard 4 2" xfId="35" xr:uid="{DACC7438-B2C2-47C9-BFAA-E8FD5D3B7435}"/>
    <cellStyle name="Standaard 4 2 2" xfId="425" xr:uid="{EBB29667-59EB-4CCA-BE2B-4A799407A1A6}"/>
    <cellStyle name="Standaard 4 2 3" xfId="718" xr:uid="{6A336CC3-0879-49A6-A3B8-0734F146F1BC}"/>
    <cellStyle name="Standaard 4 3" xfId="203" xr:uid="{8465B330-427C-4891-9877-78E8AE6588A4}"/>
    <cellStyle name="Standaard 4 4" xfId="114" xr:uid="{233C7A2C-A429-4F18-BA4C-31AE615ECB59}"/>
    <cellStyle name="Standaard 4 5" xfId="695" xr:uid="{000CE2F1-46D9-47F9-A609-2626CF3655F7}"/>
    <cellStyle name="Standaard 5" xfId="13" xr:uid="{C72B0D22-BC20-471E-B7A4-376A574FA5DD}"/>
    <cellStyle name="Standaard 5 2" xfId="36" xr:uid="{B819C232-E2DA-4D46-B632-F540522F1E0F}"/>
    <cellStyle name="Standaard 5 2 2" xfId="719" xr:uid="{A1E78017-DFD2-40B8-9D41-64F94F0E13FC}"/>
    <cellStyle name="Standaard 5 3" xfId="177" xr:uid="{0D50C9D5-8348-49C4-A676-DA17F89DA3F0}"/>
    <cellStyle name="Standaard 5 4" xfId="696" xr:uid="{043BF62E-5E2B-45FE-BB54-C1747CF4B80A}"/>
    <cellStyle name="Standaard 6" xfId="55" xr:uid="{B2904C7D-C4A2-4475-B27A-33446C6D986D}"/>
    <cellStyle name="Standaard 6 2" xfId="279" xr:uid="{9AB8BC05-2B64-4050-AFEA-E236E8FAC75E}"/>
    <cellStyle name="Standaard 6 3" xfId="738" xr:uid="{B85E04E7-B2D8-414E-B9A3-E411AF34204C}"/>
    <cellStyle name="Standaard 7" xfId="56" xr:uid="{55B27759-9BA0-4C74-8F84-220606E825CD}"/>
    <cellStyle name="Standaard 7 2" xfId="360" xr:uid="{5B7BDC7C-86E3-4107-8361-AE2D39D8E378}"/>
    <cellStyle name="Standaard 7 3" xfId="739" xr:uid="{4B651EC4-E1E1-49F4-9BC4-CA99B39DA150}"/>
    <cellStyle name="Standaard 8" xfId="57" xr:uid="{2B07934F-7D62-4393-A46B-E42CBEFE3BFB}"/>
    <cellStyle name="Standaard 8 2" xfId="401" xr:uid="{60E0C239-DBF3-4A1A-A4C5-3AA805B1C797}"/>
    <cellStyle name="Standaard 8 3" xfId="740" xr:uid="{95B9BAC9-9DD3-4D65-BC82-DB3F841F5757}"/>
    <cellStyle name="Standaard 9" xfId="173" xr:uid="{26BE6F44-CEF3-4030-9F02-85C7EC2A1CD0}"/>
    <cellStyle name="Titel 2" xfId="419" xr:uid="{B2414F1A-5C43-4805-8E7A-B7A1EF3E338A}"/>
    <cellStyle name="Totaal 2" xfId="420" xr:uid="{CD4450F0-21DE-487F-BC52-03F9245FAC17}"/>
    <cellStyle name="Uitvoer 2" xfId="421" xr:uid="{9105BDF4-96EA-4E91-B4DF-D26B0329244F}"/>
    <cellStyle name="Valuta" xfId="11" builtinId="4"/>
    <cellStyle name="Valuta 2" xfId="2" xr:uid="{05D4FD4D-7479-064A-BABD-8EB7FC5E8F7E}"/>
    <cellStyle name="Valuta 2 10" xfId="143" xr:uid="{559A49EA-AF90-434C-AFC2-602CF411008B}"/>
    <cellStyle name="Valuta 2 10 2" xfId="811" xr:uid="{0CC22785-14E0-4496-9AAD-A83FFACD2A8E}"/>
    <cellStyle name="Valuta 2 11" xfId="688" xr:uid="{E3EFF69B-1F13-433E-8AB2-EF474C24013E}"/>
    <cellStyle name="Valuta 2 2" xfId="15" xr:uid="{3DDB6236-5D26-4740-A2BF-91C3D0A1C2AF}"/>
    <cellStyle name="Valuta 2 2 2" xfId="38" xr:uid="{B4D9A676-6567-46C7-B114-4D3F8FADD07D}"/>
    <cellStyle name="Valuta 2 2 2 2" xfId="69" xr:uid="{C31061B9-B6B5-4027-B8B6-9C215DC94307}"/>
    <cellStyle name="Valuta 2 2 2 2 2" xfId="752" xr:uid="{098A6539-4983-4F81-BD14-046B2EF231FF}"/>
    <cellStyle name="Valuta 2 2 2 3" xfId="78" xr:uid="{2F0B27E9-F640-4236-A1BD-00779892FA50}"/>
    <cellStyle name="Valuta 2 2 2 3 2" xfId="670" xr:uid="{3CAAF4DD-91A4-47EB-A9FB-87A71DB33103}"/>
    <cellStyle name="Valuta 2 2 2 3 2 2" xfId="1300" xr:uid="{685F0D9A-BAE5-4D02-B38C-755C066FB4D8}"/>
    <cellStyle name="Valuta 2 2 2 3 3" xfId="761" xr:uid="{9E5BAC36-E385-4C19-BD81-EB9F34389721}"/>
    <cellStyle name="Valuta 2 2 2 4" xfId="673" xr:uid="{13B231D8-06B6-4CA3-9B2C-2FC33634EFDB}"/>
    <cellStyle name="Valuta 2 2 2 4 2" xfId="1303" xr:uid="{6FC15902-DC17-485C-9FE4-9BC4DAE78D74}"/>
    <cellStyle name="Valuta 2 2 2 5" xfId="682" xr:uid="{4606A641-7092-4DA4-A212-A02B7BF980F9}"/>
    <cellStyle name="Valuta 2 2 2 5 2" xfId="1312" xr:uid="{33591F24-1838-408D-9DE1-139AB59C7AD1}"/>
    <cellStyle name="Valuta 2 2 2 6" xfId="721" xr:uid="{147BD52D-9227-436B-A7FA-28852F8BECE3}"/>
    <cellStyle name="Valuta 2 2 3" xfId="299" xr:uid="{94CCAD79-F4A8-4D59-B7CB-4C84AA4F4406}"/>
    <cellStyle name="Valuta 2 2 3 2" xfId="951" xr:uid="{3F319792-6702-452C-B7A8-C387D40B62B3}"/>
    <cellStyle name="Valuta 2 2 4" xfId="698" xr:uid="{081EA713-A241-4037-AA63-9F8EC87BB9E8}"/>
    <cellStyle name="Valuta 2 3" xfId="18" xr:uid="{605988B9-9848-4403-A422-3586719FACDB}"/>
    <cellStyle name="Valuta 2 3 2" xfId="41" xr:uid="{280D62C6-112A-4942-A56D-CDCAD1383E78}"/>
    <cellStyle name="Valuta 2 3 2 2" xfId="724" xr:uid="{88D4D8A5-D274-43F0-B242-E817BF7CE055}"/>
    <cellStyle name="Valuta 2 3 3" xfId="76" xr:uid="{FBE0D0E6-2468-4C36-96D6-04B7C8F994AC}"/>
    <cellStyle name="Valuta 2 3 3 2" xfId="666" xr:uid="{618DE44F-C877-45A7-A5B6-FED2311F0819}"/>
    <cellStyle name="Valuta 2 3 3 2 2" xfId="1296" xr:uid="{C336C695-0F92-4429-AE75-BD6387A69C01}"/>
    <cellStyle name="Valuta 2 3 3 3" xfId="759" xr:uid="{4FD609F9-7987-436A-B7C0-4F2DA1934964}"/>
    <cellStyle name="Valuta 2 3 4" xfId="339" xr:uid="{B44B70DA-810F-4013-A4BE-56A3D5D61156}"/>
    <cellStyle name="Valuta 2 3 4 2" xfId="991" xr:uid="{61DAB81B-4A35-493F-8134-ECFE172A97E3}"/>
    <cellStyle name="Valuta 2 3 5" xfId="680" xr:uid="{8E483D9A-88D2-4A17-8BA7-BC89EDE297B3}"/>
    <cellStyle name="Valuta 2 3 5 2" xfId="1310" xr:uid="{389C4442-33D5-41FD-ADC8-C5F9146C354D}"/>
    <cellStyle name="Valuta 2 3 6" xfId="701" xr:uid="{1B81E374-1C4E-4FFC-94D6-8B8C350E0D47}"/>
    <cellStyle name="Valuta 2 4" xfId="21" xr:uid="{809A50E3-66D1-4A16-910E-576BB8A377E2}"/>
    <cellStyle name="Valuta 2 4 2" xfId="44" xr:uid="{E78A4C4F-CD43-4CF9-90E9-DB03C6F27C32}"/>
    <cellStyle name="Valuta 2 4 2 2" xfId="727" xr:uid="{FA8FADF3-DB69-41AE-A45C-49801AC8141C}"/>
    <cellStyle name="Valuta 2 4 3" xfId="380" xr:uid="{516E2B4C-4C58-41D4-8860-8AC7619FF0E8}"/>
    <cellStyle name="Valuta 2 4 3 2" xfId="1032" xr:uid="{9F9A9DA0-E599-4E34-9BB9-01896E28820F}"/>
    <cellStyle name="Valuta 2 4 4" xfId="704" xr:uid="{D7A69492-E03B-4B5E-89D6-C4490E66979F}"/>
    <cellStyle name="Valuta 2 5" xfId="24" xr:uid="{7EF1AC5D-4605-4358-902E-255822604E6F}"/>
    <cellStyle name="Valuta 2 5 2" xfId="405" xr:uid="{ACA4FAE6-2F58-4BD6-8F23-9001DB77FD85}"/>
    <cellStyle name="Valuta 2 5 3" xfId="707" xr:uid="{9474C91D-584D-4BE5-9F8F-C6AACE73A00D}"/>
    <cellStyle name="Valuta 2 6" xfId="27" xr:uid="{66EC51C3-9DBB-4D2C-80E6-4425D267E18B}"/>
    <cellStyle name="Valuta 2 6 2" xfId="67" xr:uid="{9DC9A124-DDBD-4FFC-81F2-839F6EA74F58}"/>
    <cellStyle name="Valuta 2 6 2 2" xfId="750" xr:uid="{87CD50EC-577E-4AB0-A608-3A06822D1BB8}"/>
    <cellStyle name="Valuta 2 6 3" xfId="72" xr:uid="{586D4684-8E90-49A4-B113-881F0F3F9B2E}"/>
    <cellStyle name="Valuta 2 6 3 2" xfId="676" xr:uid="{7EC583B8-664D-4CAD-843E-6C44EEEDE9D8}"/>
    <cellStyle name="Valuta 2 6 3 2 2" xfId="1306" xr:uid="{DED8C1FF-0C37-4F7B-9C1D-6437A5727865}"/>
    <cellStyle name="Valuta 2 6 3 3" xfId="755" xr:uid="{CB383C81-F8D4-46AA-AF3A-167FCB6CED6F}"/>
    <cellStyle name="Valuta 2 6 4" xfId="232" xr:uid="{F914B26A-D49D-4034-A480-F54045157E7D}"/>
    <cellStyle name="Valuta 2 6 4 2" xfId="884" xr:uid="{9A064011-907F-4EE8-A4FE-68FAE78EBAF8}"/>
    <cellStyle name="Valuta 2 6 5" xfId="710" xr:uid="{1A5340AA-2123-4C2D-8191-2B25E134E600}"/>
    <cellStyle name="Valuta 2 7" xfId="30" xr:uid="{9F3323F9-9EBA-4FF7-A6B5-D08F9841F737}"/>
    <cellStyle name="Valuta 2 7 2" xfId="713" xr:uid="{1E51B831-4896-4C88-9C3A-F8FEAEA55D01}"/>
    <cellStyle name="Valuta 2 8" xfId="47" xr:uid="{7092F8E0-9620-4872-A035-155457C6F3A7}"/>
    <cellStyle name="Valuta 2 8 2" xfId="64" xr:uid="{C6134B1C-4BCA-4955-997B-0931DCF5CA5F}"/>
    <cellStyle name="Valuta 2 8 2 2" xfId="668" xr:uid="{D7550C65-89F8-44BD-8F79-58142B8D564B}"/>
    <cellStyle name="Valuta 2 8 2 2 2" xfId="1298" xr:uid="{91DC20AF-5F29-4B65-B11E-973A742E4F57}"/>
    <cellStyle name="Valuta 2 8 2 3" xfId="747" xr:uid="{B8790EB9-2237-4D82-B3BE-1FF38DE6907F}"/>
    <cellStyle name="Valuta 2 8 3" xfId="74" xr:uid="{C023CD83-87C3-45A2-B9A5-18B0205F20AF}"/>
    <cellStyle name="Valuta 2 8 3 2" xfId="678" xr:uid="{D11A3EB5-1129-43F5-A2C4-A0DDF24F79BE}"/>
    <cellStyle name="Valuta 2 8 3 2 2" xfId="1308" xr:uid="{DEB7EB0A-CFB6-4480-ABE7-2CBB1EB0644F}"/>
    <cellStyle name="Valuta 2 8 3 3" xfId="757" xr:uid="{4D538CBF-E960-4001-8031-91215DE98264}"/>
    <cellStyle name="Valuta 2 8 4" xfId="730" xr:uid="{F23703F8-EF78-4F51-80F0-FE9F976AD4CF}"/>
    <cellStyle name="Valuta 2 9" xfId="53" xr:uid="{D280939A-F4F1-4E6A-92B2-03316BF684E1}"/>
    <cellStyle name="Valuta 2 9 2" xfId="61" xr:uid="{2D60DEF6-F0D5-4420-99EF-55D163BAD61C}"/>
    <cellStyle name="Valuta 2 9 2 2" xfId="744" xr:uid="{B498EA05-E5E4-49FE-B5A7-1765DCBBC2A5}"/>
    <cellStyle name="Valuta 2 9 3" xfId="662" xr:uid="{E028BABF-0ABB-4424-8420-BA0E8DA88B4E}"/>
    <cellStyle name="Valuta 2 9 3 2" xfId="1292" xr:uid="{9FE849FD-F4F7-4CB6-8271-D1D7A835D627}"/>
    <cellStyle name="Valuta 2 9 4" xfId="736" xr:uid="{71C22B16-B470-4809-8FC9-C6820178ED59}"/>
    <cellStyle name="Valuta 3" xfId="6" xr:uid="{03ED2FCC-7311-1B49-84A4-6365DE05A9AC}"/>
    <cellStyle name="Valuta 3 2" xfId="33" xr:uid="{965225CE-C697-4152-8FAD-77DEC0E955F5}"/>
    <cellStyle name="Valuta 3 2 2" xfId="716" xr:uid="{E03D9ADE-9BEC-49BD-8A9C-85E36E31BB82}"/>
    <cellStyle name="Valuta 3 3" xfId="359" xr:uid="{7DCC9527-8C50-4673-94A7-AF541DAD9213}"/>
    <cellStyle name="Valuta 3 3 2" xfId="1011" xr:uid="{1FDA5F11-01D8-40C9-A028-2B66AE3E39C7}"/>
    <cellStyle name="Valuta 3 4" xfId="691" xr:uid="{DCEEBC92-A8D9-4074-9F23-00BF56ECF3EE}"/>
    <cellStyle name="Valuta 4" xfId="51" xr:uid="{EB399FC5-767D-4312-8175-1E9A84912BB2}"/>
    <cellStyle name="Valuta 4 2" xfId="400" xr:uid="{01A3CD01-32A3-4352-9B8D-6748E793F567}"/>
    <cellStyle name="Valuta 4 2 2" xfId="1052" xr:uid="{4BB94ED6-D9DC-4C7F-84A5-98FD35622B73}"/>
    <cellStyle name="Valuta 4 3" xfId="734" xr:uid="{7A9B7563-5B64-47C3-830E-9EF75132CE0D}"/>
    <cellStyle name="Verklarende tekst 2" xfId="422" xr:uid="{85B14E12-1F4B-4F81-AEFD-9D07D1DF5A6B}"/>
    <cellStyle name="Waarschuwingstekst 2" xfId="423" xr:uid="{2D72FF7A-C79E-48AA-9916-E59908C535A3}"/>
  </cellStyles>
  <dxfs count="1">
    <dxf>
      <border>
        <top style="thin">
          <color auto="1"/>
        </top>
        <bottom style="thin">
          <color auto="1"/>
        </bottom>
        <horizontal style="thin">
          <color auto="1"/>
        </horizontal>
      </border>
    </dxf>
  </dxfs>
  <tableStyles count="1" defaultTableStyle="TableStyleMedium2" defaultPivotStyle="PivotStyleLight16">
    <tableStyle name="PivotTable Style 1" table="0" count="1" xr9:uid="{390A038A-7411-4EBC-B24B-385A56E05429}">
      <tableStyleElement type="wholeTable" dxfId="0"/>
    </tableStyle>
  </tableStyles>
  <colors>
    <mruColors>
      <color rgb="FFFBD1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30</xdr:row>
      <xdr:rowOff>9525</xdr:rowOff>
    </xdr:from>
    <xdr:to>
      <xdr:col>17</xdr:col>
      <xdr:colOff>138546</xdr:colOff>
      <xdr:row>60</xdr:row>
      <xdr:rowOff>755</xdr:rowOff>
    </xdr:to>
    <xdr:pic>
      <xdr:nvPicPr>
        <xdr:cNvPr id="9" name="Afbeelding 1">
          <a:extLst>
            <a:ext uri="{FF2B5EF4-FFF2-40B4-BE49-F238E27FC236}">
              <a16:creationId xmlns:a16="http://schemas.microsoft.com/office/drawing/2014/main" id="{7FDD79B7-3B54-4883-9568-D264873858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44336" y="5482070"/>
          <a:ext cx="9483437" cy="621673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rrivagroup.sharepoint.com/USR/user11/Paul.Haarman/Documenten/Tarieven%202012/Model%20Tarieven/20120418%20Tarieven%20Model%202013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g.vandeneeckhout\AppData\Local\Microsoft\Windows\INetCache\Content.Outlook\WHWMRNJF\Limburg%202026%20treintarieven%20tabel.xlsx" TargetMode="External"/><Relationship Id="rId1" Type="http://schemas.openxmlformats.org/officeDocument/2006/relationships/externalLinkPath" Target="https://arrivagroup.sharepoint.com/Users/g.vandeneeckhout/AppData/Local/Microsoft/Windows/INetCache/Content.Outlook/WHWMRNJF/Limburg%202026%20treintarieven%20tabe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04 verkopen N-1 (2)"/>
      <sheetName val="Werking"/>
      <sheetName val="mutatie model"/>
      <sheetName val="Dashboard"/>
      <sheetName val="Reken en aanpassen --&gt;"/>
      <sheetName val="ABK"/>
      <sheetName val="ERET berekend"/>
      <sheetName val="ERET"/>
      <sheetName val="Output --&gt;"/>
      <sheetName val="Opbr N+1 excl elast"/>
      <sheetName val="Opbr N+1 2011 incl elast"/>
      <sheetName val="Tarief N+1"/>
      <sheetName val="FEZtabelprijs N+1"/>
      <sheetName val="output tbv communicatie 1"/>
      <sheetName val="output tbv communicatie 2"/>
      <sheetName val="output tbv communicatie 3"/>
      <sheetName val="Input --&gt;"/>
      <sheetName val="I01 tariefeenheden N-1"/>
      <sheetName val="I02 tarief N-1"/>
      <sheetName val="I03 Midt Rkm N-1"/>
      <sheetName val="I04 verkopen N-1"/>
      <sheetName val="I05 Midt Spits_dal"/>
      <sheetName val="I06 Prijs N"/>
      <sheetName val="I07 input Elasticiteiten N-1"/>
      <sheetName val="I08 SAP BI Coll N-1"/>
      <sheetName val="Verzamel -&gt;"/>
      <sheetName val="Rkm N-1"/>
      <sheetName val="Opbr N-1"/>
      <sheetName val="Elasticiteiten"/>
      <sheetName val="Differentiatieruimte"/>
      <sheetName val="Mandje"/>
      <sheetName val="Grafiek"/>
      <sheetName val="Uitslagen"/>
      <sheetName val="Omvang 2011"/>
      <sheetName val="Blad1"/>
      <sheetName val="Blad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Arriva Limburg 2026"/>
      <sheetName val="LAK km-tarief"/>
      <sheetName val="index abonnementen"/>
      <sheetName val="2025"/>
      <sheetName val="2024"/>
      <sheetName val="Arriva Limburg 2023"/>
      <sheetName val="Arriva Limburg 2022"/>
      <sheetName val="Arriva Limburg 2021"/>
      <sheetName val="Aanpassing 2021"/>
      <sheetName val="Arriva Limburg 2019"/>
      <sheetName val="Arriva Limburg 2020"/>
      <sheetName val="Arriva Limburg 2020 (oude wijze"/>
      <sheetName val="NIET GEBRUIKT BLAD formules"/>
      <sheetName val="Blad1"/>
    </sheetNames>
    <sheetDataSet>
      <sheetData sheetId="0" refreshError="1"/>
      <sheetData sheetId="1">
        <row r="6">
          <cell r="C6">
            <v>1.1591710740000001</v>
          </cell>
          <cell r="D6">
            <v>1.1591710740000001</v>
          </cell>
        </row>
        <row r="7">
          <cell r="C7">
            <v>1.54759713</v>
          </cell>
          <cell r="D7">
            <v>1.388524074</v>
          </cell>
        </row>
        <row r="8">
          <cell r="C8">
            <v>1.9360231859999999</v>
          </cell>
          <cell r="D8">
            <v>1.6178770739999999</v>
          </cell>
        </row>
        <row r="9">
          <cell r="C9">
            <v>2.324449242</v>
          </cell>
          <cell r="D9">
            <v>1.8472300739999998</v>
          </cell>
        </row>
        <row r="10">
          <cell r="C10">
            <v>2.7128752980000002</v>
          </cell>
          <cell r="D10">
            <v>2.0765830739999998</v>
          </cell>
        </row>
        <row r="11">
          <cell r="C11">
            <v>3.1013013540000003</v>
          </cell>
          <cell r="D11">
            <v>2.3059360739999999</v>
          </cell>
        </row>
        <row r="12">
          <cell r="C12">
            <v>3.4897274100000004</v>
          </cell>
          <cell r="D12">
            <v>2.535289074</v>
          </cell>
        </row>
        <row r="13">
          <cell r="C13">
            <v>3.8781534660000005</v>
          </cell>
          <cell r="D13">
            <v>2.7646420740000002</v>
          </cell>
        </row>
        <row r="14">
          <cell r="C14">
            <v>4.2665795220000007</v>
          </cell>
          <cell r="D14">
            <v>2.9939950740000003</v>
          </cell>
        </row>
        <row r="15">
          <cell r="C15">
            <v>4.6550055780000008</v>
          </cell>
          <cell r="D15">
            <v>3.2233480740000005</v>
          </cell>
        </row>
        <row r="16">
          <cell r="C16">
            <v>5.0434316340000009</v>
          </cell>
          <cell r="D16">
            <v>3.4527010740000006</v>
          </cell>
        </row>
        <row r="17">
          <cell r="C17">
            <v>5.4318576900000011</v>
          </cell>
          <cell r="D17">
            <v>3.6820540740000007</v>
          </cell>
        </row>
        <row r="18">
          <cell r="C18">
            <v>5.8202837460000012</v>
          </cell>
          <cell r="D18">
            <v>3.9114070740000009</v>
          </cell>
        </row>
        <row r="19">
          <cell r="C19">
            <v>6.2087098020000013</v>
          </cell>
          <cell r="D19">
            <v>4.140760074000001</v>
          </cell>
        </row>
        <row r="20">
          <cell r="C20">
            <v>6.5971358580000015</v>
          </cell>
          <cell r="D20">
            <v>4.3701130740000007</v>
          </cell>
        </row>
        <row r="21">
          <cell r="C21">
            <v>6.9855619140000016</v>
          </cell>
          <cell r="D21">
            <v>4.5994660740000004</v>
          </cell>
        </row>
        <row r="22">
          <cell r="C22">
            <v>7.3739879700000017</v>
          </cell>
          <cell r="D22">
            <v>4.8288190740000001</v>
          </cell>
        </row>
        <row r="23">
          <cell r="C23">
            <v>7.7624140260000019</v>
          </cell>
          <cell r="D23">
            <v>5.0581720739999998</v>
          </cell>
        </row>
        <row r="24">
          <cell r="C24">
            <v>8.150840082000002</v>
          </cell>
          <cell r="D24">
            <v>5.2875250739999995</v>
          </cell>
        </row>
        <row r="25">
          <cell r="C25">
            <v>8.5392661380000021</v>
          </cell>
          <cell r="D25">
            <v>5.5168780739999992</v>
          </cell>
        </row>
        <row r="26">
          <cell r="C26">
            <v>8.9276921940000022</v>
          </cell>
          <cell r="D26">
            <v>5.7462310739999989</v>
          </cell>
        </row>
        <row r="27">
          <cell r="C27">
            <v>9.3161182500000024</v>
          </cell>
          <cell r="D27">
            <v>5.9755840739999986</v>
          </cell>
        </row>
        <row r="28">
          <cell r="C28">
            <v>9.7045443060000025</v>
          </cell>
          <cell r="D28">
            <v>6.2049370739999983</v>
          </cell>
        </row>
        <row r="29">
          <cell r="C29">
            <v>10.092970362000003</v>
          </cell>
          <cell r="D29">
            <v>6.434290073999998</v>
          </cell>
        </row>
        <row r="30">
          <cell r="C30">
            <v>10.481396418000003</v>
          </cell>
          <cell r="D30">
            <v>6.6636430739999977</v>
          </cell>
        </row>
        <row r="31">
          <cell r="C31">
            <v>10.869822474000003</v>
          </cell>
          <cell r="D31">
            <v>6.8929960739999974</v>
          </cell>
        </row>
        <row r="32">
          <cell r="C32">
            <v>11.258248530000003</v>
          </cell>
          <cell r="D32">
            <v>7.1223490739999971</v>
          </cell>
        </row>
        <row r="33">
          <cell r="C33">
            <v>11.646674586000003</v>
          </cell>
          <cell r="D33">
            <v>7.3517020739999968</v>
          </cell>
        </row>
        <row r="34">
          <cell r="C34">
            <v>12.035100642000003</v>
          </cell>
          <cell r="D34">
            <v>7.5810550739999965</v>
          </cell>
        </row>
        <row r="35">
          <cell r="C35">
            <v>12.423526698000003</v>
          </cell>
          <cell r="D35">
            <v>7.8104080739999961</v>
          </cell>
        </row>
        <row r="36">
          <cell r="C36">
            <v>12.811952754000004</v>
          </cell>
          <cell r="D36">
            <v>8.0397610739999958</v>
          </cell>
        </row>
        <row r="37">
          <cell r="C37">
            <v>13.200378810000004</v>
          </cell>
          <cell r="D37">
            <v>8.2691140739999955</v>
          </cell>
        </row>
        <row r="38">
          <cell r="C38">
            <v>13.588804866000004</v>
          </cell>
          <cell r="D38">
            <v>8.4984670739999952</v>
          </cell>
        </row>
        <row r="39">
          <cell r="C39">
            <v>13.977230922000004</v>
          </cell>
          <cell r="D39">
            <v>8.7278200739999949</v>
          </cell>
        </row>
        <row r="40">
          <cell r="C40">
            <v>14.365656978000004</v>
          </cell>
          <cell r="D40">
            <v>8.9571730739999946</v>
          </cell>
        </row>
        <row r="41">
          <cell r="C41">
            <v>14.754083034000004</v>
          </cell>
          <cell r="D41">
            <v>9.1865260739999943</v>
          </cell>
        </row>
        <row r="42">
          <cell r="C42">
            <v>15.142509090000004</v>
          </cell>
          <cell r="D42">
            <v>9.415879073999994</v>
          </cell>
        </row>
        <row r="43">
          <cell r="C43">
            <v>15.530935146000004</v>
          </cell>
          <cell r="D43">
            <v>9.6452320739999937</v>
          </cell>
        </row>
        <row r="44">
          <cell r="C44">
            <v>15.919361202000005</v>
          </cell>
          <cell r="D44">
            <v>9.8745850739999934</v>
          </cell>
        </row>
        <row r="45">
          <cell r="C45">
            <v>16.307787258000005</v>
          </cell>
          <cell r="D45">
            <v>10.103938073999993</v>
          </cell>
        </row>
        <row r="46">
          <cell r="C46">
            <v>16.696213314000005</v>
          </cell>
          <cell r="D46">
            <v>10.333291073999993</v>
          </cell>
        </row>
        <row r="47">
          <cell r="C47">
            <v>17.080755109440005</v>
          </cell>
          <cell r="D47">
            <v>10.560350543999993</v>
          </cell>
        </row>
        <row r="48">
          <cell r="C48">
            <v>17.465296904880006</v>
          </cell>
          <cell r="D48">
            <v>10.787410013999994</v>
          </cell>
        </row>
        <row r="49">
          <cell r="C49">
            <v>17.849838700320007</v>
          </cell>
          <cell r="D49">
            <v>11.014469483999994</v>
          </cell>
        </row>
        <row r="50">
          <cell r="C50">
            <v>18.234380495760007</v>
          </cell>
          <cell r="D50">
            <v>11.241528953999994</v>
          </cell>
        </row>
        <row r="51">
          <cell r="C51">
            <v>18.618922291200008</v>
          </cell>
          <cell r="D51">
            <v>11.468588423999995</v>
          </cell>
        </row>
        <row r="52">
          <cell r="C52">
            <v>19.003464086640008</v>
          </cell>
          <cell r="D52">
            <v>11.695647893999995</v>
          </cell>
        </row>
        <row r="53">
          <cell r="C53">
            <v>19.388005882080009</v>
          </cell>
          <cell r="D53">
            <v>11.922707363999995</v>
          </cell>
        </row>
        <row r="54">
          <cell r="C54">
            <v>19.772547677520009</v>
          </cell>
          <cell r="D54">
            <v>12.149766833999996</v>
          </cell>
        </row>
        <row r="55">
          <cell r="C55">
            <v>20.15708947296001</v>
          </cell>
          <cell r="D55">
            <v>12.376826303999996</v>
          </cell>
        </row>
        <row r="56">
          <cell r="C56">
            <v>20.54163126840001</v>
          </cell>
          <cell r="D56">
            <v>12.603885773999997</v>
          </cell>
        </row>
        <row r="57">
          <cell r="C57">
            <v>20.926173063840011</v>
          </cell>
          <cell r="D57">
            <v>12.830945243999997</v>
          </cell>
        </row>
        <row r="58">
          <cell r="C58">
            <v>21.310714859280012</v>
          </cell>
          <cell r="D58">
            <v>13.058004713999997</v>
          </cell>
        </row>
        <row r="59">
          <cell r="C59">
            <v>21.695256654720012</v>
          </cell>
          <cell r="D59">
            <v>13.285064183999998</v>
          </cell>
        </row>
        <row r="60">
          <cell r="C60">
            <v>22.079798450160013</v>
          </cell>
          <cell r="D60">
            <v>13.512123653999998</v>
          </cell>
        </row>
        <row r="61">
          <cell r="C61">
            <v>22.464340245600013</v>
          </cell>
          <cell r="D61">
            <v>13.739183123999998</v>
          </cell>
        </row>
        <row r="62">
          <cell r="C62">
            <v>22.848882041040014</v>
          </cell>
          <cell r="D62">
            <v>13.966242593999999</v>
          </cell>
        </row>
        <row r="63">
          <cell r="C63">
            <v>23.233423836480014</v>
          </cell>
          <cell r="D63">
            <v>14.193302063999999</v>
          </cell>
        </row>
        <row r="64">
          <cell r="C64">
            <v>23.617965631920015</v>
          </cell>
          <cell r="D64">
            <v>14.420361534</v>
          </cell>
        </row>
        <row r="65">
          <cell r="C65">
            <v>24.002507427360015</v>
          </cell>
          <cell r="D65">
            <v>14.647421004</v>
          </cell>
        </row>
        <row r="66">
          <cell r="C66">
            <v>24.387049222800016</v>
          </cell>
          <cell r="D66">
            <v>14.874480474</v>
          </cell>
        </row>
        <row r="67">
          <cell r="C67">
            <v>24.771591018240017</v>
          </cell>
          <cell r="D67">
            <v>15.101539944000001</v>
          </cell>
        </row>
        <row r="68">
          <cell r="C68">
            <v>25.156132813680017</v>
          </cell>
          <cell r="D68">
            <v>15.328599414000001</v>
          </cell>
        </row>
        <row r="69">
          <cell r="C69">
            <v>25.540674609120018</v>
          </cell>
          <cell r="D69">
            <v>15.555658884000001</v>
          </cell>
        </row>
        <row r="70">
          <cell r="C70">
            <v>25.925216404560018</v>
          </cell>
          <cell r="D70">
            <v>15.782718354000002</v>
          </cell>
        </row>
        <row r="71">
          <cell r="C71">
            <v>26.309758200000019</v>
          </cell>
          <cell r="D71">
            <v>16.009777824</v>
          </cell>
        </row>
        <row r="72">
          <cell r="C72">
            <v>26.694299995440019</v>
          </cell>
          <cell r="D72">
            <v>16.236837294000001</v>
          </cell>
        </row>
        <row r="73">
          <cell r="C73">
            <v>27.07884179088002</v>
          </cell>
          <cell r="D73">
            <v>16.463896764000001</v>
          </cell>
        </row>
        <row r="74">
          <cell r="C74">
            <v>27.46338358632002</v>
          </cell>
          <cell r="D74">
            <v>16.690956234000002</v>
          </cell>
        </row>
        <row r="75">
          <cell r="C75">
            <v>27.847925381760021</v>
          </cell>
          <cell r="D75">
            <v>16.918015704000002</v>
          </cell>
        </row>
        <row r="76">
          <cell r="C76">
            <v>28.232467177200022</v>
          </cell>
          <cell r="D76">
            <v>17.145075174000002</v>
          </cell>
        </row>
        <row r="77">
          <cell r="C77">
            <v>28.617008972640022</v>
          </cell>
          <cell r="D77">
            <v>17.372134644000003</v>
          </cell>
        </row>
        <row r="78">
          <cell r="C78">
            <v>29.001550768080023</v>
          </cell>
          <cell r="D78">
            <v>17.599194114000003</v>
          </cell>
        </row>
        <row r="79">
          <cell r="C79">
            <v>29.386092563520023</v>
          </cell>
          <cell r="D79">
            <v>17.826253584000003</v>
          </cell>
        </row>
        <row r="80">
          <cell r="C80">
            <v>29.770634358960024</v>
          </cell>
          <cell r="D80">
            <v>18.053313054000004</v>
          </cell>
        </row>
        <row r="81">
          <cell r="C81">
            <v>30.155176154400024</v>
          </cell>
          <cell r="D81">
            <v>18.280372524000004</v>
          </cell>
        </row>
        <row r="82">
          <cell r="C82">
            <v>30.539717949840025</v>
          </cell>
          <cell r="D82">
            <v>18.507431994000004</v>
          </cell>
        </row>
        <row r="83">
          <cell r="C83">
            <v>30.924259745280025</v>
          </cell>
          <cell r="D83">
            <v>18.734491464000005</v>
          </cell>
        </row>
        <row r="84">
          <cell r="C84">
            <v>31.308801540720026</v>
          </cell>
          <cell r="D84">
            <v>18.961550934000005</v>
          </cell>
        </row>
        <row r="85">
          <cell r="C85">
            <v>31.693343336160027</v>
          </cell>
          <cell r="D85">
            <v>19.188610404000006</v>
          </cell>
        </row>
        <row r="86">
          <cell r="C86">
            <v>32.077885131600027</v>
          </cell>
          <cell r="D86">
            <v>19.415669874000006</v>
          </cell>
        </row>
        <row r="87">
          <cell r="C87">
            <v>32.404163018640027</v>
          </cell>
          <cell r="D87">
            <v>19.608326394000006</v>
          </cell>
        </row>
        <row r="88">
          <cell r="C88">
            <v>32.730440905680027</v>
          </cell>
          <cell r="D88">
            <v>19.800982914000006</v>
          </cell>
        </row>
        <row r="89">
          <cell r="C89">
            <v>33.056718792720027</v>
          </cell>
          <cell r="D89">
            <v>19.993639434000006</v>
          </cell>
        </row>
        <row r="90">
          <cell r="C90">
            <v>33.382996679760026</v>
          </cell>
          <cell r="D90">
            <v>20.186295954000006</v>
          </cell>
        </row>
        <row r="91">
          <cell r="C91">
            <v>33.709274566800026</v>
          </cell>
          <cell r="D91">
            <v>20.378952474000005</v>
          </cell>
        </row>
        <row r="92">
          <cell r="C92">
            <v>34.035552453840026</v>
          </cell>
          <cell r="D92">
            <v>20.571608994000005</v>
          </cell>
        </row>
        <row r="93">
          <cell r="C93">
            <v>34.361830340880026</v>
          </cell>
          <cell r="D93">
            <v>20.764265514000005</v>
          </cell>
        </row>
        <row r="94">
          <cell r="C94">
            <v>34.688108227920026</v>
          </cell>
          <cell r="D94">
            <v>20.956922034000005</v>
          </cell>
        </row>
        <row r="95">
          <cell r="C95">
            <v>35.014386114960026</v>
          </cell>
          <cell r="D95">
            <v>21.149578554000005</v>
          </cell>
        </row>
        <row r="96">
          <cell r="C96">
            <v>35.340664002000025</v>
          </cell>
          <cell r="D96">
            <v>21.342235074000005</v>
          </cell>
        </row>
        <row r="97">
          <cell r="C97">
            <v>35.631983544000022</v>
          </cell>
          <cell r="D97">
            <v>21.514249824000004</v>
          </cell>
        </row>
        <row r="98">
          <cell r="C98">
            <v>35.923303086000018</v>
          </cell>
          <cell r="D98">
            <v>21.686264574000003</v>
          </cell>
        </row>
        <row r="99">
          <cell r="C99">
            <v>36.214622628000015</v>
          </cell>
          <cell r="D99">
            <v>21.858279324000002</v>
          </cell>
        </row>
        <row r="100">
          <cell r="C100">
            <v>36.505942170000012</v>
          </cell>
          <cell r="D100">
            <v>22.030294074</v>
          </cell>
        </row>
        <row r="101">
          <cell r="C101">
            <v>36.797261712000008</v>
          </cell>
          <cell r="D101">
            <v>22.202308823999999</v>
          </cell>
        </row>
        <row r="102">
          <cell r="C102">
            <v>37.088581254000005</v>
          </cell>
          <cell r="D102">
            <v>22.374323573999998</v>
          </cell>
        </row>
        <row r="103">
          <cell r="C103">
            <v>37.379900796000001</v>
          </cell>
          <cell r="D103">
            <v>22.546338323999997</v>
          </cell>
        </row>
        <row r="104">
          <cell r="C104">
            <v>37.671220337999998</v>
          </cell>
          <cell r="D104">
            <v>22.718353073999996</v>
          </cell>
        </row>
        <row r="105">
          <cell r="C105">
            <v>37.962539879999994</v>
          </cell>
          <cell r="D105">
            <v>22.890367823999995</v>
          </cell>
        </row>
        <row r="106">
          <cell r="C106">
            <v>38.253859421999991</v>
          </cell>
          <cell r="D106">
            <v>23.062382573999994</v>
          </cell>
        </row>
        <row r="107">
          <cell r="C107">
            <v>38.525757661199989</v>
          </cell>
          <cell r="D107">
            <v>23.222929673999992</v>
          </cell>
        </row>
        <row r="108">
          <cell r="C108">
            <v>38.797655900399988</v>
          </cell>
          <cell r="D108">
            <v>23.383476773999991</v>
          </cell>
        </row>
        <row r="109">
          <cell r="C109">
            <v>39.069554139599987</v>
          </cell>
          <cell r="D109">
            <v>23.54402387399999</v>
          </cell>
        </row>
        <row r="110">
          <cell r="C110">
            <v>39.341452378799985</v>
          </cell>
          <cell r="D110">
            <v>23.704570973999989</v>
          </cell>
        </row>
        <row r="111">
          <cell r="C111">
            <v>39.613350617999984</v>
          </cell>
          <cell r="D111">
            <v>23.865118073999987</v>
          </cell>
        </row>
        <row r="112">
          <cell r="C112">
            <v>39.885248857199983</v>
          </cell>
          <cell r="D112">
            <v>24.025665173999986</v>
          </cell>
        </row>
        <row r="113">
          <cell r="C113">
            <v>40.157147096399981</v>
          </cell>
          <cell r="D113">
            <v>24.186212273999985</v>
          </cell>
        </row>
        <row r="114">
          <cell r="C114">
            <v>40.42904533559998</v>
          </cell>
          <cell r="D114">
            <v>24.346759373999983</v>
          </cell>
        </row>
        <row r="115">
          <cell r="C115">
            <v>40.700943574799979</v>
          </cell>
          <cell r="D115">
            <v>24.507306473999982</v>
          </cell>
        </row>
        <row r="116">
          <cell r="C116">
            <v>40.972841813999977</v>
          </cell>
          <cell r="D116">
            <v>24.667853573999981</v>
          </cell>
        </row>
        <row r="117">
          <cell r="C117">
            <v>41.244740053199976</v>
          </cell>
          <cell r="D117">
            <v>24.82840067399998</v>
          </cell>
        </row>
        <row r="118">
          <cell r="C118">
            <v>41.516638292399975</v>
          </cell>
          <cell r="D118">
            <v>24.988947773999978</v>
          </cell>
        </row>
        <row r="119">
          <cell r="C119">
            <v>41.788536531599974</v>
          </cell>
          <cell r="D119">
            <v>25.149494873999977</v>
          </cell>
        </row>
        <row r="120">
          <cell r="C120">
            <v>42.060434770799972</v>
          </cell>
          <cell r="D120">
            <v>25.310041973999976</v>
          </cell>
        </row>
        <row r="121">
          <cell r="C121">
            <v>42.332333009999971</v>
          </cell>
          <cell r="D121">
            <v>25.470589073999975</v>
          </cell>
        </row>
        <row r="122">
          <cell r="C122">
            <v>42.60423124919997</v>
          </cell>
          <cell r="D122">
            <v>25.631136173999973</v>
          </cell>
        </row>
        <row r="123">
          <cell r="C123">
            <v>42.876129488399968</v>
          </cell>
          <cell r="D123">
            <v>25.791683273999972</v>
          </cell>
        </row>
        <row r="124">
          <cell r="C124">
            <v>43.148027727599967</v>
          </cell>
          <cell r="D124">
            <v>25.952230373999971</v>
          </cell>
        </row>
        <row r="125">
          <cell r="C125">
            <v>43.419925966799966</v>
          </cell>
          <cell r="D125">
            <v>26.112777473999969</v>
          </cell>
        </row>
        <row r="126">
          <cell r="C126">
            <v>43.691824205999964</v>
          </cell>
          <cell r="D126">
            <v>26.273324573999968</v>
          </cell>
        </row>
        <row r="127">
          <cell r="C127">
            <v>43.878268712879965</v>
          </cell>
          <cell r="D127">
            <v>26.383414013999968</v>
          </cell>
        </row>
        <row r="128">
          <cell r="C128">
            <v>44.064713219759966</v>
          </cell>
          <cell r="D128">
            <v>26.493503453999967</v>
          </cell>
        </row>
        <row r="129">
          <cell r="C129">
            <v>44.251157726639967</v>
          </cell>
          <cell r="D129">
            <v>26.603592893999966</v>
          </cell>
        </row>
        <row r="130">
          <cell r="C130">
            <v>44.437602233519968</v>
          </cell>
          <cell r="D130">
            <v>26.713682333999966</v>
          </cell>
        </row>
        <row r="131">
          <cell r="C131">
            <v>44.624046740399969</v>
          </cell>
          <cell r="D131">
            <v>26.823771773999965</v>
          </cell>
        </row>
        <row r="132">
          <cell r="C132">
            <v>44.81049124727997</v>
          </cell>
          <cell r="D132">
            <v>26.933861213999965</v>
          </cell>
        </row>
        <row r="133">
          <cell r="C133">
            <v>44.996935754159971</v>
          </cell>
          <cell r="D133">
            <v>27.043950653999964</v>
          </cell>
        </row>
        <row r="134">
          <cell r="C134">
            <v>45.183380261039972</v>
          </cell>
          <cell r="D134">
            <v>27.154040093999964</v>
          </cell>
        </row>
        <row r="135">
          <cell r="C135">
            <v>45.369824767919972</v>
          </cell>
          <cell r="D135">
            <v>27.264129533999963</v>
          </cell>
        </row>
        <row r="136">
          <cell r="C136">
            <v>45.556269274799973</v>
          </cell>
          <cell r="D136">
            <v>27.374218973999962</v>
          </cell>
        </row>
        <row r="137">
          <cell r="C137">
            <v>45.742713781679974</v>
          </cell>
          <cell r="D137">
            <v>27.484308413999962</v>
          </cell>
        </row>
        <row r="138">
          <cell r="C138">
            <v>45.929158288559975</v>
          </cell>
          <cell r="D138">
            <v>27.594397853999961</v>
          </cell>
        </row>
        <row r="139">
          <cell r="C139">
            <v>46.115602795439976</v>
          </cell>
          <cell r="D139">
            <v>27.704487293999961</v>
          </cell>
        </row>
        <row r="140">
          <cell r="C140">
            <v>46.302047302319977</v>
          </cell>
          <cell r="D140">
            <v>27.81457673399996</v>
          </cell>
        </row>
        <row r="141">
          <cell r="C141">
            <v>46.488491809199978</v>
          </cell>
          <cell r="D141">
            <v>27.92466617399996</v>
          </cell>
        </row>
        <row r="142">
          <cell r="C142">
            <v>46.674936316079979</v>
          </cell>
          <cell r="D142">
            <v>28.034755613999959</v>
          </cell>
        </row>
        <row r="143">
          <cell r="C143">
            <v>46.86138082295998</v>
          </cell>
          <cell r="D143">
            <v>28.144845053999958</v>
          </cell>
        </row>
        <row r="144">
          <cell r="C144">
            <v>47.047825329839981</v>
          </cell>
          <cell r="D144">
            <v>28.254934493999958</v>
          </cell>
        </row>
        <row r="145">
          <cell r="C145">
            <v>47.234269836719982</v>
          </cell>
          <cell r="D145">
            <v>28.365023933999957</v>
          </cell>
        </row>
        <row r="146">
          <cell r="C146">
            <v>47.420714343599982</v>
          </cell>
          <cell r="D146">
            <v>28.475113373999957</v>
          </cell>
        </row>
        <row r="147">
          <cell r="C147">
            <v>47.607158850479983</v>
          </cell>
          <cell r="D147">
            <v>28.585202813999956</v>
          </cell>
        </row>
        <row r="148">
          <cell r="C148">
            <v>47.793603357359984</v>
          </cell>
          <cell r="D148">
            <v>28.695292253999956</v>
          </cell>
        </row>
        <row r="149">
          <cell r="C149">
            <v>47.980047864239985</v>
          </cell>
          <cell r="D149">
            <v>28.805381693999955</v>
          </cell>
        </row>
        <row r="150">
          <cell r="C150">
            <v>48.166492371119986</v>
          </cell>
          <cell r="D150">
            <v>28.915471133999954</v>
          </cell>
        </row>
        <row r="151">
          <cell r="C151">
            <v>48.352936877999987</v>
          </cell>
          <cell r="D151">
            <v>29.025560573999954</v>
          </cell>
        </row>
        <row r="152">
          <cell r="C152">
            <v>48.539381384879988</v>
          </cell>
          <cell r="D152">
            <v>29.135650013999953</v>
          </cell>
        </row>
        <row r="153">
          <cell r="C153">
            <v>48.725825891759989</v>
          </cell>
          <cell r="D153">
            <v>29.245739453999953</v>
          </cell>
        </row>
        <row r="154">
          <cell r="C154">
            <v>48.91227039863999</v>
          </cell>
          <cell r="D154">
            <v>29.355828893999952</v>
          </cell>
        </row>
        <row r="155">
          <cell r="C155">
            <v>49.098714905519991</v>
          </cell>
          <cell r="D155">
            <v>29.465918333999952</v>
          </cell>
        </row>
        <row r="156">
          <cell r="C156">
            <v>49.285159412399992</v>
          </cell>
          <cell r="D156">
            <v>29.576007773999951</v>
          </cell>
        </row>
        <row r="157">
          <cell r="C157">
            <v>49.440529834799989</v>
          </cell>
          <cell r="D157">
            <v>29.667748973999952</v>
          </cell>
        </row>
        <row r="158">
          <cell r="C158">
            <v>49.595900257199986</v>
          </cell>
          <cell r="D158">
            <v>29.759490173999954</v>
          </cell>
        </row>
        <row r="159">
          <cell r="C159">
            <v>49.751270679599983</v>
          </cell>
          <cell r="D159">
            <v>29.851231373999955</v>
          </cell>
        </row>
        <row r="160">
          <cell r="C160">
            <v>49.90664110199998</v>
          </cell>
          <cell r="D160">
            <v>29.942972573999956</v>
          </cell>
        </row>
        <row r="161">
          <cell r="C161">
            <v>50.062011524399978</v>
          </cell>
          <cell r="D161">
            <v>30.034713773999957</v>
          </cell>
        </row>
        <row r="162">
          <cell r="C162">
            <v>50.217381946799975</v>
          </cell>
          <cell r="D162">
            <v>30.126454973999959</v>
          </cell>
        </row>
        <row r="163">
          <cell r="C163">
            <v>50.372752369199972</v>
          </cell>
          <cell r="D163">
            <v>30.21819617399996</v>
          </cell>
        </row>
        <row r="164">
          <cell r="C164">
            <v>50.528122791599969</v>
          </cell>
          <cell r="D164">
            <v>30.309937373999961</v>
          </cell>
        </row>
        <row r="165">
          <cell r="C165">
            <v>50.683493213999967</v>
          </cell>
          <cell r="D165">
            <v>30.401678573999963</v>
          </cell>
        </row>
        <row r="166">
          <cell r="C166">
            <v>50.838863636399964</v>
          </cell>
          <cell r="D166">
            <v>30.493419773999964</v>
          </cell>
        </row>
        <row r="167">
          <cell r="C167">
            <v>50.994234058799961</v>
          </cell>
          <cell r="D167">
            <v>30.585160973999965</v>
          </cell>
        </row>
        <row r="168">
          <cell r="C168">
            <v>51.149604481199958</v>
          </cell>
          <cell r="D168">
            <v>30.676902173999967</v>
          </cell>
        </row>
        <row r="169">
          <cell r="C169">
            <v>51.304974903599955</v>
          </cell>
          <cell r="D169">
            <v>30.768643373999968</v>
          </cell>
        </row>
        <row r="170">
          <cell r="C170">
            <v>51.460345325999953</v>
          </cell>
          <cell r="D170">
            <v>30.860384573999969</v>
          </cell>
        </row>
        <row r="171">
          <cell r="C171">
            <v>51.61571574839995</v>
          </cell>
          <cell r="D171">
            <v>30.95212577399997</v>
          </cell>
        </row>
        <row r="172">
          <cell r="C172">
            <v>51.771086170799947</v>
          </cell>
          <cell r="D172">
            <v>31.043866973999972</v>
          </cell>
        </row>
        <row r="173">
          <cell r="C173">
            <v>51.926456593199944</v>
          </cell>
          <cell r="D173">
            <v>31.135608173999973</v>
          </cell>
        </row>
        <row r="174">
          <cell r="C174">
            <v>52.081827015599941</v>
          </cell>
          <cell r="D174">
            <v>31.227349373999974</v>
          </cell>
        </row>
        <row r="175">
          <cell r="C175">
            <v>52.237197437999939</v>
          </cell>
          <cell r="D175">
            <v>31.319090573999976</v>
          </cell>
        </row>
        <row r="176">
          <cell r="C176">
            <v>52.392567860399936</v>
          </cell>
          <cell r="D176">
            <v>31.410831773999977</v>
          </cell>
        </row>
        <row r="177">
          <cell r="C177">
            <v>52.547938282799933</v>
          </cell>
          <cell r="D177">
            <v>31.502572973999978</v>
          </cell>
        </row>
        <row r="178">
          <cell r="C178">
            <v>52.70330870519993</v>
          </cell>
          <cell r="D178">
            <v>31.59431417399998</v>
          </cell>
        </row>
        <row r="179">
          <cell r="C179">
            <v>52.858679127599927</v>
          </cell>
          <cell r="D179">
            <v>31.686055373999981</v>
          </cell>
        </row>
        <row r="180">
          <cell r="C180">
            <v>53.014049549999925</v>
          </cell>
          <cell r="D180">
            <v>31.777796573999982</v>
          </cell>
        </row>
        <row r="181">
          <cell r="C181">
            <v>53.169419972399922</v>
          </cell>
          <cell r="D181">
            <v>31.869537773999983</v>
          </cell>
        </row>
        <row r="182">
          <cell r="C182">
            <v>53.324790394799919</v>
          </cell>
          <cell r="D182">
            <v>31.961278973999985</v>
          </cell>
        </row>
        <row r="183">
          <cell r="C183">
            <v>53.480160817199916</v>
          </cell>
          <cell r="D183">
            <v>32.053020173999982</v>
          </cell>
        </row>
        <row r="184">
          <cell r="C184">
            <v>53.635531239599914</v>
          </cell>
          <cell r="D184">
            <v>32.144761373999984</v>
          </cell>
        </row>
        <row r="185">
          <cell r="C185">
            <v>53.790901661999911</v>
          </cell>
          <cell r="D185">
            <v>32.236502573999985</v>
          </cell>
        </row>
        <row r="186">
          <cell r="C186">
            <v>53.946272084399908</v>
          </cell>
          <cell r="D186">
            <v>32.328243773999986</v>
          </cell>
        </row>
        <row r="187">
          <cell r="C187">
            <v>54.101642506799905</v>
          </cell>
          <cell r="D187">
            <v>32.419984973999988</v>
          </cell>
        </row>
        <row r="188">
          <cell r="C188">
            <v>54.257012929199902</v>
          </cell>
          <cell r="D188">
            <v>32.511726173999989</v>
          </cell>
        </row>
        <row r="189">
          <cell r="C189">
            <v>54.4123833515999</v>
          </cell>
          <cell r="D189">
            <v>32.60346737399999</v>
          </cell>
        </row>
        <row r="190">
          <cell r="C190">
            <v>54.567753773999897</v>
          </cell>
          <cell r="D190">
            <v>32.695208573999992</v>
          </cell>
        </row>
        <row r="191">
          <cell r="C191">
            <v>54.723124196399894</v>
          </cell>
          <cell r="D191">
            <v>32.786949773999993</v>
          </cell>
        </row>
        <row r="192">
          <cell r="C192">
            <v>54.878494618799891</v>
          </cell>
          <cell r="D192">
            <v>32.878690973999994</v>
          </cell>
        </row>
        <row r="193">
          <cell r="C193">
            <v>55.033865041199888</v>
          </cell>
          <cell r="D193">
            <v>32.970432173999995</v>
          </cell>
        </row>
        <row r="194">
          <cell r="C194">
            <v>55.189235463599886</v>
          </cell>
          <cell r="D194">
            <v>33.062173373999997</v>
          </cell>
        </row>
        <row r="195">
          <cell r="C195">
            <v>55.344605885999883</v>
          </cell>
          <cell r="D195">
            <v>33.153914573999998</v>
          </cell>
        </row>
        <row r="196">
          <cell r="C196">
            <v>55.49997630839988</v>
          </cell>
          <cell r="D196">
            <v>33.245655773999999</v>
          </cell>
        </row>
        <row r="197">
          <cell r="C197">
            <v>55.655346730799877</v>
          </cell>
          <cell r="D197">
            <v>33.337396974000001</v>
          </cell>
        </row>
        <row r="198">
          <cell r="C198">
            <v>55.810717153199874</v>
          </cell>
          <cell r="D198">
            <v>33.429138174000002</v>
          </cell>
        </row>
        <row r="199">
          <cell r="C199">
            <v>55.966087575599872</v>
          </cell>
          <cell r="D199">
            <v>33.520879374000003</v>
          </cell>
        </row>
        <row r="200">
          <cell r="C200">
            <v>56.121457997999869</v>
          </cell>
          <cell r="D200">
            <v>33.612620574000005</v>
          </cell>
        </row>
        <row r="201">
          <cell r="C201">
            <v>56.276828420399866</v>
          </cell>
          <cell r="D201">
            <v>33.704361774000006</v>
          </cell>
        </row>
        <row r="202">
          <cell r="C202">
            <v>56.432198842799863</v>
          </cell>
          <cell r="D202">
            <v>33.796102974000007</v>
          </cell>
        </row>
        <row r="203">
          <cell r="C203">
            <v>56.587569265199861</v>
          </cell>
          <cell r="D203">
            <v>33.887844174000008</v>
          </cell>
        </row>
        <row r="204">
          <cell r="C204">
            <v>56.742939687599858</v>
          </cell>
          <cell r="D204">
            <v>33.97958537400001</v>
          </cell>
        </row>
        <row r="205">
          <cell r="C205">
            <v>56.898310109999855</v>
          </cell>
          <cell r="D205">
            <v>34.071326574000011</v>
          </cell>
        </row>
        <row r="206">
          <cell r="C206">
            <v>57.053680532399852</v>
          </cell>
          <cell r="D206">
            <v>34.163067774000012</v>
          </cell>
        </row>
        <row r="207">
          <cell r="C207">
            <v>57.110002310519853</v>
          </cell>
          <cell r="D207">
            <v>34.196323959000011</v>
          </cell>
        </row>
        <row r="208">
          <cell r="C208">
            <v>57.166324088639854</v>
          </cell>
          <cell r="D208">
            <v>34.22958014400001</v>
          </cell>
        </row>
        <row r="209">
          <cell r="C209">
            <v>57.222645866759855</v>
          </cell>
          <cell r="D209">
            <v>34.26283632900001</v>
          </cell>
        </row>
        <row r="210">
          <cell r="C210">
            <v>57.278967644879856</v>
          </cell>
          <cell r="D210">
            <v>34.296092514000009</v>
          </cell>
        </row>
        <row r="211">
          <cell r="C211">
            <v>57.335289422999857</v>
          </cell>
          <cell r="D211">
            <v>34.329348699000008</v>
          </cell>
        </row>
        <row r="212">
          <cell r="C212">
            <v>57.391611201119858</v>
          </cell>
          <cell r="D212">
            <v>34.362604884000007</v>
          </cell>
        </row>
        <row r="213">
          <cell r="C213">
            <v>57.447932979239859</v>
          </cell>
          <cell r="D213">
            <v>34.395861069000006</v>
          </cell>
        </row>
        <row r="214">
          <cell r="C214">
            <v>57.50425475735986</v>
          </cell>
          <cell r="D214">
            <v>34.429117254000005</v>
          </cell>
        </row>
        <row r="215">
          <cell r="C215">
            <v>57.560576535479861</v>
          </cell>
          <cell r="D215">
            <v>34.462373439000004</v>
          </cell>
        </row>
        <row r="216">
          <cell r="C216">
            <v>57.616898313599862</v>
          </cell>
          <cell r="D216">
            <v>34.495629624000003</v>
          </cell>
        </row>
        <row r="217">
          <cell r="C217">
            <v>57.673220091719863</v>
          </cell>
          <cell r="D217">
            <v>34.528885809000002</v>
          </cell>
        </row>
        <row r="218">
          <cell r="C218">
            <v>57.729541869839863</v>
          </cell>
          <cell r="D218">
            <v>34.562141994000001</v>
          </cell>
        </row>
        <row r="219">
          <cell r="C219">
            <v>57.785863647959864</v>
          </cell>
          <cell r="D219">
            <v>34.595398179</v>
          </cell>
        </row>
        <row r="220">
          <cell r="C220">
            <v>57.842185426079865</v>
          </cell>
          <cell r="D220">
            <v>34.628654363999999</v>
          </cell>
        </row>
        <row r="221">
          <cell r="C221">
            <v>57.898507204199866</v>
          </cell>
          <cell r="D221">
            <v>34.661910548999998</v>
          </cell>
        </row>
        <row r="222">
          <cell r="C222">
            <v>57.954828982319867</v>
          </cell>
          <cell r="D222">
            <v>34.695166733999997</v>
          </cell>
        </row>
        <row r="223">
          <cell r="C223">
            <v>58.011150760439868</v>
          </cell>
          <cell r="D223">
            <v>34.728422918999996</v>
          </cell>
        </row>
        <row r="224">
          <cell r="C224">
            <v>58.067472538559869</v>
          </cell>
          <cell r="D224">
            <v>34.761679103999995</v>
          </cell>
        </row>
        <row r="225">
          <cell r="C225">
            <v>58.12379431667987</v>
          </cell>
          <cell r="D225">
            <v>34.794935288999994</v>
          </cell>
        </row>
        <row r="226">
          <cell r="C226">
            <v>58.180116094799871</v>
          </cell>
          <cell r="D226">
            <v>34.828191473999993</v>
          </cell>
        </row>
        <row r="227">
          <cell r="C227">
            <v>58.236437872919872</v>
          </cell>
          <cell r="D227">
            <v>34.861447658999992</v>
          </cell>
        </row>
        <row r="228">
          <cell r="C228">
            <v>58.292759651039873</v>
          </cell>
          <cell r="D228">
            <v>34.894703843999991</v>
          </cell>
        </row>
        <row r="229">
          <cell r="C229">
            <v>58.349081429159874</v>
          </cell>
          <cell r="D229">
            <v>34.927960028999991</v>
          </cell>
        </row>
        <row r="230">
          <cell r="C230">
            <v>58.405403207279875</v>
          </cell>
          <cell r="D230">
            <v>34.96121621399999</v>
          </cell>
        </row>
        <row r="231">
          <cell r="C231">
            <v>58.461724985399876</v>
          </cell>
          <cell r="D231">
            <v>34.994472398999989</v>
          </cell>
        </row>
        <row r="232">
          <cell r="C232">
            <v>58.518046763519877</v>
          </cell>
          <cell r="D232">
            <v>35.027728583999988</v>
          </cell>
        </row>
        <row r="233">
          <cell r="C233">
            <v>58.574368541639878</v>
          </cell>
          <cell r="D233">
            <v>35.060984768999987</v>
          </cell>
        </row>
        <row r="234">
          <cell r="C234">
            <v>58.630690319759879</v>
          </cell>
          <cell r="D234">
            <v>35.094240953999986</v>
          </cell>
        </row>
        <row r="235">
          <cell r="C235">
            <v>58.687012097879879</v>
          </cell>
          <cell r="D235">
            <v>35.127497138999985</v>
          </cell>
        </row>
        <row r="236">
          <cell r="C236">
            <v>58.74333387599988</v>
          </cell>
          <cell r="D236">
            <v>35.160753323999984</v>
          </cell>
        </row>
        <row r="237">
          <cell r="C237">
            <v>58.799655654119881</v>
          </cell>
          <cell r="D237">
            <v>35.194009508999983</v>
          </cell>
        </row>
        <row r="238">
          <cell r="C238">
            <v>58.855977432239882</v>
          </cell>
          <cell r="D238">
            <v>35.227265693999982</v>
          </cell>
        </row>
        <row r="239">
          <cell r="C239">
            <v>58.912299210359883</v>
          </cell>
          <cell r="D239">
            <v>35.260521878999981</v>
          </cell>
        </row>
        <row r="240">
          <cell r="C240">
            <v>58.968620988479884</v>
          </cell>
          <cell r="D240">
            <v>35.29377806399998</v>
          </cell>
        </row>
        <row r="241">
          <cell r="C241">
            <v>59.024942766599885</v>
          </cell>
          <cell r="D241">
            <v>35.327034248999979</v>
          </cell>
        </row>
        <row r="242">
          <cell r="C242">
            <v>59.081264544719886</v>
          </cell>
          <cell r="D242">
            <v>35.360290433999978</v>
          </cell>
        </row>
        <row r="243">
          <cell r="C243">
            <v>59.137586322839887</v>
          </cell>
          <cell r="D243">
            <v>35.393546618999977</v>
          </cell>
        </row>
        <row r="244">
          <cell r="C244">
            <v>59.193908100959888</v>
          </cell>
          <cell r="D244">
            <v>35.426802803999976</v>
          </cell>
        </row>
        <row r="245">
          <cell r="C245">
            <v>59.250229879079889</v>
          </cell>
          <cell r="D245">
            <v>35.460058988999975</v>
          </cell>
        </row>
        <row r="246">
          <cell r="C246">
            <v>59.30655165719989</v>
          </cell>
          <cell r="D246">
            <v>35.493315173999974</v>
          </cell>
        </row>
        <row r="247">
          <cell r="C247">
            <v>59.362873435319891</v>
          </cell>
          <cell r="D247">
            <v>35.526571358999973</v>
          </cell>
        </row>
        <row r="248">
          <cell r="C248">
            <v>59.419195213439892</v>
          </cell>
          <cell r="D248">
            <v>35.559827543999972</v>
          </cell>
        </row>
        <row r="249">
          <cell r="C249">
            <v>59.475516991559893</v>
          </cell>
          <cell r="D249">
            <v>35.593083728999972</v>
          </cell>
        </row>
        <row r="250">
          <cell r="C250">
            <v>59.531838769679894</v>
          </cell>
          <cell r="D250">
            <v>35.626339913999971</v>
          </cell>
        </row>
        <row r="251">
          <cell r="C251">
            <v>59.588160547799895</v>
          </cell>
          <cell r="D251">
            <v>35.65959609899997</v>
          </cell>
        </row>
        <row r="252">
          <cell r="C252">
            <v>59.644482325919896</v>
          </cell>
          <cell r="D252">
            <v>35.692852283999969</v>
          </cell>
        </row>
        <row r="253">
          <cell r="C253">
            <v>59.700804104039896</v>
          </cell>
          <cell r="D253">
            <v>35.726108468999968</v>
          </cell>
        </row>
        <row r="254">
          <cell r="C254">
            <v>59.757125882159897</v>
          </cell>
          <cell r="D254">
            <v>35.759364653999967</v>
          </cell>
        </row>
        <row r="255">
          <cell r="C255">
            <v>59.813447660279898</v>
          </cell>
          <cell r="D255">
            <v>35.792620838999966</v>
          </cell>
        </row>
        <row r="256">
          <cell r="C256">
            <v>59.869769438399899</v>
          </cell>
          <cell r="D256">
            <v>35.825877023999965</v>
          </cell>
        </row>
        <row r="257">
          <cell r="C257">
            <v>59.869769438399899</v>
          </cell>
          <cell r="D257">
            <v>35.825877023999965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AFBF8-1D13-4A86-9F1B-A8E27EECD358}">
  <sheetPr>
    <tabColor rgb="FF002060"/>
  </sheetPr>
  <dimension ref="A1:BX88"/>
  <sheetViews>
    <sheetView showGridLines="0" zoomScale="120" zoomScaleNormal="120" workbookViewId="0">
      <pane xSplit="1" ySplit="4" topLeftCell="B5" activePane="bottomRight" state="frozen"/>
      <selection pane="topRight" activeCell="B1" sqref="B1"/>
      <selection pane="bottomLeft" activeCell="A4" sqref="A4"/>
      <selection pane="bottomRight" activeCell="M18" sqref="M18"/>
    </sheetView>
  </sheetViews>
  <sheetFormatPr defaultColWidth="7.58203125" defaultRowHeight="15.5" x14ac:dyDescent="0.35"/>
  <cols>
    <col min="1" max="1" width="18" bestFit="1" customWidth="1"/>
    <col min="4" max="4" width="7.58203125" customWidth="1"/>
    <col min="20" max="20" width="4.83203125" customWidth="1"/>
    <col min="23" max="23" width="5" customWidth="1"/>
    <col min="24" max="24" width="7.75" bestFit="1" customWidth="1"/>
    <col min="25" max="25" width="8.08203125" bestFit="1" customWidth="1"/>
  </cols>
  <sheetData>
    <row r="1" spans="1:76" x14ac:dyDescent="0.35">
      <c r="B1" s="175" t="s">
        <v>112</v>
      </c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76" ht="21" x14ac:dyDescent="0.5">
      <c r="A2" s="26"/>
      <c r="B2" s="26" t="s">
        <v>0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7"/>
      <c r="N2" s="26"/>
      <c r="O2" s="26"/>
      <c r="P2" s="26"/>
      <c r="Q2" s="26"/>
      <c r="R2" s="26"/>
      <c r="S2" s="26"/>
      <c r="BP2" s="89" t="s">
        <v>1</v>
      </c>
      <c r="BQ2" s="90"/>
      <c r="BR2" s="90"/>
      <c r="BS2" s="90"/>
      <c r="BT2" s="90"/>
      <c r="BU2" s="90"/>
      <c r="BV2" s="90"/>
      <c r="BW2" s="90"/>
      <c r="BX2" s="90"/>
    </row>
    <row r="3" spans="1:76" ht="21" x14ac:dyDescent="0.5">
      <c r="A3" s="26" t="s">
        <v>2</v>
      </c>
      <c r="B3" s="172" t="s">
        <v>3</v>
      </c>
      <c r="C3" s="172"/>
      <c r="D3" s="172"/>
      <c r="E3" s="172" t="s">
        <v>4</v>
      </c>
      <c r="F3" s="172"/>
      <c r="G3" s="172"/>
      <c r="H3" s="172" t="s">
        <v>5</v>
      </c>
      <c r="I3" s="172"/>
      <c r="J3" s="172"/>
      <c r="K3" s="173" t="s">
        <v>6</v>
      </c>
      <c r="L3" s="173"/>
      <c r="M3" s="173"/>
      <c r="N3" s="172" t="s">
        <v>7</v>
      </c>
      <c r="O3" s="172"/>
      <c r="P3" s="172"/>
      <c r="Q3" s="172" t="s">
        <v>8</v>
      </c>
      <c r="R3" s="172"/>
      <c r="S3" s="172"/>
      <c r="T3" s="174" t="str">
        <f>A11</f>
        <v>Maastricht</v>
      </c>
      <c r="U3" s="174"/>
      <c r="V3" s="174"/>
      <c r="W3" s="171" t="s">
        <v>9</v>
      </c>
      <c r="X3" s="171"/>
      <c r="Y3" s="171"/>
      <c r="Z3" s="174" t="s">
        <v>10</v>
      </c>
      <c r="AA3" s="174"/>
      <c r="AB3" s="174"/>
      <c r="AC3" s="171" t="s">
        <v>11</v>
      </c>
      <c r="AD3" s="171"/>
      <c r="AE3" s="171"/>
      <c r="AF3" s="174" t="s">
        <v>12</v>
      </c>
      <c r="AG3" s="174"/>
      <c r="AH3" s="174"/>
      <c r="AI3" s="171" t="s">
        <v>13</v>
      </c>
      <c r="AJ3" s="171"/>
      <c r="AK3" s="171"/>
      <c r="AL3" s="171" t="s">
        <v>14</v>
      </c>
      <c r="AM3" s="171"/>
      <c r="AN3" s="171"/>
      <c r="AO3" s="171" t="s">
        <v>15</v>
      </c>
      <c r="AP3" s="171"/>
      <c r="AQ3" s="171"/>
      <c r="AR3" s="171" t="s">
        <v>16</v>
      </c>
      <c r="AS3" s="171"/>
      <c r="AT3" s="171"/>
      <c r="AU3" s="171" t="s">
        <v>17</v>
      </c>
      <c r="AV3" s="171"/>
      <c r="AW3" s="171"/>
      <c r="AX3" s="171" t="s">
        <v>18</v>
      </c>
      <c r="AY3" s="171"/>
      <c r="AZ3" s="171"/>
      <c r="BA3" s="171" t="s">
        <v>19</v>
      </c>
      <c r="BB3" s="171"/>
      <c r="BC3" s="171"/>
      <c r="BD3" s="171" t="s">
        <v>20</v>
      </c>
      <c r="BE3" s="171"/>
      <c r="BF3" s="171"/>
      <c r="BG3" s="171" t="s">
        <v>21</v>
      </c>
      <c r="BH3" s="171"/>
      <c r="BI3" s="171"/>
      <c r="BJ3" s="171" t="s">
        <v>22</v>
      </c>
      <c r="BK3" s="171"/>
      <c r="BL3" s="171"/>
      <c r="BM3" s="171" t="s">
        <v>23</v>
      </c>
      <c r="BN3" s="171"/>
      <c r="BO3" s="171"/>
      <c r="BP3" s="170" t="s">
        <v>24</v>
      </c>
      <c r="BQ3" s="170"/>
      <c r="BR3" s="170"/>
      <c r="BS3" s="170" t="s">
        <v>25</v>
      </c>
      <c r="BT3" s="170"/>
      <c r="BU3" s="170"/>
      <c r="BV3" s="170" t="s">
        <v>26</v>
      </c>
      <c r="BW3" s="170"/>
      <c r="BX3" s="170"/>
    </row>
    <row r="4" spans="1:76" ht="16" thickBot="1" x14ac:dyDescent="0.4">
      <c r="A4" s="43" t="s">
        <v>27</v>
      </c>
      <c r="B4" s="119" t="s">
        <v>28</v>
      </c>
      <c r="C4" s="119" t="s">
        <v>29</v>
      </c>
      <c r="D4" s="119" t="s">
        <v>30</v>
      </c>
      <c r="E4" s="119" t="s">
        <v>28</v>
      </c>
      <c r="F4" s="119" t="s">
        <v>29</v>
      </c>
      <c r="G4" s="119" t="s">
        <v>30</v>
      </c>
      <c r="H4" s="119" t="s">
        <v>28</v>
      </c>
      <c r="I4" s="119" t="s">
        <v>29</v>
      </c>
      <c r="J4" s="119" t="s">
        <v>30</v>
      </c>
      <c r="K4" s="120" t="s">
        <v>28</v>
      </c>
      <c r="L4" s="120" t="s">
        <v>29</v>
      </c>
      <c r="M4" s="120" t="s">
        <v>30</v>
      </c>
      <c r="N4" s="119" t="s">
        <v>28</v>
      </c>
      <c r="O4" s="119" t="s">
        <v>29</v>
      </c>
      <c r="P4" s="119" t="s">
        <v>30</v>
      </c>
      <c r="Q4" s="119" t="s">
        <v>28</v>
      </c>
      <c r="R4" s="119" t="s">
        <v>29</v>
      </c>
      <c r="S4" s="119" t="s">
        <v>30</v>
      </c>
      <c r="T4" s="121" t="s">
        <v>28</v>
      </c>
      <c r="U4" s="121" t="s">
        <v>29</v>
      </c>
      <c r="V4" s="121" t="s">
        <v>30</v>
      </c>
      <c r="W4" s="111" t="s">
        <v>28</v>
      </c>
      <c r="X4" s="111" t="s">
        <v>29</v>
      </c>
      <c r="Y4" s="111" t="s">
        <v>30</v>
      </c>
      <c r="Z4" s="121" t="s">
        <v>28</v>
      </c>
      <c r="AA4" s="121" t="s">
        <v>29</v>
      </c>
      <c r="AB4" s="121" t="s">
        <v>30</v>
      </c>
      <c r="AC4" s="111" t="s">
        <v>28</v>
      </c>
      <c r="AD4" s="111" t="s">
        <v>29</v>
      </c>
      <c r="AE4" s="111" t="s">
        <v>30</v>
      </c>
      <c r="AF4" s="121" t="s">
        <v>28</v>
      </c>
      <c r="AG4" s="121" t="s">
        <v>29</v>
      </c>
      <c r="AH4" s="121" t="s">
        <v>30</v>
      </c>
      <c r="AI4" s="111" t="s">
        <v>28</v>
      </c>
      <c r="AJ4" s="111" t="s">
        <v>29</v>
      </c>
      <c r="AK4" s="111" t="s">
        <v>30</v>
      </c>
      <c r="AL4" s="111" t="s">
        <v>28</v>
      </c>
      <c r="AM4" s="111" t="s">
        <v>29</v>
      </c>
      <c r="AN4" s="111" t="s">
        <v>30</v>
      </c>
      <c r="AO4" s="111" t="s">
        <v>28</v>
      </c>
      <c r="AP4" s="111" t="s">
        <v>29</v>
      </c>
      <c r="AQ4" s="111" t="s">
        <v>30</v>
      </c>
      <c r="AR4" s="111" t="s">
        <v>28</v>
      </c>
      <c r="AS4" s="111" t="s">
        <v>29</v>
      </c>
      <c r="AT4" s="111" t="s">
        <v>30</v>
      </c>
      <c r="AU4" s="111" t="s">
        <v>28</v>
      </c>
      <c r="AV4" s="111" t="s">
        <v>29</v>
      </c>
      <c r="AW4" s="111" t="s">
        <v>30</v>
      </c>
      <c r="AX4" s="111" t="s">
        <v>28</v>
      </c>
      <c r="AY4" s="111" t="s">
        <v>29</v>
      </c>
      <c r="AZ4" s="111" t="s">
        <v>30</v>
      </c>
      <c r="BA4" s="111" t="s">
        <v>28</v>
      </c>
      <c r="BB4" s="111" t="s">
        <v>29</v>
      </c>
      <c r="BC4" s="111" t="s">
        <v>30</v>
      </c>
      <c r="BD4" s="111" t="s">
        <v>28</v>
      </c>
      <c r="BE4" s="111" t="s">
        <v>29</v>
      </c>
      <c r="BF4" s="111" t="s">
        <v>30</v>
      </c>
      <c r="BG4" s="111" t="s">
        <v>28</v>
      </c>
      <c r="BH4" s="111" t="s">
        <v>29</v>
      </c>
      <c r="BI4" s="111" t="s">
        <v>30</v>
      </c>
      <c r="BJ4" s="111" t="s">
        <v>28</v>
      </c>
      <c r="BK4" s="111" t="s">
        <v>29</v>
      </c>
      <c r="BL4" s="111" t="s">
        <v>30</v>
      </c>
      <c r="BM4" s="111" t="s">
        <v>28</v>
      </c>
      <c r="BN4" s="111" t="s">
        <v>29</v>
      </c>
      <c r="BO4" s="111" t="s">
        <v>30</v>
      </c>
      <c r="BP4" s="111" t="s">
        <v>28</v>
      </c>
      <c r="BQ4" s="111" t="s">
        <v>29</v>
      </c>
      <c r="BR4" s="111" t="s">
        <v>30</v>
      </c>
      <c r="BS4" s="111" t="s">
        <v>28</v>
      </c>
      <c r="BT4" s="111" t="s">
        <v>29</v>
      </c>
      <c r="BU4" s="111" t="s">
        <v>30</v>
      </c>
      <c r="BV4" s="111" t="s">
        <v>28</v>
      </c>
      <c r="BW4" s="111" t="s">
        <v>29</v>
      </c>
      <c r="BX4" s="111" t="s">
        <v>30</v>
      </c>
    </row>
    <row r="5" spans="1:76" x14ac:dyDescent="0.35">
      <c r="A5" s="115" t="s">
        <v>3</v>
      </c>
      <c r="B5" s="105">
        <v>0</v>
      </c>
      <c r="C5" s="44">
        <v>0</v>
      </c>
      <c r="D5" s="44">
        <v>0</v>
      </c>
      <c r="E5" s="103" t="s">
        <v>31</v>
      </c>
      <c r="F5" s="93">
        <v>2.5</v>
      </c>
      <c r="G5" s="104">
        <v>3.6</v>
      </c>
      <c r="H5" s="103" t="s">
        <v>31</v>
      </c>
      <c r="I5" s="93">
        <v>4.5999999999999996</v>
      </c>
      <c r="J5" s="104">
        <v>6.4</v>
      </c>
      <c r="K5" s="103" t="s">
        <v>31</v>
      </c>
      <c r="L5" s="93">
        <v>4.9000000000000004</v>
      </c>
      <c r="M5" s="104">
        <v>6.8</v>
      </c>
      <c r="N5" s="122" t="s">
        <v>31</v>
      </c>
      <c r="O5" s="93">
        <f t="shared" ref="O5:O7" si="0">$L5+O$8</f>
        <v>7.9</v>
      </c>
      <c r="P5" s="93">
        <f>$M5+P$8</f>
        <v>11.899999999999999</v>
      </c>
      <c r="Q5" s="122" t="s">
        <v>31</v>
      </c>
      <c r="R5" s="93">
        <f>$L5+R$8</f>
        <v>8.4</v>
      </c>
      <c r="S5" s="93">
        <f>$M5+S$8</f>
        <v>12.75</v>
      </c>
      <c r="T5" s="91" t="str">
        <f>$K$5</f>
        <v>x</v>
      </c>
      <c r="U5" s="92">
        <f t="shared" ref="U5:U7" si="1">$L5+U$8</f>
        <v>6.99</v>
      </c>
      <c r="V5" s="93">
        <f>$M5+V$8</f>
        <v>9.5399999999999991</v>
      </c>
      <c r="W5" s="91" t="str">
        <f>$K$5</f>
        <v>x</v>
      </c>
      <c r="X5" s="92">
        <f>$L5+X$8</f>
        <v>8.3800000000000008</v>
      </c>
      <c r="Y5" s="93">
        <f>$M5+Y$8</f>
        <v>11.89</v>
      </c>
      <c r="Z5" s="91" t="str">
        <f>$K$5</f>
        <v>x</v>
      </c>
      <c r="AA5" s="92">
        <f>$L5+AA$8</f>
        <v>9.76</v>
      </c>
      <c r="AB5" s="93">
        <f>$M5+AB$8</f>
        <v>14.25</v>
      </c>
      <c r="AC5" s="91" t="str">
        <f>$K$5</f>
        <v>x</v>
      </c>
      <c r="AD5" s="92">
        <f t="shared" ref="AD5:AD7" si="2">$L5+AD$8</f>
        <v>10.88</v>
      </c>
      <c r="AE5" s="93">
        <f>$M5+AE$8</f>
        <v>16.14</v>
      </c>
      <c r="AF5" s="91" t="str">
        <f>$K$5</f>
        <v>x</v>
      </c>
      <c r="AG5" s="92">
        <f>$L5+AG$8</f>
        <v>11.469999999999999</v>
      </c>
      <c r="AH5" s="93">
        <f>$M5+AH$8</f>
        <v>17.14</v>
      </c>
      <c r="AI5" s="91" t="str">
        <f>$K$5</f>
        <v>x</v>
      </c>
      <c r="AJ5" s="92">
        <f t="shared" ref="AJ5:AJ7" si="3">$L5+AJ$8</f>
        <v>12.16</v>
      </c>
      <c r="AK5" s="93">
        <f>$M5+AK$8</f>
        <v>18.3</v>
      </c>
      <c r="AL5" s="91" t="str">
        <f>$K$5</f>
        <v>x</v>
      </c>
      <c r="AM5" s="92">
        <f t="shared" ref="AM5:AM7" si="4">$L5+AM$8</f>
        <v>12.719999999999999</v>
      </c>
      <c r="AN5" s="93">
        <f>$M5+AN$8</f>
        <v>19.25</v>
      </c>
      <c r="AO5" s="91" t="str">
        <f>$K$5</f>
        <v>x</v>
      </c>
      <c r="AP5" s="92">
        <f t="shared" ref="AP5:AP7" si="5">$L5+AP$8</f>
        <v>13.629999999999999</v>
      </c>
      <c r="AQ5" s="93">
        <f>$M5+AQ$8</f>
        <v>20.799999999999997</v>
      </c>
      <c r="AR5" s="91" t="str">
        <f>$K$5</f>
        <v>x</v>
      </c>
      <c r="AS5" s="92">
        <f t="shared" ref="AS5:AS7" si="6">$L5+AS$8</f>
        <v>13.99</v>
      </c>
      <c r="AT5" s="93">
        <f>$M5+AT$8</f>
        <v>21.41</v>
      </c>
      <c r="AU5" s="91" t="str">
        <f>$K$5</f>
        <v>x</v>
      </c>
      <c r="AV5" s="92">
        <f t="shared" ref="AV5:AV7" si="7">$L5+AV$8</f>
        <v>14.549999999999999</v>
      </c>
      <c r="AW5" s="93">
        <f>$M5+AW$8</f>
        <v>22.36</v>
      </c>
      <c r="AX5" s="91" t="str">
        <f>$K$5</f>
        <v>x</v>
      </c>
      <c r="AY5" s="92">
        <f t="shared" ref="AY5:AY7" si="8">$L5+AY$8</f>
        <v>15.139999999999999</v>
      </c>
      <c r="AZ5" s="93">
        <f>$M5+AZ$8</f>
        <v>23.35</v>
      </c>
      <c r="BA5" s="91" t="str">
        <f>$K$5</f>
        <v>x</v>
      </c>
      <c r="BB5" s="92">
        <f t="shared" ref="BB5:BB7" si="9">$L5+BB$8</f>
        <v>15.830000000000002</v>
      </c>
      <c r="BC5" s="93">
        <f>$M5+BC$8</f>
        <v>24.520000000000003</v>
      </c>
      <c r="BD5" s="91" t="str">
        <f>$K$5</f>
        <v>x</v>
      </c>
      <c r="BE5" s="92">
        <f t="shared" ref="BE5:BE7" si="10">$L5+BE$8</f>
        <v>16.619999999999997</v>
      </c>
      <c r="BF5" s="93">
        <f>$M5+BF$8</f>
        <v>25.849999999999998</v>
      </c>
      <c r="BG5" s="91" t="str">
        <f>$K$5</f>
        <v>x</v>
      </c>
      <c r="BH5" s="92">
        <f t="shared" ref="BH5:BH7" si="11">$L5+BH$8</f>
        <v>16.75</v>
      </c>
      <c r="BI5" s="93">
        <f>$M5+BI$8</f>
        <v>26.069999999999997</v>
      </c>
      <c r="BJ5" s="91" t="str">
        <f>$K$5</f>
        <v>x</v>
      </c>
      <c r="BK5" s="92">
        <f t="shared" ref="BK5:BK7" si="12">$L5+BK$8</f>
        <v>19.25</v>
      </c>
      <c r="BL5" s="93">
        <f>$M5+BL$8</f>
        <v>30.310000000000002</v>
      </c>
      <c r="BM5" s="91" t="str">
        <f>$K$5</f>
        <v>x</v>
      </c>
      <c r="BN5" s="92">
        <f t="shared" ref="BN5:BN7" si="13">$L5+BN$8</f>
        <v>19.93</v>
      </c>
      <c r="BO5" s="93">
        <f>$M5+BO$8</f>
        <v>31.47</v>
      </c>
      <c r="BP5" s="91" t="str">
        <f>$K$5</f>
        <v>x</v>
      </c>
      <c r="BQ5" s="92">
        <f t="shared" ref="BQ5:BQ7" si="14">$L5+BQ$8</f>
        <v>15.7</v>
      </c>
      <c r="BR5" s="93">
        <f>$M5+BR$8</f>
        <v>24.3</v>
      </c>
      <c r="BS5" s="91" t="str">
        <f>$K$5</f>
        <v>x</v>
      </c>
      <c r="BT5" s="92">
        <f t="shared" ref="BT5:BT7" si="15">$L5+BT$8</f>
        <v>15.830000000000002</v>
      </c>
      <c r="BU5" s="93">
        <f>$M5+BU$8</f>
        <v>24.520000000000003</v>
      </c>
      <c r="BV5" s="91" t="str">
        <f>$K$5</f>
        <v>x</v>
      </c>
      <c r="BW5" s="92">
        <f t="shared" ref="BW5:BW7" si="16">$L5+BW$8</f>
        <v>16.29</v>
      </c>
      <c r="BX5" s="93">
        <f>$M5+BX$8</f>
        <v>25.290000000000003</v>
      </c>
    </row>
    <row r="6" spans="1:76" x14ac:dyDescent="0.35">
      <c r="A6" s="116" t="s">
        <v>32</v>
      </c>
      <c r="B6" s="103" t="s">
        <v>31</v>
      </c>
      <c r="C6" s="93">
        <v>2.5</v>
      </c>
      <c r="D6" s="104">
        <v>3.6</v>
      </c>
      <c r="E6" s="105">
        <v>0</v>
      </c>
      <c r="F6" s="44">
        <v>0</v>
      </c>
      <c r="G6" s="44">
        <v>0</v>
      </c>
      <c r="H6" s="103" t="s">
        <v>31</v>
      </c>
      <c r="I6" s="104">
        <v>4.5999999999999996</v>
      </c>
      <c r="J6" s="104">
        <v>6.4</v>
      </c>
      <c r="K6" s="103" t="s">
        <v>31</v>
      </c>
      <c r="L6" s="104">
        <v>4.9000000000000004</v>
      </c>
      <c r="M6" s="104">
        <v>6.8</v>
      </c>
      <c r="N6" s="122" t="s">
        <v>31</v>
      </c>
      <c r="O6" s="93">
        <f t="shared" si="0"/>
        <v>7.9</v>
      </c>
      <c r="P6" s="93">
        <f>$M6+P$8</f>
        <v>11.899999999999999</v>
      </c>
      <c r="Q6" s="122" t="s">
        <v>31</v>
      </c>
      <c r="R6" s="93">
        <f t="shared" ref="R6" si="17">$L6+R$8</f>
        <v>8.4</v>
      </c>
      <c r="S6" s="93">
        <f>$M6+S$8</f>
        <v>12.75</v>
      </c>
      <c r="T6" s="91" t="str">
        <f>$K$6</f>
        <v>x</v>
      </c>
      <c r="U6" s="92">
        <f t="shared" si="1"/>
        <v>6.99</v>
      </c>
      <c r="V6" s="93">
        <f>$M6+V$8</f>
        <v>9.5399999999999991</v>
      </c>
      <c r="W6" s="91" t="str">
        <f>$K$6</f>
        <v>x</v>
      </c>
      <c r="X6" s="92">
        <f>$L6+X$8</f>
        <v>8.3800000000000008</v>
      </c>
      <c r="Y6" s="93">
        <f>$M6+Y$8</f>
        <v>11.89</v>
      </c>
      <c r="Z6" s="91" t="str">
        <f>$K$6</f>
        <v>x</v>
      </c>
      <c r="AA6" s="92">
        <f t="shared" ref="AA6" si="18">$L6+AA$8</f>
        <v>9.76</v>
      </c>
      <c r="AB6" s="93">
        <f>$M6+AB$8</f>
        <v>14.25</v>
      </c>
      <c r="AC6" s="91" t="str">
        <f>$K$6</f>
        <v>x</v>
      </c>
      <c r="AD6" s="92">
        <f t="shared" si="2"/>
        <v>10.88</v>
      </c>
      <c r="AE6" s="93">
        <f>$M6+AE$8</f>
        <v>16.14</v>
      </c>
      <c r="AF6" s="91" t="str">
        <f>$K$6</f>
        <v>x</v>
      </c>
      <c r="AG6" s="92">
        <f>$L6+AG$8</f>
        <v>11.469999999999999</v>
      </c>
      <c r="AH6" s="93">
        <f>$M6+AH$8</f>
        <v>17.14</v>
      </c>
      <c r="AI6" s="91" t="str">
        <f>$K$6</f>
        <v>x</v>
      </c>
      <c r="AJ6" s="92">
        <f t="shared" si="3"/>
        <v>12.16</v>
      </c>
      <c r="AK6" s="93">
        <f>$M6+AK$8</f>
        <v>18.3</v>
      </c>
      <c r="AL6" s="91" t="str">
        <f>$K$6</f>
        <v>x</v>
      </c>
      <c r="AM6" s="92">
        <f t="shared" si="4"/>
        <v>12.719999999999999</v>
      </c>
      <c r="AN6" s="93">
        <f>$M6+AN$8</f>
        <v>19.25</v>
      </c>
      <c r="AO6" s="91" t="str">
        <f>$K$6</f>
        <v>x</v>
      </c>
      <c r="AP6" s="92">
        <f t="shared" si="5"/>
        <v>13.629999999999999</v>
      </c>
      <c r="AQ6" s="93">
        <f>$M6+AQ$8</f>
        <v>20.799999999999997</v>
      </c>
      <c r="AR6" s="91" t="str">
        <f>$K$6</f>
        <v>x</v>
      </c>
      <c r="AS6" s="92">
        <f t="shared" si="6"/>
        <v>13.99</v>
      </c>
      <c r="AT6" s="93">
        <f>$M6+AT$8</f>
        <v>21.41</v>
      </c>
      <c r="AU6" s="91" t="str">
        <f>$K$6</f>
        <v>x</v>
      </c>
      <c r="AV6" s="92">
        <f t="shared" si="7"/>
        <v>14.549999999999999</v>
      </c>
      <c r="AW6" s="93">
        <f>$M6+AW$8</f>
        <v>22.36</v>
      </c>
      <c r="AX6" s="91" t="str">
        <f>$K$6</f>
        <v>x</v>
      </c>
      <c r="AY6" s="92">
        <f t="shared" si="8"/>
        <v>15.139999999999999</v>
      </c>
      <c r="AZ6" s="93">
        <f>$M6+AZ$8</f>
        <v>23.35</v>
      </c>
      <c r="BA6" s="91" t="str">
        <f>$K$6</f>
        <v>x</v>
      </c>
      <c r="BB6" s="92">
        <f t="shared" si="9"/>
        <v>15.830000000000002</v>
      </c>
      <c r="BC6" s="93">
        <f>$M6+BC$8</f>
        <v>24.520000000000003</v>
      </c>
      <c r="BD6" s="91" t="str">
        <f>$K$6</f>
        <v>x</v>
      </c>
      <c r="BE6" s="92">
        <f t="shared" si="10"/>
        <v>16.619999999999997</v>
      </c>
      <c r="BF6" s="93">
        <f>$M6+BF$8</f>
        <v>25.849999999999998</v>
      </c>
      <c r="BG6" s="91" t="str">
        <f>$K$6</f>
        <v>x</v>
      </c>
      <c r="BH6" s="92">
        <f t="shared" si="11"/>
        <v>16.75</v>
      </c>
      <c r="BI6" s="93">
        <f>$M6+BI$8</f>
        <v>26.069999999999997</v>
      </c>
      <c r="BJ6" s="91" t="str">
        <f>$K$6</f>
        <v>x</v>
      </c>
      <c r="BK6" s="92">
        <f t="shared" si="12"/>
        <v>19.25</v>
      </c>
      <c r="BL6" s="93">
        <f>$M6+BL$8</f>
        <v>30.310000000000002</v>
      </c>
      <c r="BM6" s="91" t="str">
        <f>$K$6</f>
        <v>x</v>
      </c>
      <c r="BN6" s="92">
        <f t="shared" si="13"/>
        <v>19.93</v>
      </c>
      <c r="BO6" s="93">
        <f>$M6+BO$8</f>
        <v>31.47</v>
      </c>
      <c r="BP6" s="91" t="str">
        <f>$K$6</f>
        <v>x</v>
      </c>
      <c r="BQ6" s="92">
        <f t="shared" si="14"/>
        <v>15.7</v>
      </c>
      <c r="BR6" s="93">
        <f>$M6+BR$8</f>
        <v>24.3</v>
      </c>
      <c r="BS6" s="91" t="str">
        <f>$K$6</f>
        <v>x</v>
      </c>
      <c r="BT6" s="92">
        <f t="shared" si="15"/>
        <v>15.830000000000002</v>
      </c>
      <c r="BU6" s="93">
        <f>$M6+BU$8</f>
        <v>24.520000000000003</v>
      </c>
      <c r="BV6" s="91" t="str">
        <f>$K$6</f>
        <v>x</v>
      </c>
      <c r="BW6" s="92">
        <f t="shared" si="16"/>
        <v>16.29</v>
      </c>
      <c r="BX6" s="93">
        <f>$M6+BX$8</f>
        <v>25.290000000000003</v>
      </c>
    </row>
    <row r="7" spans="1:76" x14ac:dyDescent="0.35">
      <c r="A7" s="116" t="s">
        <v>5</v>
      </c>
      <c r="B7" s="103" t="s">
        <v>31</v>
      </c>
      <c r="C7" s="93">
        <v>4.5999999999999996</v>
      </c>
      <c r="D7" s="104">
        <v>6.4</v>
      </c>
      <c r="E7" s="103" t="s">
        <v>31</v>
      </c>
      <c r="F7" s="104">
        <v>4.5999999999999996</v>
      </c>
      <c r="G7" s="104">
        <v>6.4</v>
      </c>
      <c r="H7" s="105"/>
      <c r="I7" s="44">
        <v>0</v>
      </c>
      <c r="J7" s="44">
        <v>0</v>
      </c>
      <c r="K7" s="103" t="s">
        <v>31</v>
      </c>
      <c r="L7" s="93">
        <v>2.5</v>
      </c>
      <c r="M7" s="104">
        <v>3.6</v>
      </c>
      <c r="N7" s="122" t="s">
        <v>31</v>
      </c>
      <c r="O7" s="93">
        <f t="shared" si="0"/>
        <v>5.5</v>
      </c>
      <c r="P7" s="93">
        <f>$M7+P$8</f>
        <v>8.6999999999999993</v>
      </c>
      <c r="Q7" s="122" t="s">
        <v>31</v>
      </c>
      <c r="R7" s="93">
        <f>$L7+R$8</f>
        <v>6</v>
      </c>
      <c r="S7" s="93">
        <f>$M7+S$8</f>
        <v>9.5500000000000007</v>
      </c>
      <c r="T7" s="91" t="str">
        <f>$K$7</f>
        <v>x</v>
      </c>
      <c r="U7" s="92">
        <f t="shared" si="1"/>
        <v>4.59</v>
      </c>
      <c r="V7" s="93">
        <f>$M7+V$8</f>
        <v>6.34</v>
      </c>
      <c r="W7" s="91" t="str">
        <f>$K$7</f>
        <v>x</v>
      </c>
      <c r="X7" s="92">
        <f t="shared" ref="X7" si="19">$L7+X$8</f>
        <v>5.98</v>
      </c>
      <c r="Y7" s="93">
        <f>$M7+Y$8</f>
        <v>8.6900000000000013</v>
      </c>
      <c r="Z7" s="91" t="str">
        <f>$K$7</f>
        <v>x</v>
      </c>
      <c r="AA7" s="92">
        <f>$L7+AA$8</f>
        <v>7.3599999999999994</v>
      </c>
      <c r="AB7" s="93">
        <f>$M7+AB$8</f>
        <v>11.05</v>
      </c>
      <c r="AC7" s="91" t="str">
        <f>$K$7</f>
        <v>x</v>
      </c>
      <c r="AD7" s="92">
        <f t="shared" si="2"/>
        <v>8.48</v>
      </c>
      <c r="AE7" s="93">
        <f>$M7+AE$8</f>
        <v>12.94</v>
      </c>
      <c r="AF7" s="91" t="str">
        <f>$K$7</f>
        <v>x</v>
      </c>
      <c r="AG7" s="92">
        <f>$L7+AG$8</f>
        <v>9.07</v>
      </c>
      <c r="AH7" s="93">
        <f>$M7+AH$8</f>
        <v>13.94</v>
      </c>
      <c r="AI7" s="91" t="str">
        <f>$K$7</f>
        <v>x</v>
      </c>
      <c r="AJ7" s="92">
        <f t="shared" si="3"/>
        <v>9.76</v>
      </c>
      <c r="AK7" s="93">
        <f>$M7+AK$8</f>
        <v>15.1</v>
      </c>
      <c r="AL7" s="91" t="str">
        <f>$K$7</f>
        <v>x</v>
      </c>
      <c r="AM7" s="92">
        <f t="shared" si="4"/>
        <v>10.32</v>
      </c>
      <c r="AN7" s="93">
        <f>$M7+AN$8</f>
        <v>16.05</v>
      </c>
      <c r="AO7" s="91" t="str">
        <f>$K$7</f>
        <v>x</v>
      </c>
      <c r="AP7" s="92">
        <f t="shared" si="5"/>
        <v>11.229999999999999</v>
      </c>
      <c r="AQ7" s="93">
        <f>$M7+AQ$8</f>
        <v>17.599999999999998</v>
      </c>
      <c r="AR7" s="91" t="str">
        <f>$K$7</f>
        <v>x</v>
      </c>
      <c r="AS7" s="92">
        <f t="shared" si="6"/>
        <v>11.59</v>
      </c>
      <c r="AT7" s="93">
        <f>$M7+AT$8</f>
        <v>18.21</v>
      </c>
      <c r="AU7" s="91" t="str">
        <f>$K$7</f>
        <v>x</v>
      </c>
      <c r="AV7" s="92">
        <f t="shared" si="7"/>
        <v>12.149999999999999</v>
      </c>
      <c r="AW7" s="93">
        <f>$M7+AW$8</f>
        <v>19.16</v>
      </c>
      <c r="AX7" s="91" t="str">
        <f>$K$7</f>
        <v>x</v>
      </c>
      <c r="AY7" s="92">
        <f t="shared" si="8"/>
        <v>12.739999999999998</v>
      </c>
      <c r="AZ7" s="93">
        <f>$M7+AZ$8</f>
        <v>20.150000000000002</v>
      </c>
      <c r="BA7" s="91" t="str">
        <f>$K$7</f>
        <v>x</v>
      </c>
      <c r="BB7" s="92">
        <f t="shared" si="9"/>
        <v>13.430000000000001</v>
      </c>
      <c r="BC7" s="93">
        <f>$M7+BC$8</f>
        <v>21.320000000000004</v>
      </c>
      <c r="BD7" s="91" t="str">
        <f>$K$7</f>
        <v>x</v>
      </c>
      <c r="BE7" s="92">
        <f t="shared" si="10"/>
        <v>14.219999999999999</v>
      </c>
      <c r="BF7" s="93">
        <f>$M7+BF$8</f>
        <v>22.65</v>
      </c>
      <c r="BG7" s="91" t="str">
        <f>$K$7</f>
        <v>x</v>
      </c>
      <c r="BH7" s="92">
        <f t="shared" si="11"/>
        <v>14.350000000000001</v>
      </c>
      <c r="BI7" s="93">
        <f>$M7+BI$8</f>
        <v>22.869999999999997</v>
      </c>
      <c r="BJ7" s="91" t="str">
        <f>$K$7</f>
        <v>x</v>
      </c>
      <c r="BK7" s="92">
        <f t="shared" si="12"/>
        <v>16.850000000000001</v>
      </c>
      <c r="BL7" s="93">
        <f>$M7+BL$8</f>
        <v>27.110000000000003</v>
      </c>
      <c r="BM7" s="91" t="str">
        <f>$K$7</f>
        <v>x</v>
      </c>
      <c r="BN7" s="92">
        <f t="shared" si="13"/>
        <v>17.53</v>
      </c>
      <c r="BO7" s="93">
        <f>$M7+BO$8</f>
        <v>28.27</v>
      </c>
      <c r="BP7" s="91" t="str">
        <f>$K$7</f>
        <v>x</v>
      </c>
      <c r="BQ7" s="92">
        <f t="shared" si="14"/>
        <v>13.299999999999999</v>
      </c>
      <c r="BR7" s="93">
        <f>$M7+BR$8</f>
        <v>21.1</v>
      </c>
      <c r="BS7" s="91" t="str">
        <f>$K$7</f>
        <v>x</v>
      </c>
      <c r="BT7" s="92">
        <f t="shared" si="15"/>
        <v>13.430000000000001</v>
      </c>
      <c r="BU7" s="93">
        <f>$M7+BU$8</f>
        <v>21.320000000000004</v>
      </c>
      <c r="BV7" s="91" t="str">
        <f>$K$7</f>
        <v>x</v>
      </c>
      <c r="BW7" s="92">
        <f t="shared" si="16"/>
        <v>13.89</v>
      </c>
      <c r="BX7" s="93">
        <f>$M7+BX$8</f>
        <v>22.090000000000003</v>
      </c>
    </row>
    <row r="8" spans="1:76" x14ac:dyDescent="0.35">
      <c r="A8" s="117" t="s">
        <v>6</v>
      </c>
      <c r="B8" s="103" t="s">
        <v>31</v>
      </c>
      <c r="C8" s="93">
        <v>4.9000000000000004</v>
      </c>
      <c r="D8" s="104">
        <v>6.8</v>
      </c>
      <c r="E8" s="103" t="s">
        <v>31</v>
      </c>
      <c r="F8" s="104">
        <v>4.9000000000000004</v>
      </c>
      <c r="G8" s="104">
        <v>6.8</v>
      </c>
      <c r="H8" s="103" t="s">
        <v>31</v>
      </c>
      <c r="I8" s="93">
        <v>2.5</v>
      </c>
      <c r="J8" s="104">
        <v>3.6</v>
      </c>
      <c r="K8" s="105">
        <v>0</v>
      </c>
      <c r="L8" s="44">
        <v>0</v>
      </c>
      <c r="M8" s="44">
        <v>0</v>
      </c>
      <c r="N8" s="123">
        <v>2</v>
      </c>
      <c r="O8" s="45">
        <f>IF(O$4="2e klas",
VLOOKUP(N8,'NS tarieventabel (2026)'!$A:$Y,2,FALSE),
VLOOKUP(N8,'NS tarieventabel (2026)'!$A:$Y,7,FALSE))</f>
        <v>3</v>
      </c>
      <c r="P8" s="124">
        <f>IF(P$4="2e klas",
VLOOKUP(N8,'NS tarieventabel (2026)'!$A:$Y,2,FALSE),
VLOOKUP(N8,'NS tarieventabel (2026)'!$A:$Y,7,FALSE))</f>
        <v>5.0999999999999996</v>
      </c>
      <c r="Q8" s="123">
        <v>10</v>
      </c>
      <c r="R8" s="45">
        <f>IF(R$4="2e klas",
VLOOKUP(Q8,'NS tarieventabel (2026)'!$A:$Y,2,FALSE),
VLOOKUP(Q8,'NS tarieventabel (2026)'!$A:$Y,7,FALSE))</f>
        <v>3.5</v>
      </c>
      <c r="S8" s="125">
        <f>IF(S$4="2e klas",
VLOOKUP(Q8,'NS tarieventabel (2026)'!$A:$Y,2,FALSE),
VLOOKUP(Q8,'NS tarieventabel (2026)'!$A:$Y,7,FALSE))</f>
        <v>5.95</v>
      </c>
      <c r="T8" s="94">
        <f>$N$8+T9</f>
        <v>11</v>
      </c>
      <c r="U8" s="95">
        <f>IF(U$4="2e klas",
U$10+(VLOOKUP(T8,'NS tarieventabel (2026)'!$A:$Y,2,FALSE)-(VLOOKUP(T$10,'NS tarieventabel (2026)'!$A:$Y,2,FALSE)))*1,
U$10*(+VLOOKUP(T8,'NS tarieventabel (2026)'!$A:$Y,7,FALSE)-(VLOOKUP(T$10,'NS tarieventabel (2026)'!$A:$Y,7,FALSE)))*1)</f>
        <v>2.09</v>
      </c>
      <c r="V8" s="95">
        <f>IF(V$4="2e klas",
V$10+(VLOOKUP(T8,'NS tarieventabel (2026)'!$A:$Y,2,FALSE)-(VLOOKUP(T$10,'NS tarieventabel (2026)'!$A:$Y,2,FALSE)))*1,
V$10+(+VLOOKUP(T8,'NS tarieventabel (2026)'!$A:$Y,7,FALSE)-(VLOOKUP(T$10,'NS tarieventabel (2026)'!$A:$Y,7,FALSE)))*1)</f>
        <v>2.74</v>
      </c>
      <c r="W8" s="94">
        <f>$N$8+W9</f>
        <v>14</v>
      </c>
      <c r="X8" s="95">
        <f>IF(X$4="2e klas",
X$10+(VLOOKUP(W8,'NS tarieventabel (2026)'!$A:$Y,2,FALSE)-(VLOOKUP(W$10,'NS tarieventabel (2026)'!$A:$Y,2,FALSE)))*1,
X$10*(+VLOOKUP(W8,'NS tarieventabel (2026)'!$A:$Y,7,FALSE)-(VLOOKUP(W$10,'NS tarieventabel (2026)'!$A:$Y,7,FALSE)))*1)</f>
        <v>3.4800000000000004</v>
      </c>
      <c r="Y8" s="95">
        <f>IF(Y$4="2e klas",
Y$10+(VLOOKUP(W8,'NS tarieventabel (2026)'!$A:$Y,2,FALSE)-(VLOOKUP(W$10,'NS tarieventabel (2026)'!$A:$Y,2,FALSE)))*1,
Y$10+(+VLOOKUP(W8,'NS tarieventabel (2026)'!$A:$Y,7,FALSE)-(VLOOKUP(W$10,'NS tarieventabel (2026)'!$A:$Y,7,FALSE)))*1)</f>
        <v>5.0900000000000007</v>
      </c>
      <c r="Z8" s="94">
        <f>$N$8+Z9</f>
        <v>17</v>
      </c>
      <c r="AA8" s="95">
        <f>IF(AA$4="2e klas",
AA$10+(VLOOKUP(Z8,'NS tarieventabel (2026)'!$A:$Y,2,FALSE)-(VLOOKUP(Z$10,'NS tarieventabel (2026)'!$A:$Y,2,FALSE)))*1,
AA$10*(+VLOOKUP(Z8,'NS tarieventabel (2026)'!$A:$Y,7,FALSE)-(VLOOKUP(Z$10,'NS tarieventabel (2026)'!$A:$Y,7,FALSE)))*1)</f>
        <v>4.8599999999999994</v>
      </c>
      <c r="AB8" s="95">
        <f>IF(AB$4="2e klas",
AB$10+(VLOOKUP(Z8,'NS tarieventabel (2026)'!$A:$Y,2,FALSE)-(VLOOKUP(Z$10,'NS tarieventabel (2026)'!$A:$Y,2,FALSE)))*1,
AB$10+(+VLOOKUP(Z8,'NS tarieventabel (2026)'!$A:$Y,7,FALSE)-(VLOOKUP(Z$10,'NS tarieventabel (2026)'!$A:$Y,7,FALSE)))*1)</f>
        <v>7.45</v>
      </c>
      <c r="AC8" s="94">
        <f>$N$8+AC9</f>
        <v>21</v>
      </c>
      <c r="AD8" s="95">
        <f>IF(AD$4="2e klas",
AD$10+(VLOOKUP(AC8,'NS tarieventabel (2026)'!$A:$Y,2,FALSE)-(VLOOKUP(AC$10,'NS tarieventabel (2026)'!$A:$Y,2,FALSE)))*1,
AD$10*(+VLOOKUP(AC8,'NS tarieventabel (2026)'!$A:$Y,7,FALSE)-(VLOOKUP(AC$10,'NS tarieventabel (2026)'!$A:$Y,7,FALSE)))*1)</f>
        <v>5.98</v>
      </c>
      <c r="AE8" s="95">
        <f>IF(AE$4="2e klas",
AE$10+(VLOOKUP(AC8,'NS tarieventabel (2026)'!$A:$Y,2,FALSE)-(VLOOKUP(AC$10,'NS tarieventabel (2026)'!$A:$Y,2,FALSE)))*1,
AE$10+(+VLOOKUP(AC8,'NS tarieventabel (2026)'!$A:$Y,7,FALSE)-(VLOOKUP(AC$10,'NS tarieventabel (2026)'!$A:$Y,7,FALSE)))*1)</f>
        <v>9.34</v>
      </c>
      <c r="AF8" s="94">
        <f>$N$8+AF9</f>
        <v>24</v>
      </c>
      <c r="AG8" s="95">
        <f>IF(AG$4="2e klas",
AG$10+(VLOOKUP(AF8,'NS tarieventabel (2026)'!$A:$Y,2,FALSE)-(VLOOKUP(AF$10,'NS tarieventabel (2026)'!$A:$Y,2,FALSE)))*1,
AG$10*(+VLOOKUP(AF8,'NS tarieventabel (2026)'!$A:$Y,7,FALSE)-(VLOOKUP(AF$10,'NS tarieventabel (2026)'!$A:$Y,7,FALSE)))*1)</f>
        <v>6.5699999999999994</v>
      </c>
      <c r="AH8" s="95">
        <f>IF(AH$4="2e klas",
AH$10+(VLOOKUP(AF8,'NS tarieventabel (2026)'!$A:$Y,2,FALSE)-(VLOOKUP(AF$10,'NS tarieventabel (2026)'!$A:$Y,2,FALSE)))*1,
AH$10+(+VLOOKUP(AF8,'NS tarieventabel (2026)'!$A:$Y,7,FALSE)-(VLOOKUP(AF$10,'NS tarieventabel (2026)'!$A:$Y,7,FALSE)))*1)</f>
        <v>10.34</v>
      </c>
      <c r="AI8" s="94">
        <f>$N$8+AI9</f>
        <v>27</v>
      </c>
      <c r="AJ8" s="95">
        <f>IF(AJ$4="2e klas",
AJ$10+(VLOOKUP(AI8,'NS tarieventabel (2026)'!$A:$Y,2,FALSE)-(VLOOKUP(AI$10,'NS tarieventabel (2026)'!$A:$Y,2,FALSE)))*1,
AJ$10*(+VLOOKUP(AI8,'NS tarieventabel (2026)'!$A:$Y,7,FALSE)-(VLOOKUP(AI$10,'NS tarieventabel (2026)'!$A:$Y,7,FALSE)))*1)</f>
        <v>7.26</v>
      </c>
      <c r="AK8" s="95">
        <f>IF(AK$4="2e klas",
AK$10+(VLOOKUP(AI8,'NS tarieventabel (2026)'!$A:$Y,2,FALSE)-(VLOOKUP(AI$10,'NS tarieventabel (2026)'!$A:$Y,2,FALSE)))*1,
AK$10+(+VLOOKUP(AI8,'NS tarieventabel (2026)'!$A:$Y,7,FALSE)-(VLOOKUP(AI$10,'NS tarieventabel (2026)'!$A:$Y,7,FALSE)))*1)</f>
        <v>11.5</v>
      </c>
      <c r="AL8" s="94">
        <f>$N$8+AL9</f>
        <v>29</v>
      </c>
      <c r="AM8" s="95">
        <f>IF(AM$4="2e klas",
AM$10+(VLOOKUP(AL8,'NS tarieventabel (2026)'!$A:$Y,2,FALSE)-(VLOOKUP(AL$10,'NS tarieventabel (2026)'!$A:$Y,2,FALSE)))*1,
AM$10*(+VLOOKUP(AL8,'NS tarieventabel (2026)'!$A:$Y,7,FALSE)-(VLOOKUP(AL$10,'NS tarieventabel (2026)'!$A:$Y,7,FALSE)))*1)</f>
        <v>7.8199999999999994</v>
      </c>
      <c r="AN8" s="95">
        <f>IF(AN$4="2e klas",
AN$10+(VLOOKUP(AL8,'NS tarieventabel (2026)'!$A:$Y,2,FALSE)-(VLOOKUP(AL$10,'NS tarieventabel (2026)'!$A:$Y,2,FALSE)))*1,
AN$10+(+VLOOKUP(AL8,'NS tarieventabel (2026)'!$A:$Y,7,FALSE)-(VLOOKUP(AL$10,'NS tarieventabel (2026)'!$A:$Y,7,FALSE)))*1)</f>
        <v>12.45</v>
      </c>
      <c r="AO8" s="94">
        <f>$N$8+AO9</f>
        <v>33</v>
      </c>
      <c r="AP8" s="95">
        <f>IF(AP$4="2e klas",
AP$10+(VLOOKUP(AO8,'NS tarieventabel (2026)'!$A:$Y,2,FALSE)-(VLOOKUP(AO$10,'NS tarieventabel (2026)'!$A:$Y,2,FALSE)))*1,
AP$10*(+VLOOKUP(AO8,'NS tarieventabel (2026)'!$A:$Y,7,FALSE)-(VLOOKUP(AO$10,'NS tarieventabel (2026)'!$A:$Y,7,FALSE)))*1)</f>
        <v>8.7299999999999986</v>
      </c>
      <c r="AQ8" s="95">
        <f>IF(AQ$4="2e klas",
AQ$10+(VLOOKUP(AO8,'NS tarieventabel (2026)'!$A:$Y,2,FALSE)-(VLOOKUP(AO$10,'NS tarieventabel (2026)'!$A:$Y,2,FALSE)))*1,
AQ$10+(+VLOOKUP(AO8,'NS tarieventabel (2026)'!$A:$Y,7,FALSE)-(VLOOKUP(AO$10,'NS tarieventabel (2026)'!$A:$Y,7,FALSE)))*1)</f>
        <v>13.999999999999998</v>
      </c>
      <c r="AR8" s="94">
        <f>$N$8+AR9</f>
        <v>35</v>
      </c>
      <c r="AS8" s="95">
        <f>IF(AS$4="2e klas",
AS$10+(VLOOKUP(AR8,'NS tarieventabel (2026)'!$A:$Y,2,FALSE)-(VLOOKUP(AR$10,'NS tarieventabel (2026)'!$A:$Y,2,FALSE)))*1,
AS$10*(+VLOOKUP(AR8,'NS tarieventabel (2026)'!$A:$Y,7,FALSE)-(VLOOKUP(AR$10,'NS tarieventabel (2026)'!$A:$Y,7,FALSE)))*1)</f>
        <v>9.09</v>
      </c>
      <c r="AT8" s="95">
        <f>IF(AT$4="2e klas",
AT$10+(VLOOKUP(AR8,'NS tarieventabel (2026)'!$A:$Y,2,FALSE)-(VLOOKUP(AR$10,'NS tarieventabel (2026)'!$A:$Y,2,FALSE)))*1,
AT$10+(+VLOOKUP(AR8,'NS tarieventabel (2026)'!$A:$Y,7,FALSE)-(VLOOKUP(AR$10,'NS tarieventabel (2026)'!$A:$Y,7,FALSE)))*1)</f>
        <v>14.61</v>
      </c>
      <c r="AU8" s="94">
        <f>$N$8+AU9</f>
        <v>37</v>
      </c>
      <c r="AV8" s="95">
        <f>IF(AV$4="2e klas",
AV$10+(VLOOKUP(AU8,'NS tarieventabel (2026)'!$A:$Y,2,FALSE)-(VLOOKUP(AU$10,'NS tarieventabel (2026)'!$A:$Y,2,FALSE)))*1,
AV$10*(+VLOOKUP(AU8,'NS tarieventabel (2026)'!$A:$Y,7,FALSE)-(VLOOKUP(AU$10,'NS tarieventabel (2026)'!$A:$Y,7,FALSE)))*1)</f>
        <v>9.6499999999999986</v>
      </c>
      <c r="AW8" s="95">
        <f>IF(AW$4="2e klas",
AW$10+(VLOOKUP(AU8,'NS tarieventabel (2026)'!$A:$Y,2,FALSE)-(VLOOKUP(AU$10,'NS tarieventabel (2026)'!$A:$Y,2,FALSE)))*1,
AW$10+(+VLOOKUP(AU8,'NS tarieventabel (2026)'!$A:$Y,7,FALSE)-(VLOOKUP(AU$10,'NS tarieventabel (2026)'!$A:$Y,7,FALSE)))*1)</f>
        <v>15.56</v>
      </c>
      <c r="AX8" s="94">
        <f>$N$8+AX9</f>
        <v>40</v>
      </c>
      <c r="AY8" s="95">
        <f>IF(AY$4="2e klas",
AY$10+(VLOOKUP(AX8,'NS tarieventabel (2026)'!$A:$Y,2,FALSE)-(VLOOKUP(AX$10,'NS tarieventabel (2026)'!$A:$Y,2,FALSE)))*1,
AY$10*(+VLOOKUP(AX8,'NS tarieventabel (2026)'!$A:$Y,7,FALSE)-(VLOOKUP(AX$10,'NS tarieventabel (2026)'!$A:$Y,7,FALSE)))*1)</f>
        <v>10.239999999999998</v>
      </c>
      <c r="AZ8" s="95">
        <f>IF(AZ$4="2e klas",
AZ$10+(VLOOKUP(AX8,'NS tarieventabel (2026)'!$A:$Y,2,FALSE)-(VLOOKUP(AX$10,'NS tarieventabel (2026)'!$A:$Y,2,FALSE)))*1,
AZ$10+(+VLOOKUP(AX8,'NS tarieventabel (2026)'!$A:$Y,7,FALSE)-(VLOOKUP(AX$10,'NS tarieventabel (2026)'!$A:$Y,7,FALSE)))*1)</f>
        <v>16.55</v>
      </c>
      <c r="BA8" s="94">
        <f>$N$8+BA9</f>
        <v>43</v>
      </c>
      <c r="BB8" s="95">
        <f>IF(BB$4="2e klas",
BB$10+(VLOOKUP(BA8,'NS tarieventabel (2026)'!$A:$Y,2,FALSE)-(VLOOKUP(BA$10,'NS tarieventabel (2026)'!$A:$Y,2,FALSE)))*1,
BB$10*(+VLOOKUP(BA8,'NS tarieventabel (2026)'!$A:$Y,7,FALSE)-(VLOOKUP(BA$10,'NS tarieventabel (2026)'!$A:$Y,7,FALSE)))*1)</f>
        <v>10.930000000000001</v>
      </c>
      <c r="BC8" s="95">
        <f>IF(BC$4="2e klas",
BC$10+(VLOOKUP(BA8,'NS tarieventabel (2026)'!$A:$Y,2,FALSE)-(VLOOKUP(BA$10,'NS tarieventabel (2026)'!$A:$Y,2,FALSE)))*1,
BC$10+(+VLOOKUP(BA8,'NS tarieventabel (2026)'!$A:$Y,7,FALSE)-(VLOOKUP(BA$10,'NS tarieventabel (2026)'!$A:$Y,7,FALSE)))*1)</f>
        <v>17.720000000000002</v>
      </c>
      <c r="BD8" s="94">
        <f>$N$8+BD9</f>
        <v>46</v>
      </c>
      <c r="BE8" s="95">
        <f>IF(BE$4="2e klas",
BE$10+(VLOOKUP(BD8,'NS tarieventabel (2026)'!$A:$Y,2,FALSE)-(VLOOKUP(BD$10,'NS tarieventabel (2026)'!$A:$Y,2,FALSE)))*1,
BE$10*(+VLOOKUP(BD8,'NS tarieventabel (2026)'!$A:$Y,7,FALSE)-(VLOOKUP(BD$10,'NS tarieventabel (2026)'!$A:$Y,7,FALSE)))*1)</f>
        <v>11.719999999999999</v>
      </c>
      <c r="BF8" s="95">
        <f>IF(BF$4="2e klas",
BF$10+(VLOOKUP(BD8,'NS tarieventabel (2026)'!$A:$Y,2,FALSE)-(VLOOKUP(BD$10,'NS tarieventabel (2026)'!$A:$Y,2,FALSE)))*1,
BF$10+(+VLOOKUP(BD8,'NS tarieventabel (2026)'!$A:$Y,7,FALSE)-(VLOOKUP(BD$10,'NS tarieventabel (2026)'!$A:$Y,7,FALSE)))*1)</f>
        <v>19.049999999999997</v>
      </c>
      <c r="BG8" s="94">
        <f>$N$8+BG9</f>
        <v>47</v>
      </c>
      <c r="BH8" s="95">
        <f>IF(BH$4="2e klas",
BH$10+(VLOOKUP(BG8,'NS tarieventabel (2026)'!$A:$Y,2,FALSE)-(VLOOKUP(BG$10,'NS tarieventabel (2026)'!$A:$Y,2,FALSE)))*1,
BH$10*(+VLOOKUP(BG8,'NS tarieventabel (2026)'!$A:$Y,7,FALSE)-(VLOOKUP(BG$10,'NS tarieventabel (2026)'!$A:$Y,7,FALSE)))*1)</f>
        <v>11.850000000000001</v>
      </c>
      <c r="BI8" s="95">
        <f>IF(BI$4="2e klas",
BI$10+(VLOOKUP(BG8,'NS tarieventabel (2026)'!$A:$Y,2,FALSE)-(VLOOKUP(BG$10,'NS tarieventabel (2026)'!$A:$Y,2,FALSE)))*1,
BI$10+(+VLOOKUP(BG8,'NS tarieventabel (2026)'!$A:$Y,7,FALSE)-(VLOOKUP(BG$10,'NS tarieventabel (2026)'!$A:$Y,7,FALSE)))*1)</f>
        <v>19.269999999999996</v>
      </c>
      <c r="BJ8" s="94">
        <f>$N$8+BJ9</f>
        <v>58</v>
      </c>
      <c r="BK8" s="95">
        <f>IF(BK$4="2e klas",
BK$10+(VLOOKUP(BJ8,'NS tarieventabel (2026)'!$A:$Y,2,FALSE)-(VLOOKUP(BJ$10,'NS tarieventabel (2026)'!$A:$Y,2,FALSE)))*1,
BK$10*(+VLOOKUP(BJ8,'NS tarieventabel (2026)'!$A:$Y,7,FALSE)-(VLOOKUP(BJ$10,'NS tarieventabel (2026)'!$A:$Y,7,FALSE)))*1)</f>
        <v>14.35</v>
      </c>
      <c r="BL8" s="95">
        <f>IF(BL$4="2e klas",
BL$10+(VLOOKUP(BJ8,'NS tarieventabel (2026)'!$A:$Y,2,FALSE)-(VLOOKUP(BJ$10,'NS tarieventabel (2026)'!$A:$Y,2,FALSE)))*1,
BL$10+(+VLOOKUP(BJ8,'NS tarieventabel (2026)'!$A:$Y,7,FALSE)-(VLOOKUP(BJ$10,'NS tarieventabel (2026)'!$A:$Y,7,FALSE)))*1)</f>
        <v>23.51</v>
      </c>
      <c r="BM8" s="94">
        <f>$N$8+BM9</f>
        <v>61</v>
      </c>
      <c r="BN8" s="95">
        <f>IF(BN$4="2e klas",
BN$10+(VLOOKUP(BM8,'NS tarieventabel (2026)'!$A:$Y,2,FALSE)-(VLOOKUP(BM$10,'NS tarieventabel (2026)'!$A:$Y,2,FALSE)))*1,
BN$10*(+VLOOKUP(BM8,'NS tarieventabel (2026)'!$A:$Y,7,FALSE)-(VLOOKUP(BM$10,'NS tarieventabel (2026)'!$A:$Y,7,FALSE)))*1)</f>
        <v>15.030000000000001</v>
      </c>
      <c r="BO8" s="95">
        <f>IF(BO$4="2e klas",
BO$10+(VLOOKUP(BM8,'NS tarieventabel (2026)'!$A:$Y,2,FALSE)-(VLOOKUP(BM$10,'NS tarieventabel (2026)'!$A:$Y,2,FALSE)))*1,
BO$10+(+VLOOKUP(BM8,'NS tarieventabel (2026)'!$A:$Y,7,FALSE)-(VLOOKUP(BM$10,'NS tarieventabel (2026)'!$A:$Y,7,FALSE)))*1)</f>
        <v>24.669999999999998</v>
      </c>
      <c r="BP8" s="94">
        <f>$N$8+BP9</f>
        <v>42</v>
      </c>
      <c r="BQ8" s="95">
        <f>IF(BQ$4="2e klas",
BQ$10+(VLOOKUP(BP8,'NS tarieventabel (2026)'!$A:$Y,2,FALSE)-(VLOOKUP(BP$10,'NS tarieventabel (2026)'!$A:$Y,2,FALSE)))*1,
BQ$10*(+VLOOKUP(BP8,'NS tarieventabel (2026)'!$A:$Y,7,FALSE)-(VLOOKUP(BP$10,'NS tarieventabel (2026)'!$A:$Y,7,FALSE)))*1)</f>
        <v>10.799999999999999</v>
      </c>
      <c r="BR8" s="95">
        <f>IF(BR$4="2e klas",
BR$10+(VLOOKUP(BP8,'NS tarieventabel (2026)'!$A:$Y,2,FALSE)-(VLOOKUP(BP$10,'NS tarieventabel (2026)'!$A:$Y,2,FALSE)))*1,
BR$10+(+VLOOKUP(BP8,'NS tarieventabel (2026)'!$A:$Y,7,FALSE)-(VLOOKUP(BP$10,'NS tarieventabel (2026)'!$A:$Y,7,FALSE)))*1)</f>
        <v>17.5</v>
      </c>
      <c r="BS8" s="94">
        <f>$N$8+BS9</f>
        <v>43</v>
      </c>
      <c r="BT8" s="95">
        <f>IF(BT$4="2e klas",
BT$10+(VLOOKUP(BS8,'NS tarieventabel (2026)'!$A:$Y,2,FALSE)-(VLOOKUP(BS$10,'NS tarieventabel (2026)'!$A:$Y,2,FALSE)))*1,
BT$10*(+VLOOKUP(BS8,'NS tarieventabel (2026)'!$A:$Y,7,FALSE)-(VLOOKUP(BS$10,'NS tarieventabel (2026)'!$A:$Y,7,FALSE)))*1)</f>
        <v>10.930000000000001</v>
      </c>
      <c r="BU8" s="95">
        <f>IF(BU$4="2e klas",
BU$10+(VLOOKUP(BS8,'NS tarieventabel (2026)'!$A:$Y,2,FALSE)-(VLOOKUP(BS$10,'NS tarieventabel (2026)'!$A:$Y,2,FALSE)))*1,
BU$10+(+VLOOKUP(BS8,'NS tarieventabel (2026)'!$A:$Y,7,FALSE)-(VLOOKUP(BS$10,'NS tarieventabel (2026)'!$A:$Y,7,FALSE)))*1)</f>
        <v>17.720000000000002</v>
      </c>
      <c r="BV8" s="94">
        <f>$N$8+BV9</f>
        <v>45</v>
      </c>
      <c r="BW8" s="95">
        <f>IF(BW$4="2e klas",
BW$10+(VLOOKUP(BV8,'NS tarieventabel (2026)'!$A:$Y,2,FALSE)-(VLOOKUP(BV$10,'NS tarieventabel (2026)'!$A:$Y,2,FALSE)))*1,
BW$10*(+VLOOKUP(BV8,'NS tarieventabel (2026)'!$A:$Y,7,FALSE)-(VLOOKUP(BV$10,'NS tarieventabel (2026)'!$A:$Y,7,FALSE)))*1)</f>
        <v>11.39</v>
      </c>
      <c r="BX8" s="95">
        <f>IF(BX$4="2e klas",
BX$10+(VLOOKUP(BV8,'NS tarieventabel (2026)'!$A:$Y,2,FALSE)-(VLOOKUP(BV$10,'NS tarieventabel (2026)'!$A:$Y,2,FALSE)))*1,
BX$10+(+VLOOKUP(BV8,'NS tarieventabel (2026)'!$A:$Y,7,FALSE)-(VLOOKUP(BV$10,'NS tarieventabel (2026)'!$A:$Y,7,FALSE)))*1)</f>
        <v>18.490000000000002</v>
      </c>
    </row>
    <row r="9" spans="1:76" x14ac:dyDescent="0.35">
      <c r="A9" s="116" t="s">
        <v>7</v>
      </c>
      <c r="B9" s="126">
        <v>2</v>
      </c>
      <c r="C9" s="127">
        <f>IF(C$4="2e klas",
C$8+VLOOKUP(B9,'NS tarieventabel (2026)'!$A:$Y,2,FALSE),
C$8+VLOOKUP(B9,'NS tarieventabel (2026)'!$A:$Y,7,FALSE))</f>
        <v>7.9</v>
      </c>
      <c r="D9" s="127">
        <f>IF(D$4="2e klas",
D$8+VLOOKUP(B9,'NS tarieventabel (2026)'!$A:$Y,2,FALSE),
D$8+VLOOKUP(B9,'NS tarieventabel (2026)'!$A:$Y,7,FALSE))</f>
        <v>11.899999999999999</v>
      </c>
      <c r="E9" s="126">
        <v>2</v>
      </c>
      <c r="F9" s="127">
        <f>IF(F$4="2e klas",
F$8+VLOOKUP(E9,'NS tarieventabel (2026)'!$A:$Y,2,FALSE),
F$8+VLOOKUP(E9,'NS tarieventabel (2026)'!$A:$Y,7,FALSE))</f>
        <v>7.9</v>
      </c>
      <c r="G9" s="127">
        <f>IF(G$4="2e klas",
G$8+VLOOKUP(E9,'NS tarieventabel (2026)'!$A:$Y,2,FALSE),
G$8+VLOOKUP(E9,'NS tarieventabel (2026)'!$A:$Y,7,FALSE))</f>
        <v>11.899999999999999</v>
      </c>
      <c r="H9" s="126">
        <v>2</v>
      </c>
      <c r="I9" s="127">
        <f>IF(I$4="2e klas",
I$8+VLOOKUP(H9,'NS tarieventabel (2026)'!$A:$Y,2,FALSE),
I$8+VLOOKUP(H9,'NS tarieventabel (2026)'!$A:$Y,7,FALSE))</f>
        <v>5.5</v>
      </c>
      <c r="J9" s="127">
        <f>IF(J$4="2e klas",
J$8+VLOOKUP(H9,'NS tarieventabel (2026)'!$A:$Y,2,FALSE),
J$8+VLOOKUP(H9,'NS tarieventabel (2026)'!$A:$Y,7,FALSE))</f>
        <v>8.6999999999999993</v>
      </c>
      <c r="K9" s="106">
        <v>2</v>
      </c>
      <c r="L9" s="46">
        <f>IF(L$4="2e klas",
VLOOKUP(K9,'NS tarieventabel (2026)'!$A:$Y,2,FALSE),
VLOOKUP(K9,'NS tarieventabel (2026)'!$A:$Y,7,FALSE))</f>
        <v>3</v>
      </c>
      <c r="M9" s="46">
        <f>IF(M$4="2e klas",
VLOOKUP(K9,'NS tarieventabel (2026)'!$A:$Y,2,FALSE),
VLOOKUP(K9,'NS tarieventabel (2026)'!$A:$Y,7,FALSE))</f>
        <v>5.0999999999999996</v>
      </c>
      <c r="N9" s="128"/>
      <c r="O9" s="47"/>
      <c r="P9" s="129"/>
      <c r="Q9" s="123">
        <v>8</v>
      </c>
      <c r="R9" s="45">
        <f>IF(R$4="2e klas",
VLOOKUP(Q9,'NS tarieventabel (2026)'!$A:$Y,2,FALSE),
VLOOKUP(Q9,'NS tarieventabel (2026)'!$A:$Y,7,FALSE))</f>
        <v>3</v>
      </c>
      <c r="S9" s="125">
        <f>IF(S$4="2e klas",
VLOOKUP(Q9,'NS tarieventabel (2026)'!$A:$Y,2,FALSE),
VLOOKUP(Q9,'NS tarieventabel (2026)'!$A:$Y,7,FALSE))</f>
        <v>5.0999999999999996</v>
      </c>
      <c r="T9" s="94">
        <f>$Q$9+T10</f>
        <v>9</v>
      </c>
      <c r="U9" s="95">
        <f>IF(U$4="2e klas",
U$10+(VLOOKUP(T9,'NS tarieventabel (2026)'!$A:$Y,2,FALSE)-(VLOOKUP(T$10,'NS tarieventabel (2026)'!$A:$Y,2,FALSE)))*1,
U$10*(+VLOOKUP(T9,'NS tarieventabel (2026)'!$A:$Y,7,FALSE)-(VLOOKUP(T$10,'NS tarieventabel (2026)'!$A:$Y,7,FALSE)))*1)</f>
        <v>1.6899999999999997</v>
      </c>
      <c r="V9" s="95">
        <f>IF(V$4="2e klas",
V$10+(VLOOKUP(T9,'NS tarieventabel (2026)'!$A:$Y,2,FALSE)-(VLOOKUP(T$10,'NS tarieventabel (2026)'!$A:$Y,2,FALSE)))*1,
V$10+(+VLOOKUP(T9,'NS tarieventabel (2026)'!$A:$Y,7,FALSE)-(VLOOKUP(T$10,'NS tarieventabel (2026)'!$A:$Y,7,FALSE)))*1)</f>
        <v>2.0600000000000005</v>
      </c>
      <c r="W9" s="94">
        <f>$Q$9+W10</f>
        <v>12</v>
      </c>
      <c r="X9" s="95">
        <f>IF(X$4="2e klas",
X$10+(VLOOKUP(W9,'NS tarieventabel (2026)'!$A:$Y,2,FALSE)-(VLOOKUP(W$10,'NS tarieventabel (2026)'!$A:$Y,2,FALSE)))*1,
X$10*(+VLOOKUP(W9,'NS tarieventabel (2026)'!$A:$Y,7,FALSE)-(VLOOKUP(W$10,'NS tarieventabel (2026)'!$A:$Y,7,FALSE)))*1)</f>
        <v>3.08</v>
      </c>
      <c r="Y9" s="95">
        <f>IF(Y$4="2e klas",
Y$10+(VLOOKUP(W9,'NS tarieventabel (2026)'!$A:$Y,2,FALSE)-(VLOOKUP(W$10,'NS tarieventabel (2026)'!$A:$Y,2,FALSE)))*1,
Y$10+(+VLOOKUP(W9,'NS tarieventabel (2026)'!$A:$Y,7,FALSE)-(VLOOKUP(W$10,'NS tarieventabel (2026)'!$A:$Y,7,FALSE)))*1)</f>
        <v>4.41</v>
      </c>
      <c r="Z9" s="94">
        <f>$Q$9+Z10</f>
        <v>15</v>
      </c>
      <c r="AA9" s="95">
        <f>IF(AA$4="2e klas",
AA$10+(VLOOKUP(Z9,'NS tarieventabel (2026)'!$A:$Y,2,FALSE)-(VLOOKUP(Z$10,'NS tarieventabel (2026)'!$A:$Y,2,FALSE)))*1,
AA$10*(+VLOOKUP(Z9,'NS tarieventabel (2026)'!$A:$Y,7,FALSE)-(VLOOKUP(Z$10,'NS tarieventabel (2026)'!$A:$Y,7,FALSE)))*1)</f>
        <v>4.3599999999999994</v>
      </c>
      <c r="AB9" s="95">
        <f>IF(AB$4="2e klas",
AB$10+(VLOOKUP(Z9,'NS tarieventabel (2026)'!$A:$Y,2,FALSE)-(VLOOKUP(Z$10,'NS tarieventabel (2026)'!$A:$Y,2,FALSE)))*1,
AB$10+(+VLOOKUP(Z9,'NS tarieventabel (2026)'!$A:$Y,7,FALSE)-(VLOOKUP(Z$10,'NS tarieventabel (2026)'!$A:$Y,7,FALSE)))*1)</f>
        <v>6.6000000000000005</v>
      </c>
      <c r="AC9" s="94">
        <f>$Q$9+AC10</f>
        <v>19</v>
      </c>
      <c r="AD9" s="95">
        <f>IF(AD$4="2e klas",
AD$10+(VLOOKUP(AC9,'NS tarieventabel (2026)'!$A:$Y,2,FALSE)-(VLOOKUP(AC$10,'NS tarieventabel (2026)'!$A:$Y,2,FALSE)))*1,
AD$10*(+VLOOKUP(AC9,'NS tarieventabel (2026)'!$A:$Y,7,FALSE)-(VLOOKUP(AC$10,'NS tarieventabel (2026)'!$A:$Y,7,FALSE)))*1)</f>
        <v>5.48</v>
      </c>
      <c r="AE9" s="95">
        <f>IF(AE$4="2e klas",
AE$10+(VLOOKUP(AC9,'NS tarieventabel (2026)'!$A:$Y,2,FALSE)-(VLOOKUP(AC$10,'NS tarieventabel (2026)'!$A:$Y,2,FALSE)))*1,
AE$10+(+VLOOKUP(AC9,'NS tarieventabel (2026)'!$A:$Y,7,FALSE)-(VLOOKUP(AC$10,'NS tarieventabel (2026)'!$A:$Y,7,FALSE)))*1)</f>
        <v>8.4899999999999984</v>
      </c>
      <c r="AF9" s="94">
        <f>$Q$9+AF10</f>
        <v>22</v>
      </c>
      <c r="AG9" s="95">
        <f>IF(AG$4="2e klas",
AG$10+(VLOOKUP(AF9,'NS tarieventabel (2026)'!$A:$Y,2,FALSE)-(VLOOKUP(AF$10,'NS tarieventabel (2026)'!$A:$Y,2,FALSE)))*1,
AG$10*(+VLOOKUP(AF9,'NS tarieventabel (2026)'!$A:$Y,7,FALSE)-(VLOOKUP(AF$10,'NS tarieventabel (2026)'!$A:$Y,7,FALSE)))*1)</f>
        <v>6.17</v>
      </c>
      <c r="AH9" s="95">
        <f>IF(AH$4="2e klas",
AH$10+(VLOOKUP(AF9,'NS tarieventabel (2026)'!$A:$Y,2,FALSE)-(VLOOKUP(AF$10,'NS tarieventabel (2026)'!$A:$Y,2,FALSE)))*1,
AH$10+(+VLOOKUP(AF9,'NS tarieventabel (2026)'!$A:$Y,7,FALSE)-(VLOOKUP(AF$10,'NS tarieventabel (2026)'!$A:$Y,7,FALSE)))*1)</f>
        <v>9.6599999999999984</v>
      </c>
      <c r="AI9" s="94">
        <f>$Q$9+AI10</f>
        <v>25</v>
      </c>
      <c r="AJ9" s="95">
        <f>IF(AJ$4="2e klas",
AJ$10+(VLOOKUP(AI9,'NS tarieventabel (2026)'!$A:$Y,2,FALSE)-(VLOOKUP(AI$10,'NS tarieventabel (2026)'!$A:$Y,2,FALSE)))*1,
AJ$10*(+VLOOKUP(AI9,'NS tarieventabel (2026)'!$A:$Y,7,FALSE)-(VLOOKUP(AI$10,'NS tarieventabel (2026)'!$A:$Y,7,FALSE)))*1)</f>
        <v>6.86</v>
      </c>
      <c r="AK9" s="95">
        <f>IF(AK$4="2e klas",
AK$10+(VLOOKUP(AI9,'NS tarieventabel (2026)'!$A:$Y,2,FALSE)-(VLOOKUP(AI$10,'NS tarieventabel (2026)'!$A:$Y,2,FALSE)))*1,
AK$10+(+VLOOKUP(AI9,'NS tarieventabel (2026)'!$A:$Y,7,FALSE)-(VLOOKUP(AI$10,'NS tarieventabel (2026)'!$A:$Y,7,FALSE)))*1)</f>
        <v>10.82</v>
      </c>
      <c r="AL9" s="94">
        <f>$Q$9+AL10</f>
        <v>27</v>
      </c>
      <c r="AM9" s="95">
        <f>IF(AM$4="2e klas",
AM$10+(VLOOKUP(AL9,'NS tarieventabel (2026)'!$A:$Y,2,FALSE)-(VLOOKUP(AL$10,'NS tarieventabel (2026)'!$A:$Y,2,FALSE)))*1,
AM$10*(+VLOOKUP(AL9,'NS tarieventabel (2026)'!$A:$Y,7,FALSE)-(VLOOKUP(AL$10,'NS tarieventabel (2026)'!$A:$Y,7,FALSE)))*1)</f>
        <v>7.3199999999999994</v>
      </c>
      <c r="AN9" s="95">
        <f>IF(AN$4="2e klas",
AN$10+(VLOOKUP(AL9,'NS tarieventabel (2026)'!$A:$Y,2,FALSE)-(VLOOKUP(AL$10,'NS tarieventabel (2026)'!$A:$Y,2,FALSE)))*1,
AN$10+(+VLOOKUP(AL9,'NS tarieventabel (2026)'!$A:$Y,7,FALSE)-(VLOOKUP(AL$10,'NS tarieventabel (2026)'!$A:$Y,7,FALSE)))*1)</f>
        <v>11.6</v>
      </c>
      <c r="AO9" s="94">
        <f>$Q$9+AO10</f>
        <v>31</v>
      </c>
      <c r="AP9" s="95">
        <f>IF(AP$4="2e klas",
AP$10+(VLOOKUP(AO9,'NS tarieventabel (2026)'!$A:$Y,2,FALSE)-(VLOOKUP(AO$10,'NS tarieventabel (2026)'!$A:$Y,2,FALSE)))*1,
AP$10*(+VLOOKUP(AO9,'NS tarieventabel (2026)'!$A:$Y,7,FALSE)-(VLOOKUP(AO$10,'NS tarieventabel (2026)'!$A:$Y,7,FALSE)))*1)</f>
        <v>8.2299999999999986</v>
      </c>
      <c r="AQ9" s="95">
        <f>IF(AQ$4="2e klas",
AQ$10+(VLOOKUP(AO9,'NS tarieventabel (2026)'!$A:$Y,2,FALSE)-(VLOOKUP(AO$10,'NS tarieventabel (2026)'!$A:$Y,2,FALSE)))*1,
AQ$10+(+VLOOKUP(AO9,'NS tarieventabel (2026)'!$A:$Y,7,FALSE)-(VLOOKUP(AO$10,'NS tarieventabel (2026)'!$A:$Y,7,FALSE)))*1)</f>
        <v>13.149999999999999</v>
      </c>
      <c r="AR9" s="94">
        <f>$Q$9+AR10</f>
        <v>33</v>
      </c>
      <c r="AS9" s="95">
        <f>IF(AS$4="2e klas",
AS$10+(VLOOKUP(AR9,'NS tarieventabel (2026)'!$A:$Y,2,FALSE)-(VLOOKUP(AR$10,'NS tarieventabel (2026)'!$A:$Y,2,FALSE)))*1,
AS$10*(+VLOOKUP(AR9,'NS tarieventabel (2026)'!$A:$Y,7,FALSE)-(VLOOKUP(AR$10,'NS tarieventabel (2026)'!$A:$Y,7,FALSE)))*1)</f>
        <v>8.6899999999999977</v>
      </c>
      <c r="AT9" s="95">
        <f>IF(AT$4="2e klas",
AT$10+(VLOOKUP(AR9,'NS tarieventabel (2026)'!$A:$Y,2,FALSE)-(VLOOKUP(AR$10,'NS tarieventabel (2026)'!$A:$Y,2,FALSE)))*1,
AT$10+(+VLOOKUP(AR9,'NS tarieventabel (2026)'!$A:$Y,7,FALSE)-(VLOOKUP(AR$10,'NS tarieventabel (2026)'!$A:$Y,7,FALSE)))*1)</f>
        <v>13.929999999999998</v>
      </c>
      <c r="AU9" s="94">
        <f>$Q$9+AU10</f>
        <v>35</v>
      </c>
      <c r="AV9" s="95">
        <f>IF(AV$4="2e klas",
AV$10+(VLOOKUP(AU9,'NS tarieventabel (2026)'!$A:$Y,2,FALSE)-(VLOOKUP(AU$10,'NS tarieventabel (2026)'!$A:$Y,2,FALSE)))*1,
AV$10*(+VLOOKUP(AU9,'NS tarieventabel (2026)'!$A:$Y,7,FALSE)-(VLOOKUP(AU$10,'NS tarieventabel (2026)'!$A:$Y,7,FALSE)))*1)</f>
        <v>9.1499999999999986</v>
      </c>
      <c r="AW9" s="95">
        <f>IF(AW$4="2e klas",
AW$10+(VLOOKUP(AU9,'NS tarieventabel (2026)'!$A:$Y,2,FALSE)-(VLOOKUP(AU$10,'NS tarieventabel (2026)'!$A:$Y,2,FALSE)))*1,
AW$10+(+VLOOKUP(AU9,'NS tarieventabel (2026)'!$A:$Y,7,FALSE)-(VLOOKUP(AU$10,'NS tarieventabel (2026)'!$A:$Y,7,FALSE)))*1)</f>
        <v>14.71</v>
      </c>
      <c r="AX9" s="94">
        <f>$Q$9+AX10</f>
        <v>38</v>
      </c>
      <c r="AY9" s="95">
        <f>IF(AY$4="2e klas",
AY$10+(VLOOKUP(AX9,'NS tarieventabel (2026)'!$A:$Y,2,FALSE)-(VLOOKUP(AX$10,'NS tarieventabel (2026)'!$A:$Y,2,FALSE)))*1,
AY$10*(+VLOOKUP(AX9,'NS tarieventabel (2026)'!$A:$Y,7,FALSE)-(VLOOKUP(AX$10,'NS tarieventabel (2026)'!$A:$Y,7,FALSE)))*1)</f>
        <v>9.84</v>
      </c>
      <c r="AZ9" s="95">
        <f>IF(AZ$4="2e klas",
AZ$10+(VLOOKUP(AX9,'NS tarieventabel (2026)'!$A:$Y,2,FALSE)-(VLOOKUP(AX$10,'NS tarieventabel (2026)'!$A:$Y,2,FALSE)))*1,
AZ$10+(+VLOOKUP(AX9,'NS tarieventabel (2026)'!$A:$Y,7,FALSE)-(VLOOKUP(AX$10,'NS tarieventabel (2026)'!$A:$Y,7,FALSE)))*1)</f>
        <v>15.870000000000001</v>
      </c>
      <c r="BA9" s="94">
        <f>$Q$9+BA10</f>
        <v>41</v>
      </c>
      <c r="BB9" s="95">
        <f>IF(BB$4="2e klas",
BB$10+(VLOOKUP(BA9,'NS tarieventabel (2026)'!$A:$Y,2,FALSE)-(VLOOKUP(BA$10,'NS tarieventabel (2026)'!$A:$Y,2,FALSE)))*1,
BB$10*(+VLOOKUP(BA9,'NS tarieventabel (2026)'!$A:$Y,7,FALSE)-(VLOOKUP(BA$10,'NS tarieventabel (2026)'!$A:$Y,7,FALSE)))*1)</f>
        <v>10.530000000000001</v>
      </c>
      <c r="BC9" s="95">
        <f>IF(BC$4="2e klas",
BC$10+(VLOOKUP(BA9,'NS tarieventabel (2026)'!$A:$Y,2,FALSE)-(VLOOKUP(BA$10,'NS tarieventabel (2026)'!$A:$Y,2,FALSE)))*1,
BC$10+(+VLOOKUP(BA9,'NS tarieventabel (2026)'!$A:$Y,7,FALSE)-(VLOOKUP(BA$10,'NS tarieventabel (2026)'!$A:$Y,7,FALSE)))*1)</f>
        <v>17.040000000000003</v>
      </c>
      <c r="BD9" s="94">
        <f>$Q$9+BD10</f>
        <v>44</v>
      </c>
      <c r="BE9" s="95">
        <f>IF(BE$4="2e klas",
BE$10+(VLOOKUP(BD9,'NS tarieventabel (2026)'!$A:$Y,2,FALSE)-(VLOOKUP(BD$10,'NS tarieventabel (2026)'!$A:$Y,2,FALSE)))*1,
BE$10*(+VLOOKUP(BD9,'NS tarieventabel (2026)'!$A:$Y,7,FALSE)-(VLOOKUP(BD$10,'NS tarieventabel (2026)'!$A:$Y,7,FALSE)))*1)</f>
        <v>11.219999999999999</v>
      </c>
      <c r="BF9" s="95">
        <f>IF(BF$4="2e klas",
BF$10+(VLOOKUP(BD9,'NS tarieventabel (2026)'!$A:$Y,2,FALSE)-(VLOOKUP(BD$10,'NS tarieventabel (2026)'!$A:$Y,2,FALSE)))*1,
BF$10+(+VLOOKUP(BD9,'NS tarieventabel (2026)'!$A:$Y,7,FALSE)-(VLOOKUP(BD$10,'NS tarieventabel (2026)'!$A:$Y,7,FALSE)))*1)</f>
        <v>18.200000000000003</v>
      </c>
      <c r="BG9" s="94">
        <f>$Q$9+BG10</f>
        <v>45</v>
      </c>
      <c r="BH9" s="95">
        <f>IF(BH$4="2e klas",
BH$10+(VLOOKUP(BG9,'NS tarieventabel (2026)'!$A:$Y,2,FALSE)-(VLOOKUP(BG$10,'NS tarieventabel (2026)'!$A:$Y,2,FALSE)))*1,
BH$10*(+VLOOKUP(BG9,'NS tarieventabel (2026)'!$A:$Y,7,FALSE)-(VLOOKUP(BG$10,'NS tarieventabel (2026)'!$A:$Y,7,FALSE)))*1)</f>
        <v>11.350000000000001</v>
      </c>
      <c r="BI9" s="95">
        <f>IF(BI$4="2e klas",
BI$10+(VLOOKUP(BG9,'NS tarieventabel (2026)'!$A:$Y,2,FALSE)-(VLOOKUP(BG$10,'NS tarieventabel (2026)'!$A:$Y,2,FALSE)))*1,
BI$10+(+VLOOKUP(BG9,'NS tarieventabel (2026)'!$A:$Y,7,FALSE)-(VLOOKUP(BG$10,'NS tarieventabel (2026)'!$A:$Y,7,FALSE)))*1)</f>
        <v>18.420000000000002</v>
      </c>
      <c r="BJ9" s="94">
        <f>$Q$9+BJ10</f>
        <v>56</v>
      </c>
      <c r="BK9" s="95">
        <f>IF(BK$4="2e klas",
BK$10+(VLOOKUP(BJ9,'NS tarieventabel (2026)'!$A:$Y,2,FALSE)-(VLOOKUP(BJ$10,'NS tarieventabel (2026)'!$A:$Y,2,FALSE)))*1,
BK$10*(+VLOOKUP(BJ9,'NS tarieventabel (2026)'!$A:$Y,7,FALSE)-(VLOOKUP(BJ$10,'NS tarieventabel (2026)'!$A:$Y,7,FALSE)))*1)</f>
        <v>13.950000000000001</v>
      </c>
      <c r="BL9" s="95">
        <f>IF(BL$4="2e klas",
BL$10+(VLOOKUP(BJ9,'NS tarieventabel (2026)'!$A:$Y,2,FALSE)-(VLOOKUP(BJ$10,'NS tarieventabel (2026)'!$A:$Y,2,FALSE)))*1,
BL$10+(+VLOOKUP(BJ9,'NS tarieventabel (2026)'!$A:$Y,7,FALSE)-(VLOOKUP(BJ$10,'NS tarieventabel (2026)'!$A:$Y,7,FALSE)))*1)</f>
        <v>22.830000000000002</v>
      </c>
      <c r="BM9" s="94">
        <f>$Q$9+BM10</f>
        <v>59</v>
      </c>
      <c r="BN9" s="95">
        <f>IF(BN$4="2e klas",
BN$10+(VLOOKUP(BM9,'NS tarieventabel (2026)'!$A:$Y,2,FALSE)-(VLOOKUP(BM$10,'NS tarieventabel (2026)'!$A:$Y,2,FALSE)))*1,
BN$10*(+VLOOKUP(BM9,'NS tarieventabel (2026)'!$A:$Y,7,FALSE)-(VLOOKUP(BM$10,'NS tarieventabel (2026)'!$A:$Y,7,FALSE)))*1)</f>
        <v>14.530000000000001</v>
      </c>
      <c r="BO9" s="95">
        <f>IF(BO$4="2e klas",
BO$10+(VLOOKUP(BM9,'NS tarieventabel (2026)'!$A:$Y,2,FALSE)-(VLOOKUP(BM$10,'NS tarieventabel (2026)'!$A:$Y,2,FALSE)))*1,
BO$10+(+VLOOKUP(BM9,'NS tarieventabel (2026)'!$A:$Y,7,FALSE)-(VLOOKUP(BM$10,'NS tarieventabel (2026)'!$A:$Y,7,FALSE)))*1)</f>
        <v>23.82</v>
      </c>
      <c r="BP9" s="94">
        <f>$Q$9+BP10</f>
        <v>40</v>
      </c>
      <c r="BQ9" s="95">
        <f>IF(BQ$4="2e klas",
BQ$10+(VLOOKUP(BP9,'NS tarieventabel (2026)'!$A:$Y,2,FALSE)-(VLOOKUP(BP$10,'NS tarieventabel (2026)'!$A:$Y,2,FALSE)))*1,
BQ$10*(+VLOOKUP(BP9,'NS tarieventabel (2026)'!$A:$Y,7,FALSE)-(VLOOKUP(BP$10,'NS tarieventabel (2026)'!$A:$Y,7,FALSE)))*1)</f>
        <v>10.299999999999999</v>
      </c>
      <c r="BR9" s="95">
        <f>IF(BR$4="2e klas",
BR$10+(VLOOKUP(BP9,'NS tarieventabel (2026)'!$A:$Y,2,FALSE)-(VLOOKUP(BP$10,'NS tarieventabel (2026)'!$A:$Y,2,FALSE)))*1,
BR$10+(+VLOOKUP(BP9,'NS tarieventabel (2026)'!$A:$Y,7,FALSE)-(VLOOKUP(BP$10,'NS tarieventabel (2026)'!$A:$Y,7,FALSE)))*1)</f>
        <v>16.649999999999999</v>
      </c>
      <c r="BS9" s="94">
        <f>$Q$9+BS10</f>
        <v>41</v>
      </c>
      <c r="BT9" s="95">
        <f>IF(BT$4="2e klas",
BT$10+(VLOOKUP(BS9,'NS tarieventabel (2026)'!$A:$Y,2,FALSE)-(VLOOKUP(BS$10,'NS tarieventabel (2026)'!$A:$Y,2,FALSE)))*1,
BT$10*(+VLOOKUP(BS9,'NS tarieventabel (2026)'!$A:$Y,7,FALSE)-(VLOOKUP(BS$10,'NS tarieventabel (2026)'!$A:$Y,7,FALSE)))*1)</f>
        <v>10.530000000000001</v>
      </c>
      <c r="BU9" s="95">
        <f>IF(BU$4="2e klas",
BU$10+(VLOOKUP(BS9,'NS tarieventabel (2026)'!$A:$Y,2,FALSE)-(VLOOKUP(BS$10,'NS tarieventabel (2026)'!$A:$Y,2,FALSE)))*1,
BU$10+(+VLOOKUP(BS9,'NS tarieventabel (2026)'!$A:$Y,7,FALSE)-(VLOOKUP(BS$10,'NS tarieventabel (2026)'!$A:$Y,7,FALSE)))*1)</f>
        <v>17.040000000000003</v>
      </c>
      <c r="BV9" s="94">
        <f>$Q$9+BV10</f>
        <v>43</v>
      </c>
      <c r="BW9" s="95">
        <f>IF(BW$4="2e klas",
BW$10+(VLOOKUP(BV9,'NS tarieventabel (2026)'!$A:$Y,2,FALSE)-(VLOOKUP(BV$10,'NS tarieventabel (2026)'!$A:$Y,2,FALSE)))*1,
BW$10*(+VLOOKUP(BV9,'NS tarieventabel (2026)'!$A:$Y,7,FALSE)-(VLOOKUP(BV$10,'NS tarieventabel (2026)'!$A:$Y,7,FALSE)))*1)</f>
        <v>10.99</v>
      </c>
      <c r="BX9" s="95">
        <f>IF(BX$4="2e klas",
BX$10+(VLOOKUP(BV9,'NS tarieventabel (2026)'!$A:$Y,2,FALSE)-(VLOOKUP(BV$10,'NS tarieventabel (2026)'!$A:$Y,2,FALSE)))*1,
BX$10+(+VLOOKUP(BV9,'NS tarieventabel (2026)'!$A:$Y,7,FALSE)-(VLOOKUP(BV$10,'NS tarieventabel (2026)'!$A:$Y,7,FALSE)))*1)</f>
        <v>17.810000000000002</v>
      </c>
    </row>
    <row r="10" spans="1:76" x14ac:dyDescent="0.35">
      <c r="A10" s="118" t="s">
        <v>8</v>
      </c>
      <c r="B10" s="126">
        <v>10</v>
      </c>
      <c r="C10" s="127">
        <f>IF(C$4="2e klas",
C$8+VLOOKUP(B10,'NS tarieventabel (2026)'!$A:$Y,2,FALSE),
C$8+VLOOKUP(B10,'NS tarieventabel (2026)'!$A:$Y,7,FALSE))</f>
        <v>8.4</v>
      </c>
      <c r="D10" s="127">
        <f>IF(D$4="2e klas",
D$8+VLOOKUP($B10,'NS tarieventabel (2026)'!$A:$Y,2,FALSE),
D$8+VLOOKUP($B10,'NS tarieventabel (2026)'!$A:$Y,7,FALSE))</f>
        <v>12.75</v>
      </c>
      <c r="E10" s="126">
        <v>10</v>
      </c>
      <c r="F10" s="127">
        <f>IF(F$4="2e klas",
F$8+VLOOKUP(E10,'NS tarieventabel (2026)'!$A:$Y,2,FALSE),
F$8+VLOOKUP(E10,'NS tarieventabel (2026)'!$A:$Y,7,FALSE))</f>
        <v>8.4</v>
      </c>
      <c r="G10" s="127">
        <f>IF(G$4="2e klas",
G$8+VLOOKUP($B10,'NS tarieventabel (2026)'!$A:$Y,2,FALSE),
G$8+VLOOKUP($B10,'NS tarieventabel (2026)'!$A:$Y,7,FALSE))</f>
        <v>12.75</v>
      </c>
      <c r="H10" s="126">
        <v>10</v>
      </c>
      <c r="I10" s="127">
        <f>IF(I$4="2e klas",
I$8+VLOOKUP(H10,'NS tarieventabel (2026)'!$A:$Y,2,FALSE),
I$8+VLOOKUP(H10,'NS tarieventabel (2026)'!$A:$Y,7,FALSE))</f>
        <v>6</v>
      </c>
      <c r="J10" s="127">
        <f>IF(J$4="2e klas",
J$8+VLOOKUP($B10,'NS tarieventabel (2026)'!$A:$Y,2,FALSE),
J$8+VLOOKUP($B10,'NS tarieventabel (2026)'!$A:$Y,7,FALSE))</f>
        <v>9.5500000000000007</v>
      </c>
      <c r="K10" s="106">
        <v>10</v>
      </c>
      <c r="L10" s="46">
        <f>IF(L$4="2e klas",
VLOOKUP(K10,'NS tarieventabel (2026)'!$A:$Y,2,FALSE),
VLOOKUP(K10,'NS tarieventabel (2026)'!$A:$Y,7,FALSE))</f>
        <v>3.5</v>
      </c>
      <c r="M10" s="46">
        <f>IF(M$4="2e klas",
VLOOKUP($B10,'NS tarieventabel (2026)'!$A:$Y,2,FALSE),
VLOOKUP($B10,'NS tarieventabel (2026)'!$A:$Y,7,FALSE))</f>
        <v>5.95</v>
      </c>
      <c r="N10" s="106">
        <v>8</v>
      </c>
      <c r="O10" s="46">
        <f>IF(O$4="2e klas",
VLOOKUP(N10,'NS tarieventabel (2026)'!$A:$Y,2,FALSE),
VLOOKUP(N10,'NS tarieventabel (2026)'!$A:$Y,7,FALSE))</f>
        <v>3</v>
      </c>
      <c r="P10" s="46">
        <f>IF(P$4="2e klas",
VLOOKUP($B10,'NS tarieventabel (2026)'!$A:$Y,2,FALSE),
VLOOKUP($B10,'NS tarieventabel (2026)'!$A:$Y,7,FALSE))</f>
        <v>5.95</v>
      </c>
      <c r="Q10" s="128"/>
      <c r="R10" s="47"/>
      <c r="S10" s="129"/>
      <c r="T10" s="130">
        <v>1</v>
      </c>
      <c r="U10" s="97">
        <f>IF(U$4="2e klas",
(VLOOKUP(T10,'Arriva tarieventabel (2026)'!$A:$C,3,FALSE))*1,
(VLOOKUP(T10,'Arriva tarieventabel (2026)'!$A:$C,2,FALSE)))*1</f>
        <v>1.39</v>
      </c>
      <c r="V10" s="97">
        <f>IF(V$4="2e klas",
(VLOOKUP(T10,'Arriva tarieventabel (2026)'!$A:$C,3,FALSE))*1,
(VLOOKUP(T10,'Arriva tarieventabel (2026)'!$A:$C,2,FALSE)))*1</f>
        <v>1.55</v>
      </c>
      <c r="W10" s="130">
        <v>4</v>
      </c>
      <c r="X10" s="97">
        <f>IF(X$4="2e klas",
(VLOOKUP(W10,'Arriva tarieventabel (2026)'!$A:$C,3,FALSE))*1,
(VLOOKUP(W10,'Arriva tarieventabel (2026)'!$A:$C,2,FALSE)))*1</f>
        <v>2.08</v>
      </c>
      <c r="Y10" s="97">
        <f>IF(Y$4="2e klas",
(VLOOKUP(W10,'Arriva tarieventabel (2026)'!$A:$C,3,FALSE))*1,
(VLOOKUP(W10,'Arriva tarieventabel (2026)'!$A:$C,2,FALSE)))*1</f>
        <v>2.71</v>
      </c>
      <c r="Z10" s="96">
        <f>W10+$Z$12</f>
        <v>7</v>
      </c>
      <c r="AA10" s="97">
        <f>IF(AA$4="2e klas",
(VLOOKUP(Z10,'Arriva tarieventabel (2026)'!$A:$C,3,FALSE))*1,
(VLOOKUP(Z10,'Arriva tarieventabel (2026)'!$A:$C,2,FALSE)))*1</f>
        <v>2.76</v>
      </c>
      <c r="AB10" s="97">
        <f>IF(AB$4="2e klas",
(VLOOKUP(Z10,'Arriva tarieventabel (2026)'!$A:$C,3,FALSE))*1,
(VLOOKUP(Z10,'Arriva tarieventabel (2026)'!$A:$C,2,FALSE)))*1</f>
        <v>3.88</v>
      </c>
      <c r="AC10" s="96">
        <f>Z10+$AC$13</f>
        <v>11</v>
      </c>
      <c r="AD10" s="97">
        <f>IF(AD$4="2e klas",
(VLOOKUP(AC10,'Arriva tarieventabel (2026)'!$A:$C,3,FALSE))*1,
(VLOOKUP(AC10,'Arriva tarieventabel (2026)'!$A:$C,2,FALSE)))*1</f>
        <v>3.68</v>
      </c>
      <c r="AE10" s="97">
        <f>IF(AE$4="2e klas",
(VLOOKUP(AC10,'Arriva tarieventabel (2026)'!$A:$C,3,FALSE))*1,
(VLOOKUP(AC10,'Arriva tarieventabel (2026)'!$A:$C,2,FALSE)))*1</f>
        <v>5.43</v>
      </c>
      <c r="AF10" s="96">
        <f>AC10+$AF$14</f>
        <v>14</v>
      </c>
      <c r="AG10" s="97">
        <f>IF(AG$4="2e klas",
(VLOOKUP(AF10,'Arriva tarieventabel (2026)'!$A:$C,3,FALSE))*1,
(VLOOKUP(AF10,'Arriva tarieventabel (2026)'!$A:$C,2,FALSE)))*1</f>
        <v>4.37</v>
      </c>
      <c r="AH10" s="97">
        <f>IF(AH$4="2e klas",
(VLOOKUP(AF10,'Arriva tarieventabel (2026)'!$A:$C,3,FALSE))*1,
(VLOOKUP(AF10,'Arriva tarieventabel (2026)'!$A:$C,2,FALSE)))*1</f>
        <v>6.6</v>
      </c>
      <c r="AI10" s="96">
        <f>AF10+$AI$15</f>
        <v>17</v>
      </c>
      <c r="AJ10" s="97">
        <f>IF(AJ$4="2e klas",
(VLOOKUP(AI10,'Arriva tarieventabel (2026)'!$A:$C,3,FALSE))*1,
(VLOOKUP(AI10,'Arriva tarieventabel (2026)'!$A:$C,2,FALSE)))*1</f>
        <v>5.0599999999999996</v>
      </c>
      <c r="AK10" s="97">
        <f>IF(AK$4="2e klas",
(VLOOKUP(AI10,'Arriva tarieventabel (2026)'!$A:$C,3,FALSE))*1,
(VLOOKUP(AI10,'Arriva tarieventabel (2026)'!$A:$C,2,FALSE)))*1</f>
        <v>7.76</v>
      </c>
      <c r="AL10" s="96">
        <f t="shared" ref="AL10:AL15" si="20">AI10+$AL$16</f>
        <v>19</v>
      </c>
      <c r="AM10" s="97">
        <f>IF(AM$4="2e klas",
(VLOOKUP(AL10,'Arriva tarieventabel (2026)'!$A:$C,3,FALSE))*1,
(VLOOKUP(AL10,'Arriva tarieventabel (2026)'!$A:$C,2,FALSE)))*1</f>
        <v>5.52</v>
      </c>
      <c r="AN10" s="97">
        <f>IF(AN$4="2e klas",
(VLOOKUP(AL10,'Arriva tarieventabel (2026)'!$A:$C,3,FALSE))*1,
(VLOOKUP(AL10,'Arriva tarieventabel (2026)'!$A:$C,2,FALSE)))*1</f>
        <v>8.5399999999999991</v>
      </c>
      <c r="AO10" s="96">
        <f t="shared" ref="AO10:AO16" si="21">AL10+$AO$17</f>
        <v>23</v>
      </c>
      <c r="AP10" s="97">
        <f>IF(AP$4="2e klas",
(VLOOKUP(AO10,'Arriva tarieventabel (2026)'!$A:$C,3,FALSE))*1,
(VLOOKUP(AO10,'Arriva tarieventabel (2026)'!$A:$C,2,FALSE)))*1</f>
        <v>6.43</v>
      </c>
      <c r="AQ10" s="97">
        <f>IF(AQ$4="2e klas",
(VLOOKUP(AO10,'Arriva tarieventabel (2026)'!$A:$C,3,FALSE))*1,
(VLOOKUP(AO10,'Arriva tarieventabel (2026)'!$A:$C,2,FALSE)))*1</f>
        <v>10.09</v>
      </c>
      <c r="AR10" s="96">
        <f t="shared" ref="AR10:AR17" si="22">AO10+$AR$18</f>
        <v>25</v>
      </c>
      <c r="AS10" s="97">
        <f>IF(AS$4="2e klas",
(VLOOKUP(AR10,'Arriva tarieventabel (2026)'!$A:$C,3,FALSE))*1,
(VLOOKUP(AR10,'Arriva tarieventabel (2026)'!$A:$C,2,FALSE)))*1</f>
        <v>6.89</v>
      </c>
      <c r="AT10" s="97">
        <f>IF(AT$4="2e klas",
(VLOOKUP(AR10,'Arriva tarieventabel (2026)'!$A:$C,3,FALSE))*1,
(VLOOKUP(AR10,'Arriva tarieventabel (2026)'!$A:$C,2,FALSE)))*1</f>
        <v>10.87</v>
      </c>
      <c r="AU10" s="96">
        <f t="shared" ref="AU10:AU18" si="23">AR10+$AU$19</f>
        <v>27</v>
      </c>
      <c r="AV10" s="97">
        <f>IF(AV$4="2e klas",
(VLOOKUP(AU10,'Arriva tarieventabel (2026)'!$A:$C,3,FALSE))*1,
(VLOOKUP(AU10,'Arriva tarieventabel (2026)'!$A:$C,2,FALSE)))*1</f>
        <v>7.35</v>
      </c>
      <c r="AW10" s="97">
        <f>IF(AW$4="2e klas",
(VLOOKUP(AU10,'Arriva tarieventabel (2026)'!$A:$C,3,FALSE))*1,
(VLOOKUP(AU10,'Arriva tarieventabel (2026)'!$A:$C,2,FALSE)))*1</f>
        <v>11.65</v>
      </c>
      <c r="AX10" s="96">
        <f t="shared" ref="AX10:AX19" si="24">AU10+$AX$20</f>
        <v>30</v>
      </c>
      <c r="AY10" s="97">
        <f>IF(AY$4="2e klas",
(VLOOKUP(AX10,'Arriva tarieventabel (2026)'!$A:$C,3,FALSE))*1,
(VLOOKUP(AX10,'Arriva tarieventabel (2026)'!$A:$C,2,FALSE)))*1</f>
        <v>8.0399999999999991</v>
      </c>
      <c r="AZ10" s="97">
        <f>IF(AZ$4="2e klas",
(VLOOKUP(AX10,'Arriva tarieventabel (2026)'!$A:$C,3,FALSE))*1,
(VLOOKUP(AX10,'Arriva tarieventabel (2026)'!$A:$C,2,FALSE)))*1</f>
        <v>12.81</v>
      </c>
      <c r="BA10" s="96">
        <f t="shared" ref="BA10:BA20" si="25">AX10+$BA$21</f>
        <v>33</v>
      </c>
      <c r="BB10" s="97">
        <f>IF(BB$4="2e klas",
(VLOOKUP(BA10,'Arriva tarieventabel (2026)'!$A:$C,3,FALSE))*1,
(VLOOKUP(BA10,'Arriva tarieventabel (2026)'!$A:$C,2,FALSE)))*1</f>
        <v>8.73</v>
      </c>
      <c r="BC10" s="97">
        <f>IF(BC$4="2e klas",
(VLOOKUP(BA10,'Arriva tarieventabel (2026)'!$A:$C,3,FALSE))*1,
(VLOOKUP(BA10,'Arriva tarieventabel (2026)'!$A:$C,2,FALSE)))*1</f>
        <v>13.98</v>
      </c>
      <c r="BD10" s="96">
        <f t="shared" ref="BD10:BD21" si="26">BA10+$BD$22</f>
        <v>36</v>
      </c>
      <c r="BE10" s="97">
        <f>IF(BE$4="2e klas",
(VLOOKUP(BD10,'Arriva tarieventabel (2026)'!$A:$C,3,FALSE))*1,
(VLOOKUP(BD10,'Arriva tarieventabel (2026)'!$A:$C,2,FALSE)))*1</f>
        <v>9.42</v>
      </c>
      <c r="BF10" s="97">
        <f>IF(BF$4="2e klas",
(VLOOKUP(BD10,'Arriva tarieventabel (2026)'!$A:$C,3,FALSE))*1,
(VLOOKUP(BD10,'Arriva tarieventabel (2026)'!$A:$C,2,FALSE)))*1</f>
        <v>15.14</v>
      </c>
      <c r="BG10" s="96">
        <f t="shared" ref="BG10:BG22" si="27">BD10+$BG$23</f>
        <v>37</v>
      </c>
      <c r="BH10" s="97">
        <f>IF(BH$4="2e klas",
(VLOOKUP(BG10,'Arriva tarieventabel (2026)'!$A:$C,3,FALSE))*1,
(VLOOKUP(BG10,'Arriva tarieventabel (2026)'!$A:$C,2,FALSE)))*1</f>
        <v>9.65</v>
      </c>
      <c r="BI10" s="97">
        <f>IF(BI$4="2e klas",
(VLOOKUP(BG10,'Arriva tarieventabel (2026)'!$A:$C,3,FALSE))*1,
(VLOOKUP(BG10,'Arriva tarieventabel (2026)'!$A:$C,2,FALSE)))*1</f>
        <v>15.53</v>
      </c>
      <c r="BJ10" s="96">
        <f t="shared" ref="BJ10:BJ23" si="28">BG10+$BJ$24</f>
        <v>48</v>
      </c>
      <c r="BK10" s="97">
        <f>IF(BK$4="2e klas",
(VLOOKUP(BJ10,'Arriva tarieventabel (2026)'!$A:$C,3,FALSE))*1,
(VLOOKUP(BJ10,'Arriva tarieventabel (2026)'!$A:$C,2,FALSE)))*1</f>
        <v>12.15</v>
      </c>
      <c r="BL10" s="97">
        <f>IF(BL$4="2e klas",
(VLOOKUP(BJ10,'Arriva tarieventabel (2026)'!$A:$C,3,FALSE))*1,
(VLOOKUP(BJ10,'Arriva tarieventabel (2026)'!$A:$C,2,FALSE)))*1</f>
        <v>19.77</v>
      </c>
      <c r="BM10" s="96">
        <f t="shared" ref="BM10:BM24" si="29">BJ10+$BM$25</f>
        <v>51</v>
      </c>
      <c r="BN10" s="97">
        <f>IF(BN$4="2e klas",
(VLOOKUP(BM10,'Arriva tarieventabel (2026)'!$A:$C,3,FALSE))*1,
(VLOOKUP(BM10,'Arriva tarieventabel (2026)'!$A:$C,2,FALSE)))*1</f>
        <v>12.83</v>
      </c>
      <c r="BO10" s="97">
        <f>IF(BO$4="2e klas",
(VLOOKUP(BM10,'Arriva tarieventabel (2026)'!$A:$C,3,FALSE))*1,
(VLOOKUP(BM10,'Arriva tarieventabel (2026)'!$A:$C,2,FALSE)))*1</f>
        <v>20.93</v>
      </c>
      <c r="BP10" s="96">
        <v>32</v>
      </c>
      <c r="BQ10" s="97">
        <f>IF(BQ$4="2e klas",
(VLOOKUP(BP10,'Arriva tarieventabel (2026)'!$A:$C,3,FALSE))*1,
(VLOOKUP(BP10,'Arriva tarieventabel (2026)'!$A:$C,2,FALSE)))*1</f>
        <v>8.5</v>
      </c>
      <c r="BR10" s="97">
        <f>IF(BR$4="2e klas",
(VLOOKUP(BP10,'Arriva tarieventabel (2026)'!$A:$C,3,FALSE))*1,
(VLOOKUP(BP10,'Arriva tarieventabel (2026)'!$A:$C,2,FALSE)))*1</f>
        <v>13.59</v>
      </c>
      <c r="BS10" s="96">
        <f t="shared" ref="BS10:BS25" si="30">$BP10+$BS$27</f>
        <v>33</v>
      </c>
      <c r="BT10" s="97">
        <f>IF(BT$4="2e klas",
(VLOOKUP(BS10,'Arriva tarieventabel (2026)'!$A:$C,3,FALSE))*1,
(VLOOKUP(BS10,'Arriva tarieventabel (2026)'!$A:$C,2,FALSE)))*1</f>
        <v>8.73</v>
      </c>
      <c r="BU10" s="97">
        <f>IF(BU$4="2e klas",
(VLOOKUP(BS10,'Arriva tarieventabel (2026)'!$A:$C,3,FALSE))*1,
(VLOOKUP(BS10,'Arriva tarieventabel (2026)'!$A:$C,2,FALSE)))*1</f>
        <v>13.98</v>
      </c>
      <c r="BV10" s="96">
        <f t="shared" ref="BV10:BV25" si="31">$BP10+$BV$27</f>
        <v>35</v>
      </c>
      <c r="BW10" s="97">
        <f>IF(BW$4="2e klas",
(VLOOKUP(BV10,'Arriva tarieventabel (2026)'!$A:$C,3,FALSE))*1,
(VLOOKUP(BV10,'Arriva tarieventabel (2026)'!$A:$C,2,FALSE)))*1</f>
        <v>9.19</v>
      </c>
      <c r="BX10" s="97">
        <f>IF(BX$4="2e klas",
(VLOOKUP(BV10,'Arriva tarieventabel (2026)'!$A:$C,3,FALSE))*1,
(VLOOKUP(BV10,'Arriva tarieventabel (2026)'!$A:$C,2,FALSE)))*1</f>
        <v>14.75</v>
      </c>
    </row>
    <row r="11" spans="1:76" x14ac:dyDescent="0.35">
      <c r="A11" s="28" t="s">
        <v>33</v>
      </c>
      <c r="B11" s="107">
        <v>11</v>
      </c>
      <c r="C11" s="40">
        <f>IF(C$4="2e klas",
C$10+(VLOOKUP(B11,'Arriva tarieventabel (2026)'!$A:$C,3,FALSE)-VLOOKUP(B$10,'Arriva tarieventabel (2026)'!$A:$C,3,FALSE)),
C$10+(VLOOKUP(B11,'Arriva tarieventabel (2026)'!$A:$C,2,FALSE)-VLOOKUP(B$10,'Arriva tarieventabel (2026)'!$A:$C,2,FALSE)))</f>
        <v>8.6300000000000008</v>
      </c>
      <c r="D11" s="40">
        <f>IF(D$4="2e klas",
D$10+(VLOOKUP(B11,'Arriva tarieventabel (2026)'!$A:$C,3,FALSE)-VLOOKUP(B$10,'Arriva tarieventabel (2026)'!$A:$C,3,FALSE)),
D$10+(VLOOKUP(B11,'Arriva tarieventabel (2026)'!$A:$C,2,FALSE)-VLOOKUP(B$10,'Arriva tarieventabel (2026)'!$A:$C,2,FALSE)))</f>
        <v>13.14</v>
      </c>
      <c r="E11" s="107">
        <f t="shared" ref="E11:E26" si="32">$B11</f>
        <v>11</v>
      </c>
      <c r="F11" s="40">
        <f>IF(F$4="2e klas",
F$10+(VLOOKUP(E11,'Arriva tarieventabel (2026)'!$A:$C,3,FALSE)-VLOOKUP(E$10,'Arriva tarieventabel (2026)'!$A:$C,3,FALSE)),
F$10+(VLOOKUP(E11,'Arriva tarieventabel (2026)'!$A:$C,2,FALSE)-VLOOKUP(E$10,'Arriva tarieventabel (2026)'!$A:$C,2,FALSE)))</f>
        <v>8.6300000000000008</v>
      </c>
      <c r="G11" s="108">
        <f>IF(G$4="2e klas",
G$10+(VLOOKUP(E11,'Arriva tarieventabel (2026)'!$A:$C,3,FALSE)-VLOOKUP(E$10,'Arriva tarieventabel (2026)'!$A:$C,3,FALSE)),
G$10+(VLOOKUP(E11,'Arriva tarieventabel (2026)'!$A:$C,2,FALSE)-VLOOKUP(E$10,'Arriva tarieventabel (2026)'!$A:$C,2,FALSE)))</f>
        <v>13.14</v>
      </c>
      <c r="H11" s="107">
        <f t="shared" ref="H11:H26" si="33">$B11</f>
        <v>11</v>
      </c>
      <c r="I11" s="40">
        <f>IF(I$4="2e klas",
I$10+(VLOOKUP(H11,'Arriva tarieventabel (2026)'!$A:$C,3,FALSE)-VLOOKUP(H$10,'Arriva tarieventabel (2026)'!$A:$C,3,FALSE)),
I$10+(VLOOKUP(H11,'Arriva tarieventabel (2026)'!$A:$C,2,FALSE)-VLOOKUP(H$10,'Arriva tarieventabel (2026)'!$A:$C,2,FALSE)))</f>
        <v>6.23</v>
      </c>
      <c r="J11" s="108">
        <f>IF(J$4="2e klas",
J$10+(VLOOKUP(H11,'Arriva tarieventabel (2026)'!$A:$C,3,FALSE)-VLOOKUP(H$10,'Arriva tarieventabel (2026)'!$A:$C,3,FALSE)),
J$10+(VLOOKUP(H11,'Arriva tarieventabel (2026)'!$A:$C,2,FALSE)-VLOOKUP(H$10,'Arriva tarieventabel (2026)'!$A:$C,2,FALSE)))</f>
        <v>9.9400000000000013</v>
      </c>
      <c r="K11" s="107">
        <f t="shared" ref="K11:K26" si="34">$B11</f>
        <v>11</v>
      </c>
      <c r="L11" s="40">
        <f>IF(L$4="2e klas",
L$10+(VLOOKUP(K11,'Arriva tarieventabel (2026)'!$A:$C,3,FALSE)-VLOOKUP(K$10,'Arriva tarieventabel (2026)'!$A:$C,3,FALSE)),
L$10+(VLOOKUP(K11,'Arriva tarieventabel (2026)'!$A:$C,2,FALSE)-VLOOKUP(K$10,'Arriva tarieventabel (2026)'!$A:$C,2,FALSE)))</f>
        <v>3.73</v>
      </c>
      <c r="M11" s="40">
        <f>IF(M$4="2e klas",
M$10+(VLOOKUP(K11,'Arriva tarieventabel (2026)'!$A:$C,3,FALSE)-VLOOKUP(K$10,'Arriva tarieventabel (2026)'!$A:$C,3,FALSE)),
M$10+(VLOOKUP(K11,'Arriva tarieventabel (2026)'!$A:$C,2,FALSE)-VLOOKUP(K$10,'Arriva tarieventabel (2026)'!$A:$C,2,FALSE)))</f>
        <v>6.34</v>
      </c>
      <c r="N11" s="131">
        <f t="shared" ref="N11:N26" si="35">$B11-$K$9</f>
        <v>9</v>
      </c>
      <c r="O11" s="40">
        <f>IF(O$4="2e klas",
O$10+(VLOOKUP(N11,'Arriva tarieventabel (2026)'!$A:$C,3,FALSE)-VLOOKUP(N$10,'Arriva tarieventabel (2026)'!$A:$C,3,FALSE)),
O$10+(VLOOKUP(N11,'Arriva tarieventabel (2026)'!$A:$C,2,FALSE)-VLOOKUP(N$10,'Arriva tarieventabel (2026)'!$A:$C,2,FALSE)))</f>
        <v>3.23</v>
      </c>
      <c r="P11" s="40">
        <f>IF(P$4="2e klas",
P$10+(VLOOKUP(N11,'Arriva tarieventabel (2026)'!$A:$C,3,FALSE)-VLOOKUP(N$10,'Arriva tarieventabel (2026)'!$A:$C,3,FALSE)),
P$10+(VLOOKUP(N11,'Arriva tarieventabel (2026)'!$A:$C,2,FALSE)-VLOOKUP(N$10,'Arriva tarieventabel (2026)'!$A:$C,2,FALSE)))</f>
        <v>6.3400000000000007</v>
      </c>
      <c r="Q11" s="132">
        <v>1</v>
      </c>
      <c r="R11" s="48">
        <f>VLOOKUP(Q11,'Arriva tarieventabel (2026)'!$A:$C,3,FALSE)*1</f>
        <v>1.39</v>
      </c>
      <c r="S11" s="48">
        <f>VLOOKUP(Q11,'Arriva tarieventabel (2026)'!$A:$C,2,FALSE)*1</f>
        <v>1.55</v>
      </c>
      <c r="T11" s="133"/>
      <c r="U11" s="49"/>
      <c r="V11" s="49"/>
      <c r="W11" s="98">
        <v>3</v>
      </c>
      <c r="X11" s="97">
        <f>IF(X$4="2e klas",
(VLOOKUP(W11,'Arriva tarieventabel (2026)'!$A:$C,3,FALSE))*1,
(VLOOKUP(W11,'Arriva tarieventabel (2026)'!$A:$C,2,FALSE)))*1</f>
        <v>1.85</v>
      </c>
      <c r="Y11" s="97">
        <f>IF(Y$4="2e klas",
(VLOOKUP(W11,'Arriva tarieventabel (2026)'!$A:$C,3,FALSE))*1,
(VLOOKUP(W11,'Arriva tarieventabel (2026)'!$A:$C,2,FALSE)))*1</f>
        <v>2.3199999999999998</v>
      </c>
      <c r="Z11" s="96">
        <f>W11+$Z$12</f>
        <v>6</v>
      </c>
      <c r="AA11" s="97">
        <f>IF(AA$4="2e klas",
(VLOOKUP(Z11,'Arriva tarieventabel (2026)'!$A:$C,3,FALSE))*1,
(VLOOKUP(Z11,'Arriva tarieventabel (2026)'!$A:$C,2,FALSE)))*1</f>
        <v>2.54</v>
      </c>
      <c r="AB11" s="97">
        <f>IF(AB$4="2e klas",
(VLOOKUP(Z11,'Arriva tarieventabel (2026)'!$A:$C,3,FALSE))*1,
(VLOOKUP(Z11,'Arriva tarieventabel (2026)'!$A:$C,2,FALSE)))*1</f>
        <v>3.49</v>
      </c>
      <c r="AC11" s="96">
        <f>Z11+$AC$13</f>
        <v>10</v>
      </c>
      <c r="AD11" s="97">
        <f>IF(AD$4="2e klas",
(VLOOKUP(AC11,'Arriva tarieventabel (2026)'!$A:$C,3,FALSE))*1,
(VLOOKUP(AC11,'Arriva tarieventabel (2026)'!$A:$C,2,FALSE)))*1</f>
        <v>3.45</v>
      </c>
      <c r="AE11" s="97">
        <f>IF(AE$4="2e klas",
(VLOOKUP(AC11,'Arriva tarieventabel (2026)'!$A:$C,3,FALSE))*1,
(VLOOKUP(AC11,'Arriva tarieventabel (2026)'!$A:$C,2,FALSE)))*1</f>
        <v>5.04</v>
      </c>
      <c r="AF11" s="96">
        <f>AC11+$AF$14</f>
        <v>13</v>
      </c>
      <c r="AG11" s="97">
        <f>IF(AG$4="2e klas",
(VLOOKUP(AF11,'Arriva tarieventabel (2026)'!$A:$C,3,FALSE))*1,
(VLOOKUP(AF11,'Arriva tarieventabel (2026)'!$A:$C,2,FALSE)))*1</f>
        <v>4.1399999999999997</v>
      </c>
      <c r="AH11" s="97">
        <f>IF(AH$4="2e klas",
(VLOOKUP(AF11,'Arriva tarieventabel (2026)'!$A:$C,3,FALSE))*1,
(VLOOKUP(AF11,'Arriva tarieventabel (2026)'!$A:$C,2,FALSE)))*1</f>
        <v>6.21</v>
      </c>
      <c r="AI11" s="96">
        <f>AF11+$AI$15</f>
        <v>16</v>
      </c>
      <c r="AJ11" s="97">
        <f>IF(AJ$4="2e klas",
(VLOOKUP(AI11,'Arriva tarieventabel (2026)'!$A:$C,3,FALSE))*1,
(VLOOKUP(AI11,'Arriva tarieventabel (2026)'!$A:$C,2,FALSE)))*1</f>
        <v>4.83</v>
      </c>
      <c r="AK11" s="97">
        <f>IF(AK$4="2e klas",
(VLOOKUP(AI11,'Arriva tarieventabel (2026)'!$A:$C,3,FALSE))*1,
(VLOOKUP(AI11,'Arriva tarieventabel (2026)'!$A:$C,2,FALSE)))*1</f>
        <v>7.37</v>
      </c>
      <c r="AL11" s="96">
        <f t="shared" si="20"/>
        <v>18</v>
      </c>
      <c r="AM11" s="97">
        <f>IF(AM$4="2e klas",
(VLOOKUP(AL11,'Arriva tarieventabel (2026)'!$A:$C,3,FALSE))*1,
(VLOOKUP(AL11,'Arriva tarieventabel (2026)'!$A:$C,2,FALSE)))*1</f>
        <v>5.29</v>
      </c>
      <c r="AN11" s="97">
        <f>IF(AN$4="2e klas",
(VLOOKUP(AL11,'Arriva tarieventabel (2026)'!$A:$C,3,FALSE))*1,
(VLOOKUP(AL11,'Arriva tarieventabel (2026)'!$A:$C,2,FALSE)))*1</f>
        <v>8.15</v>
      </c>
      <c r="AO11" s="96">
        <f t="shared" si="21"/>
        <v>22</v>
      </c>
      <c r="AP11" s="97">
        <f>IF(AP$4="2e klas",
(VLOOKUP(AO11,'Arriva tarieventabel (2026)'!$A:$C,3,FALSE))*1,
(VLOOKUP(AO11,'Arriva tarieventabel (2026)'!$A:$C,2,FALSE)))*1</f>
        <v>6.2</v>
      </c>
      <c r="AQ11" s="97">
        <f>IF(AQ$4="2e klas",
(VLOOKUP(AO11,'Arriva tarieventabel (2026)'!$A:$C,3,FALSE))*1,
(VLOOKUP(AO11,'Arriva tarieventabel (2026)'!$A:$C,2,FALSE)))*1</f>
        <v>9.6999999999999993</v>
      </c>
      <c r="AR11" s="96">
        <f t="shared" si="22"/>
        <v>24</v>
      </c>
      <c r="AS11" s="97">
        <f>IF(AS$4="2e klas",
(VLOOKUP(AR11,'Arriva tarieventabel (2026)'!$A:$C,3,FALSE))*1,
(VLOOKUP(AR11,'Arriva tarieventabel (2026)'!$A:$C,2,FALSE)))*1</f>
        <v>6.66</v>
      </c>
      <c r="AT11" s="97">
        <f>IF(AT$4="2e klas",
(VLOOKUP(AR11,'Arriva tarieventabel (2026)'!$A:$C,3,FALSE))*1,
(VLOOKUP(AR11,'Arriva tarieventabel (2026)'!$A:$C,2,FALSE)))*1</f>
        <v>10.48</v>
      </c>
      <c r="AU11" s="96">
        <f t="shared" si="23"/>
        <v>26</v>
      </c>
      <c r="AV11" s="97">
        <f>IF(AV$4="2e klas",
(VLOOKUP(AU11,'Arriva tarieventabel (2026)'!$A:$C,3,FALSE))*1,
(VLOOKUP(AU11,'Arriva tarieventabel (2026)'!$A:$C,2,FALSE)))*1</f>
        <v>7.12</v>
      </c>
      <c r="AW11" s="97">
        <f>IF(AW$4="2e klas",
(VLOOKUP(AU11,'Arriva tarieventabel (2026)'!$A:$C,3,FALSE))*1,
(VLOOKUP(AU11,'Arriva tarieventabel (2026)'!$A:$C,2,FALSE)))*1</f>
        <v>11.26</v>
      </c>
      <c r="AX11" s="96">
        <f t="shared" si="24"/>
        <v>29</v>
      </c>
      <c r="AY11" s="97">
        <f>IF(AY$4="2e klas",
(VLOOKUP(AX11,'Arriva tarieventabel (2026)'!$A:$C,3,FALSE))*1,
(VLOOKUP(AX11,'Arriva tarieventabel (2026)'!$A:$C,2,FALSE)))*1</f>
        <v>7.81</v>
      </c>
      <c r="AZ11" s="97">
        <f>IF(AZ$4="2e klas",
(VLOOKUP(AX11,'Arriva tarieventabel (2026)'!$A:$C,3,FALSE))*1,
(VLOOKUP(AX11,'Arriva tarieventabel (2026)'!$A:$C,2,FALSE)))*1</f>
        <v>12.42</v>
      </c>
      <c r="BA11" s="96">
        <f t="shared" si="25"/>
        <v>32</v>
      </c>
      <c r="BB11" s="97">
        <f>IF(BB$4="2e klas",
(VLOOKUP(BA11,'Arriva tarieventabel (2026)'!$A:$C,3,FALSE))*1,
(VLOOKUP(BA11,'Arriva tarieventabel (2026)'!$A:$C,2,FALSE)))*1</f>
        <v>8.5</v>
      </c>
      <c r="BC11" s="97">
        <f>IF(BC$4="2e klas",
(VLOOKUP(BA11,'Arriva tarieventabel (2026)'!$A:$C,3,FALSE))*1,
(VLOOKUP(BA11,'Arriva tarieventabel (2026)'!$A:$C,2,FALSE)))*1</f>
        <v>13.59</v>
      </c>
      <c r="BD11" s="96">
        <f t="shared" si="26"/>
        <v>35</v>
      </c>
      <c r="BE11" s="97">
        <f>IF(BE$4="2e klas",
(VLOOKUP(BD11,'Arriva tarieventabel (2026)'!$A:$C,3,FALSE))*1,
(VLOOKUP(BD11,'Arriva tarieventabel (2026)'!$A:$C,2,FALSE)))*1</f>
        <v>9.19</v>
      </c>
      <c r="BF11" s="97">
        <f>IF(BF$4="2e klas",
(VLOOKUP(BD11,'Arriva tarieventabel (2026)'!$A:$C,3,FALSE))*1,
(VLOOKUP(BD11,'Arriva tarieventabel (2026)'!$A:$C,2,FALSE)))*1</f>
        <v>14.75</v>
      </c>
      <c r="BG11" s="96">
        <f t="shared" si="27"/>
        <v>36</v>
      </c>
      <c r="BH11" s="97">
        <f>IF(BH$4="2e klas",
(VLOOKUP(BG11,'Arriva tarieventabel (2026)'!$A:$C,3,FALSE))*1,
(VLOOKUP(BG11,'Arriva tarieventabel (2026)'!$A:$C,2,FALSE)))*1</f>
        <v>9.42</v>
      </c>
      <c r="BI11" s="97">
        <f>IF(BI$4="2e klas",
(VLOOKUP(BG11,'Arriva tarieventabel (2026)'!$A:$C,3,FALSE))*1,
(VLOOKUP(BG11,'Arriva tarieventabel (2026)'!$A:$C,2,FALSE)))*1</f>
        <v>15.14</v>
      </c>
      <c r="BJ11" s="96">
        <f t="shared" si="28"/>
        <v>47</v>
      </c>
      <c r="BK11" s="97">
        <f>IF(BK$4="2e klas",
(VLOOKUP(BJ11,'Arriva tarieventabel (2026)'!$A:$C,3,FALSE))*1,
(VLOOKUP(BJ11,'Arriva tarieventabel (2026)'!$A:$C,2,FALSE)))*1</f>
        <v>11.92</v>
      </c>
      <c r="BL11" s="97">
        <f>IF(BL$4="2e klas",
(VLOOKUP(BJ11,'Arriva tarieventabel (2026)'!$A:$C,3,FALSE))*1,
(VLOOKUP(BJ11,'Arriva tarieventabel (2026)'!$A:$C,2,FALSE)))*1</f>
        <v>19.39</v>
      </c>
      <c r="BM11" s="96">
        <f t="shared" si="29"/>
        <v>50</v>
      </c>
      <c r="BN11" s="97">
        <f>IF(BN$4="2e klas",
(VLOOKUP(BM11,'Arriva tarieventabel (2026)'!$A:$C,3,FALSE))*1,
(VLOOKUP(BM11,'Arriva tarieventabel (2026)'!$A:$C,2,FALSE)))*1</f>
        <v>12.6</v>
      </c>
      <c r="BO11" s="97">
        <f>IF(BO$4="2e klas",
(VLOOKUP(BM11,'Arriva tarieventabel (2026)'!$A:$C,3,FALSE))*1,
(VLOOKUP(BM11,'Arriva tarieventabel (2026)'!$A:$C,2,FALSE)))*1</f>
        <v>20.54</v>
      </c>
      <c r="BP11" s="96">
        <v>31</v>
      </c>
      <c r="BQ11" s="97">
        <f>IF(BQ$4="2e klas",
(VLOOKUP(BP11,'Arriva tarieventabel (2026)'!$A:$C,3,FALSE))*1,
(VLOOKUP(BP11,'Arriva tarieventabel (2026)'!$A:$C,2,FALSE)))*1</f>
        <v>8.27</v>
      </c>
      <c r="BR11" s="97">
        <f>IF(BR$4="2e klas",
(VLOOKUP(BP11,'Arriva tarieventabel (2026)'!$A:$C,3,FALSE))*1,
(VLOOKUP(BP11,'Arriva tarieventabel (2026)'!$A:$C,2,FALSE)))*1</f>
        <v>13.2</v>
      </c>
      <c r="BS11" s="96">
        <f t="shared" si="30"/>
        <v>32</v>
      </c>
      <c r="BT11" s="97">
        <f>IF(BT$4="2e klas",
(VLOOKUP(BS11,'Arriva tarieventabel (2026)'!$A:$C,3,FALSE))*1,
(VLOOKUP(BS11,'Arriva tarieventabel (2026)'!$A:$C,2,FALSE)))*1</f>
        <v>8.5</v>
      </c>
      <c r="BU11" s="97">
        <f>IF(BU$4="2e klas",
(VLOOKUP(BS11,'Arriva tarieventabel (2026)'!$A:$C,3,FALSE))*1,
(VLOOKUP(BS11,'Arriva tarieventabel (2026)'!$A:$C,2,FALSE)))*1</f>
        <v>13.59</v>
      </c>
      <c r="BV11" s="96">
        <f t="shared" si="31"/>
        <v>34</v>
      </c>
      <c r="BW11" s="97">
        <f>IF(BW$4="2e klas",
(VLOOKUP(BV11,'Arriva tarieventabel (2026)'!$A:$C,3,FALSE))*1,
(VLOOKUP(BV11,'Arriva tarieventabel (2026)'!$A:$C,2,FALSE)))*1</f>
        <v>8.9600000000000009</v>
      </c>
      <c r="BX11" s="97">
        <f>IF(BX$4="2e klas",
(VLOOKUP(BV11,'Arriva tarieventabel (2026)'!$A:$C,3,FALSE))*1,
(VLOOKUP(BV11,'Arriva tarieventabel (2026)'!$A:$C,2,FALSE)))*1</f>
        <v>14.37</v>
      </c>
    </row>
    <row r="12" spans="1:76" x14ac:dyDescent="0.35">
      <c r="A12" s="29" t="s">
        <v>9</v>
      </c>
      <c r="B12" s="134">
        <v>14</v>
      </c>
      <c r="C12" s="135">
        <f>IF(C$4="2e klas",
C$10+(VLOOKUP(B12,'Arriva tarieventabel (2026)'!$A:$C,3,FALSE)-VLOOKUP(B$10,'Arriva tarieventabel (2026)'!$A:$C,3,FALSE)),
C$10+(VLOOKUP(B12,'Arriva tarieventabel (2026)'!$A:$C,2,FALSE)-VLOOKUP(B$10,'Arriva tarieventabel (2026)'!$A:$C,2,FALSE)))</f>
        <v>9.32</v>
      </c>
      <c r="D12" s="136">
        <f>IF(D$4="2e klas",
D$10+(VLOOKUP(B12,'Arriva tarieventabel (2026)'!$A:$C,3,FALSE)-VLOOKUP(B$10,'Arriva tarieventabel (2026)'!$A:$C,3,FALSE)),
D$10+(VLOOKUP(B12,'Arriva tarieventabel (2026)'!$A:$C,2,FALSE)-VLOOKUP(B$10,'Arriva tarieventabel (2026)'!$A:$C,2,FALSE)))</f>
        <v>14.309999999999999</v>
      </c>
      <c r="E12" s="134">
        <f t="shared" si="32"/>
        <v>14</v>
      </c>
      <c r="F12" s="135">
        <f>IF(F$4="2e klas",
F$10+(VLOOKUP(E12,'Arriva tarieventabel (2026)'!$A:$C,3,FALSE)-VLOOKUP(E$10,'Arriva tarieventabel (2026)'!$A:$C,3,FALSE)),
F$10+(VLOOKUP(E12,'Arriva tarieventabel (2026)'!$A:$C,2,FALSE)-VLOOKUP(E$10,'Arriva tarieventabel (2026)'!$A:$C,2,FALSE)))</f>
        <v>9.32</v>
      </c>
      <c r="G12" s="136">
        <f>IF(G$4="2e klas",
G$10+(VLOOKUP(E12,'Arriva tarieventabel (2026)'!$A:$C,3,FALSE)-VLOOKUP(E$10,'Arriva tarieventabel (2026)'!$A:$C,3,FALSE)),
G$10+(VLOOKUP(E12,'Arriva tarieventabel (2026)'!$A:$C,2,FALSE)-VLOOKUP(E$10,'Arriva tarieventabel (2026)'!$A:$C,2,FALSE)))</f>
        <v>14.309999999999999</v>
      </c>
      <c r="H12" s="134">
        <f t="shared" si="33"/>
        <v>14</v>
      </c>
      <c r="I12" s="135">
        <f>IF(I$4="2e klas",
I$10+(VLOOKUP(H12,'Arriva tarieventabel (2026)'!$A:$C,3,FALSE)-VLOOKUP(H$10,'Arriva tarieventabel (2026)'!$A:$C,3,FALSE)),
I$10+(VLOOKUP(H12,'Arriva tarieventabel (2026)'!$A:$C,2,FALSE)-VLOOKUP(H$10,'Arriva tarieventabel (2026)'!$A:$C,2,FALSE)))</f>
        <v>6.92</v>
      </c>
      <c r="J12" s="136">
        <f>IF(J$4="2e klas",
J$10+(VLOOKUP(H12,'Arriva tarieventabel (2026)'!$A:$C,3,FALSE)-VLOOKUP(H$10,'Arriva tarieventabel (2026)'!$A:$C,3,FALSE)),
J$10+(VLOOKUP(H12,'Arriva tarieventabel (2026)'!$A:$C,2,FALSE)-VLOOKUP(H$10,'Arriva tarieventabel (2026)'!$A:$C,2,FALSE)))</f>
        <v>11.11</v>
      </c>
      <c r="K12" s="107">
        <f t="shared" si="34"/>
        <v>14</v>
      </c>
      <c r="L12" s="40">
        <f>IF(L$4="2e klas",
L$10+(VLOOKUP(K12,'Arriva tarieventabel (2026)'!$A:$C,3,FALSE)-VLOOKUP(K$10,'Arriva tarieventabel (2026)'!$A:$C,3,FALSE)),
L$10+(VLOOKUP(K12,'Arriva tarieventabel (2026)'!$A:$C,2,FALSE)-VLOOKUP(K$10,'Arriva tarieventabel (2026)'!$A:$C,2,FALSE)))</f>
        <v>4.42</v>
      </c>
      <c r="M12" s="108">
        <f>IF(M$4="2e klas",
M$10+(VLOOKUP(K12,'Arriva tarieventabel (2026)'!$A:$C,3,FALSE)-VLOOKUP(K$10,'Arriva tarieventabel (2026)'!$A:$C,3,FALSE)),
M$10+(VLOOKUP(K12,'Arriva tarieventabel (2026)'!$A:$C,2,FALSE)-VLOOKUP(K$10,'Arriva tarieventabel (2026)'!$A:$C,2,FALSE)))</f>
        <v>7.51</v>
      </c>
      <c r="N12" s="131">
        <f t="shared" si="35"/>
        <v>12</v>
      </c>
      <c r="O12" s="40">
        <f>IF(O$4="2e klas",
O$10+(VLOOKUP(N12,'Arriva tarieventabel (2026)'!$A:$C,3,FALSE)-VLOOKUP(N$10,'Arriva tarieventabel (2026)'!$A:$C,3,FALSE)),
O$10+(VLOOKUP(N12,'Arriva tarieventabel (2026)'!$A:$C,2,FALSE)-VLOOKUP(N$10,'Arriva tarieventabel (2026)'!$A:$C,2,FALSE)))</f>
        <v>3.92</v>
      </c>
      <c r="P12" s="108">
        <f>IF(P$4="2e klas",
P$10+(VLOOKUP(N12,'Arriva tarieventabel (2026)'!$A:$C,3,FALSE)-VLOOKUP(N$10,'Arriva tarieventabel (2026)'!$A:$C,3,FALSE)),
P$10+(VLOOKUP(N12,'Arriva tarieventabel (2026)'!$A:$C,2,FALSE)-VLOOKUP(N$10,'Arriva tarieventabel (2026)'!$A:$C,2,FALSE)))</f>
        <v>7.5000000000000009</v>
      </c>
      <c r="Q12" s="112">
        <v>4</v>
      </c>
      <c r="R12" s="48">
        <f>VLOOKUP(Q12,'Arriva tarieventabel (2026)'!$A:$C,3,FALSE)*1</f>
        <v>2.08</v>
      </c>
      <c r="S12" s="48">
        <f>VLOOKUP(Q12,'Arriva tarieventabel (2026)'!$A:$C,2,FALSE)*1</f>
        <v>2.71</v>
      </c>
      <c r="T12" s="112">
        <f>Q12-Q11</f>
        <v>3</v>
      </c>
      <c r="U12" s="50">
        <f>VLOOKUP(T12,'Arriva tarieventabel (2026)'!$A:$C,3,FALSE)*1</f>
        <v>1.85</v>
      </c>
      <c r="V12" s="50">
        <f>VLOOKUP(T12,'Arriva tarieventabel (2026)'!$A:$C,2,FALSE)*1</f>
        <v>2.3199999999999998</v>
      </c>
      <c r="W12" s="99"/>
      <c r="X12" s="100"/>
      <c r="Y12" s="100"/>
      <c r="Z12" s="98">
        <v>3</v>
      </c>
      <c r="AA12" s="97">
        <f>IF(AA$4="2e klas",
(VLOOKUP(Z12,'Arriva tarieventabel (2026)'!$A:$C,3,FALSE))*1,
(VLOOKUP(Z12,'Arriva tarieventabel (2026)'!$A:$C,2,FALSE)))*1</f>
        <v>1.85</v>
      </c>
      <c r="AB12" s="97">
        <f>IF(AB$4="2e klas",
(VLOOKUP(Z12,'Arriva tarieventabel (2026)'!$A:$C,3,FALSE))*1,
(VLOOKUP(Z12,'Arriva tarieventabel (2026)'!$A:$C,2,FALSE)))*1</f>
        <v>2.3199999999999998</v>
      </c>
      <c r="AC12" s="96">
        <f>Z12+$AC$13</f>
        <v>7</v>
      </c>
      <c r="AD12" s="97">
        <f>IF(AD$4="2e klas",
(VLOOKUP(AC12,'Arriva tarieventabel (2026)'!$A:$C,3,FALSE))*1,
(VLOOKUP(AC12,'Arriva tarieventabel (2026)'!$A:$C,2,FALSE)))*1</f>
        <v>2.76</v>
      </c>
      <c r="AE12" s="97">
        <f>IF(AE$4="2e klas",
(VLOOKUP(AC12,'Arriva tarieventabel (2026)'!$A:$C,3,FALSE))*1,
(VLOOKUP(AC12,'Arriva tarieventabel (2026)'!$A:$C,2,FALSE)))*1</f>
        <v>3.88</v>
      </c>
      <c r="AF12" s="96">
        <f>AC12+$AF$14</f>
        <v>10</v>
      </c>
      <c r="AG12" s="97">
        <f>IF(AG$4="2e klas",
(VLOOKUP(AF12,'Arriva tarieventabel (2026)'!$A:$C,3,FALSE))*1,
(VLOOKUP(AF12,'Arriva tarieventabel (2026)'!$A:$C,2,FALSE)))*1</f>
        <v>3.45</v>
      </c>
      <c r="AH12" s="97">
        <f>IF(AH$4="2e klas",
(VLOOKUP(AF12,'Arriva tarieventabel (2026)'!$A:$C,3,FALSE))*1,
(VLOOKUP(AF12,'Arriva tarieventabel (2026)'!$A:$C,2,FALSE)))*1</f>
        <v>5.04</v>
      </c>
      <c r="AI12" s="96">
        <f>AF12+$AI$15</f>
        <v>13</v>
      </c>
      <c r="AJ12" s="97">
        <f>IF(AJ$4="2e klas",
(VLOOKUP(AI12,'Arriva tarieventabel (2026)'!$A:$C,3,FALSE))*1,
(VLOOKUP(AI12,'Arriva tarieventabel (2026)'!$A:$C,2,FALSE)))*1</f>
        <v>4.1399999999999997</v>
      </c>
      <c r="AK12" s="97">
        <f>IF(AK$4="2e klas",
(VLOOKUP(AI12,'Arriva tarieventabel (2026)'!$A:$C,3,FALSE))*1,
(VLOOKUP(AI12,'Arriva tarieventabel (2026)'!$A:$C,2,FALSE)))*1</f>
        <v>6.21</v>
      </c>
      <c r="AL12" s="96">
        <f t="shared" si="20"/>
        <v>15</v>
      </c>
      <c r="AM12" s="97">
        <f>IF(AM$4="2e klas",
(VLOOKUP(AL12,'Arriva tarieventabel (2026)'!$A:$C,3,FALSE))*1,
(VLOOKUP(AL12,'Arriva tarieventabel (2026)'!$A:$C,2,FALSE)))*1</f>
        <v>4.5999999999999996</v>
      </c>
      <c r="AN12" s="97">
        <f>IF(AN$4="2e klas",
(VLOOKUP(AL12,'Arriva tarieventabel (2026)'!$A:$C,3,FALSE))*1,
(VLOOKUP(AL12,'Arriva tarieventabel (2026)'!$A:$C,2,FALSE)))*1</f>
        <v>6.99</v>
      </c>
      <c r="AO12" s="96">
        <f t="shared" si="21"/>
        <v>19</v>
      </c>
      <c r="AP12" s="97">
        <f>IF(AP$4="2e klas",
(VLOOKUP(AO12,'Arriva tarieventabel (2026)'!$A:$C,3,FALSE))*1,
(VLOOKUP(AO12,'Arriva tarieventabel (2026)'!$A:$C,2,FALSE)))*1</f>
        <v>5.52</v>
      </c>
      <c r="AQ12" s="97">
        <f>IF(AQ$4="2e klas",
(VLOOKUP(AO12,'Arriva tarieventabel (2026)'!$A:$C,3,FALSE))*1,
(VLOOKUP(AO12,'Arriva tarieventabel (2026)'!$A:$C,2,FALSE)))*1</f>
        <v>8.5399999999999991</v>
      </c>
      <c r="AR12" s="96">
        <f t="shared" si="22"/>
        <v>21</v>
      </c>
      <c r="AS12" s="97">
        <f>IF(AS$4="2e klas",
(VLOOKUP(AR12,'Arriva tarieventabel (2026)'!$A:$C,3,FALSE))*1,
(VLOOKUP(AR12,'Arriva tarieventabel (2026)'!$A:$C,2,FALSE)))*1</f>
        <v>5.98</v>
      </c>
      <c r="AT12" s="97">
        <f>IF(AT$4="2e klas",
(VLOOKUP(AR12,'Arriva tarieventabel (2026)'!$A:$C,3,FALSE))*1,
(VLOOKUP(AR12,'Arriva tarieventabel (2026)'!$A:$C,2,FALSE)))*1</f>
        <v>9.32</v>
      </c>
      <c r="AU12" s="96">
        <f t="shared" si="23"/>
        <v>23</v>
      </c>
      <c r="AV12" s="97">
        <f>IF(AV$4="2e klas",
(VLOOKUP(AU12,'Arriva tarieventabel (2026)'!$A:$C,3,FALSE))*1,
(VLOOKUP(AU12,'Arriva tarieventabel (2026)'!$A:$C,2,FALSE)))*1</f>
        <v>6.43</v>
      </c>
      <c r="AW12" s="97">
        <f>IF(AW$4="2e klas",
(VLOOKUP(AU12,'Arriva tarieventabel (2026)'!$A:$C,3,FALSE))*1,
(VLOOKUP(AU12,'Arriva tarieventabel (2026)'!$A:$C,2,FALSE)))*1</f>
        <v>10.09</v>
      </c>
      <c r="AX12" s="96">
        <f t="shared" si="24"/>
        <v>26</v>
      </c>
      <c r="AY12" s="97">
        <f>IF(AY$4="2e klas",
(VLOOKUP(AX12,'Arriva tarieventabel (2026)'!$A:$C,3,FALSE))*1,
(VLOOKUP(AX12,'Arriva tarieventabel (2026)'!$A:$C,2,FALSE)))*1</f>
        <v>7.12</v>
      </c>
      <c r="AZ12" s="97">
        <f>IF(AZ$4="2e klas",
(VLOOKUP(AX12,'Arriva tarieventabel (2026)'!$A:$C,3,FALSE))*1,
(VLOOKUP(AX12,'Arriva tarieventabel (2026)'!$A:$C,2,FALSE)))*1</f>
        <v>11.26</v>
      </c>
      <c r="BA12" s="96">
        <f t="shared" si="25"/>
        <v>29</v>
      </c>
      <c r="BB12" s="97">
        <f>IF(BB$4="2e klas",
(VLOOKUP(BA12,'Arriva tarieventabel (2026)'!$A:$C,3,FALSE))*1,
(VLOOKUP(BA12,'Arriva tarieventabel (2026)'!$A:$C,2,FALSE)))*1</f>
        <v>7.81</v>
      </c>
      <c r="BC12" s="97">
        <f>IF(BC$4="2e klas",
(VLOOKUP(BA12,'Arriva tarieventabel (2026)'!$A:$C,3,FALSE))*1,
(VLOOKUP(BA12,'Arriva tarieventabel (2026)'!$A:$C,2,FALSE)))*1</f>
        <v>12.42</v>
      </c>
      <c r="BD12" s="96">
        <f t="shared" si="26"/>
        <v>32</v>
      </c>
      <c r="BE12" s="97">
        <f>IF(BE$4="2e klas",
(VLOOKUP(BD12,'Arriva tarieventabel (2026)'!$A:$C,3,FALSE))*1,
(VLOOKUP(BD12,'Arriva tarieventabel (2026)'!$A:$C,2,FALSE)))*1</f>
        <v>8.5</v>
      </c>
      <c r="BF12" s="97">
        <f>IF(BF$4="2e klas",
(VLOOKUP(BD12,'Arriva tarieventabel (2026)'!$A:$C,3,FALSE))*1,
(VLOOKUP(BD12,'Arriva tarieventabel (2026)'!$A:$C,2,FALSE)))*1</f>
        <v>13.59</v>
      </c>
      <c r="BG12" s="96">
        <f t="shared" si="27"/>
        <v>33</v>
      </c>
      <c r="BH12" s="97">
        <f>IF(BH$4="2e klas",
(VLOOKUP(BG12,'Arriva tarieventabel (2026)'!$A:$C,3,FALSE))*1,
(VLOOKUP(BG12,'Arriva tarieventabel (2026)'!$A:$C,2,FALSE)))*1</f>
        <v>8.73</v>
      </c>
      <c r="BI12" s="97">
        <f>IF(BI$4="2e klas",
(VLOOKUP(BG12,'Arriva tarieventabel (2026)'!$A:$C,3,FALSE))*1,
(VLOOKUP(BG12,'Arriva tarieventabel (2026)'!$A:$C,2,FALSE)))*1</f>
        <v>13.98</v>
      </c>
      <c r="BJ12" s="96">
        <f t="shared" si="28"/>
        <v>44</v>
      </c>
      <c r="BK12" s="97">
        <f>IF(BK$4="2e klas",
(VLOOKUP(BJ12,'Arriva tarieventabel (2026)'!$A:$C,3,FALSE))*1,
(VLOOKUP(BJ12,'Arriva tarieventabel (2026)'!$A:$C,2,FALSE)))*1</f>
        <v>11.24</v>
      </c>
      <c r="BL12" s="97">
        <f>IF(BL$4="2e klas",
(VLOOKUP(BJ12,'Arriva tarieventabel (2026)'!$A:$C,3,FALSE))*1,
(VLOOKUP(BJ12,'Arriva tarieventabel (2026)'!$A:$C,2,FALSE)))*1</f>
        <v>18.23</v>
      </c>
      <c r="BM12" s="96">
        <f t="shared" si="29"/>
        <v>47</v>
      </c>
      <c r="BN12" s="97">
        <f>IF(BN$4="2e klas",
(VLOOKUP(BM12,'Arriva tarieventabel (2026)'!$A:$C,3,FALSE))*1,
(VLOOKUP(BM12,'Arriva tarieventabel (2026)'!$A:$C,2,FALSE)))*1</f>
        <v>11.92</v>
      </c>
      <c r="BO12" s="97">
        <f>IF(BO$4="2e klas",
(VLOOKUP(BM12,'Arriva tarieventabel (2026)'!$A:$C,3,FALSE))*1,
(VLOOKUP(BM12,'Arriva tarieventabel (2026)'!$A:$C,2,FALSE)))*1</f>
        <v>19.39</v>
      </c>
      <c r="BP12" s="96">
        <v>28</v>
      </c>
      <c r="BQ12" s="97">
        <f>IF(BQ$4="2e klas",
(VLOOKUP(BP12,'Arriva tarieventabel (2026)'!$A:$C,3,FALSE))*1,
(VLOOKUP(BP12,'Arriva tarieventabel (2026)'!$A:$C,2,FALSE)))*1</f>
        <v>7.58</v>
      </c>
      <c r="BR12" s="97">
        <f>IF(BR$4="2e klas",
(VLOOKUP(BP12,'Arriva tarieventabel (2026)'!$A:$C,3,FALSE))*1,
(VLOOKUP(BP12,'Arriva tarieventabel (2026)'!$A:$C,2,FALSE)))*1</f>
        <v>12.04</v>
      </c>
      <c r="BS12" s="96">
        <f t="shared" si="30"/>
        <v>29</v>
      </c>
      <c r="BT12" s="97">
        <f>IF(BT$4="2e klas",
(VLOOKUP(BS12,'Arriva tarieventabel (2026)'!$A:$C,3,FALSE))*1,
(VLOOKUP(BS12,'Arriva tarieventabel (2026)'!$A:$C,2,FALSE)))*1</f>
        <v>7.81</v>
      </c>
      <c r="BU12" s="97">
        <f>IF(BU$4="2e klas",
(VLOOKUP(BS12,'Arriva tarieventabel (2026)'!$A:$C,3,FALSE))*1,
(VLOOKUP(BS12,'Arriva tarieventabel (2026)'!$A:$C,2,FALSE)))*1</f>
        <v>12.42</v>
      </c>
      <c r="BV12" s="96">
        <f t="shared" si="31"/>
        <v>31</v>
      </c>
      <c r="BW12" s="97">
        <f>IF(BW$4="2e klas",
(VLOOKUP(BV12,'Arriva tarieventabel (2026)'!$A:$C,3,FALSE))*1,
(VLOOKUP(BV12,'Arriva tarieventabel (2026)'!$A:$C,2,FALSE)))*1</f>
        <v>8.27</v>
      </c>
      <c r="BX12" s="97">
        <f>IF(BX$4="2e klas",
(VLOOKUP(BV12,'Arriva tarieventabel (2026)'!$A:$C,3,FALSE))*1,
(VLOOKUP(BV12,'Arriva tarieventabel (2026)'!$A:$C,2,FALSE)))*1</f>
        <v>13.2</v>
      </c>
    </row>
    <row r="13" spans="1:76" x14ac:dyDescent="0.35">
      <c r="A13" s="28" t="s">
        <v>10</v>
      </c>
      <c r="B13" s="134">
        <v>17</v>
      </c>
      <c r="C13" s="135">
        <f>IF(C$4="2e klas",
C$10+(VLOOKUP(B13,'Arriva tarieventabel (2026)'!$A:$C,3,FALSE)-VLOOKUP(B$10,'Arriva tarieventabel (2026)'!$A:$C,3,FALSE)),
C$10+(VLOOKUP(B13,'Arriva tarieventabel (2026)'!$A:$C,2,FALSE)-VLOOKUP(B$10,'Arriva tarieventabel (2026)'!$A:$C,2,FALSE)))</f>
        <v>10.01</v>
      </c>
      <c r="D13" s="136">
        <f>IF(D$4="2e klas",
D$10+(VLOOKUP(B13,'Arriva tarieventabel (2026)'!$A:$C,3,FALSE)-VLOOKUP(B$10,'Arriva tarieventabel (2026)'!$A:$C,3,FALSE)),
D$10+(VLOOKUP(B13,'Arriva tarieventabel (2026)'!$A:$C,2,FALSE)-VLOOKUP(B$10,'Arriva tarieventabel (2026)'!$A:$C,2,FALSE)))</f>
        <v>15.469999999999999</v>
      </c>
      <c r="E13" s="134">
        <f t="shared" si="32"/>
        <v>17</v>
      </c>
      <c r="F13" s="135">
        <f>IF(F$4="2e klas",
F$10+(VLOOKUP(E13,'Arriva tarieventabel (2026)'!$A:$C,3,FALSE)-VLOOKUP(E$10,'Arriva tarieventabel (2026)'!$A:$C,3,FALSE)),
F$10+(VLOOKUP(E13,'Arriva tarieventabel (2026)'!$A:$C,2,FALSE)-VLOOKUP(E$10,'Arriva tarieventabel (2026)'!$A:$C,2,FALSE)))</f>
        <v>10.01</v>
      </c>
      <c r="G13" s="136">
        <f>IF(G$4="2e klas",
G$10+(VLOOKUP(E13,'Arriva tarieventabel (2026)'!$A:$C,3,FALSE)-VLOOKUP(E$10,'Arriva tarieventabel (2026)'!$A:$C,3,FALSE)),
G$10+(VLOOKUP(E13,'Arriva tarieventabel (2026)'!$A:$C,2,FALSE)-VLOOKUP(E$10,'Arriva tarieventabel (2026)'!$A:$C,2,FALSE)))</f>
        <v>15.469999999999999</v>
      </c>
      <c r="H13" s="134">
        <f t="shared" si="33"/>
        <v>17</v>
      </c>
      <c r="I13" s="135">
        <f>IF(I$4="2e klas",
I$10+(VLOOKUP(H13,'Arriva tarieventabel (2026)'!$A:$C,3,FALSE)-VLOOKUP(H$10,'Arriva tarieventabel (2026)'!$A:$C,3,FALSE)),
I$10+(VLOOKUP(H13,'Arriva tarieventabel (2026)'!$A:$C,2,FALSE)-VLOOKUP(H$10,'Arriva tarieventabel (2026)'!$A:$C,2,FALSE)))</f>
        <v>7.6099999999999994</v>
      </c>
      <c r="J13" s="136">
        <f>IF(J$4="2e klas",
J$10+(VLOOKUP(H13,'Arriva tarieventabel (2026)'!$A:$C,3,FALSE)-VLOOKUP(H$10,'Arriva tarieventabel (2026)'!$A:$C,3,FALSE)),
J$10+(VLOOKUP(H13,'Arriva tarieventabel (2026)'!$A:$C,2,FALSE)-VLOOKUP(H$10,'Arriva tarieventabel (2026)'!$A:$C,2,FALSE)))</f>
        <v>12.27</v>
      </c>
      <c r="K13" s="107">
        <f t="shared" si="34"/>
        <v>17</v>
      </c>
      <c r="L13" s="40">
        <f>IF(L$4="2e klas",
L$10+(VLOOKUP(K13,'Arriva tarieventabel (2026)'!$A:$C,3,FALSE)-VLOOKUP(K$10,'Arriva tarieventabel (2026)'!$A:$C,3,FALSE)),
L$10+(VLOOKUP(K13,'Arriva tarieventabel (2026)'!$A:$C,2,FALSE)-VLOOKUP(K$10,'Arriva tarieventabel (2026)'!$A:$C,2,FALSE)))</f>
        <v>5.1099999999999994</v>
      </c>
      <c r="M13" s="108">
        <f>IF(M$4="2e klas",
M$10+(VLOOKUP(K13,'Arriva tarieventabel (2026)'!$A:$C,3,FALSE)-VLOOKUP(K$10,'Arriva tarieventabel (2026)'!$A:$C,3,FALSE)),
M$10+(VLOOKUP(K13,'Arriva tarieventabel (2026)'!$A:$C,2,FALSE)-VLOOKUP(K$10,'Arriva tarieventabel (2026)'!$A:$C,2,FALSE)))</f>
        <v>8.67</v>
      </c>
      <c r="N13" s="131">
        <f t="shared" si="35"/>
        <v>15</v>
      </c>
      <c r="O13" s="40">
        <f>IF(O$4="2e klas",
O$10+(VLOOKUP(N13,'Arriva tarieventabel (2026)'!$A:$C,3,FALSE)-VLOOKUP(N$10,'Arriva tarieventabel (2026)'!$A:$C,3,FALSE)),
O$10+(VLOOKUP(N13,'Arriva tarieventabel (2026)'!$A:$C,2,FALSE)-VLOOKUP(N$10,'Arriva tarieventabel (2026)'!$A:$C,2,FALSE)))</f>
        <v>4.6099999999999994</v>
      </c>
      <c r="P13" s="108">
        <f>IF(P$4="2e klas",
P$10+(VLOOKUP(N13,'Arriva tarieventabel (2026)'!$A:$C,3,FALSE)-VLOOKUP(N$10,'Arriva tarieventabel (2026)'!$A:$C,3,FALSE)),
P$10+(VLOOKUP(N13,'Arriva tarieventabel (2026)'!$A:$C,2,FALSE)-VLOOKUP(N$10,'Arriva tarieventabel (2026)'!$A:$C,2,FALSE)))</f>
        <v>8.6700000000000017</v>
      </c>
      <c r="Q13" s="112">
        <v>7</v>
      </c>
      <c r="R13" s="48">
        <f>VLOOKUP(Q13,'Arriva tarieventabel (2026)'!$A:$C,3,FALSE)*1</f>
        <v>2.76</v>
      </c>
      <c r="S13" s="48">
        <f>VLOOKUP(Q13,'Arriva tarieventabel (2026)'!$A:$C,2,FALSE)*1</f>
        <v>3.88</v>
      </c>
      <c r="T13" s="112">
        <f t="shared" ref="T13:T26" si="36">Q13-Q$11</f>
        <v>6</v>
      </c>
      <c r="U13" s="50">
        <f>VLOOKUP(T13,'Arriva tarieventabel (2026)'!$A:$C,3,FALSE)*1</f>
        <v>2.54</v>
      </c>
      <c r="V13" s="50">
        <f>VLOOKUP(T13,'Arriva tarieventabel (2026)'!$A:$C,2,FALSE)*1</f>
        <v>3.49</v>
      </c>
      <c r="W13" s="112">
        <f>T13-T12</f>
        <v>3</v>
      </c>
      <c r="X13" s="50">
        <f>VLOOKUP(W13,'Arriva tarieventabel (2026)'!$A:$C,3,FALSE)*1</f>
        <v>1.85</v>
      </c>
      <c r="Y13" s="50">
        <f>VLOOKUP(W13,'Arriva tarieventabel (2026)'!$A:$C,2,FALSE)*1</f>
        <v>2.3199999999999998</v>
      </c>
      <c r="Z13" s="99"/>
      <c r="AA13" s="100"/>
      <c r="AB13" s="100"/>
      <c r="AC13" s="98">
        <v>4</v>
      </c>
      <c r="AD13" s="97">
        <f>IF(AD$4="2e klas",
(VLOOKUP(AC13,'Arriva tarieventabel (2026)'!$A:$C,3,FALSE))*1,
(VLOOKUP(AC13,'Arriva tarieventabel (2026)'!$A:$C,2,FALSE)))*1</f>
        <v>2.08</v>
      </c>
      <c r="AE13" s="97">
        <f>IF(AE$4="2e klas",
(VLOOKUP(AC13,'Arriva tarieventabel (2026)'!$A:$C,3,FALSE))*1,
(VLOOKUP(AC13,'Arriva tarieventabel (2026)'!$A:$C,2,FALSE)))*1</f>
        <v>2.71</v>
      </c>
      <c r="AF13" s="96">
        <f>AC13+$AF$14</f>
        <v>7</v>
      </c>
      <c r="AG13" s="97">
        <f>IF(AG$4="2e klas",
(VLOOKUP(AF13,'Arriva tarieventabel (2026)'!$A:$C,3,FALSE))*1,
(VLOOKUP(AF13,'Arriva tarieventabel (2026)'!$A:$C,2,FALSE)))*1</f>
        <v>2.76</v>
      </c>
      <c r="AH13" s="97">
        <f>IF(AH$4="2e klas",
(VLOOKUP(AF13,'Arriva tarieventabel (2026)'!$A:$C,3,FALSE))*1,
(VLOOKUP(AF13,'Arriva tarieventabel (2026)'!$A:$C,2,FALSE)))*1</f>
        <v>3.88</v>
      </c>
      <c r="AI13" s="96">
        <f>AF13+$AI$15</f>
        <v>10</v>
      </c>
      <c r="AJ13" s="97">
        <f>IF(AJ$4="2e klas",
(VLOOKUP(AI13,'Arriva tarieventabel (2026)'!$A:$C,3,FALSE))*1,
(VLOOKUP(AI13,'Arriva tarieventabel (2026)'!$A:$C,2,FALSE)))*1</f>
        <v>3.45</v>
      </c>
      <c r="AK13" s="97">
        <f>IF(AK$4="2e klas",
(VLOOKUP(AI13,'Arriva tarieventabel (2026)'!$A:$C,3,FALSE))*1,
(VLOOKUP(AI13,'Arriva tarieventabel (2026)'!$A:$C,2,FALSE)))*1</f>
        <v>5.04</v>
      </c>
      <c r="AL13" s="96">
        <f t="shared" si="20"/>
        <v>12</v>
      </c>
      <c r="AM13" s="97">
        <f>IF(AM$4="2e klas",
(VLOOKUP(AL13,'Arriva tarieventabel (2026)'!$A:$C,3,FALSE))*1,
(VLOOKUP(AL13,'Arriva tarieventabel (2026)'!$A:$C,2,FALSE)))*1</f>
        <v>3.91</v>
      </c>
      <c r="AN13" s="97">
        <f>IF(AN$4="2e klas",
(VLOOKUP(AL13,'Arriva tarieventabel (2026)'!$A:$C,3,FALSE))*1,
(VLOOKUP(AL13,'Arriva tarieventabel (2026)'!$A:$C,2,FALSE)))*1</f>
        <v>5.82</v>
      </c>
      <c r="AO13" s="96">
        <f t="shared" si="21"/>
        <v>16</v>
      </c>
      <c r="AP13" s="97">
        <f>IF(AP$4="2e klas",
(VLOOKUP(AO13,'Arriva tarieventabel (2026)'!$A:$C,3,FALSE))*1,
(VLOOKUP(AO13,'Arriva tarieventabel (2026)'!$A:$C,2,FALSE)))*1</f>
        <v>4.83</v>
      </c>
      <c r="AQ13" s="97">
        <f>IF(AQ$4="2e klas",
(VLOOKUP(AO13,'Arriva tarieventabel (2026)'!$A:$C,3,FALSE))*1,
(VLOOKUP(AO13,'Arriva tarieventabel (2026)'!$A:$C,2,FALSE)))*1</f>
        <v>7.37</v>
      </c>
      <c r="AR13" s="96">
        <f t="shared" si="22"/>
        <v>18</v>
      </c>
      <c r="AS13" s="97">
        <f>IF(AS$4="2e klas",
(VLOOKUP(AR13,'Arriva tarieventabel (2026)'!$A:$C,3,FALSE))*1,
(VLOOKUP(AR13,'Arriva tarieventabel (2026)'!$A:$C,2,FALSE)))*1</f>
        <v>5.29</v>
      </c>
      <c r="AT13" s="97">
        <f>IF(AT$4="2e klas",
(VLOOKUP(AR13,'Arriva tarieventabel (2026)'!$A:$C,3,FALSE))*1,
(VLOOKUP(AR13,'Arriva tarieventabel (2026)'!$A:$C,2,FALSE)))*1</f>
        <v>8.15</v>
      </c>
      <c r="AU13" s="96">
        <f t="shared" si="23"/>
        <v>20</v>
      </c>
      <c r="AV13" s="97">
        <f>IF(AV$4="2e klas",
(VLOOKUP(AU13,'Arriva tarieventabel (2026)'!$A:$C,3,FALSE))*1,
(VLOOKUP(AU13,'Arriva tarieventabel (2026)'!$A:$C,2,FALSE)))*1</f>
        <v>5.75</v>
      </c>
      <c r="AW13" s="97">
        <f>IF(AW$4="2e klas",
(VLOOKUP(AU13,'Arriva tarieventabel (2026)'!$A:$C,3,FALSE))*1,
(VLOOKUP(AU13,'Arriva tarieventabel (2026)'!$A:$C,2,FALSE)))*1</f>
        <v>8.93</v>
      </c>
      <c r="AX13" s="96">
        <f t="shared" si="24"/>
        <v>23</v>
      </c>
      <c r="AY13" s="97">
        <f>IF(AY$4="2e klas",
(VLOOKUP(AX13,'Arriva tarieventabel (2026)'!$A:$C,3,FALSE))*1,
(VLOOKUP(AX13,'Arriva tarieventabel (2026)'!$A:$C,2,FALSE)))*1</f>
        <v>6.43</v>
      </c>
      <c r="AZ13" s="97">
        <f>IF(AZ$4="2e klas",
(VLOOKUP(AX13,'Arriva tarieventabel (2026)'!$A:$C,3,FALSE))*1,
(VLOOKUP(AX13,'Arriva tarieventabel (2026)'!$A:$C,2,FALSE)))*1</f>
        <v>10.09</v>
      </c>
      <c r="BA13" s="96">
        <f t="shared" si="25"/>
        <v>26</v>
      </c>
      <c r="BB13" s="97">
        <f>IF(BB$4="2e klas",
(VLOOKUP(BA13,'Arriva tarieventabel (2026)'!$A:$C,3,FALSE))*1,
(VLOOKUP(BA13,'Arriva tarieventabel (2026)'!$A:$C,2,FALSE)))*1</f>
        <v>7.12</v>
      </c>
      <c r="BC13" s="97">
        <f>IF(BC$4="2e klas",
(VLOOKUP(BA13,'Arriva tarieventabel (2026)'!$A:$C,3,FALSE))*1,
(VLOOKUP(BA13,'Arriva tarieventabel (2026)'!$A:$C,2,FALSE)))*1</f>
        <v>11.26</v>
      </c>
      <c r="BD13" s="96">
        <f t="shared" si="26"/>
        <v>29</v>
      </c>
      <c r="BE13" s="97">
        <f>IF(BE$4="2e klas",
(VLOOKUP(BD13,'Arriva tarieventabel (2026)'!$A:$C,3,FALSE))*1,
(VLOOKUP(BD13,'Arriva tarieventabel (2026)'!$A:$C,2,FALSE)))*1</f>
        <v>7.81</v>
      </c>
      <c r="BF13" s="97">
        <f>IF(BF$4="2e klas",
(VLOOKUP(BD13,'Arriva tarieventabel (2026)'!$A:$C,3,FALSE))*1,
(VLOOKUP(BD13,'Arriva tarieventabel (2026)'!$A:$C,2,FALSE)))*1</f>
        <v>12.42</v>
      </c>
      <c r="BG13" s="96">
        <f t="shared" si="27"/>
        <v>30</v>
      </c>
      <c r="BH13" s="97">
        <f>IF(BH$4="2e klas",
(VLOOKUP(BG13,'Arriva tarieventabel (2026)'!$A:$C,3,FALSE))*1,
(VLOOKUP(BG13,'Arriva tarieventabel (2026)'!$A:$C,2,FALSE)))*1</f>
        <v>8.0399999999999991</v>
      </c>
      <c r="BI13" s="97">
        <f>IF(BI$4="2e klas",
(VLOOKUP(BG13,'Arriva tarieventabel (2026)'!$A:$C,3,FALSE))*1,
(VLOOKUP(BG13,'Arriva tarieventabel (2026)'!$A:$C,2,FALSE)))*1</f>
        <v>12.81</v>
      </c>
      <c r="BJ13" s="96">
        <f t="shared" si="28"/>
        <v>41</v>
      </c>
      <c r="BK13" s="97">
        <f>IF(BK$4="2e klas",
(VLOOKUP(BJ13,'Arriva tarieventabel (2026)'!$A:$C,3,FALSE))*1,
(VLOOKUP(BJ13,'Arriva tarieventabel (2026)'!$A:$C,2,FALSE)))*1</f>
        <v>10.56</v>
      </c>
      <c r="BL13" s="97">
        <f>IF(BL$4="2e klas",
(VLOOKUP(BJ13,'Arriva tarieventabel (2026)'!$A:$C,3,FALSE))*1,
(VLOOKUP(BJ13,'Arriva tarieventabel (2026)'!$A:$C,2,FALSE)))*1</f>
        <v>17.079999999999998</v>
      </c>
      <c r="BM13" s="96">
        <f t="shared" si="29"/>
        <v>44</v>
      </c>
      <c r="BN13" s="97">
        <f>IF(BN$4="2e klas",
(VLOOKUP(BM13,'Arriva tarieventabel (2026)'!$A:$C,3,FALSE))*1,
(VLOOKUP(BM13,'Arriva tarieventabel (2026)'!$A:$C,2,FALSE)))*1</f>
        <v>11.24</v>
      </c>
      <c r="BO13" s="97">
        <f>IF(BO$4="2e klas",
(VLOOKUP(BM13,'Arriva tarieventabel (2026)'!$A:$C,3,FALSE))*1,
(VLOOKUP(BM13,'Arriva tarieventabel (2026)'!$A:$C,2,FALSE)))*1</f>
        <v>18.23</v>
      </c>
      <c r="BP13" s="96">
        <v>25</v>
      </c>
      <c r="BQ13" s="97">
        <f>IF(BQ$4="2e klas",
(VLOOKUP(BP13,'Arriva tarieventabel (2026)'!$A:$C,3,FALSE))*1,
(VLOOKUP(BP13,'Arriva tarieventabel (2026)'!$A:$C,2,FALSE)))*1</f>
        <v>6.89</v>
      </c>
      <c r="BR13" s="97">
        <f>IF(BR$4="2e klas",
(VLOOKUP(BP13,'Arriva tarieventabel (2026)'!$A:$C,3,FALSE))*1,
(VLOOKUP(BP13,'Arriva tarieventabel (2026)'!$A:$C,2,FALSE)))*1</f>
        <v>10.87</v>
      </c>
      <c r="BS13" s="96">
        <f t="shared" si="30"/>
        <v>26</v>
      </c>
      <c r="BT13" s="97">
        <f>IF(BT$4="2e klas",
(VLOOKUP(BS13,'Arriva tarieventabel (2026)'!$A:$C,3,FALSE))*1,
(VLOOKUP(BS13,'Arriva tarieventabel (2026)'!$A:$C,2,FALSE)))*1</f>
        <v>7.12</v>
      </c>
      <c r="BU13" s="97">
        <f>IF(BU$4="2e klas",
(VLOOKUP(BS13,'Arriva tarieventabel (2026)'!$A:$C,3,FALSE))*1,
(VLOOKUP(BS13,'Arriva tarieventabel (2026)'!$A:$C,2,FALSE)))*1</f>
        <v>11.26</v>
      </c>
      <c r="BV13" s="96">
        <f t="shared" si="31"/>
        <v>28</v>
      </c>
      <c r="BW13" s="97">
        <f>IF(BW$4="2e klas",
(VLOOKUP(BV13,'Arriva tarieventabel (2026)'!$A:$C,3,FALSE))*1,
(VLOOKUP(BV13,'Arriva tarieventabel (2026)'!$A:$C,2,FALSE)))*1</f>
        <v>7.58</v>
      </c>
      <c r="BX13" s="97">
        <f>IF(BX$4="2e klas",
(VLOOKUP(BV13,'Arriva tarieventabel (2026)'!$A:$C,3,FALSE))*1,
(VLOOKUP(BV13,'Arriva tarieventabel (2026)'!$A:$C,2,FALSE)))*1</f>
        <v>12.04</v>
      </c>
    </row>
    <row r="14" spans="1:76" x14ac:dyDescent="0.35">
      <c r="A14" s="29" t="s">
        <v>11</v>
      </c>
      <c r="B14" s="134">
        <v>21</v>
      </c>
      <c r="C14" s="135">
        <f>IF(C$4="2e klas",
C$10+(VLOOKUP(B14,'Arriva tarieventabel (2026)'!$A:$C,3,FALSE)-VLOOKUP(B$10,'Arriva tarieventabel (2026)'!$A:$C,3,FALSE)),
C$10+(VLOOKUP(B14,'Arriva tarieventabel (2026)'!$A:$C,2,FALSE)-VLOOKUP(B$10,'Arriva tarieventabel (2026)'!$A:$C,2,FALSE)))</f>
        <v>10.93</v>
      </c>
      <c r="D14" s="136">
        <f>IF(D$4="2e klas",
D$10+(VLOOKUP(B14,'Arriva tarieventabel (2026)'!$A:$C,3,FALSE)-VLOOKUP(B$10,'Arriva tarieventabel (2026)'!$A:$C,3,FALSE)),
D$10+(VLOOKUP(B14,'Arriva tarieventabel (2026)'!$A:$C,2,FALSE)-VLOOKUP(B$10,'Arriva tarieventabel (2026)'!$A:$C,2,FALSE)))</f>
        <v>17.03</v>
      </c>
      <c r="E14" s="134">
        <f t="shared" si="32"/>
        <v>21</v>
      </c>
      <c r="F14" s="135">
        <f>IF(F$4="2e klas",
F$10+(VLOOKUP(E14,'Arriva tarieventabel (2026)'!$A:$C,3,FALSE)-VLOOKUP(E$10,'Arriva tarieventabel (2026)'!$A:$C,3,FALSE)),
F$10+(VLOOKUP(E14,'Arriva tarieventabel (2026)'!$A:$C,2,FALSE)-VLOOKUP(E$10,'Arriva tarieventabel (2026)'!$A:$C,2,FALSE)))</f>
        <v>10.93</v>
      </c>
      <c r="G14" s="136">
        <f>IF(G$4="2e klas",
G$10+(VLOOKUP(E14,'Arriva tarieventabel (2026)'!$A:$C,3,FALSE)-VLOOKUP(E$10,'Arriva tarieventabel (2026)'!$A:$C,3,FALSE)),
G$10+(VLOOKUP(E14,'Arriva tarieventabel (2026)'!$A:$C,2,FALSE)-VLOOKUP(E$10,'Arriva tarieventabel (2026)'!$A:$C,2,FALSE)))</f>
        <v>17.03</v>
      </c>
      <c r="H14" s="134">
        <f t="shared" si="33"/>
        <v>21</v>
      </c>
      <c r="I14" s="135">
        <f>IF(I$4="2e klas",
I$10+(VLOOKUP(H14,'Arriva tarieventabel (2026)'!$A:$C,3,FALSE)-VLOOKUP(H$10,'Arriva tarieventabel (2026)'!$A:$C,3,FALSE)),
I$10+(VLOOKUP(H14,'Arriva tarieventabel (2026)'!$A:$C,2,FALSE)-VLOOKUP(H$10,'Arriva tarieventabel (2026)'!$A:$C,2,FALSE)))</f>
        <v>8.5300000000000011</v>
      </c>
      <c r="J14" s="136">
        <f>IF(J$4="2e klas",
J$10+(VLOOKUP(H14,'Arriva tarieventabel (2026)'!$A:$C,3,FALSE)-VLOOKUP(H$10,'Arriva tarieventabel (2026)'!$A:$C,3,FALSE)),
J$10+(VLOOKUP(H14,'Arriva tarieventabel (2026)'!$A:$C,2,FALSE)-VLOOKUP(H$10,'Arriva tarieventabel (2026)'!$A:$C,2,FALSE)))</f>
        <v>13.830000000000002</v>
      </c>
      <c r="K14" s="107">
        <f t="shared" si="34"/>
        <v>21</v>
      </c>
      <c r="L14" s="40">
        <f>IF(L$4="2e klas",
L$10+(VLOOKUP(K14,'Arriva tarieventabel (2026)'!$A:$C,3,FALSE)-VLOOKUP(K$10,'Arriva tarieventabel (2026)'!$A:$C,3,FALSE)),
L$10+(VLOOKUP(K14,'Arriva tarieventabel (2026)'!$A:$C,2,FALSE)-VLOOKUP(K$10,'Arriva tarieventabel (2026)'!$A:$C,2,FALSE)))</f>
        <v>6.03</v>
      </c>
      <c r="M14" s="108">
        <f>IF(M$4="2e klas",
M$10+(VLOOKUP(K14,'Arriva tarieventabel (2026)'!$A:$C,3,FALSE)-VLOOKUP(K$10,'Arriva tarieventabel (2026)'!$A:$C,3,FALSE)),
M$10+(VLOOKUP(K14,'Arriva tarieventabel (2026)'!$A:$C,2,FALSE)-VLOOKUP(K$10,'Arriva tarieventabel (2026)'!$A:$C,2,FALSE)))</f>
        <v>10.23</v>
      </c>
      <c r="N14" s="131">
        <f t="shared" si="35"/>
        <v>19</v>
      </c>
      <c r="O14" s="40">
        <f>IF(O$4="2e klas",
O$10+(VLOOKUP(N14,'Arriva tarieventabel (2026)'!$A:$C,3,FALSE)-VLOOKUP(N$10,'Arriva tarieventabel (2026)'!$A:$C,3,FALSE)),
O$10+(VLOOKUP(N14,'Arriva tarieventabel (2026)'!$A:$C,2,FALSE)-VLOOKUP(N$10,'Arriva tarieventabel (2026)'!$A:$C,2,FALSE)))</f>
        <v>5.5299999999999994</v>
      </c>
      <c r="P14" s="108">
        <f>IF(P$4="2e klas",
P$10+(VLOOKUP(N14,'Arriva tarieventabel (2026)'!$A:$C,3,FALSE)-VLOOKUP(N$10,'Arriva tarieventabel (2026)'!$A:$C,3,FALSE)),
P$10+(VLOOKUP(N14,'Arriva tarieventabel (2026)'!$A:$C,2,FALSE)-VLOOKUP(N$10,'Arriva tarieventabel (2026)'!$A:$C,2,FALSE)))</f>
        <v>10.219999999999999</v>
      </c>
      <c r="Q14" s="112">
        <v>11</v>
      </c>
      <c r="R14" s="48">
        <f>VLOOKUP(Q14,'Arriva tarieventabel (2026)'!$A:$C,3,FALSE)*1</f>
        <v>3.68</v>
      </c>
      <c r="S14" s="48">
        <f>VLOOKUP(Q14,'Arriva tarieventabel (2026)'!$A:$C,2,FALSE)*1</f>
        <v>5.43</v>
      </c>
      <c r="T14" s="112">
        <f t="shared" si="36"/>
        <v>10</v>
      </c>
      <c r="U14" s="50">
        <f>VLOOKUP(T14,'Arriva tarieventabel (2026)'!$A:$C,3,FALSE)*1</f>
        <v>3.45</v>
      </c>
      <c r="V14" s="50">
        <f>VLOOKUP(T14,'Arriva tarieventabel (2026)'!$A:$C,2,FALSE)*1</f>
        <v>5.04</v>
      </c>
      <c r="W14" s="112">
        <f t="shared" ref="W14:W26" si="37">T14-T$12</f>
        <v>7</v>
      </c>
      <c r="X14" s="50">
        <f>VLOOKUP(W14,'Arriva tarieventabel (2026)'!$A:$C,3,FALSE)*1</f>
        <v>2.76</v>
      </c>
      <c r="Y14" s="50">
        <f>VLOOKUP(W14,'Arriva tarieventabel (2026)'!$A:$C,2,FALSE)*1</f>
        <v>3.88</v>
      </c>
      <c r="Z14" s="112">
        <f>W14-W13</f>
        <v>4</v>
      </c>
      <c r="AA14" s="50">
        <f>VLOOKUP(Z14,'Arriva tarieventabel (2026)'!$A:$C,3,FALSE)*1</f>
        <v>2.08</v>
      </c>
      <c r="AB14" s="50">
        <f>VLOOKUP(Z14,'Arriva tarieventabel (2026)'!$A:$C,2,FALSE)*1</f>
        <v>2.71</v>
      </c>
      <c r="AC14" s="99"/>
      <c r="AD14" s="100"/>
      <c r="AE14" s="100"/>
      <c r="AF14" s="98">
        <v>3</v>
      </c>
      <c r="AG14" s="97">
        <f>IF(AG$4="2e klas",
(VLOOKUP(AF14,'Arriva tarieventabel (2026)'!$A:$C,3,FALSE))*1,
(VLOOKUP(AF14,'Arriva tarieventabel (2026)'!$A:$C,2,FALSE)))*1</f>
        <v>1.85</v>
      </c>
      <c r="AH14" s="97">
        <f>IF(AH$4="2e klas",
(VLOOKUP(AF14,'Arriva tarieventabel (2026)'!$A:$C,3,FALSE))*1,
(VLOOKUP(AF14,'Arriva tarieventabel (2026)'!$A:$C,2,FALSE)))*1</f>
        <v>2.3199999999999998</v>
      </c>
      <c r="AI14" s="96">
        <f>AF14+$AI$15</f>
        <v>6</v>
      </c>
      <c r="AJ14" s="97">
        <f>IF(AJ$4="2e klas",
(VLOOKUP(AI14,'Arriva tarieventabel (2026)'!$A:$C,3,FALSE))*1,
(VLOOKUP(AI14,'Arriva tarieventabel (2026)'!$A:$C,2,FALSE)))*1</f>
        <v>2.54</v>
      </c>
      <c r="AK14" s="97">
        <f>IF(AK$4="2e klas",
(VLOOKUP(AI14,'Arriva tarieventabel (2026)'!$A:$C,3,FALSE))*1,
(VLOOKUP(AI14,'Arriva tarieventabel (2026)'!$A:$C,2,FALSE)))*1</f>
        <v>3.49</v>
      </c>
      <c r="AL14" s="96">
        <f t="shared" si="20"/>
        <v>8</v>
      </c>
      <c r="AM14" s="97">
        <f>IF(AM$4="2e klas",
(VLOOKUP(AL14,'Arriva tarieventabel (2026)'!$A:$C,3,FALSE))*1,
(VLOOKUP(AL14,'Arriva tarieventabel (2026)'!$A:$C,2,FALSE)))*1</f>
        <v>2.99</v>
      </c>
      <c r="AN14" s="97">
        <f>IF(AN$4="2e klas",
(VLOOKUP(AL14,'Arriva tarieventabel (2026)'!$A:$C,3,FALSE))*1,
(VLOOKUP(AL14,'Arriva tarieventabel (2026)'!$A:$C,2,FALSE)))*1</f>
        <v>4.2699999999999996</v>
      </c>
      <c r="AO14" s="96">
        <f t="shared" si="21"/>
        <v>12</v>
      </c>
      <c r="AP14" s="97">
        <f>IF(AP$4="2e klas",
(VLOOKUP(AO14,'Arriva tarieventabel (2026)'!$A:$C,3,FALSE))*1,
(VLOOKUP(AO14,'Arriva tarieventabel (2026)'!$A:$C,2,FALSE)))*1</f>
        <v>3.91</v>
      </c>
      <c r="AQ14" s="97">
        <f>IF(AQ$4="2e klas",
(VLOOKUP(AO14,'Arriva tarieventabel (2026)'!$A:$C,3,FALSE))*1,
(VLOOKUP(AO14,'Arriva tarieventabel (2026)'!$A:$C,2,FALSE)))*1</f>
        <v>5.82</v>
      </c>
      <c r="AR14" s="96">
        <f t="shared" si="22"/>
        <v>14</v>
      </c>
      <c r="AS14" s="97">
        <f>IF(AS$4="2e klas",
(VLOOKUP(AR14,'Arriva tarieventabel (2026)'!$A:$C,3,FALSE))*1,
(VLOOKUP(AR14,'Arriva tarieventabel (2026)'!$A:$C,2,FALSE)))*1</f>
        <v>4.37</v>
      </c>
      <c r="AT14" s="97">
        <f>IF(AT$4="2e klas",
(VLOOKUP(AR14,'Arriva tarieventabel (2026)'!$A:$C,3,FALSE))*1,
(VLOOKUP(AR14,'Arriva tarieventabel (2026)'!$A:$C,2,FALSE)))*1</f>
        <v>6.6</v>
      </c>
      <c r="AU14" s="96">
        <f t="shared" si="23"/>
        <v>16</v>
      </c>
      <c r="AV14" s="97">
        <f>IF(AV$4="2e klas",
(VLOOKUP(AU14,'Arriva tarieventabel (2026)'!$A:$C,3,FALSE))*1,
(VLOOKUP(AU14,'Arriva tarieventabel (2026)'!$A:$C,2,FALSE)))*1</f>
        <v>4.83</v>
      </c>
      <c r="AW14" s="97">
        <f>IF(AW$4="2e klas",
(VLOOKUP(AU14,'Arriva tarieventabel (2026)'!$A:$C,3,FALSE))*1,
(VLOOKUP(AU14,'Arriva tarieventabel (2026)'!$A:$C,2,FALSE)))*1</f>
        <v>7.37</v>
      </c>
      <c r="AX14" s="96">
        <f t="shared" si="24"/>
        <v>19</v>
      </c>
      <c r="AY14" s="97">
        <f>IF(AY$4="2e klas",
(VLOOKUP(AX14,'Arriva tarieventabel (2026)'!$A:$C,3,FALSE))*1,
(VLOOKUP(AX14,'Arriva tarieventabel (2026)'!$A:$C,2,FALSE)))*1</f>
        <v>5.52</v>
      </c>
      <c r="AZ14" s="97">
        <f>IF(AZ$4="2e klas",
(VLOOKUP(AX14,'Arriva tarieventabel (2026)'!$A:$C,3,FALSE))*1,
(VLOOKUP(AX14,'Arriva tarieventabel (2026)'!$A:$C,2,FALSE)))*1</f>
        <v>8.5399999999999991</v>
      </c>
      <c r="BA14" s="96">
        <f t="shared" si="25"/>
        <v>22</v>
      </c>
      <c r="BB14" s="97">
        <f>IF(BB$4="2e klas",
(VLOOKUP(BA14,'Arriva tarieventabel (2026)'!$A:$C,3,FALSE))*1,
(VLOOKUP(BA14,'Arriva tarieventabel (2026)'!$A:$C,2,FALSE)))*1</f>
        <v>6.2</v>
      </c>
      <c r="BC14" s="97">
        <f>IF(BC$4="2e klas",
(VLOOKUP(BA14,'Arriva tarieventabel (2026)'!$A:$C,3,FALSE))*1,
(VLOOKUP(BA14,'Arriva tarieventabel (2026)'!$A:$C,2,FALSE)))*1</f>
        <v>9.6999999999999993</v>
      </c>
      <c r="BD14" s="96">
        <f t="shared" si="26"/>
        <v>25</v>
      </c>
      <c r="BE14" s="97">
        <f>IF(BE$4="2e klas",
(VLOOKUP(BD14,'Arriva tarieventabel (2026)'!$A:$C,3,FALSE))*1,
(VLOOKUP(BD14,'Arriva tarieventabel (2026)'!$A:$C,2,FALSE)))*1</f>
        <v>6.89</v>
      </c>
      <c r="BF14" s="97">
        <f>IF(BF$4="2e klas",
(VLOOKUP(BD14,'Arriva tarieventabel (2026)'!$A:$C,3,FALSE))*1,
(VLOOKUP(BD14,'Arriva tarieventabel (2026)'!$A:$C,2,FALSE)))*1</f>
        <v>10.87</v>
      </c>
      <c r="BG14" s="96">
        <f t="shared" si="27"/>
        <v>26</v>
      </c>
      <c r="BH14" s="97">
        <f>IF(BH$4="2e klas",
(VLOOKUP(BG14,'Arriva tarieventabel (2026)'!$A:$C,3,FALSE))*1,
(VLOOKUP(BG14,'Arriva tarieventabel (2026)'!$A:$C,2,FALSE)))*1</f>
        <v>7.12</v>
      </c>
      <c r="BI14" s="97">
        <f>IF(BI$4="2e klas",
(VLOOKUP(BG14,'Arriva tarieventabel (2026)'!$A:$C,3,FALSE))*1,
(VLOOKUP(BG14,'Arriva tarieventabel (2026)'!$A:$C,2,FALSE)))*1</f>
        <v>11.26</v>
      </c>
      <c r="BJ14" s="96">
        <f t="shared" si="28"/>
        <v>37</v>
      </c>
      <c r="BK14" s="97">
        <f>IF(BK$4="2e klas",
(VLOOKUP(BJ14,'Arriva tarieventabel (2026)'!$A:$C,3,FALSE))*1,
(VLOOKUP(BJ14,'Arriva tarieventabel (2026)'!$A:$C,2,FALSE)))*1</f>
        <v>9.65</v>
      </c>
      <c r="BL14" s="97">
        <f>IF(BL$4="2e klas",
(VLOOKUP(BJ14,'Arriva tarieventabel (2026)'!$A:$C,3,FALSE))*1,
(VLOOKUP(BJ14,'Arriva tarieventabel (2026)'!$A:$C,2,FALSE)))*1</f>
        <v>15.53</v>
      </c>
      <c r="BM14" s="96">
        <f t="shared" si="29"/>
        <v>40</v>
      </c>
      <c r="BN14" s="97">
        <f>IF(BN$4="2e klas",
(VLOOKUP(BM14,'Arriva tarieventabel (2026)'!$A:$C,3,FALSE))*1,
(VLOOKUP(BM14,'Arriva tarieventabel (2026)'!$A:$C,2,FALSE)))*1</f>
        <v>10.33</v>
      </c>
      <c r="BO14" s="97">
        <f>IF(BO$4="2e klas",
(VLOOKUP(BM14,'Arriva tarieventabel (2026)'!$A:$C,3,FALSE))*1,
(VLOOKUP(BM14,'Arriva tarieventabel (2026)'!$A:$C,2,FALSE)))*1</f>
        <v>16.7</v>
      </c>
      <c r="BP14" s="96">
        <v>21</v>
      </c>
      <c r="BQ14" s="97">
        <f>IF(BQ$4="2e klas",
(VLOOKUP(BP14,'Arriva tarieventabel (2026)'!$A:$C,3,FALSE))*1,
(VLOOKUP(BP14,'Arriva tarieventabel (2026)'!$A:$C,2,FALSE)))*1</f>
        <v>5.98</v>
      </c>
      <c r="BR14" s="97">
        <f>IF(BR$4="2e klas",
(VLOOKUP(BP14,'Arriva tarieventabel (2026)'!$A:$C,3,FALSE))*1,
(VLOOKUP(BP14,'Arriva tarieventabel (2026)'!$A:$C,2,FALSE)))*1</f>
        <v>9.32</v>
      </c>
      <c r="BS14" s="96">
        <f t="shared" si="30"/>
        <v>22</v>
      </c>
      <c r="BT14" s="97">
        <f>IF(BT$4="2e klas",
(VLOOKUP(BS14,'Arriva tarieventabel (2026)'!$A:$C,3,FALSE))*1,
(VLOOKUP(BS14,'Arriva tarieventabel (2026)'!$A:$C,2,FALSE)))*1</f>
        <v>6.2</v>
      </c>
      <c r="BU14" s="97">
        <f>IF(BU$4="2e klas",
(VLOOKUP(BS14,'Arriva tarieventabel (2026)'!$A:$C,3,FALSE))*1,
(VLOOKUP(BS14,'Arriva tarieventabel (2026)'!$A:$C,2,FALSE)))*1</f>
        <v>9.6999999999999993</v>
      </c>
      <c r="BV14" s="96">
        <f t="shared" si="31"/>
        <v>24</v>
      </c>
      <c r="BW14" s="97">
        <f>IF(BW$4="2e klas",
(VLOOKUP(BV14,'Arriva tarieventabel (2026)'!$A:$C,3,FALSE))*1,
(VLOOKUP(BV14,'Arriva tarieventabel (2026)'!$A:$C,2,FALSE)))*1</f>
        <v>6.66</v>
      </c>
      <c r="BX14" s="97">
        <f>IF(BX$4="2e klas",
(VLOOKUP(BV14,'Arriva tarieventabel (2026)'!$A:$C,3,FALSE))*1,
(VLOOKUP(BV14,'Arriva tarieventabel (2026)'!$A:$C,2,FALSE)))*1</f>
        <v>10.48</v>
      </c>
    </row>
    <row r="15" spans="1:76" x14ac:dyDescent="0.35">
      <c r="A15" s="28" t="s">
        <v>12</v>
      </c>
      <c r="B15" s="134">
        <v>24</v>
      </c>
      <c r="C15" s="135">
        <f>IF(C$4="2e klas",
C$10+(VLOOKUP(B15,'Arriva tarieventabel (2026)'!$A:$C,3,FALSE)-VLOOKUP(B$10,'Arriva tarieventabel (2026)'!$A:$C,3,FALSE)),
C$10+(VLOOKUP(B15,'Arriva tarieventabel (2026)'!$A:$C,2,FALSE)-VLOOKUP(B$10,'Arriva tarieventabel (2026)'!$A:$C,2,FALSE)))</f>
        <v>11.61</v>
      </c>
      <c r="D15" s="136">
        <f>IF(D$4="2e klas",
D$10+(VLOOKUP(B15,'Arriva tarieventabel (2026)'!$A:$C,3,FALSE)-VLOOKUP(B$10,'Arriva tarieventabel (2026)'!$A:$C,3,FALSE)),
D$10+(VLOOKUP(B15,'Arriva tarieventabel (2026)'!$A:$C,2,FALSE)-VLOOKUP(B$10,'Arriva tarieventabel (2026)'!$A:$C,2,FALSE)))</f>
        <v>18.190000000000001</v>
      </c>
      <c r="E15" s="134">
        <f t="shared" si="32"/>
        <v>24</v>
      </c>
      <c r="F15" s="135">
        <f>IF(F$4="2e klas",
F$10+(VLOOKUP(E15,'Arriva tarieventabel (2026)'!$A:$C,3,FALSE)-VLOOKUP(E$10,'Arriva tarieventabel (2026)'!$A:$C,3,FALSE)),
F$10+(VLOOKUP(E15,'Arriva tarieventabel (2026)'!$A:$C,2,FALSE)-VLOOKUP(E$10,'Arriva tarieventabel (2026)'!$A:$C,2,FALSE)))</f>
        <v>11.61</v>
      </c>
      <c r="G15" s="136">
        <f>IF(G$4="2e klas",
G$10+(VLOOKUP(E15,'Arriva tarieventabel (2026)'!$A:$C,3,FALSE)-VLOOKUP(E$10,'Arriva tarieventabel (2026)'!$A:$C,3,FALSE)),
G$10+(VLOOKUP(E15,'Arriva tarieventabel (2026)'!$A:$C,2,FALSE)-VLOOKUP(E$10,'Arriva tarieventabel (2026)'!$A:$C,2,FALSE)))</f>
        <v>18.190000000000001</v>
      </c>
      <c r="H15" s="134">
        <f t="shared" si="33"/>
        <v>24</v>
      </c>
      <c r="I15" s="135">
        <f>IF(I$4="2e klas",
I$10+(VLOOKUP(H15,'Arriva tarieventabel (2026)'!$A:$C,3,FALSE)-VLOOKUP(H$10,'Arriva tarieventabel (2026)'!$A:$C,3,FALSE)),
I$10+(VLOOKUP(H15,'Arriva tarieventabel (2026)'!$A:$C,2,FALSE)-VLOOKUP(H$10,'Arriva tarieventabel (2026)'!$A:$C,2,FALSE)))</f>
        <v>9.2100000000000009</v>
      </c>
      <c r="J15" s="136">
        <f>IF(J$4="2e klas",
J$10+(VLOOKUP(H15,'Arriva tarieventabel (2026)'!$A:$C,3,FALSE)-VLOOKUP(H$10,'Arriva tarieventabel (2026)'!$A:$C,3,FALSE)),
J$10+(VLOOKUP(H15,'Arriva tarieventabel (2026)'!$A:$C,2,FALSE)-VLOOKUP(H$10,'Arriva tarieventabel (2026)'!$A:$C,2,FALSE)))</f>
        <v>14.990000000000002</v>
      </c>
      <c r="K15" s="107">
        <f t="shared" si="34"/>
        <v>24</v>
      </c>
      <c r="L15" s="40">
        <f>IF(L$4="2e klas",
L$10+(VLOOKUP(K15,'Arriva tarieventabel (2026)'!$A:$C,3,FALSE)-VLOOKUP(K$10,'Arriva tarieventabel (2026)'!$A:$C,3,FALSE)),
L$10+(VLOOKUP(K15,'Arriva tarieventabel (2026)'!$A:$C,2,FALSE)-VLOOKUP(K$10,'Arriva tarieventabel (2026)'!$A:$C,2,FALSE)))</f>
        <v>6.71</v>
      </c>
      <c r="M15" s="108">
        <f>IF(M$4="2e klas",
M$10+(VLOOKUP(K15,'Arriva tarieventabel (2026)'!$A:$C,3,FALSE)-VLOOKUP(K$10,'Arriva tarieventabel (2026)'!$A:$C,3,FALSE)),
M$10+(VLOOKUP(K15,'Arriva tarieventabel (2026)'!$A:$C,2,FALSE)-VLOOKUP(K$10,'Arriva tarieventabel (2026)'!$A:$C,2,FALSE)))</f>
        <v>11.39</v>
      </c>
      <c r="N15" s="131">
        <f t="shared" si="35"/>
        <v>22</v>
      </c>
      <c r="O15" s="40">
        <f>IF(O$4="2e klas",
O$10+(VLOOKUP(N15,'Arriva tarieventabel (2026)'!$A:$C,3,FALSE)-VLOOKUP(N$10,'Arriva tarieventabel (2026)'!$A:$C,3,FALSE)),
O$10+(VLOOKUP(N15,'Arriva tarieventabel (2026)'!$A:$C,2,FALSE)-VLOOKUP(N$10,'Arriva tarieventabel (2026)'!$A:$C,2,FALSE)))</f>
        <v>6.21</v>
      </c>
      <c r="P15" s="108">
        <f>IF(P$4="2e klas",
P$10+(VLOOKUP(N15,'Arriva tarieventabel (2026)'!$A:$C,3,FALSE)-VLOOKUP(N$10,'Arriva tarieventabel (2026)'!$A:$C,3,FALSE)),
P$10+(VLOOKUP(N15,'Arriva tarieventabel (2026)'!$A:$C,2,FALSE)-VLOOKUP(N$10,'Arriva tarieventabel (2026)'!$A:$C,2,FALSE)))</f>
        <v>11.379999999999999</v>
      </c>
      <c r="Q15" s="112">
        <v>14</v>
      </c>
      <c r="R15" s="48">
        <f>VLOOKUP(Q15,'Arriva tarieventabel (2026)'!$A:$C,3,FALSE)*1</f>
        <v>4.37</v>
      </c>
      <c r="S15" s="48">
        <f>VLOOKUP(Q15,'Arriva tarieventabel (2026)'!$A:$C,2,FALSE)*1</f>
        <v>6.6</v>
      </c>
      <c r="T15" s="112">
        <f t="shared" si="36"/>
        <v>13</v>
      </c>
      <c r="U15" s="50">
        <f>VLOOKUP(T15,'Arriva tarieventabel (2026)'!$A:$C,3,FALSE)*1</f>
        <v>4.1399999999999997</v>
      </c>
      <c r="V15" s="50">
        <f>VLOOKUP(T15,'Arriva tarieventabel (2026)'!$A:$C,2,FALSE)*1</f>
        <v>6.21</v>
      </c>
      <c r="W15" s="112">
        <f t="shared" si="37"/>
        <v>10</v>
      </c>
      <c r="X15" s="50">
        <f>VLOOKUP(W15,'Arriva tarieventabel (2026)'!$A:$C,3,FALSE)*1</f>
        <v>3.45</v>
      </c>
      <c r="Y15" s="50">
        <f>VLOOKUP(W15,'Arriva tarieventabel (2026)'!$A:$C,2,FALSE)*1</f>
        <v>5.04</v>
      </c>
      <c r="Z15" s="112">
        <f t="shared" ref="Z15:Z26" si="38">W15-W$13</f>
        <v>7</v>
      </c>
      <c r="AA15" s="50">
        <f>VLOOKUP(Z15,'Arriva tarieventabel (2026)'!$A:$C,3,FALSE)*1</f>
        <v>2.76</v>
      </c>
      <c r="AB15" s="50">
        <f>VLOOKUP(Z15,'Arriva tarieventabel (2026)'!$A:$C,2,FALSE)*1</f>
        <v>3.88</v>
      </c>
      <c r="AC15" s="112">
        <f>Z15-Z14</f>
        <v>3</v>
      </c>
      <c r="AD15" s="50">
        <f>VLOOKUP(AC15,'Arriva tarieventabel (2026)'!$A:$C,3,FALSE)*1</f>
        <v>1.85</v>
      </c>
      <c r="AE15" s="50">
        <f>VLOOKUP(AC15,'Arriva tarieventabel (2026)'!$A:$C,2,FALSE)*1</f>
        <v>2.3199999999999998</v>
      </c>
      <c r="AF15" s="99"/>
      <c r="AG15" s="100"/>
      <c r="AH15" s="100"/>
      <c r="AI15" s="98">
        <v>3</v>
      </c>
      <c r="AJ15" s="97">
        <f>IF(AJ$4="2e klas",
(VLOOKUP(AI15,'Arriva tarieventabel (2026)'!$A:$C,3,FALSE))*1,
(VLOOKUP(AI15,'Arriva tarieventabel (2026)'!$A:$C,2,FALSE)))*1</f>
        <v>1.85</v>
      </c>
      <c r="AK15" s="97">
        <f>IF(AK$4="2e klas",
(VLOOKUP(AI15,'Arriva tarieventabel (2026)'!$A:$C,3,FALSE))*1,
(VLOOKUP(AI15,'Arriva tarieventabel (2026)'!$A:$C,2,FALSE)))*1</f>
        <v>2.3199999999999998</v>
      </c>
      <c r="AL15" s="96">
        <f t="shared" si="20"/>
        <v>5</v>
      </c>
      <c r="AM15" s="97">
        <f>IF(AM$4="2e klas",
(VLOOKUP(AL15,'Arriva tarieventabel (2026)'!$A:$C,3,FALSE))*1,
(VLOOKUP(AL15,'Arriva tarieventabel (2026)'!$A:$C,2,FALSE)))*1</f>
        <v>2.31</v>
      </c>
      <c r="AN15" s="97">
        <f>IF(AN$4="2e klas",
(VLOOKUP(AL15,'Arriva tarieventabel (2026)'!$A:$C,3,FALSE))*1,
(VLOOKUP(AL15,'Arriva tarieventabel (2026)'!$A:$C,2,FALSE)))*1</f>
        <v>3.1</v>
      </c>
      <c r="AO15" s="96">
        <f t="shared" si="21"/>
        <v>9</v>
      </c>
      <c r="AP15" s="97">
        <f>IF(AP$4="2e klas",
(VLOOKUP(AO15,'Arriva tarieventabel (2026)'!$A:$C,3,FALSE))*1,
(VLOOKUP(AO15,'Arriva tarieventabel (2026)'!$A:$C,2,FALSE)))*1</f>
        <v>3.22</v>
      </c>
      <c r="AQ15" s="97">
        <f>IF(AQ$4="2e klas",
(VLOOKUP(AO15,'Arriva tarieventabel (2026)'!$A:$C,3,FALSE))*1,
(VLOOKUP(AO15,'Arriva tarieventabel (2026)'!$A:$C,2,FALSE)))*1</f>
        <v>4.66</v>
      </c>
      <c r="AR15" s="96">
        <f t="shared" si="22"/>
        <v>11</v>
      </c>
      <c r="AS15" s="97">
        <f>IF(AS$4="2e klas",
(VLOOKUP(AR15,'Arriva tarieventabel (2026)'!$A:$C,3,FALSE))*1,
(VLOOKUP(AR15,'Arriva tarieventabel (2026)'!$A:$C,2,FALSE)))*1</f>
        <v>3.68</v>
      </c>
      <c r="AT15" s="97">
        <f>IF(AT$4="2e klas",
(VLOOKUP(AR15,'Arriva tarieventabel (2026)'!$A:$C,3,FALSE))*1,
(VLOOKUP(AR15,'Arriva tarieventabel (2026)'!$A:$C,2,FALSE)))*1</f>
        <v>5.43</v>
      </c>
      <c r="AU15" s="96">
        <f t="shared" si="23"/>
        <v>13</v>
      </c>
      <c r="AV15" s="97">
        <f>IF(AV$4="2e klas",
(VLOOKUP(AU15,'Arriva tarieventabel (2026)'!$A:$C,3,FALSE))*1,
(VLOOKUP(AU15,'Arriva tarieventabel (2026)'!$A:$C,2,FALSE)))*1</f>
        <v>4.1399999999999997</v>
      </c>
      <c r="AW15" s="97">
        <f>IF(AW$4="2e klas",
(VLOOKUP(AU15,'Arriva tarieventabel (2026)'!$A:$C,3,FALSE))*1,
(VLOOKUP(AU15,'Arriva tarieventabel (2026)'!$A:$C,2,FALSE)))*1</f>
        <v>6.21</v>
      </c>
      <c r="AX15" s="96">
        <f t="shared" si="24"/>
        <v>16</v>
      </c>
      <c r="AY15" s="97">
        <f>IF(AY$4="2e klas",
(VLOOKUP(AX15,'Arriva tarieventabel (2026)'!$A:$C,3,FALSE))*1,
(VLOOKUP(AX15,'Arriva tarieventabel (2026)'!$A:$C,2,FALSE)))*1</f>
        <v>4.83</v>
      </c>
      <c r="AZ15" s="97">
        <f>IF(AZ$4="2e klas",
(VLOOKUP(AX15,'Arriva tarieventabel (2026)'!$A:$C,3,FALSE))*1,
(VLOOKUP(AX15,'Arriva tarieventabel (2026)'!$A:$C,2,FALSE)))*1</f>
        <v>7.37</v>
      </c>
      <c r="BA15" s="96">
        <f t="shared" si="25"/>
        <v>19</v>
      </c>
      <c r="BB15" s="97">
        <f>IF(BB$4="2e klas",
(VLOOKUP(BA15,'Arriva tarieventabel (2026)'!$A:$C,3,FALSE))*1,
(VLOOKUP(BA15,'Arriva tarieventabel (2026)'!$A:$C,2,FALSE)))*1</f>
        <v>5.52</v>
      </c>
      <c r="BC15" s="97">
        <f>IF(BC$4="2e klas",
(VLOOKUP(BA15,'Arriva tarieventabel (2026)'!$A:$C,3,FALSE))*1,
(VLOOKUP(BA15,'Arriva tarieventabel (2026)'!$A:$C,2,FALSE)))*1</f>
        <v>8.5399999999999991</v>
      </c>
      <c r="BD15" s="96">
        <f t="shared" si="26"/>
        <v>22</v>
      </c>
      <c r="BE15" s="97">
        <f>IF(BE$4="2e klas",
(VLOOKUP(BD15,'Arriva tarieventabel (2026)'!$A:$C,3,FALSE))*1,
(VLOOKUP(BD15,'Arriva tarieventabel (2026)'!$A:$C,2,FALSE)))*1</f>
        <v>6.2</v>
      </c>
      <c r="BF15" s="97">
        <f>IF(BF$4="2e klas",
(VLOOKUP(BD15,'Arriva tarieventabel (2026)'!$A:$C,3,FALSE))*1,
(VLOOKUP(BD15,'Arriva tarieventabel (2026)'!$A:$C,2,FALSE)))*1</f>
        <v>9.6999999999999993</v>
      </c>
      <c r="BG15" s="96">
        <f t="shared" si="27"/>
        <v>23</v>
      </c>
      <c r="BH15" s="97">
        <f>IF(BH$4="2e klas",
(VLOOKUP(BG15,'Arriva tarieventabel (2026)'!$A:$C,3,FALSE))*1,
(VLOOKUP(BG15,'Arriva tarieventabel (2026)'!$A:$C,2,FALSE)))*1</f>
        <v>6.43</v>
      </c>
      <c r="BI15" s="97">
        <f>IF(BI$4="2e klas",
(VLOOKUP(BG15,'Arriva tarieventabel (2026)'!$A:$C,3,FALSE))*1,
(VLOOKUP(BG15,'Arriva tarieventabel (2026)'!$A:$C,2,FALSE)))*1</f>
        <v>10.09</v>
      </c>
      <c r="BJ15" s="96">
        <f t="shared" si="28"/>
        <v>34</v>
      </c>
      <c r="BK15" s="97">
        <f>IF(BK$4="2e klas",
(VLOOKUP(BJ15,'Arriva tarieventabel (2026)'!$A:$C,3,FALSE))*1,
(VLOOKUP(BJ15,'Arriva tarieventabel (2026)'!$A:$C,2,FALSE)))*1</f>
        <v>8.9600000000000009</v>
      </c>
      <c r="BL15" s="97">
        <f>IF(BL$4="2e klas",
(VLOOKUP(BJ15,'Arriva tarieventabel (2026)'!$A:$C,3,FALSE))*1,
(VLOOKUP(BJ15,'Arriva tarieventabel (2026)'!$A:$C,2,FALSE)))*1</f>
        <v>14.37</v>
      </c>
      <c r="BM15" s="96">
        <f t="shared" si="29"/>
        <v>37</v>
      </c>
      <c r="BN15" s="97">
        <f>IF(BN$4="2e klas",
(VLOOKUP(BM15,'Arriva tarieventabel (2026)'!$A:$C,3,FALSE))*1,
(VLOOKUP(BM15,'Arriva tarieventabel (2026)'!$A:$C,2,FALSE)))*1</f>
        <v>9.65</v>
      </c>
      <c r="BO15" s="97">
        <f>IF(BO$4="2e klas",
(VLOOKUP(BM15,'Arriva tarieventabel (2026)'!$A:$C,3,FALSE))*1,
(VLOOKUP(BM15,'Arriva tarieventabel (2026)'!$A:$C,2,FALSE)))*1</f>
        <v>15.53</v>
      </c>
      <c r="BP15" s="96">
        <v>18</v>
      </c>
      <c r="BQ15" s="97">
        <f>IF(BQ$4="2e klas",
(VLOOKUP(BP15,'Arriva tarieventabel (2026)'!$A:$C,3,FALSE))*1,
(VLOOKUP(BP15,'Arriva tarieventabel (2026)'!$A:$C,2,FALSE)))*1</f>
        <v>5.29</v>
      </c>
      <c r="BR15" s="97">
        <f>IF(BR$4="2e klas",
(VLOOKUP(BP15,'Arriva tarieventabel (2026)'!$A:$C,3,FALSE))*1,
(VLOOKUP(BP15,'Arriva tarieventabel (2026)'!$A:$C,2,FALSE)))*1</f>
        <v>8.15</v>
      </c>
      <c r="BS15" s="96">
        <f t="shared" si="30"/>
        <v>19</v>
      </c>
      <c r="BT15" s="97">
        <f>IF(BT$4="2e klas",
(VLOOKUP(BS15,'Arriva tarieventabel (2026)'!$A:$C,3,FALSE))*1,
(VLOOKUP(BS15,'Arriva tarieventabel (2026)'!$A:$C,2,FALSE)))*1</f>
        <v>5.52</v>
      </c>
      <c r="BU15" s="97">
        <f>IF(BU$4="2e klas",
(VLOOKUP(BS15,'Arriva tarieventabel (2026)'!$A:$C,3,FALSE))*1,
(VLOOKUP(BS15,'Arriva tarieventabel (2026)'!$A:$C,2,FALSE)))*1</f>
        <v>8.5399999999999991</v>
      </c>
      <c r="BV15" s="96">
        <f t="shared" si="31"/>
        <v>21</v>
      </c>
      <c r="BW15" s="97">
        <f>IF(BW$4="2e klas",
(VLOOKUP(BV15,'Arriva tarieventabel (2026)'!$A:$C,3,FALSE))*1,
(VLOOKUP(BV15,'Arriva tarieventabel (2026)'!$A:$C,2,FALSE)))*1</f>
        <v>5.98</v>
      </c>
      <c r="BX15" s="97">
        <f>IF(BX$4="2e klas",
(VLOOKUP(BV15,'Arriva tarieventabel (2026)'!$A:$C,3,FALSE))*1,
(VLOOKUP(BV15,'Arriva tarieventabel (2026)'!$A:$C,2,FALSE)))*1</f>
        <v>9.32</v>
      </c>
    </row>
    <row r="16" spans="1:76" x14ac:dyDescent="0.35">
      <c r="A16" s="29" t="s">
        <v>13</v>
      </c>
      <c r="B16" s="134">
        <v>27</v>
      </c>
      <c r="C16" s="135">
        <f>IF(C$4="2e klas",
C$10+(VLOOKUP(B16,'Arriva tarieventabel (2026)'!$A:$C,3,FALSE)-VLOOKUP(B$10,'Arriva tarieventabel (2026)'!$A:$C,3,FALSE)),
C$10+(VLOOKUP(B16,'Arriva tarieventabel (2026)'!$A:$C,2,FALSE)-VLOOKUP(B$10,'Arriva tarieventabel (2026)'!$A:$C,2,FALSE)))</f>
        <v>12.3</v>
      </c>
      <c r="D16" s="136">
        <f>IF(D$4="2e klas",
D$10+(VLOOKUP(B16,'Arriva tarieventabel (2026)'!$A:$C,3,FALSE)-VLOOKUP(B$10,'Arriva tarieventabel (2026)'!$A:$C,3,FALSE)),
D$10+(VLOOKUP(B16,'Arriva tarieventabel (2026)'!$A:$C,2,FALSE)-VLOOKUP(B$10,'Arriva tarieventabel (2026)'!$A:$C,2,FALSE)))</f>
        <v>19.36</v>
      </c>
      <c r="E16" s="134">
        <f t="shared" si="32"/>
        <v>27</v>
      </c>
      <c r="F16" s="135">
        <f>IF(F$4="2e klas",
F$10+(VLOOKUP(E16,'Arriva tarieventabel (2026)'!$A:$C,3,FALSE)-VLOOKUP(E$10,'Arriva tarieventabel (2026)'!$A:$C,3,FALSE)),
F$10+(VLOOKUP(E16,'Arriva tarieventabel (2026)'!$A:$C,2,FALSE)-VLOOKUP(E$10,'Arriva tarieventabel (2026)'!$A:$C,2,FALSE)))</f>
        <v>12.3</v>
      </c>
      <c r="G16" s="136">
        <f>IF(G$4="2e klas",
G$10+(VLOOKUP(E16,'Arriva tarieventabel (2026)'!$A:$C,3,FALSE)-VLOOKUP(E$10,'Arriva tarieventabel (2026)'!$A:$C,3,FALSE)),
G$10+(VLOOKUP(E16,'Arriva tarieventabel (2026)'!$A:$C,2,FALSE)-VLOOKUP(E$10,'Arriva tarieventabel (2026)'!$A:$C,2,FALSE)))</f>
        <v>19.36</v>
      </c>
      <c r="H16" s="134">
        <f t="shared" si="33"/>
        <v>27</v>
      </c>
      <c r="I16" s="135">
        <f>IF(I$4="2e klas",
I$10+(VLOOKUP(H16,'Arriva tarieventabel (2026)'!$A:$C,3,FALSE)-VLOOKUP(H$10,'Arriva tarieventabel (2026)'!$A:$C,3,FALSE)),
I$10+(VLOOKUP(H16,'Arriva tarieventabel (2026)'!$A:$C,2,FALSE)-VLOOKUP(H$10,'Arriva tarieventabel (2026)'!$A:$C,2,FALSE)))</f>
        <v>9.8999999999999986</v>
      </c>
      <c r="J16" s="136">
        <f>IF(J$4="2e klas",
J$10+(VLOOKUP(H16,'Arriva tarieventabel (2026)'!$A:$C,3,FALSE)-VLOOKUP(H$10,'Arriva tarieventabel (2026)'!$A:$C,3,FALSE)),
J$10+(VLOOKUP(H16,'Arriva tarieventabel (2026)'!$A:$C,2,FALSE)-VLOOKUP(H$10,'Arriva tarieventabel (2026)'!$A:$C,2,FALSE)))</f>
        <v>16.16</v>
      </c>
      <c r="K16" s="107">
        <f t="shared" si="34"/>
        <v>27</v>
      </c>
      <c r="L16" s="40">
        <f>IF(L$4="2e klas",
L$10+(VLOOKUP(K16,'Arriva tarieventabel (2026)'!$A:$C,3,FALSE)-VLOOKUP(K$10,'Arriva tarieventabel (2026)'!$A:$C,3,FALSE)),
L$10+(VLOOKUP(K16,'Arriva tarieventabel (2026)'!$A:$C,2,FALSE)-VLOOKUP(K$10,'Arriva tarieventabel (2026)'!$A:$C,2,FALSE)))</f>
        <v>7.3999999999999995</v>
      </c>
      <c r="M16" s="108">
        <f>IF(M$4="2e klas",
M$10+(VLOOKUP(K16,'Arriva tarieventabel (2026)'!$A:$C,3,FALSE)-VLOOKUP(K$10,'Arriva tarieventabel (2026)'!$A:$C,3,FALSE)),
M$10+(VLOOKUP(K16,'Arriva tarieventabel (2026)'!$A:$C,2,FALSE)-VLOOKUP(K$10,'Arriva tarieventabel (2026)'!$A:$C,2,FALSE)))</f>
        <v>12.56</v>
      </c>
      <c r="N16" s="131">
        <f t="shared" si="35"/>
        <v>25</v>
      </c>
      <c r="O16" s="40">
        <f>IF(O$4="2e klas",
O$10+(VLOOKUP(N16,'Arriva tarieventabel (2026)'!$A:$C,3,FALSE)-VLOOKUP(N$10,'Arriva tarieventabel (2026)'!$A:$C,3,FALSE)),
O$10+(VLOOKUP(N16,'Arriva tarieventabel (2026)'!$A:$C,2,FALSE)-VLOOKUP(N$10,'Arriva tarieventabel (2026)'!$A:$C,2,FALSE)))</f>
        <v>6.8999999999999995</v>
      </c>
      <c r="P16" s="108">
        <f>IF(P$4="2e klas",
P$10+(VLOOKUP(N16,'Arriva tarieventabel (2026)'!$A:$C,3,FALSE)-VLOOKUP(N$10,'Arriva tarieventabel (2026)'!$A:$C,3,FALSE)),
P$10+(VLOOKUP(N16,'Arriva tarieventabel (2026)'!$A:$C,2,FALSE)-VLOOKUP(N$10,'Arriva tarieventabel (2026)'!$A:$C,2,FALSE)))</f>
        <v>12.55</v>
      </c>
      <c r="Q16" s="112">
        <v>17</v>
      </c>
      <c r="R16" s="48">
        <f>VLOOKUP(Q16,'Arriva tarieventabel (2026)'!$A:$C,3,FALSE)*1</f>
        <v>5.0599999999999996</v>
      </c>
      <c r="S16" s="48">
        <f>VLOOKUP(Q16,'Arriva tarieventabel (2026)'!$A:$C,2,FALSE)*1</f>
        <v>7.76</v>
      </c>
      <c r="T16" s="112">
        <f t="shared" si="36"/>
        <v>16</v>
      </c>
      <c r="U16" s="50">
        <f>VLOOKUP(T16,'Arriva tarieventabel (2026)'!$A:$C,3,FALSE)*1</f>
        <v>4.83</v>
      </c>
      <c r="V16" s="50">
        <f>VLOOKUP(T16,'Arriva tarieventabel (2026)'!$A:$C,2,FALSE)*1</f>
        <v>7.37</v>
      </c>
      <c r="W16" s="112">
        <f t="shared" si="37"/>
        <v>13</v>
      </c>
      <c r="X16" s="50">
        <f>VLOOKUP(W16,'Arriva tarieventabel (2026)'!$A:$C,3,FALSE)*1</f>
        <v>4.1399999999999997</v>
      </c>
      <c r="Y16" s="50">
        <f>VLOOKUP(W16,'Arriva tarieventabel (2026)'!$A:$C,2,FALSE)*1</f>
        <v>6.21</v>
      </c>
      <c r="Z16" s="112">
        <f t="shared" si="38"/>
        <v>10</v>
      </c>
      <c r="AA16" s="50">
        <f>VLOOKUP(Z16,'Arriva tarieventabel (2026)'!$A:$C,3,FALSE)*1</f>
        <v>3.45</v>
      </c>
      <c r="AB16" s="50">
        <f>VLOOKUP(Z16,'Arriva tarieventabel (2026)'!$A:$C,2,FALSE)*1</f>
        <v>5.04</v>
      </c>
      <c r="AC16" s="112">
        <f t="shared" ref="AC16:AC26" si="39">Z16-Z$14</f>
        <v>6</v>
      </c>
      <c r="AD16" s="50">
        <f>VLOOKUP(AC16,'Arriva tarieventabel (2026)'!$A:$C,3,FALSE)*1</f>
        <v>2.54</v>
      </c>
      <c r="AE16" s="50">
        <f>VLOOKUP(AC16,'Arriva tarieventabel (2026)'!$A:$C,2,FALSE)*1</f>
        <v>3.49</v>
      </c>
      <c r="AF16" s="112">
        <f>AC16-AC15</f>
        <v>3</v>
      </c>
      <c r="AG16" s="50">
        <f>VLOOKUP(AF16,'Arriva tarieventabel (2026)'!$A:$C,3,FALSE)*1</f>
        <v>1.85</v>
      </c>
      <c r="AH16" s="50">
        <f>VLOOKUP(AF16,'Arriva tarieventabel (2026)'!$A:$C,2,FALSE)*1</f>
        <v>2.3199999999999998</v>
      </c>
      <c r="AI16" s="99"/>
      <c r="AJ16" s="100"/>
      <c r="AK16" s="100"/>
      <c r="AL16" s="98">
        <v>2</v>
      </c>
      <c r="AM16" s="97">
        <f>IF(AM$4="2e klas",
(VLOOKUP(AL16,'Arriva tarieventabel (2026)'!$A:$C,3,FALSE))*1,
(VLOOKUP(AL16,'Arriva tarieventabel (2026)'!$A:$C,2,FALSE)))*1</f>
        <v>1.62</v>
      </c>
      <c r="AN16" s="97">
        <f>IF(AN$4="2e klas",
(VLOOKUP(AL16,'Arriva tarieventabel (2026)'!$A:$C,3,FALSE))*1,
(VLOOKUP(AL16,'Arriva tarieventabel (2026)'!$A:$C,2,FALSE)))*1</f>
        <v>1.94</v>
      </c>
      <c r="AO16" s="96">
        <f t="shared" si="21"/>
        <v>6</v>
      </c>
      <c r="AP16" s="97">
        <f>IF(AP$4="2e klas",
(VLOOKUP(AO16,'Arriva tarieventabel (2026)'!$A:$C,3,FALSE))*1,
(VLOOKUP(AO16,'Arriva tarieventabel (2026)'!$A:$C,2,FALSE)))*1</f>
        <v>2.54</v>
      </c>
      <c r="AQ16" s="97">
        <f>IF(AQ$4="2e klas",
(VLOOKUP(AO16,'Arriva tarieventabel (2026)'!$A:$C,3,FALSE))*1,
(VLOOKUP(AO16,'Arriva tarieventabel (2026)'!$A:$C,2,FALSE)))*1</f>
        <v>3.49</v>
      </c>
      <c r="AR16" s="96">
        <f t="shared" si="22"/>
        <v>8</v>
      </c>
      <c r="AS16" s="97">
        <f>IF(AS$4="2e klas",
(VLOOKUP(AR16,'Arriva tarieventabel (2026)'!$A:$C,3,FALSE))*1,
(VLOOKUP(AR16,'Arriva tarieventabel (2026)'!$A:$C,2,FALSE)))*1</f>
        <v>2.99</v>
      </c>
      <c r="AT16" s="97">
        <f>IF(AT$4="2e klas",
(VLOOKUP(AR16,'Arriva tarieventabel (2026)'!$A:$C,3,FALSE))*1,
(VLOOKUP(AR16,'Arriva tarieventabel (2026)'!$A:$C,2,FALSE)))*1</f>
        <v>4.2699999999999996</v>
      </c>
      <c r="AU16" s="96">
        <f t="shared" si="23"/>
        <v>10</v>
      </c>
      <c r="AV16" s="97">
        <f>IF(AV$4="2e klas",
(VLOOKUP(AU16,'Arriva tarieventabel (2026)'!$A:$C,3,FALSE))*1,
(VLOOKUP(AU16,'Arriva tarieventabel (2026)'!$A:$C,2,FALSE)))*1</f>
        <v>3.45</v>
      </c>
      <c r="AW16" s="97">
        <f>IF(AW$4="2e klas",
(VLOOKUP(AU16,'Arriva tarieventabel (2026)'!$A:$C,3,FALSE))*1,
(VLOOKUP(AU16,'Arriva tarieventabel (2026)'!$A:$C,2,FALSE)))*1</f>
        <v>5.04</v>
      </c>
      <c r="AX16" s="96">
        <f t="shared" si="24"/>
        <v>13</v>
      </c>
      <c r="AY16" s="97">
        <f>IF(AY$4="2e klas",
(VLOOKUP(AX16,'Arriva tarieventabel (2026)'!$A:$C,3,FALSE))*1,
(VLOOKUP(AX16,'Arriva tarieventabel (2026)'!$A:$C,2,FALSE)))*1</f>
        <v>4.1399999999999997</v>
      </c>
      <c r="AZ16" s="97">
        <f>IF(AZ$4="2e klas",
(VLOOKUP(AX16,'Arriva tarieventabel (2026)'!$A:$C,3,FALSE))*1,
(VLOOKUP(AX16,'Arriva tarieventabel (2026)'!$A:$C,2,FALSE)))*1</f>
        <v>6.21</v>
      </c>
      <c r="BA16" s="96">
        <f t="shared" si="25"/>
        <v>16</v>
      </c>
      <c r="BB16" s="97">
        <f>IF(BB$4="2e klas",
(VLOOKUP(BA16,'Arriva tarieventabel (2026)'!$A:$C,3,FALSE))*1,
(VLOOKUP(BA16,'Arriva tarieventabel (2026)'!$A:$C,2,FALSE)))*1</f>
        <v>4.83</v>
      </c>
      <c r="BC16" s="97">
        <f>IF(BC$4="2e klas",
(VLOOKUP(BA16,'Arriva tarieventabel (2026)'!$A:$C,3,FALSE))*1,
(VLOOKUP(BA16,'Arriva tarieventabel (2026)'!$A:$C,2,FALSE)))*1</f>
        <v>7.37</v>
      </c>
      <c r="BD16" s="96">
        <f t="shared" si="26"/>
        <v>19</v>
      </c>
      <c r="BE16" s="97">
        <f>IF(BE$4="2e klas",
(VLOOKUP(BD16,'Arriva tarieventabel (2026)'!$A:$C,3,FALSE))*1,
(VLOOKUP(BD16,'Arriva tarieventabel (2026)'!$A:$C,2,FALSE)))*1</f>
        <v>5.52</v>
      </c>
      <c r="BF16" s="97">
        <f>IF(BF$4="2e klas",
(VLOOKUP(BD16,'Arriva tarieventabel (2026)'!$A:$C,3,FALSE))*1,
(VLOOKUP(BD16,'Arriva tarieventabel (2026)'!$A:$C,2,FALSE)))*1</f>
        <v>8.5399999999999991</v>
      </c>
      <c r="BG16" s="96">
        <f t="shared" si="27"/>
        <v>20</v>
      </c>
      <c r="BH16" s="97">
        <f>IF(BH$4="2e klas",
(VLOOKUP(BG16,'Arriva tarieventabel (2026)'!$A:$C,3,FALSE))*1,
(VLOOKUP(BG16,'Arriva tarieventabel (2026)'!$A:$C,2,FALSE)))*1</f>
        <v>5.75</v>
      </c>
      <c r="BI16" s="97">
        <f>IF(BI$4="2e klas",
(VLOOKUP(BG16,'Arriva tarieventabel (2026)'!$A:$C,3,FALSE))*1,
(VLOOKUP(BG16,'Arriva tarieventabel (2026)'!$A:$C,2,FALSE)))*1</f>
        <v>8.93</v>
      </c>
      <c r="BJ16" s="96">
        <f t="shared" si="28"/>
        <v>31</v>
      </c>
      <c r="BK16" s="97">
        <f>IF(BK$4="2e klas",
(VLOOKUP(BJ16,'Arriva tarieventabel (2026)'!$A:$C,3,FALSE))*1,
(VLOOKUP(BJ16,'Arriva tarieventabel (2026)'!$A:$C,2,FALSE)))*1</f>
        <v>8.27</v>
      </c>
      <c r="BL16" s="97">
        <f>IF(BL$4="2e klas",
(VLOOKUP(BJ16,'Arriva tarieventabel (2026)'!$A:$C,3,FALSE))*1,
(VLOOKUP(BJ16,'Arriva tarieventabel (2026)'!$A:$C,2,FALSE)))*1</f>
        <v>13.2</v>
      </c>
      <c r="BM16" s="96">
        <f t="shared" si="29"/>
        <v>34</v>
      </c>
      <c r="BN16" s="97">
        <f>IF(BN$4="2e klas",
(VLOOKUP(BM16,'Arriva tarieventabel (2026)'!$A:$C,3,FALSE))*1,
(VLOOKUP(BM16,'Arriva tarieventabel (2026)'!$A:$C,2,FALSE)))*1</f>
        <v>8.9600000000000009</v>
      </c>
      <c r="BO16" s="97">
        <f>IF(BO$4="2e klas",
(VLOOKUP(BM16,'Arriva tarieventabel (2026)'!$A:$C,3,FALSE))*1,
(VLOOKUP(BM16,'Arriva tarieventabel (2026)'!$A:$C,2,FALSE)))*1</f>
        <v>14.37</v>
      </c>
      <c r="BP16" s="96">
        <v>15</v>
      </c>
      <c r="BQ16" s="97">
        <f>IF(BQ$4="2e klas",
(VLOOKUP(BP16,'Arriva tarieventabel (2026)'!$A:$C,3,FALSE))*1,
(VLOOKUP(BP16,'Arriva tarieventabel (2026)'!$A:$C,2,FALSE)))*1</f>
        <v>4.5999999999999996</v>
      </c>
      <c r="BR16" s="97">
        <f>IF(BR$4="2e klas",
(VLOOKUP(BP16,'Arriva tarieventabel (2026)'!$A:$C,3,FALSE))*1,
(VLOOKUP(BP16,'Arriva tarieventabel (2026)'!$A:$C,2,FALSE)))*1</f>
        <v>6.99</v>
      </c>
      <c r="BS16" s="96">
        <f t="shared" si="30"/>
        <v>16</v>
      </c>
      <c r="BT16" s="97">
        <f>IF(BT$4="2e klas",
(VLOOKUP(BS16,'Arriva tarieventabel (2026)'!$A:$C,3,FALSE))*1,
(VLOOKUP(BS16,'Arriva tarieventabel (2026)'!$A:$C,2,FALSE)))*1</f>
        <v>4.83</v>
      </c>
      <c r="BU16" s="97">
        <f>IF(BU$4="2e klas",
(VLOOKUP(BS16,'Arriva tarieventabel (2026)'!$A:$C,3,FALSE))*1,
(VLOOKUP(BS16,'Arriva tarieventabel (2026)'!$A:$C,2,FALSE)))*1</f>
        <v>7.37</v>
      </c>
      <c r="BV16" s="96">
        <f t="shared" si="31"/>
        <v>18</v>
      </c>
      <c r="BW16" s="97">
        <f>IF(BW$4="2e klas",
(VLOOKUP(BV16,'Arriva tarieventabel (2026)'!$A:$C,3,FALSE))*1,
(VLOOKUP(BV16,'Arriva tarieventabel (2026)'!$A:$C,2,FALSE)))*1</f>
        <v>5.29</v>
      </c>
      <c r="BX16" s="97">
        <f>IF(BX$4="2e klas",
(VLOOKUP(BV16,'Arriva tarieventabel (2026)'!$A:$C,3,FALSE))*1,
(VLOOKUP(BV16,'Arriva tarieventabel (2026)'!$A:$C,2,FALSE)))*1</f>
        <v>8.15</v>
      </c>
    </row>
    <row r="17" spans="1:76" x14ac:dyDescent="0.35">
      <c r="A17" s="29" t="s">
        <v>14</v>
      </c>
      <c r="B17" s="134">
        <v>29</v>
      </c>
      <c r="C17" s="135">
        <f>IF(C$4="2e klas",
C$10+(VLOOKUP(B17,'Arriva tarieventabel (2026)'!$A:$C,3,FALSE)-VLOOKUP(B$10,'Arriva tarieventabel (2026)'!$A:$C,3,FALSE)),
C$10+(VLOOKUP(B17,'Arriva tarieventabel (2026)'!$A:$C,2,FALSE)-VLOOKUP(B$10,'Arriva tarieventabel (2026)'!$A:$C,2,FALSE)))</f>
        <v>12.76</v>
      </c>
      <c r="D17" s="136">
        <f>IF(D$4="2e klas",
D$10+(VLOOKUP(B17,'Arriva tarieventabel (2026)'!$A:$C,3,FALSE)-VLOOKUP(B$10,'Arriva tarieventabel (2026)'!$A:$C,3,FALSE)),
D$10+(VLOOKUP(B17,'Arriva tarieventabel (2026)'!$A:$C,2,FALSE)-VLOOKUP(B$10,'Arriva tarieventabel (2026)'!$A:$C,2,FALSE)))</f>
        <v>20.13</v>
      </c>
      <c r="E17" s="134">
        <f t="shared" si="32"/>
        <v>29</v>
      </c>
      <c r="F17" s="135">
        <f>IF(F$4="2e klas",
F$10+(VLOOKUP(E17,'Arriva tarieventabel (2026)'!$A:$C,3,FALSE)-VLOOKUP(E$10,'Arriva tarieventabel (2026)'!$A:$C,3,FALSE)),
F$10+(VLOOKUP(E17,'Arriva tarieventabel (2026)'!$A:$C,2,FALSE)-VLOOKUP(E$10,'Arriva tarieventabel (2026)'!$A:$C,2,FALSE)))</f>
        <v>12.76</v>
      </c>
      <c r="G17" s="136">
        <f>IF(G$4="2e klas",
G$10+(VLOOKUP(E17,'Arriva tarieventabel (2026)'!$A:$C,3,FALSE)-VLOOKUP(E$10,'Arriva tarieventabel (2026)'!$A:$C,3,FALSE)),
G$10+(VLOOKUP(E17,'Arriva tarieventabel (2026)'!$A:$C,2,FALSE)-VLOOKUP(E$10,'Arriva tarieventabel (2026)'!$A:$C,2,FALSE)))</f>
        <v>20.13</v>
      </c>
      <c r="H17" s="134">
        <f t="shared" si="33"/>
        <v>29</v>
      </c>
      <c r="I17" s="135">
        <f>IF(I$4="2e klas",
I$10+(VLOOKUP(H17,'Arriva tarieventabel (2026)'!$A:$C,3,FALSE)-VLOOKUP(H$10,'Arriva tarieventabel (2026)'!$A:$C,3,FALSE)),
I$10+(VLOOKUP(H17,'Arriva tarieventabel (2026)'!$A:$C,2,FALSE)-VLOOKUP(H$10,'Arriva tarieventabel (2026)'!$A:$C,2,FALSE)))</f>
        <v>10.36</v>
      </c>
      <c r="J17" s="136">
        <f>IF(J$4="2e klas",
J$10+(VLOOKUP(H17,'Arriva tarieventabel (2026)'!$A:$C,3,FALSE)-VLOOKUP(H$10,'Arriva tarieventabel (2026)'!$A:$C,3,FALSE)),
J$10+(VLOOKUP(H17,'Arriva tarieventabel (2026)'!$A:$C,2,FALSE)-VLOOKUP(H$10,'Arriva tarieventabel (2026)'!$A:$C,2,FALSE)))</f>
        <v>16.93</v>
      </c>
      <c r="K17" s="107">
        <f t="shared" si="34"/>
        <v>29</v>
      </c>
      <c r="L17" s="40">
        <f>IF(L$4="2e klas",
L$10+(VLOOKUP(K17,'Arriva tarieventabel (2026)'!$A:$C,3,FALSE)-VLOOKUP(K$10,'Arriva tarieventabel (2026)'!$A:$C,3,FALSE)),
L$10+(VLOOKUP(K17,'Arriva tarieventabel (2026)'!$A:$C,2,FALSE)-VLOOKUP(K$10,'Arriva tarieventabel (2026)'!$A:$C,2,FALSE)))</f>
        <v>7.8599999999999994</v>
      </c>
      <c r="M17" s="108">
        <f>IF(M$4="2e klas",
M$10+(VLOOKUP(K17,'Arriva tarieventabel (2026)'!$A:$C,3,FALSE)-VLOOKUP(K$10,'Arriva tarieventabel (2026)'!$A:$C,3,FALSE)),
M$10+(VLOOKUP(K17,'Arriva tarieventabel (2026)'!$A:$C,2,FALSE)-VLOOKUP(K$10,'Arriva tarieventabel (2026)'!$A:$C,2,FALSE)))</f>
        <v>13.33</v>
      </c>
      <c r="N17" s="131">
        <f t="shared" si="35"/>
        <v>27</v>
      </c>
      <c r="O17" s="40">
        <f>IF(O$4="2e klas",
O$10+(VLOOKUP(N17,'Arriva tarieventabel (2026)'!$A:$C,3,FALSE)-VLOOKUP(N$10,'Arriva tarieventabel (2026)'!$A:$C,3,FALSE)),
O$10+(VLOOKUP(N17,'Arriva tarieventabel (2026)'!$A:$C,2,FALSE)-VLOOKUP(N$10,'Arriva tarieventabel (2026)'!$A:$C,2,FALSE)))</f>
        <v>7.3599999999999994</v>
      </c>
      <c r="P17" s="108">
        <f>IF(P$4="2e klas",
P$10+(VLOOKUP(N17,'Arriva tarieventabel (2026)'!$A:$C,3,FALSE)-VLOOKUP(N$10,'Arriva tarieventabel (2026)'!$A:$C,3,FALSE)),
P$10+(VLOOKUP(N17,'Arriva tarieventabel (2026)'!$A:$C,2,FALSE)-VLOOKUP(N$10,'Arriva tarieventabel (2026)'!$A:$C,2,FALSE)))</f>
        <v>13.330000000000002</v>
      </c>
      <c r="Q17" s="112">
        <v>19</v>
      </c>
      <c r="R17" s="48">
        <f>VLOOKUP(Q17,'Arriva tarieventabel (2026)'!$A:$C,3,FALSE)*1</f>
        <v>5.52</v>
      </c>
      <c r="S17" s="48">
        <f>VLOOKUP(Q17,'Arriva tarieventabel (2026)'!$A:$C,2,FALSE)*1</f>
        <v>8.5399999999999991</v>
      </c>
      <c r="T17" s="112">
        <f t="shared" si="36"/>
        <v>18</v>
      </c>
      <c r="U17" s="50">
        <f>VLOOKUP(T17,'Arriva tarieventabel (2026)'!$A:$C,3,FALSE)*1</f>
        <v>5.29</v>
      </c>
      <c r="V17" s="50">
        <f>VLOOKUP(T17,'Arriva tarieventabel (2026)'!$A:$C,2,FALSE)*1</f>
        <v>8.15</v>
      </c>
      <c r="W17" s="112">
        <f t="shared" si="37"/>
        <v>15</v>
      </c>
      <c r="X17" s="50">
        <f>VLOOKUP(W17,'Arriva tarieventabel (2026)'!$A:$C,3,FALSE)*1</f>
        <v>4.5999999999999996</v>
      </c>
      <c r="Y17" s="50">
        <f>VLOOKUP(W17,'Arriva tarieventabel (2026)'!$A:$C,2,FALSE)*1</f>
        <v>6.99</v>
      </c>
      <c r="Z17" s="112">
        <f t="shared" si="38"/>
        <v>12</v>
      </c>
      <c r="AA17" s="50">
        <f>VLOOKUP(Z17,'Arriva tarieventabel (2026)'!$A:$C,3,FALSE)*1</f>
        <v>3.91</v>
      </c>
      <c r="AB17" s="50">
        <f>VLOOKUP(Z17,'Arriva tarieventabel (2026)'!$A:$C,2,FALSE)*1</f>
        <v>5.82</v>
      </c>
      <c r="AC17" s="112">
        <f t="shared" si="39"/>
        <v>8</v>
      </c>
      <c r="AD17" s="50">
        <f>VLOOKUP(AC17,'Arriva tarieventabel (2026)'!$A:$C,3,FALSE)*1</f>
        <v>2.99</v>
      </c>
      <c r="AE17" s="50">
        <f>VLOOKUP(AC17,'Arriva tarieventabel (2026)'!$A:$C,2,FALSE)*1</f>
        <v>4.2699999999999996</v>
      </c>
      <c r="AF17" s="112">
        <f t="shared" ref="AF17:AF26" si="40">AC17-AC$15</f>
        <v>5</v>
      </c>
      <c r="AG17" s="50">
        <f>VLOOKUP(AF17,'Arriva tarieventabel (2026)'!$A:$C,3,FALSE)*1</f>
        <v>2.31</v>
      </c>
      <c r="AH17" s="50">
        <f>VLOOKUP(AF17,'Arriva tarieventabel (2026)'!$A:$C,2,FALSE)*1</f>
        <v>3.1</v>
      </c>
      <c r="AI17" s="112">
        <f>AF17-AF16</f>
        <v>2</v>
      </c>
      <c r="AJ17" s="50">
        <f>VLOOKUP(AI17,'Arriva tarieventabel (2026)'!$A:$C,3,FALSE)*1</f>
        <v>1.62</v>
      </c>
      <c r="AK17" s="50">
        <f>VLOOKUP(AI17,'Arriva tarieventabel (2026)'!$A:$C,2,FALSE)*1</f>
        <v>1.94</v>
      </c>
      <c r="AL17" s="99"/>
      <c r="AM17" s="100"/>
      <c r="AN17" s="100"/>
      <c r="AO17" s="98">
        <v>4</v>
      </c>
      <c r="AP17" s="97">
        <f>IF(AP$4="2e klas",
(VLOOKUP(AO17,'Arriva tarieventabel (2026)'!$A:$C,3,FALSE))*1,
(VLOOKUP(AO17,'Arriva tarieventabel (2026)'!$A:$C,2,FALSE)))*1</f>
        <v>2.08</v>
      </c>
      <c r="AQ17" s="97">
        <f>IF(AQ$4="2e klas",
(VLOOKUP(AO17,'Arriva tarieventabel (2026)'!$A:$C,3,FALSE))*1,
(VLOOKUP(AO17,'Arriva tarieventabel (2026)'!$A:$C,2,FALSE)))*1</f>
        <v>2.71</v>
      </c>
      <c r="AR17" s="96">
        <f t="shared" si="22"/>
        <v>6</v>
      </c>
      <c r="AS17" s="97">
        <f>IF(AS$4="2e klas",
(VLOOKUP(AR17,'Arriva tarieventabel (2026)'!$A:$C,3,FALSE))*1,
(VLOOKUP(AR17,'Arriva tarieventabel (2026)'!$A:$C,2,FALSE)))*1</f>
        <v>2.54</v>
      </c>
      <c r="AT17" s="97">
        <f>IF(AT$4="2e klas",
(VLOOKUP(AR17,'Arriva tarieventabel (2026)'!$A:$C,3,FALSE))*1,
(VLOOKUP(AR17,'Arriva tarieventabel (2026)'!$A:$C,2,FALSE)))*1</f>
        <v>3.49</v>
      </c>
      <c r="AU17" s="96">
        <f t="shared" si="23"/>
        <v>8</v>
      </c>
      <c r="AV17" s="97">
        <f>IF(AV$4="2e klas",
(VLOOKUP(AU17,'Arriva tarieventabel (2026)'!$A:$C,3,FALSE))*1,
(VLOOKUP(AU17,'Arriva tarieventabel (2026)'!$A:$C,2,FALSE)))*1</f>
        <v>2.99</v>
      </c>
      <c r="AW17" s="97">
        <f>IF(AW$4="2e klas",
(VLOOKUP(AU17,'Arriva tarieventabel (2026)'!$A:$C,3,FALSE))*1,
(VLOOKUP(AU17,'Arriva tarieventabel (2026)'!$A:$C,2,FALSE)))*1</f>
        <v>4.2699999999999996</v>
      </c>
      <c r="AX17" s="96">
        <f t="shared" si="24"/>
        <v>11</v>
      </c>
      <c r="AY17" s="97">
        <f>IF(AY$4="2e klas",
(VLOOKUP(AX17,'Arriva tarieventabel (2026)'!$A:$C,3,FALSE))*1,
(VLOOKUP(AX17,'Arriva tarieventabel (2026)'!$A:$C,2,FALSE)))*1</f>
        <v>3.68</v>
      </c>
      <c r="AZ17" s="97">
        <f>IF(AZ$4="2e klas",
(VLOOKUP(AX17,'Arriva tarieventabel (2026)'!$A:$C,3,FALSE))*1,
(VLOOKUP(AX17,'Arriva tarieventabel (2026)'!$A:$C,2,FALSE)))*1</f>
        <v>5.43</v>
      </c>
      <c r="BA17" s="96">
        <f t="shared" si="25"/>
        <v>14</v>
      </c>
      <c r="BB17" s="97">
        <f>IF(BB$4="2e klas",
(VLOOKUP(BA17,'Arriva tarieventabel (2026)'!$A:$C,3,FALSE))*1,
(VLOOKUP(BA17,'Arriva tarieventabel (2026)'!$A:$C,2,FALSE)))*1</f>
        <v>4.37</v>
      </c>
      <c r="BC17" s="97">
        <f>IF(BC$4="2e klas",
(VLOOKUP(BA17,'Arriva tarieventabel (2026)'!$A:$C,3,FALSE))*1,
(VLOOKUP(BA17,'Arriva tarieventabel (2026)'!$A:$C,2,FALSE)))*1</f>
        <v>6.6</v>
      </c>
      <c r="BD17" s="96">
        <f t="shared" si="26"/>
        <v>17</v>
      </c>
      <c r="BE17" s="97">
        <f>IF(BE$4="2e klas",
(VLOOKUP(BD17,'Arriva tarieventabel (2026)'!$A:$C,3,FALSE))*1,
(VLOOKUP(BD17,'Arriva tarieventabel (2026)'!$A:$C,2,FALSE)))*1</f>
        <v>5.0599999999999996</v>
      </c>
      <c r="BF17" s="97">
        <f>IF(BF$4="2e klas",
(VLOOKUP(BD17,'Arriva tarieventabel (2026)'!$A:$C,3,FALSE))*1,
(VLOOKUP(BD17,'Arriva tarieventabel (2026)'!$A:$C,2,FALSE)))*1</f>
        <v>7.76</v>
      </c>
      <c r="BG17" s="96">
        <f t="shared" si="27"/>
        <v>18</v>
      </c>
      <c r="BH17" s="97">
        <f>IF(BH$4="2e klas",
(VLOOKUP(BG17,'Arriva tarieventabel (2026)'!$A:$C,3,FALSE))*1,
(VLOOKUP(BG17,'Arriva tarieventabel (2026)'!$A:$C,2,FALSE)))*1</f>
        <v>5.29</v>
      </c>
      <c r="BI17" s="97">
        <f>IF(BI$4="2e klas",
(VLOOKUP(BG17,'Arriva tarieventabel (2026)'!$A:$C,3,FALSE))*1,
(VLOOKUP(BG17,'Arriva tarieventabel (2026)'!$A:$C,2,FALSE)))*1</f>
        <v>8.15</v>
      </c>
      <c r="BJ17" s="96">
        <f t="shared" si="28"/>
        <v>29</v>
      </c>
      <c r="BK17" s="97">
        <f>IF(BK$4="2e klas",
(VLOOKUP(BJ17,'Arriva tarieventabel (2026)'!$A:$C,3,FALSE))*1,
(VLOOKUP(BJ17,'Arriva tarieventabel (2026)'!$A:$C,2,FALSE)))*1</f>
        <v>7.81</v>
      </c>
      <c r="BL17" s="97">
        <f>IF(BL$4="2e klas",
(VLOOKUP(BJ17,'Arriva tarieventabel (2026)'!$A:$C,3,FALSE))*1,
(VLOOKUP(BJ17,'Arriva tarieventabel (2026)'!$A:$C,2,FALSE)))*1</f>
        <v>12.42</v>
      </c>
      <c r="BM17" s="96">
        <f t="shared" si="29"/>
        <v>32</v>
      </c>
      <c r="BN17" s="97">
        <f>IF(BN$4="2e klas",
(VLOOKUP(BM17,'Arriva tarieventabel (2026)'!$A:$C,3,FALSE))*1,
(VLOOKUP(BM17,'Arriva tarieventabel (2026)'!$A:$C,2,FALSE)))*1</f>
        <v>8.5</v>
      </c>
      <c r="BO17" s="97">
        <f>IF(BO$4="2e klas",
(VLOOKUP(BM17,'Arriva tarieventabel (2026)'!$A:$C,3,FALSE))*1,
(VLOOKUP(BM17,'Arriva tarieventabel (2026)'!$A:$C,2,FALSE)))*1</f>
        <v>13.59</v>
      </c>
      <c r="BP17" s="96">
        <v>13</v>
      </c>
      <c r="BQ17" s="97">
        <f>IF(BQ$4="2e klas",
(VLOOKUP(BP17,'Arriva tarieventabel (2026)'!$A:$C,3,FALSE))*1,
(VLOOKUP(BP17,'Arriva tarieventabel (2026)'!$A:$C,2,FALSE)))*1</f>
        <v>4.1399999999999997</v>
      </c>
      <c r="BR17" s="97">
        <f>IF(BR$4="2e klas",
(VLOOKUP(BP17,'Arriva tarieventabel (2026)'!$A:$C,3,FALSE))*1,
(VLOOKUP(BP17,'Arriva tarieventabel (2026)'!$A:$C,2,FALSE)))*1</f>
        <v>6.21</v>
      </c>
      <c r="BS17" s="96">
        <f t="shared" si="30"/>
        <v>14</v>
      </c>
      <c r="BT17" s="97">
        <f>IF(BT$4="2e klas",
(VLOOKUP(BS17,'Arriva tarieventabel (2026)'!$A:$C,3,FALSE))*1,
(VLOOKUP(BS17,'Arriva tarieventabel (2026)'!$A:$C,2,FALSE)))*1</f>
        <v>4.37</v>
      </c>
      <c r="BU17" s="97">
        <f>IF(BU$4="2e klas",
(VLOOKUP(BS17,'Arriva tarieventabel (2026)'!$A:$C,3,FALSE))*1,
(VLOOKUP(BS17,'Arriva tarieventabel (2026)'!$A:$C,2,FALSE)))*1</f>
        <v>6.6</v>
      </c>
      <c r="BV17" s="96">
        <f t="shared" si="31"/>
        <v>16</v>
      </c>
      <c r="BW17" s="97">
        <f>IF(BW$4="2e klas",
(VLOOKUP(BV17,'Arriva tarieventabel (2026)'!$A:$C,3,FALSE))*1,
(VLOOKUP(BV17,'Arriva tarieventabel (2026)'!$A:$C,2,FALSE)))*1</f>
        <v>4.83</v>
      </c>
      <c r="BX17" s="97">
        <f>IF(BX$4="2e klas",
(VLOOKUP(BV17,'Arriva tarieventabel (2026)'!$A:$C,3,FALSE))*1,
(VLOOKUP(BV17,'Arriva tarieventabel (2026)'!$A:$C,2,FALSE)))*1</f>
        <v>7.37</v>
      </c>
    </row>
    <row r="18" spans="1:76" x14ac:dyDescent="0.35">
      <c r="A18" s="29" t="s">
        <v>15</v>
      </c>
      <c r="B18" s="134">
        <v>33</v>
      </c>
      <c r="C18" s="135">
        <f>IF(C$4="2e klas",
C$10+(VLOOKUP(B18,'Arriva tarieventabel (2026)'!$A:$C,3,FALSE)-VLOOKUP(B$10,'Arriva tarieventabel (2026)'!$A:$C,3,FALSE)),
C$10+(VLOOKUP(B18,'Arriva tarieventabel (2026)'!$A:$C,2,FALSE)-VLOOKUP(B$10,'Arriva tarieventabel (2026)'!$A:$C,2,FALSE)))</f>
        <v>13.68</v>
      </c>
      <c r="D18" s="136">
        <f>IF(D$4="2e klas",
D$10+(VLOOKUP(B18,'Arriva tarieventabel (2026)'!$A:$C,3,FALSE)-VLOOKUP(B$10,'Arriva tarieventabel (2026)'!$A:$C,3,FALSE)),
D$10+(VLOOKUP(B18,'Arriva tarieventabel (2026)'!$A:$C,2,FALSE)-VLOOKUP(B$10,'Arriva tarieventabel (2026)'!$A:$C,2,FALSE)))</f>
        <v>21.69</v>
      </c>
      <c r="E18" s="134">
        <f t="shared" si="32"/>
        <v>33</v>
      </c>
      <c r="F18" s="135">
        <f>IF(F$4="2e klas",
F$10+(VLOOKUP(E18,'Arriva tarieventabel (2026)'!$A:$C,3,FALSE)-VLOOKUP(E$10,'Arriva tarieventabel (2026)'!$A:$C,3,FALSE)),
F$10+(VLOOKUP(E18,'Arriva tarieventabel (2026)'!$A:$C,2,FALSE)-VLOOKUP(E$10,'Arriva tarieventabel (2026)'!$A:$C,2,FALSE)))</f>
        <v>13.68</v>
      </c>
      <c r="G18" s="136">
        <f>IF(G$4="2e klas",
G$10+(VLOOKUP(E18,'Arriva tarieventabel (2026)'!$A:$C,3,FALSE)-VLOOKUP(E$10,'Arriva tarieventabel (2026)'!$A:$C,3,FALSE)),
G$10+(VLOOKUP(E18,'Arriva tarieventabel (2026)'!$A:$C,2,FALSE)-VLOOKUP(E$10,'Arriva tarieventabel (2026)'!$A:$C,2,FALSE)))</f>
        <v>21.69</v>
      </c>
      <c r="H18" s="134">
        <f t="shared" si="33"/>
        <v>33</v>
      </c>
      <c r="I18" s="135">
        <f>IF(I$4="2e klas",
I$10+(VLOOKUP(H18,'Arriva tarieventabel (2026)'!$A:$C,3,FALSE)-VLOOKUP(H$10,'Arriva tarieventabel (2026)'!$A:$C,3,FALSE)),
I$10+(VLOOKUP(H18,'Arriva tarieventabel (2026)'!$A:$C,2,FALSE)-VLOOKUP(H$10,'Arriva tarieventabel (2026)'!$A:$C,2,FALSE)))</f>
        <v>11.280000000000001</v>
      </c>
      <c r="J18" s="136">
        <f>IF(J$4="2e klas",
J$10+(VLOOKUP(H18,'Arriva tarieventabel (2026)'!$A:$C,3,FALSE)-VLOOKUP(H$10,'Arriva tarieventabel (2026)'!$A:$C,3,FALSE)),
J$10+(VLOOKUP(H18,'Arriva tarieventabel (2026)'!$A:$C,2,FALSE)-VLOOKUP(H$10,'Arriva tarieventabel (2026)'!$A:$C,2,FALSE)))</f>
        <v>18.490000000000002</v>
      </c>
      <c r="K18" s="107">
        <f t="shared" si="34"/>
        <v>33</v>
      </c>
      <c r="L18" s="40">
        <f>IF(L$4="2e klas",
L$10+(VLOOKUP(K18,'Arriva tarieventabel (2026)'!$A:$C,3,FALSE)-VLOOKUP(K$10,'Arriva tarieventabel (2026)'!$A:$C,3,FALSE)),
L$10+(VLOOKUP(K18,'Arriva tarieventabel (2026)'!$A:$C,2,FALSE)-VLOOKUP(K$10,'Arriva tarieventabel (2026)'!$A:$C,2,FALSE)))</f>
        <v>8.7800000000000011</v>
      </c>
      <c r="M18" s="108">
        <f>IF(M$4="2e klas",
M$10+(VLOOKUP(K18,'Arriva tarieventabel (2026)'!$A:$C,3,FALSE)-VLOOKUP(K$10,'Arriva tarieventabel (2026)'!$A:$C,3,FALSE)),
M$10+(VLOOKUP(K18,'Arriva tarieventabel (2026)'!$A:$C,2,FALSE)-VLOOKUP(K$10,'Arriva tarieventabel (2026)'!$A:$C,2,FALSE)))</f>
        <v>14.89</v>
      </c>
      <c r="N18" s="131">
        <f t="shared" si="35"/>
        <v>31</v>
      </c>
      <c r="O18" s="40">
        <f>IF(O$4="2e klas",
O$10+(VLOOKUP(N18,'Arriva tarieventabel (2026)'!$A:$C,3,FALSE)-VLOOKUP(N$10,'Arriva tarieventabel (2026)'!$A:$C,3,FALSE)),
O$10+(VLOOKUP(N18,'Arriva tarieventabel (2026)'!$A:$C,2,FALSE)-VLOOKUP(N$10,'Arriva tarieventabel (2026)'!$A:$C,2,FALSE)))</f>
        <v>8.2799999999999994</v>
      </c>
      <c r="P18" s="108">
        <f>IF(P$4="2e klas",
P$10+(VLOOKUP(N18,'Arriva tarieventabel (2026)'!$A:$C,3,FALSE)-VLOOKUP(N$10,'Arriva tarieventabel (2026)'!$A:$C,3,FALSE)),
P$10+(VLOOKUP(N18,'Arriva tarieventabel (2026)'!$A:$C,2,FALSE)-VLOOKUP(N$10,'Arriva tarieventabel (2026)'!$A:$C,2,FALSE)))</f>
        <v>14.879999999999999</v>
      </c>
      <c r="Q18" s="112">
        <v>23</v>
      </c>
      <c r="R18" s="48">
        <f>VLOOKUP(Q18,'Arriva tarieventabel (2026)'!$A:$C,3,FALSE)*1</f>
        <v>6.43</v>
      </c>
      <c r="S18" s="48">
        <f>VLOOKUP(Q18,'Arriva tarieventabel (2026)'!$A:$C,2,FALSE)*1</f>
        <v>10.09</v>
      </c>
      <c r="T18" s="112">
        <f t="shared" si="36"/>
        <v>22</v>
      </c>
      <c r="U18" s="50">
        <f>VLOOKUP(T18,'Arriva tarieventabel (2026)'!$A:$C,3,FALSE)*1</f>
        <v>6.2</v>
      </c>
      <c r="V18" s="50">
        <f>VLOOKUP(T18,'Arriva tarieventabel (2026)'!$A:$C,2,FALSE)*1</f>
        <v>9.6999999999999993</v>
      </c>
      <c r="W18" s="112">
        <f t="shared" si="37"/>
        <v>19</v>
      </c>
      <c r="X18" s="50">
        <f>VLOOKUP(W18,'Arriva tarieventabel (2026)'!$A:$C,3,FALSE)*1</f>
        <v>5.52</v>
      </c>
      <c r="Y18" s="50">
        <f>VLOOKUP(W18,'Arriva tarieventabel (2026)'!$A:$C,2,FALSE)*1</f>
        <v>8.5399999999999991</v>
      </c>
      <c r="Z18" s="112">
        <f t="shared" si="38"/>
        <v>16</v>
      </c>
      <c r="AA18" s="50">
        <f>VLOOKUP(Z18,'Arriva tarieventabel (2026)'!$A:$C,3,FALSE)*1</f>
        <v>4.83</v>
      </c>
      <c r="AB18" s="50">
        <f>VLOOKUP(Z18,'Arriva tarieventabel (2026)'!$A:$C,2,FALSE)*1</f>
        <v>7.37</v>
      </c>
      <c r="AC18" s="112">
        <f t="shared" si="39"/>
        <v>12</v>
      </c>
      <c r="AD18" s="50">
        <f>VLOOKUP(AC18,'Arriva tarieventabel (2026)'!$A:$C,3,FALSE)*1</f>
        <v>3.91</v>
      </c>
      <c r="AE18" s="50">
        <f>VLOOKUP(AC18,'Arriva tarieventabel (2026)'!$A:$C,2,FALSE)*1</f>
        <v>5.82</v>
      </c>
      <c r="AF18" s="112">
        <f t="shared" si="40"/>
        <v>9</v>
      </c>
      <c r="AG18" s="50">
        <f>VLOOKUP(AF18,'Arriva tarieventabel (2026)'!$A:$C,3,FALSE)*1</f>
        <v>3.22</v>
      </c>
      <c r="AH18" s="50">
        <f>VLOOKUP(AF18,'Arriva tarieventabel (2026)'!$A:$C,2,FALSE)*1</f>
        <v>4.66</v>
      </c>
      <c r="AI18" s="112">
        <f t="shared" ref="AI18:AI26" si="41">AF18-AF$16</f>
        <v>6</v>
      </c>
      <c r="AJ18" s="50">
        <f>VLOOKUP(AI18,'Arriva tarieventabel (2026)'!$A:$C,3,FALSE)*1</f>
        <v>2.54</v>
      </c>
      <c r="AK18" s="50">
        <f>VLOOKUP(AI18,'Arriva tarieventabel (2026)'!$A:$C,2,FALSE)*1</f>
        <v>3.49</v>
      </c>
      <c r="AL18" s="112">
        <f>AI18-AI17</f>
        <v>4</v>
      </c>
      <c r="AM18" s="50">
        <f>VLOOKUP(AL18,'Arriva tarieventabel (2026)'!$A:$C,3,FALSE)*1</f>
        <v>2.08</v>
      </c>
      <c r="AN18" s="50">
        <f>VLOOKUP(AL18,'Arriva tarieventabel (2026)'!$A:$C,2,FALSE)*1</f>
        <v>2.71</v>
      </c>
      <c r="AO18" s="99"/>
      <c r="AP18" s="100"/>
      <c r="AQ18" s="100"/>
      <c r="AR18" s="98">
        <v>2</v>
      </c>
      <c r="AS18" s="97">
        <f>IF(AS$4="2e klas",
(VLOOKUP(AR18,'Arriva tarieventabel (2026)'!$A:$C,3,FALSE))*1,
(VLOOKUP(AR18,'Arriva tarieventabel (2026)'!$A:$C,2,FALSE)))*1</f>
        <v>1.62</v>
      </c>
      <c r="AT18" s="97">
        <f>IF(AT$4="2e klas",
(VLOOKUP(AR18,'Arriva tarieventabel (2026)'!$A:$C,3,FALSE))*1,
(VLOOKUP(AR18,'Arriva tarieventabel (2026)'!$A:$C,2,FALSE)))*1</f>
        <v>1.94</v>
      </c>
      <c r="AU18" s="96">
        <f t="shared" si="23"/>
        <v>4</v>
      </c>
      <c r="AV18" s="97">
        <f>IF(AV$4="2e klas",
(VLOOKUP(AU18,'Arriva tarieventabel (2026)'!$A:$C,3,FALSE))*1,
(VLOOKUP(AU18,'Arriva tarieventabel (2026)'!$A:$C,2,FALSE)))*1</f>
        <v>2.08</v>
      </c>
      <c r="AW18" s="97">
        <f>IF(AW$4="2e klas",
(VLOOKUP(AU18,'Arriva tarieventabel (2026)'!$A:$C,3,FALSE))*1,
(VLOOKUP(AU18,'Arriva tarieventabel (2026)'!$A:$C,2,FALSE)))*1</f>
        <v>2.71</v>
      </c>
      <c r="AX18" s="96">
        <f t="shared" si="24"/>
        <v>7</v>
      </c>
      <c r="AY18" s="97">
        <f>IF(AY$4="2e klas",
(VLOOKUP(AX18,'Arriva tarieventabel (2026)'!$A:$C,3,FALSE))*1,
(VLOOKUP(AX18,'Arriva tarieventabel (2026)'!$A:$C,2,FALSE)))*1</f>
        <v>2.76</v>
      </c>
      <c r="AZ18" s="97">
        <f>IF(AZ$4="2e klas",
(VLOOKUP(AX18,'Arriva tarieventabel (2026)'!$A:$C,3,FALSE))*1,
(VLOOKUP(AX18,'Arriva tarieventabel (2026)'!$A:$C,2,FALSE)))*1</f>
        <v>3.88</v>
      </c>
      <c r="BA18" s="96">
        <f t="shared" si="25"/>
        <v>10</v>
      </c>
      <c r="BB18" s="97">
        <f>IF(BB$4="2e klas",
(VLOOKUP(BA18,'Arriva tarieventabel (2026)'!$A:$C,3,FALSE))*1,
(VLOOKUP(BA18,'Arriva tarieventabel (2026)'!$A:$C,2,FALSE)))*1</f>
        <v>3.45</v>
      </c>
      <c r="BC18" s="97">
        <f>IF(BC$4="2e klas",
(VLOOKUP(BA18,'Arriva tarieventabel (2026)'!$A:$C,3,FALSE))*1,
(VLOOKUP(BA18,'Arriva tarieventabel (2026)'!$A:$C,2,FALSE)))*1</f>
        <v>5.04</v>
      </c>
      <c r="BD18" s="96">
        <f t="shared" si="26"/>
        <v>13</v>
      </c>
      <c r="BE18" s="97">
        <f>IF(BE$4="2e klas",
(VLOOKUP(BD18,'Arriva tarieventabel (2026)'!$A:$C,3,FALSE))*1,
(VLOOKUP(BD18,'Arriva tarieventabel (2026)'!$A:$C,2,FALSE)))*1</f>
        <v>4.1399999999999997</v>
      </c>
      <c r="BF18" s="97">
        <f>IF(BF$4="2e klas",
(VLOOKUP(BD18,'Arriva tarieventabel (2026)'!$A:$C,3,FALSE))*1,
(VLOOKUP(BD18,'Arriva tarieventabel (2026)'!$A:$C,2,FALSE)))*1</f>
        <v>6.21</v>
      </c>
      <c r="BG18" s="96">
        <f t="shared" si="27"/>
        <v>14</v>
      </c>
      <c r="BH18" s="97">
        <f>IF(BH$4="2e klas",
(VLOOKUP(BG18,'Arriva tarieventabel (2026)'!$A:$C,3,FALSE))*1,
(VLOOKUP(BG18,'Arriva tarieventabel (2026)'!$A:$C,2,FALSE)))*1</f>
        <v>4.37</v>
      </c>
      <c r="BI18" s="97">
        <f>IF(BI$4="2e klas",
(VLOOKUP(BG18,'Arriva tarieventabel (2026)'!$A:$C,3,FALSE))*1,
(VLOOKUP(BG18,'Arriva tarieventabel (2026)'!$A:$C,2,FALSE)))*1</f>
        <v>6.6</v>
      </c>
      <c r="BJ18" s="96">
        <f t="shared" si="28"/>
        <v>25</v>
      </c>
      <c r="BK18" s="97">
        <f>IF(BK$4="2e klas",
(VLOOKUP(BJ18,'Arriva tarieventabel (2026)'!$A:$C,3,FALSE))*1,
(VLOOKUP(BJ18,'Arriva tarieventabel (2026)'!$A:$C,2,FALSE)))*1</f>
        <v>6.89</v>
      </c>
      <c r="BL18" s="97">
        <f>IF(BL$4="2e klas",
(VLOOKUP(BJ18,'Arriva tarieventabel (2026)'!$A:$C,3,FALSE))*1,
(VLOOKUP(BJ18,'Arriva tarieventabel (2026)'!$A:$C,2,FALSE)))*1</f>
        <v>10.87</v>
      </c>
      <c r="BM18" s="96">
        <f t="shared" si="29"/>
        <v>28</v>
      </c>
      <c r="BN18" s="97">
        <f>IF(BN$4="2e klas",
(VLOOKUP(BM18,'Arriva tarieventabel (2026)'!$A:$C,3,FALSE))*1,
(VLOOKUP(BM18,'Arriva tarieventabel (2026)'!$A:$C,2,FALSE)))*1</f>
        <v>7.58</v>
      </c>
      <c r="BO18" s="97">
        <f>IF(BO$4="2e klas",
(VLOOKUP(BM18,'Arriva tarieventabel (2026)'!$A:$C,3,FALSE))*1,
(VLOOKUP(BM18,'Arriva tarieventabel (2026)'!$A:$C,2,FALSE)))*1</f>
        <v>12.04</v>
      </c>
      <c r="BP18" s="96">
        <v>9</v>
      </c>
      <c r="BQ18" s="97">
        <f>IF(BQ$4="2e klas",
(VLOOKUP(BP18,'Arriva tarieventabel (2026)'!$A:$C,3,FALSE))*1,
(VLOOKUP(BP18,'Arriva tarieventabel (2026)'!$A:$C,2,FALSE)))*1</f>
        <v>3.22</v>
      </c>
      <c r="BR18" s="97">
        <f>IF(BR$4="2e klas",
(VLOOKUP(BP18,'Arriva tarieventabel (2026)'!$A:$C,3,FALSE))*1,
(VLOOKUP(BP18,'Arriva tarieventabel (2026)'!$A:$C,2,FALSE)))*1</f>
        <v>4.66</v>
      </c>
      <c r="BS18" s="96">
        <f t="shared" si="30"/>
        <v>10</v>
      </c>
      <c r="BT18" s="97">
        <f>IF(BT$4="2e klas",
(VLOOKUP(BS18,'Arriva tarieventabel (2026)'!$A:$C,3,FALSE))*1,
(VLOOKUP(BS18,'Arriva tarieventabel (2026)'!$A:$C,2,FALSE)))*1</f>
        <v>3.45</v>
      </c>
      <c r="BU18" s="97">
        <f>IF(BU$4="2e klas",
(VLOOKUP(BS18,'Arriva tarieventabel (2026)'!$A:$C,3,FALSE))*1,
(VLOOKUP(BS18,'Arriva tarieventabel (2026)'!$A:$C,2,FALSE)))*1</f>
        <v>5.04</v>
      </c>
      <c r="BV18" s="96">
        <f t="shared" si="31"/>
        <v>12</v>
      </c>
      <c r="BW18" s="97">
        <f>IF(BW$4="2e klas",
(VLOOKUP(BV18,'Arriva tarieventabel (2026)'!$A:$C,3,FALSE))*1,
(VLOOKUP(BV18,'Arriva tarieventabel (2026)'!$A:$C,2,FALSE)))*1</f>
        <v>3.91</v>
      </c>
      <c r="BX18" s="97">
        <f>IF(BX$4="2e klas",
(VLOOKUP(BV18,'Arriva tarieventabel (2026)'!$A:$C,3,FALSE))*1,
(VLOOKUP(BV18,'Arriva tarieventabel (2026)'!$A:$C,2,FALSE)))*1</f>
        <v>5.82</v>
      </c>
    </row>
    <row r="19" spans="1:76" x14ac:dyDescent="0.35">
      <c r="A19" s="29" t="s">
        <v>16</v>
      </c>
      <c r="B19" s="134">
        <v>35</v>
      </c>
      <c r="C19" s="135">
        <f>IF(C$4="2e klas",
C$10+(VLOOKUP(B19,'Arriva tarieventabel (2026)'!$A:$C,3,FALSE)-VLOOKUP(B$10,'Arriva tarieventabel (2026)'!$A:$C,3,FALSE)),
C$10+(VLOOKUP(B19,'Arriva tarieventabel (2026)'!$A:$C,2,FALSE)-VLOOKUP(B$10,'Arriva tarieventabel (2026)'!$A:$C,2,FALSE)))</f>
        <v>14.14</v>
      </c>
      <c r="D19" s="136">
        <f>IF(D$4="2e klas",
D$10+(VLOOKUP(B19,'Arriva tarieventabel (2026)'!$A:$C,3,FALSE)-VLOOKUP(B$10,'Arriva tarieventabel (2026)'!$A:$C,3,FALSE)),
D$10+(VLOOKUP(B19,'Arriva tarieventabel (2026)'!$A:$C,2,FALSE)-VLOOKUP(B$10,'Arriva tarieventabel (2026)'!$A:$C,2,FALSE)))</f>
        <v>22.46</v>
      </c>
      <c r="E19" s="134">
        <f t="shared" si="32"/>
        <v>35</v>
      </c>
      <c r="F19" s="135">
        <f>IF(F$4="2e klas",
F$10+(VLOOKUP(E19,'Arriva tarieventabel (2026)'!$A:$C,3,FALSE)-VLOOKUP(E$10,'Arriva tarieventabel (2026)'!$A:$C,3,FALSE)),
F$10+(VLOOKUP(E19,'Arriva tarieventabel (2026)'!$A:$C,2,FALSE)-VLOOKUP(E$10,'Arriva tarieventabel (2026)'!$A:$C,2,FALSE)))</f>
        <v>14.14</v>
      </c>
      <c r="G19" s="136">
        <f>IF(G$4="2e klas",
G$10+(VLOOKUP(E19,'Arriva tarieventabel (2026)'!$A:$C,3,FALSE)-VLOOKUP(E$10,'Arriva tarieventabel (2026)'!$A:$C,3,FALSE)),
G$10+(VLOOKUP(E19,'Arriva tarieventabel (2026)'!$A:$C,2,FALSE)-VLOOKUP(E$10,'Arriva tarieventabel (2026)'!$A:$C,2,FALSE)))</f>
        <v>22.46</v>
      </c>
      <c r="H19" s="134">
        <f t="shared" si="33"/>
        <v>35</v>
      </c>
      <c r="I19" s="135">
        <f>IF(I$4="2e klas",
I$10+(VLOOKUP(H19,'Arriva tarieventabel (2026)'!$A:$C,3,FALSE)-VLOOKUP(H$10,'Arriva tarieventabel (2026)'!$A:$C,3,FALSE)),
I$10+(VLOOKUP(H19,'Arriva tarieventabel (2026)'!$A:$C,2,FALSE)-VLOOKUP(H$10,'Arriva tarieventabel (2026)'!$A:$C,2,FALSE)))</f>
        <v>11.739999999999998</v>
      </c>
      <c r="J19" s="136">
        <f>IF(J$4="2e klas",
J$10+(VLOOKUP(H19,'Arriva tarieventabel (2026)'!$A:$C,3,FALSE)-VLOOKUP(H$10,'Arriva tarieventabel (2026)'!$A:$C,3,FALSE)),
J$10+(VLOOKUP(H19,'Arriva tarieventabel (2026)'!$A:$C,2,FALSE)-VLOOKUP(H$10,'Arriva tarieventabel (2026)'!$A:$C,2,FALSE)))</f>
        <v>19.260000000000002</v>
      </c>
      <c r="K19" s="107">
        <f t="shared" si="34"/>
        <v>35</v>
      </c>
      <c r="L19" s="40">
        <f>IF(L$4="2e klas",
L$10+(VLOOKUP(K19,'Arriva tarieventabel (2026)'!$A:$C,3,FALSE)-VLOOKUP(K$10,'Arriva tarieventabel (2026)'!$A:$C,3,FALSE)),
L$10+(VLOOKUP(K19,'Arriva tarieventabel (2026)'!$A:$C,2,FALSE)-VLOOKUP(K$10,'Arriva tarieventabel (2026)'!$A:$C,2,FALSE)))</f>
        <v>9.2399999999999984</v>
      </c>
      <c r="M19" s="108">
        <f>IF(M$4="2e klas",
M$10+(VLOOKUP(K19,'Arriva tarieventabel (2026)'!$A:$C,3,FALSE)-VLOOKUP(K$10,'Arriva tarieventabel (2026)'!$A:$C,3,FALSE)),
M$10+(VLOOKUP(K19,'Arriva tarieventabel (2026)'!$A:$C,2,FALSE)-VLOOKUP(K$10,'Arriva tarieventabel (2026)'!$A:$C,2,FALSE)))</f>
        <v>15.66</v>
      </c>
      <c r="N19" s="131">
        <f t="shared" si="35"/>
        <v>33</v>
      </c>
      <c r="O19" s="40">
        <f>IF(O$4="2e klas",
O$10+(VLOOKUP(N19,'Arriva tarieventabel (2026)'!$A:$C,3,FALSE)-VLOOKUP(N$10,'Arriva tarieventabel (2026)'!$A:$C,3,FALSE)),
O$10+(VLOOKUP(N19,'Arriva tarieventabel (2026)'!$A:$C,2,FALSE)-VLOOKUP(N$10,'Arriva tarieventabel (2026)'!$A:$C,2,FALSE)))</f>
        <v>8.74</v>
      </c>
      <c r="P19" s="108">
        <f>IF(P$4="2e klas",
P$10+(VLOOKUP(N19,'Arriva tarieventabel (2026)'!$A:$C,3,FALSE)-VLOOKUP(N$10,'Arriva tarieventabel (2026)'!$A:$C,3,FALSE)),
P$10+(VLOOKUP(N19,'Arriva tarieventabel (2026)'!$A:$C,2,FALSE)-VLOOKUP(N$10,'Arriva tarieventabel (2026)'!$A:$C,2,FALSE)))</f>
        <v>15.66</v>
      </c>
      <c r="Q19" s="112">
        <v>25</v>
      </c>
      <c r="R19" s="48">
        <f>VLOOKUP(Q19,'Arriva tarieventabel (2026)'!$A:$C,3,FALSE)*1</f>
        <v>6.89</v>
      </c>
      <c r="S19" s="48">
        <f>VLOOKUP(Q19,'Arriva tarieventabel (2026)'!$A:$C,2,FALSE)*1</f>
        <v>10.87</v>
      </c>
      <c r="T19" s="112">
        <f t="shared" si="36"/>
        <v>24</v>
      </c>
      <c r="U19" s="50">
        <f>VLOOKUP(T19,'Arriva tarieventabel (2026)'!$A:$C,3,FALSE)*1</f>
        <v>6.66</v>
      </c>
      <c r="V19" s="50">
        <f>VLOOKUP(T19,'Arriva tarieventabel (2026)'!$A:$C,2,FALSE)*1</f>
        <v>10.48</v>
      </c>
      <c r="W19" s="112">
        <f t="shared" si="37"/>
        <v>21</v>
      </c>
      <c r="X19" s="50">
        <f>VLOOKUP(W19,'Arriva tarieventabel (2026)'!$A:$C,3,FALSE)*1</f>
        <v>5.98</v>
      </c>
      <c r="Y19" s="50">
        <f>VLOOKUP(W19,'Arriva tarieventabel (2026)'!$A:$C,2,FALSE)*1</f>
        <v>9.32</v>
      </c>
      <c r="Z19" s="112">
        <f t="shared" si="38"/>
        <v>18</v>
      </c>
      <c r="AA19" s="50">
        <f>VLOOKUP(Z19,'Arriva tarieventabel (2026)'!$A:$C,3,FALSE)*1</f>
        <v>5.29</v>
      </c>
      <c r="AB19" s="50">
        <f>VLOOKUP(Z19,'Arriva tarieventabel (2026)'!$A:$C,2,FALSE)*1</f>
        <v>8.15</v>
      </c>
      <c r="AC19" s="112">
        <f t="shared" si="39"/>
        <v>14</v>
      </c>
      <c r="AD19" s="50">
        <f>VLOOKUP(AC19,'Arriva tarieventabel (2026)'!$A:$C,3,FALSE)*1</f>
        <v>4.37</v>
      </c>
      <c r="AE19" s="50">
        <f>VLOOKUP(AC19,'Arriva tarieventabel (2026)'!$A:$C,2,FALSE)*1</f>
        <v>6.6</v>
      </c>
      <c r="AF19" s="112">
        <f t="shared" si="40"/>
        <v>11</v>
      </c>
      <c r="AG19" s="50">
        <f>VLOOKUP(AF19,'Arriva tarieventabel (2026)'!$A:$C,3,FALSE)*1</f>
        <v>3.68</v>
      </c>
      <c r="AH19" s="50">
        <f>VLOOKUP(AF19,'Arriva tarieventabel (2026)'!$A:$C,2,FALSE)*1</f>
        <v>5.43</v>
      </c>
      <c r="AI19" s="112">
        <f t="shared" si="41"/>
        <v>8</v>
      </c>
      <c r="AJ19" s="50">
        <f>VLOOKUP(AI19,'Arriva tarieventabel (2026)'!$A:$C,3,FALSE)*1</f>
        <v>2.99</v>
      </c>
      <c r="AK19" s="50">
        <f>VLOOKUP(AI19,'Arriva tarieventabel (2026)'!$A:$C,2,FALSE)*1</f>
        <v>4.2699999999999996</v>
      </c>
      <c r="AL19" s="112">
        <f t="shared" ref="AL19:AL26" si="42">AI19-AI$17</f>
        <v>6</v>
      </c>
      <c r="AM19" s="50">
        <f>VLOOKUP(AL19,'Arriva tarieventabel (2026)'!$A:$C,3,FALSE)*1</f>
        <v>2.54</v>
      </c>
      <c r="AN19" s="50">
        <f>VLOOKUP(AL19,'Arriva tarieventabel (2026)'!$A:$C,2,FALSE)*1</f>
        <v>3.49</v>
      </c>
      <c r="AO19" s="112">
        <f>AL19-AL18</f>
        <v>2</v>
      </c>
      <c r="AP19" s="50">
        <f>VLOOKUP(AO19,'Arriva tarieventabel (2026)'!$A:$C,3,FALSE)*1</f>
        <v>1.62</v>
      </c>
      <c r="AQ19" s="50">
        <f>VLOOKUP(AO19,'Arriva tarieventabel (2026)'!$A:$C,2,FALSE)*1</f>
        <v>1.94</v>
      </c>
      <c r="AR19" s="99"/>
      <c r="AS19" s="100"/>
      <c r="AT19" s="100"/>
      <c r="AU19" s="98">
        <v>2</v>
      </c>
      <c r="AV19" s="97">
        <f>IF(AV$4="2e klas",
(VLOOKUP(AU19,'Arriva tarieventabel (2026)'!$A:$C,3,FALSE))*1,
(VLOOKUP(AU19,'Arriva tarieventabel (2026)'!$A:$C,2,FALSE)))*1</f>
        <v>1.62</v>
      </c>
      <c r="AW19" s="97">
        <f>IF(AW$4="2e klas",
(VLOOKUP(AU19,'Arriva tarieventabel (2026)'!$A:$C,3,FALSE))*1,
(VLOOKUP(AU19,'Arriva tarieventabel (2026)'!$A:$C,2,FALSE)))*1</f>
        <v>1.94</v>
      </c>
      <c r="AX19" s="96">
        <f t="shared" si="24"/>
        <v>5</v>
      </c>
      <c r="AY19" s="97">
        <f>IF(AY$4="2e klas",
(VLOOKUP(AX19,'Arriva tarieventabel (2026)'!$A:$C,3,FALSE))*1,
(VLOOKUP(AX19,'Arriva tarieventabel (2026)'!$A:$C,2,FALSE)))*1</f>
        <v>2.31</v>
      </c>
      <c r="AZ19" s="97">
        <f>IF(AZ$4="2e klas",
(VLOOKUP(AX19,'Arriva tarieventabel (2026)'!$A:$C,3,FALSE))*1,
(VLOOKUP(AX19,'Arriva tarieventabel (2026)'!$A:$C,2,FALSE)))*1</f>
        <v>3.1</v>
      </c>
      <c r="BA19" s="96">
        <f t="shared" si="25"/>
        <v>8</v>
      </c>
      <c r="BB19" s="97">
        <f>IF(BB$4="2e klas",
(VLOOKUP(BA19,'Arriva tarieventabel (2026)'!$A:$C,3,FALSE))*1,
(VLOOKUP(BA19,'Arriva tarieventabel (2026)'!$A:$C,2,FALSE)))*1</f>
        <v>2.99</v>
      </c>
      <c r="BC19" s="97">
        <f>IF(BC$4="2e klas",
(VLOOKUP(BA19,'Arriva tarieventabel (2026)'!$A:$C,3,FALSE))*1,
(VLOOKUP(BA19,'Arriva tarieventabel (2026)'!$A:$C,2,FALSE)))*1</f>
        <v>4.2699999999999996</v>
      </c>
      <c r="BD19" s="96">
        <f t="shared" si="26"/>
        <v>11</v>
      </c>
      <c r="BE19" s="97">
        <f>IF(BE$4="2e klas",
(VLOOKUP(BD19,'Arriva tarieventabel (2026)'!$A:$C,3,FALSE))*1,
(VLOOKUP(BD19,'Arriva tarieventabel (2026)'!$A:$C,2,FALSE)))*1</f>
        <v>3.68</v>
      </c>
      <c r="BF19" s="97">
        <f>IF(BF$4="2e klas",
(VLOOKUP(BD19,'Arriva tarieventabel (2026)'!$A:$C,3,FALSE))*1,
(VLOOKUP(BD19,'Arriva tarieventabel (2026)'!$A:$C,2,FALSE)))*1</f>
        <v>5.43</v>
      </c>
      <c r="BG19" s="96">
        <f t="shared" si="27"/>
        <v>12</v>
      </c>
      <c r="BH19" s="97">
        <f>IF(BH$4="2e klas",
(VLOOKUP(BG19,'Arriva tarieventabel (2026)'!$A:$C,3,FALSE))*1,
(VLOOKUP(BG19,'Arriva tarieventabel (2026)'!$A:$C,2,FALSE)))*1</f>
        <v>3.91</v>
      </c>
      <c r="BI19" s="97">
        <f>IF(BI$4="2e klas",
(VLOOKUP(BG19,'Arriva tarieventabel (2026)'!$A:$C,3,FALSE))*1,
(VLOOKUP(BG19,'Arriva tarieventabel (2026)'!$A:$C,2,FALSE)))*1</f>
        <v>5.82</v>
      </c>
      <c r="BJ19" s="96">
        <f t="shared" si="28"/>
        <v>23</v>
      </c>
      <c r="BK19" s="97">
        <f>IF(BK$4="2e klas",
(VLOOKUP(BJ19,'Arriva tarieventabel (2026)'!$A:$C,3,FALSE))*1,
(VLOOKUP(BJ19,'Arriva tarieventabel (2026)'!$A:$C,2,FALSE)))*1</f>
        <v>6.43</v>
      </c>
      <c r="BL19" s="97">
        <f>IF(BL$4="2e klas",
(VLOOKUP(BJ19,'Arriva tarieventabel (2026)'!$A:$C,3,FALSE))*1,
(VLOOKUP(BJ19,'Arriva tarieventabel (2026)'!$A:$C,2,FALSE)))*1</f>
        <v>10.09</v>
      </c>
      <c r="BM19" s="96">
        <f t="shared" si="29"/>
        <v>26</v>
      </c>
      <c r="BN19" s="97">
        <f>IF(BN$4="2e klas",
(VLOOKUP(BM19,'Arriva tarieventabel (2026)'!$A:$C,3,FALSE))*1,
(VLOOKUP(BM19,'Arriva tarieventabel (2026)'!$A:$C,2,FALSE)))*1</f>
        <v>7.12</v>
      </c>
      <c r="BO19" s="97">
        <f>IF(BO$4="2e klas",
(VLOOKUP(BM19,'Arriva tarieventabel (2026)'!$A:$C,3,FALSE))*1,
(VLOOKUP(BM19,'Arriva tarieventabel (2026)'!$A:$C,2,FALSE)))*1</f>
        <v>11.26</v>
      </c>
      <c r="BP19" s="96">
        <v>7</v>
      </c>
      <c r="BQ19" s="97">
        <f>IF(BQ$4="2e klas",
(VLOOKUP(BP19,'Arriva tarieventabel (2026)'!$A:$C,3,FALSE))*1,
(VLOOKUP(BP19,'Arriva tarieventabel (2026)'!$A:$C,2,FALSE)))*1</f>
        <v>2.76</v>
      </c>
      <c r="BR19" s="97">
        <f>IF(BR$4="2e klas",
(VLOOKUP(BP19,'Arriva tarieventabel (2026)'!$A:$C,3,FALSE))*1,
(VLOOKUP(BP19,'Arriva tarieventabel (2026)'!$A:$C,2,FALSE)))*1</f>
        <v>3.88</v>
      </c>
      <c r="BS19" s="96">
        <f t="shared" si="30"/>
        <v>8</v>
      </c>
      <c r="BT19" s="97">
        <f>IF(BT$4="2e klas",
(VLOOKUP(BS19,'Arriva tarieventabel (2026)'!$A:$C,3,FALSE))*1,
(VLOOKUP(BS19,'Arriva tarieventabel (2026)'!$A:$C,2,FALSE)))*1</f>
        <v>2.99</v>
      </c>
      <c r="BU19" s="97">
        <f>IF(BU$4="2e klas",
(VLOOKUP(BS19,'Arriva tarieventabel (2026)'!$A:$C,3,FALSE))*1,
(VLOOKUP(BS19,'Arriva tarieventabel (2026)'!$A:$C,2,FALSE)))*1</f>
        <v>4.2699999999999996</v>
      </c>
      <c r="BV19" s="96">
        <f t="shared" si="31"/>
        <v>10</v>
      </c>
      <c r="BW19" s="97">
        <f>IF(BW$4="2e klas",
(VLOOKUP(BV19,'Arriva tarieventabel (2026)'!$A:$C,3,FALSE))*1,
(VLOOKUP(BV19,'Arriva tarieventabel (2026)'!$A:$C,2,FALSE)))*1</f>
        <v>3.45</v>
      </c>
      <c r="BX19" s="97">
        <f>IF(BX$4="2e klas",
(VLOOKUP(BV19,'Arriva tarieventabel (2026)'!$A:$C,3,FALSE))*1,
(VLOOKUP(BV19,'Arriva tarieventabel (2026)'!$A:$C,2,FALSE)))*1</f>
        <v>5.04</v>
      </c>
    </row>
    <row r="20" spans="1:76" x14ac:dyDescent="0.35">
      <c r="A20" s="28" t="s">
        <v>17</v>
      </c>
      <c r="B20" s="134">
        <v>37</v>
      </c>
      <c r="C20" s="135">
        <f>IF(C$4="2e klas",
C$10+(VLOOKUP(B20,'Arriva tarieventabel (2026)'!$A:$C,3,FALSE)-VLOOKUP(B$10,'Arriva tarieventabel (2026)'!$A:$C,3,FALSE)),
C$10+(VLOOKUP(B20,'Arriva tarieventabel (2026)'!$A:$C,2,FALSE)-VLOOKUP(B$10,'Arriva tarieventabel (2026)'!$A:$C,2,FALSE)))</f>
        <v>14.600000000000001</v>
      </c>
      <c r="D20" s="136">
        <f>IF(D$4="2e klas",
D$10+(VLOOKUP(B20,'Arriva tarieventabel (2026)'!$A:$C,3,FALSE)-VLOOKUP(B$10,'Arriva tarieventabel (2026)'!$A:$C,3,FALSE)),
D$10+(VLOOKUP(B20,'Arriva tarieventabel (2026)'!$A:$C,2,FALSE)-VLOOKUP(B$10,'Arriva tarieventabel (2026)'!$A:$C,2,FALSE)))</f>
        <v>23.24</v>
      </c>
      <c r="E20" s="134">
        <f t="shared" si="32"/>
        <v>37</v>
      </c>
      <c r="F20" s="135">
        <f>IF(F$4="2e klas",
F$10+(VLOOKUP(E20,'Arriva tarieventabel (2026)'!$A:$C,3,FALSE)-VLOOKUP(E$10,'Arriva tarieventabel (2026)'!$A:$C,3,FALSE)),
F$10+(VLOOKUP(E20,'Arriva tarieventabel (2026)'!$A:$C,2,FALSE)-VLOOKUP(E$10,'Arriva tarieventabel (2026)'!$A:$C,2,FALSE)))</f>
        <v>14.600000000000001</v>
      </c>
      <c r="G20" s="136">
        <f>IF(G$4="2e klas",
G$10+(VLOOKUP(E20,'Arriva tarieventabel (2026)'!$A:$C,3,FALSE)-VLOOKUP(E$10,'Arriva tarieventabel (2026)'!$A:$C,3,FALSE)),
G$10+(VLOOKUP(E20,'Arriva tarieventabel (2026)'!$A:$C,2,FALSE)-VLOOKUP(E$10,'Arriva tarieventabel (2026)'!$A:$C,2,FALSE)))</f>
        <v>23.24</v>
      </c>
      <c r="H20" s="134">
        <f t="shared" si="33"/>
        <v>37</v>
      </c>
      <c r="I20" s="135">
        <f>IF(I$4="2e klas",
I$10+(VLOOKUP(H20,'Arriva tarieventabel (2026)'!$A:$C,3,FALSE)-VLOOKUP(H$10,'Arriva tarieventabel (2026)'!$A:$C,3,FALSE)),
I$10+(VLOOKUP(H20,'Arriva tarieventabel (2026)'!$A:$C,2,FALSE)-VLOOKUP(H$10,'Arriva tarieventabel (2026)'!$A:$C,2,FALSE)))</f>
        <v>12.2</v>
      </c>
      <c r="J20" s="136">
        <f>IF(J$4="2e klas",
J$10+(VLOOKUP(H20,'Arriva tarieventabel (2026)'!$A:$C,3,FALSE)-VLOOKUP(H$10,'Arriva tarieventabel (2026)'!$A:$C,3,FALSE)),
J$10+(VLOOKUP(H20,'Arriva tarieventabel (2026)'!$A:$C,2,FALSE)-VLOOKUP(H$10,'Arriva tarieventabel (2026)'!$A:$C,2,FALSE)))</f>
        <v>20.04</v>
      </c>
      <c r="K20" s="107">
        <f t="shared" si="34"/>
        <v>37</v>
      </c>
      <c r="L20" s="40">
        <f>IF(L$4="2e klas",
L$10+(VLOOKUP(K20,'Arriva tarieventabel (2026)'!$A:$C,3,FALSE)-VLOOKUP(K$10,'Arriva tarieventabel (2026)'!$A:$C,3,FALSE)),
L$10+(VLOOKUP(K20,'Arriva tarieventabel (2026)'!$A:$C,2,FALSE)-VLOOKUP(K$10,'Arriva tarieventabel (2026)'!$A:$C,2,FALSE)))</f>
        <v>9.6999999999999993</v>
      </c>
      <c r="M20" s="108">
        <f>IF(M$4="2e klas",
M$10+(VLOOKUP(K20,'Arriva tarieventabel (2026)'!$A:$C,3,FALSE)-VLOOKUP(K$10,'Arriva tarieventabel (2026)'!$A:$C,3,FALSE)),
M$10+(VLOOKUP(K20,'Arriva tarieventabel (2026)'!$A:$C,2,FALSE)-VLOOKUP(K$10,'Arriva tarieventabel (2026)'!$A:$C,2,FALSE)))</f>
        <v>16.439999999999998</v>
      </c>
      <c r="N20" s="131">
        <f t="shared" si="35"/>
        <v>35</v>
      </c>
      <c r="O20" s="40">
        <f>IF(O$4="2e klas",
O$10+(VLOOKUP(N20,'Arriva tarieventabel (2026)'!$A:$C,3,FALSE)-VLOOKUP(N$10,'Arriva tarieventabel (2026)'!$A:$C,3,FALSE)),
O$10+(VLOOKUP(N20,'Arriva tarieventabel (2026)'!$A:$C,2,FALSE)-VLOOKUP(N$10,'Arriva tarieventabel (2026)'!$A:$C,2,FALSE)))</f>
        <v>9.1999999999999993</v>
      </c>
      <c r="P20" s="108">
        <f>IF(P$4="2e klas",
P$10+(VLOOKUP(N20,'Arriva tarieventabel (2026)'!$A:$C,3,FALSE)-VLOOKUP(N$10,'Arriva tarieventabel (2026)'!$A:$C,3,FALSE)),
P$10+(VLOOKUP(N20,'Arriva tarieventabel (2026)'!$A:$C,2,FALSE)-VLOOKUP(N$10,'Arriva tarieventabel (2026)'!$A:$C,2,FALSE)))</f>
        <v>16.43</v>
      </c>
      <c r="Q20" s="112">
        <v>27</v>
      </c>
      <c r="R20" s="48">
        <f>VLOOKUP(Q20,'Arriva tarieventabel (2026)'!$A:$C,3,FALSE)*1</f>
        <v>7.35</v>
      </c>
      <c r="S20" s="48">
        <f>VLOOKUP(Q20,'Arriva tarieventabel (2026)'!$A:$C,2,FALSE)*1</f>
        <v>11.65</v>
      </c>
      <c r="T20" s="112">
        <f t="shared" si="36"/>
        <v>26</v>
      </c>
      <c r="U20" s="50">
        <f>VLOOKUP(T20,'Arriva tarieventabel (2026)'!$A:$C,3,FALSE)*1</f>
        <v>7.12</v>
      </c>
      <c r="V20" s="50">
        <f>VLOOKUP(T20,'Arriva tarieventabel (2026)'!$A:$C,2,FALSE)*1</f>
        <v>11.26</v>
      </c>
      <c r="W20" s="112">
        <f t="shared" si="37"/>
        <v>23</v>
      </c>
      <c r="X20" s="50">
        <f>VLOOKUP(W20,'Arriva tarieventabel (2026)'!$A:$C,3,FALSE)*1</f>
        <v>6.43</v>
      </c>
      <c r="Y20" s="50">
        <f>VLOOKUP(W20,'Arriva tarieventabel (2026)'!$A:$C,2,FALSE)*1</f>
        <v>10.09</v>
      </c>
      <c r="Z20" s="112">
        <f t="shared" si="38"/>
        <v>20</v>
      </c>
      <c r="AA20" s="50">
        <f>VLOOKUP(Z20,'Arriva tarieventabel (2026)'!$A:$C,3,FALSE)*1</f>
        <v>5.75</v>
      </c>
      <c r="AB20" s="50">
        <f>VLOOKUP(Z20,'Arriva tarieventabel (2026)'!$A:$C,2,FALSE)*1</f>
        <v>8.93</v>
      </c>
      <c r="AC20" s="112">
        <f t="shared" si="39"/>
        <v>16</v>
      </c>
      <c r="AD20" s="50">
        <f>VLOOKUP(AC20,'Arriva tarieventabel (2026)'!$A:$C,3,FALSE)*1</f>
        <v>4.83</v>
      </c>
      <c r="AE20" s="50">
        <f>VLOOKUP(AC20,'Arriva tarieventabel (2026)'!$A:$C,2,FALSE)*1</f>
        <v>7.37</v>
      </c>
      <c r="AF20" s="112">
        <f t="shared" si="40"/>
        <v>13</v>
      </c>
      <c r="AG20" s="50">
        <f>VLOOKUP(AF20,'Arriva tarieventabel (2026)'!$A:$C,3,FALSE)*1</f>
        <v>4.1399999999999997</v>
      </c>
      <c r="AH20" s="50">
        <f>VLOOKUP(AF20,'Arriva tarieventabel (2026)'!$A:$C,2,FALSE)*1</f>
        <v>6.21</v>
      </c>
      <c r="AI20" s="112">
        <f t="shared" si="41"/>
        <v>10</v>
      </c>
      <c r="AJ20" s="50">
        <f>VLOOKUP(AI20,'Arriva tarieventabel (2026)'!$A:$C,3,FALSE)*1</f>
        <v>3.45</v>
      </c>
      <c r="AK20" s="50">
        <f>VLOOKUP(AI20,'Arriva tarieventabel (2026)'!$A:$C,2,FALSE)*1</f>
        <v>5.04</v>
      </c>
      <c r="AL20" s="112">
        <f t="shared" si="42"/>
        <v>8</v>
      </c>
      <c r="AM20" s="50">
        <f>VLOOKUP(AL20,'Arriva tarieventabel (2026)'!$A:$C,3,FALSE)*1</f>
        <v>2.99</v>
      </c>
      <c r="AN20" s="50">
        <f>VLOOKUP(AL20,'Arriva tarieventabel (2026)'!$A:$C,2,FALSE)*1</f>
        <v>4.2699999999999996</v>
      </c>
      <c r="AO20" s="112">
        <f t="shared" ref="AO20:AO26" si="43">AL20-AL$18</f>
        <v>4</v>
      </c>
      <c r="AP20" s="50">
        <f>VLOOKUP(AO20,'Arriva tarieventabel (2026)'!$A:$C,3,FALSE)*1</f>
        <v>2.08</v>
      </c>
      <c r="AQ20" s="50">
        <f>VLOOKUP(AO20,'Arriva tarieventabel (2026)'!$A:$C,2,FALSE)*1</f>
        <v>2.71</v>
      </c>
      <c r="AR20" s="112">
        <f>AO20-AO19</f>
        <v>2</v>
      </c>
      <c r="AS20" s="50">
        <f>VLOOKUP(AR20,'Arriva tarieventabel (2026)'!$A:$C,3,FALSE)*1</f>
        <v>1.62</v>
      </c>
      <c r="AT20" s="50">
        <f>VLOOKUP(AR20,'Arriva tarieventabel (2026)'!$A:$C,2,FALSE)*1</f>
        <v>1.94</v>
      </c>
      <c r="AU20" s="99"/>
      <c r="AV20" s="100"/>
      <c r="AW20" s="100"/>
      <c r="AX20" s="98">
        <v>3</v>
      </c>
      <c r="AY20" s="97">
        <f>IF(AY$4="2e klas",
(VLOOKUP(AX20,'Arriva tarieventabel (2026)'!$A:$C,3,FALSE))*1,
(VLOOKUP(AX20,'Arriva tarieventabel (2026)'!$A:$C,2,FALSE)))*1</f>
        <v>1.85</v>
      </c>
      <c r="AZ20" s="97">
        <f>IF(AZ$4="2e klas",
(VLOOKUP(AX20,'Arriva tarieventabel (2026)'!$A:$C,3,FALSE))*1,
(VLOOKUP(AX20,'Arriva tarieventabel (2026)'!$A:$C,2,FALSE)))*1</f>
        <v>2.3199999999999998</v>
      </c>
      <c r="BA20" s="96">
        <f t="shared" si="25"/>
        <v>6</v>
      </c>
      <c r="BB20" s="97">
        <f>IF(BB$4="2e klas",
(VLOOKUP(BA20,'Arriva tarieventabel (2026)'!$A:$C,3,FALSE))*1,
(VLOOKUP(BA20,'Arriva tarieventabel (2026)'!$A:$C,2,FALSE)))*1</f>
        <v>2.54</v>
      </c>
      <c r="BC20" s="97">
        <f>IF(BC$4="2e klas",
(VLOOKUP(BA20,'Arriva tarieventabel (2026)'!$A:$C,3,FALSE))*1,
(VLOOKUP(BA20,'Arriva tarieventabel (2026)'!$A:$C,2,FALSE)))*1</f>
        <v>3.49</v>
      </c>
      <c r="BD20" s="96">
        <f t="shared" si="26"/>
        <v>9</v>
      </c>
      <c r="BE20" s="97">
        <f>IF(BE$4="2e klas",
(VLOOKUP(BD20,'Arriva tarieventabel (2026)'!$A:$C,3,FALSE))*1,
(VLOOKUP(BD20,'Arriva tarieventabel (2026)'!$A:$C,2,FALSE)))*1</f>
        <v>3.22</v>
      </c>
      <c r="BF20" s="97">
        <f>IF(BF$4="2e klas",
(VLOOKUP(BD20,'Arriva tarieventabel (2026)'!$A:$C,3,FALSE))*1,
(VLOOKUP(BD20,'Arriva tarieventabel (2026)'!$A:$C,2,FALSE)))*1</f>
        <v>4.66</v>
      </c>
      <c r="BG20" s="96">
        <f t="shared" si="27"/>
        <v>10</v>
      </c>
      <c r="BH20" s="97">
        <f>IF(BH$4="2e klas",
(VLOOKUP(BG20,'Arriva tarieventabel (2026)'!$A:$C,3,FALSE))*1,
(VLOOKUP(BG20,'Arriva tarieventabel (2026)'!$A:$C,2,FALSE)))*1</f>
        <v>3.45</v>
      </c>
      <c r="BI20" s="97">
        <f>IF(BI$4="2e klas",
(VLOOKUP(BG20,'Arriva tarieventabel (2026)'!$A:$C,3,FALSE))*1,
(VLOOKUP(BG20,'Arriva tarieventabel (2026)'!$A:$C,2,FALSE)))*1</f>
        <v>5.04</v>
      </c>
      <c r="BJ20" s="96">
        <f t="shared" si="28"/>
        <v>21</v>
      </c>
      <c r="BK20" s="97">
        <f>IF(BK$4="2e klas",
(VLOOKUP(BJ20,'Arriva tarieventabel (2026)'!$A:$C,3,FALSE))*1,
(VLOOKUP(BJ20,'Arriva tarieventabel (2026)'!$A:$C,2,FALSE)))*1</f>
        <v>5.98</v>
      </c>
      <c r="BL20" s="97">
        <f>IF(BL$4="2e klas",
(VLOOKUP(BJ20,'Arriva tarieventabel (2026)'!$A:$C,3,FALSE))*1,
(VLOOKUP(BJ20,'Arriva tarieventabel (2026)'!$A:$C,2,FALSE)))*1</f>
        <v>9.32</v>
      </c>
      <c r="BM20" s="96">
        <f t="shared" si="29"/>
        <v>24</v>
      </c>
      <c r="BN20" s="97">
        <f>IF(BN$4="2e klas",
(VLOOKUP(BM20,'Arriva tarieventabel (2026)'!$A:$C,3,FALSE))*1,
(VLOOKUP(BM20,'Arriva tarieventabel (2026)'!$A:$C,2,FALSE)))*1</f>
        <v>6.66</v>
      </c>
      <c r="BO20" s="97">
        <f>IF(BO$4="2e klas",
(VLOOKUP(BM20,'Arriva tarieventabel (2026)'!$A:$C,3,FALSE))*1,
(VLOOKUP(BM20,'Arriva tarieventabel (2026)'!$A:$C,2,FALSE)))*1</f>
        <v>10.48</v>
      </c>
      <c r="BP20" s="96">
        <v>5</v>
      </c>
      <c r="BQ20" s="97">
        <f>IF(BQ$4="2e klas",
(VLOOKUP(BP20,'Arriva tarieventabel (2026)'!$A:$C,3,FALSE))*1,
(VLOOKUP(BP20,'Arriva tarieventabel (2026)'!$A:$C,2,FALSE)))*1</f>
        <v>2.31</v>
      </c>
      <c r="BR20" s="97">
        <f>IF(BR$4="2e klas",
(VLOOKUP(BP20,'Arriva tarieventabel (2026)'!$A:$C,3,FALSE))*1,
(VLOOKUP(BP20,'Arriva tarieventabel (2026)'!$A:$C,2,FALSE)))*1</f>
        <v>3.1</v>
      </c>
      <c r="BS20" s="96">
        <f t="shared" si="30"/>
        <v>6</v>
      </c>
      <c r="BT20" s="97">
        <f>IF(BT$4="2e klas",
(VLOOKUP(BS20,'Arriva tarieventabel (2026)'!$A:$C,3,FALSE))*1,
(VLOOKUP(BS20,'Arriva tarieventabel (2026)'!$A:$C,2,FALSE)))*1</f>
        <v>2.54</v>
      </c>
      <c r="BU20" s="97">
        <f>IF(BU$4="2e klas",
(VLOOKUP(BS20,'Arriva tarieventabel (2026)'!$A:$C,3,FALSE))*1,
(VLOOKUP(BS20,'Arriva tarieventabel (2026)'!$A:$C,2,FALSE)))*1</f>
        <v>3.49</v>
      </c>
      <c r="BV20" s="96">
        <f t="shared" si="31"/>
        <v>8</v>
      </c>
      <c r="BW20" s="97">
        <f>IF(BW$4="2e klas",
(VLOOKUP(BV20,'Arriva tarieventabel (2026)'!$A:$C,3,FALSE))*1,
(VLOOKUP(BV20,'Arriva tarieventabel (2026)'!$A:$C,2,FALSE)))*1</f>
        <v>2.99</v>
      </c>
      <c r="BX20" s="97">
        <f>IF(BX$4="2e klas",
(VLOOKUP(BV20,'Arriva tarieventabel (2026)'!$A:$C,3,FALSE))*1,
(VLOOKUP(BV20,'Arriva tarieventabel (2026)'!$A:$C,2,FALSE)))*1</f>
        <v>4.2699999999999996</v>
      </c>
    </row>
    <row r="21" spans="1:76" x14ac:dyDescent="0.35">
      <c r="A21" s="28" t="s">
        <v>18</v>
      </c>
      <c r="B21" s="134">
        <v>40</v>
      </c>
      <c r="C21" s="135">
        <f>IF(C$4="2e klas",
C$10+(VLOOKUP(B21,'Arriva tarieventabel (2026)'!$A:$C,3,FALSE)-VLOOKUP(B$10,'Arriva tarieventabel (2026)'!$A:$C,3,FALSE)),
C$10+(VLOOKUP(B21,'Arriva tarieventabel (2026)'!$A:$C,2,FALSE)-VLOOKUP(B$10,'Arriva tarieventabel (2026)'!$A:$C,2,FALSE)))</f>
        <v>15.280000000000001</v>
      </c>
      <c r="D21" s="136">
        <f>IF(D$4="2e klas",
D$10+(VLOOKUP(B21,'Arriva tarieventabel (2026)'!$A:$C,3,FALSE)-VLOOKUP(B$10,'Arriva tarieventabel (2026)'!$A:$C,3,FALSE)),
D$10+(VLOOKUP(B21,'Arriva tarieventabel (2026)'!$A:$C,2,FALSE)-VLOOKUP(B$10,'Arriva tarieventabel (2026)'!$A:$C,2,FALSE)))</f>
        <v>24.41</v>
      </c>
      <c r="E21" s="134">
        <f t="shared" si="32"/>
        <v>40</v>
      </c>
      <c r="F21" s="135">
        <f>IF(F$4="2e klas",
F$10+(VLOOKUP(E21,'Arriva tarieventabel (2026)'!$A:$C,3,FALSE)-VLOOKUP(E$10,'Arriva tarieventabel (2026)'!$A:$C,3,FALSE)),
F$10+(VLOOKUP(E21,'Arriva tarieventabel (2026)'!$A:$C,2,FALSE)-VLOOKUP(E$10,'Arriva tarieventabel (2026)'!$A:$C,2,FALSE)))</f>
        <v>15.280000000000001</v>
      </c>
      <c r="G21" s="136">
        <f>IF(G$4="2e klas",
G$10+(VLOOKUP(E21,'Arriva tarieventabel (2026)'!$A:$C,3,FALSE)-VLOOKUP(E$10,'Arriva tarieventabel (2026)'!$A:$C,3,FALSE)),
G$10+(VLOOKUP(E21,'Arriva tarieventabel (2026)'!$A:$C,2,FALSE)-VLOOKUP(E$10,'Arriva tarieventabel (2026)'!$A:$C,2,FALSE)))</f>
        <v>24.41</v>
      </c>
      <c r="H21" s="134">
        <f t="shared" si="33"/>
        <v>40</v>
      </c>
      <c r="I21" s="135">
        <f>IF(I$4="2e klas",
I$10+(VLOOKUP(H21,'Arriva tarieventabel (2026)'!$A:$C,3,FALSE)-VLOOKUP(H$10,'Arriva tarieventabel (2026)'!$A:$C,3,FALSE)),
I$10+(VLOOKUP(H21,'Arriva tarieventabel (2026)'!$A:$C,2,FALSE)-VLOOKUP(H$10,'Arriva tarieventabel (2026)'!$A:$C,2,FALSE)))</f>
        <v>12.879999999999999</v>
      </c>
      <c r="J21" s="136">
        <f>IF(J$4="2e klas",
J$10+(VLOOKUP(H21,'Arriva tarieventabel (2026)'!$A:$C,3,FALSE)-VLOOKUP(H$10,'Arriva tarieventabel (2026)'!$A:$C,3,FALSE)),
J$10+(VLOOKUP(H21,'Arriva tarieventabel (2026)'!$A:$C,2,FALSE)-VLOOKUP(H$10,'Arriva tarieventabel (2026)'!$A:$C,2,FALSE)))</f>
        <v>21.21</v>
      </c>
      <c r="K21" s="107">
        <f t="shared" si="34"/>
        <v>40</v>
      </c>
      <c r="L21" s="40">
        <f>IF(L$4="2e klas",
L$10+(VLOOKUP(K21,'Arriva tarieventabel (2026)'!$A:$C,3,FALSE)-VLOOKUP(K$10,'Arriva tarieventabel (2026)'!$A:$C,3,FALSE)),
L$10+(VLOOKUP(K21,'Arriva tarieventabel (2026)'!$A:$C,2,FALSE)-VLOOKUP(K$10,'Arriva tarieventabel (2026)'!$A:$C,2,FALSE)))</f>
        <v>10.379999999999999</v>
      </c>
      <c r="M21" s="108">
        <f>IF(M$4="2e klas",
M$10+(VLOOKUP(K21,'Arriva tarieventabel (2026)'!$A:$C,3,FALSE)-VLOOKUP(K$10,'Arriva tarieventabel (2026)'!$A:$C,3,FALSE)),
M$10+(VLOOKUP(K21,'Arriva tarieventabel (2026)'!$A:$C,2,FALSE)-VLOOKUP(K$10,'Arriva tarieventabel (2026)'!$A:$C,2,FALSE)))</f>
        <v>17.61</v>
      </c>
      <c r="N21" s="131">
        <f t="shared" si="35"/>
        <v>38</v>
      </c>
      <c r="O21" s="40">
        <f>IF(O$4="2e klas",
O$10+(VLOOKUP(N21,'Arriva tarieventabel (2026)'!$A:$C,3,FALSE)-VLOOKUP(N$10,'Arriva tarieventabel (2026)'!$A:$C,3,FALSE)),
O$10+(VLOOKUP(N21,'Arriva tarieventabel (2026)'!$A:$C,2,FALSE)-VLOOKUP(N$10,'Arriva tarieventabel (2026)'!$A:$C,2,FALSE)))</f>
        <v>9.879999999999999</v>
      </c>
      <c r="P21" s="108">
        <f>IF(P$4="2e klas",
P$10+(VLOOKUP(N21,'Arriva tarieventabel (2026)'!$A:$C,3,FALSE)-VLOOKUP(N$10,'Arriva tarieventabel (2026)'!$A:$C,3,FALSE)),
P$10+(VLOOKUP(N21,'Arriva tarieventabel (2026)'!$A:$C,2,FALSE)-VLOOKUP(N$10,'Arriva tarieventabel (2026)'!$A:$C,2,FALSE)))</f>
        <v>17.600000000000001</v>
      </c>
      <c r="Q21" s="112">
        <v>30</v>
      </c>
      <c r="R21" s="48">
        <f>VLOOKUP(Q21,'Arriva tarieventabel (2026)'!$A:$C,3,FALSE)*1</f>
        <v>8.0399999999999991</v>
      </c>
      <c r="S21" s="48">
        <f>VLOOKUP(Q21,'Arriva tarieventabel (2026)'!$A:$C,2,FALSE)*1</f>
        <v>12.81</v>
      </c>
      <c r="T21" s="112">
        <f t="shared" si="36"/>
        <v>29</v>
      </c>
      <c r="U21" s="50">
        <f>VLOOKUP(T21,'Arriva tarieventabel (2026)'!$A:$C,3,FALSE)*1</f>
        <v>7.81</v>
      </c>
      <c r="V21" s="50">
        <f>VLOOKUP(T21,'Arriva tarieventabel (2026)'!$A:$C,2,FALSE)*1</f>
        <v>12.42</v>
      </c>
      <c r="W21" s="112">
        <f t="shared" si="37"/>
        <v>26</v>
      </c>
      <c r="X21" s="50">
        <f>VLOOKUP(W21,'Arriva tarieventabel (2026)'!$A:$C,3,FALSE)*1</f>
        <v>7.12</v>
      </c>
      <c r="Y21" s="50">
        <f>VLOOKUP(W21,'Arriva tarieventabel (2026)'!$A:$C,2,FALSE)*1</f>
        <v>11.26</v>
      </c>
      <c r="Z21" s="112">
        <f t="shared" si="38"/>
        <v>23</v>
      </c>
      <c r="AA21" s="50">
        <f>VLOOKUP(Z21,'Arriva tarieventabel (2026)'!$A:$C,3,FALSE)*1</f>
        <v>6.43</v>
      </c>
      <c r="AB21" s="50">
        <f>VLOOKUP(Z21,'Arriva tarieventabel (2026)'!$A:$C,2,FALSE)*1</f>
        <v>10.09</v>
      </c>
      <c r="AC21" s="112">
        <f t="shared" si="39"/>
        <v>19</v>
      </c>
      <c r="AD21" s="50">
        <f>VLOOKUP(AC21,'Arriva tarieventabel (2026)'!$A:$C,3,FALSE)*1</f>
        <v>5.52</v>
      </c>
      <c r="AE21" s="50">
        <f>VLOOKUP(AC21,'Arriva tarieventabel (2026)'!$A:$C,2,FALSE)*1</f>
        <v>8.5399999999999991</v>
      </c>
      <c r="AF21" s="112">
        <f t="shared" si="40"/>
        <v>16</v>
      </c>
      <c r="AG21" s="50">
        <f>VLOOKUP(AF21,'Arriva tarieventabel (2026)'!$A:$C,3,FALSE)*1</f>
        <v>4.83</v>
      </c>
      <c r="AH21" s="50">
        <f>VLOOKUP(AF21,'Arriva tarieventabel (2026)'!$A:$C,2,FALSE)*1</f>
        <v>7.37</v>
      </c>
      <c r="AI21" s="112">
        <f t="shared" si="41"/>
        <v>13</v>
      </c>
      <c r="AJ21" s="50">
        <f>VLOOKUP(AI21,'Arriva tarieventabel (2026)'!$A:$C,3,FALSE)*1</f>
        <v>4.1399999999999997</v>
      </c>
      <c r="AK21" s="50">
        <f>VLOOKUP(AI21,'Arriva tarieventabel (2026)'!$A:$C,2,FALSE)*1</f>
        <v>6.21</v>
      </c>
      <c r="AL21" s="112">
        <f t="shared" si="42"/>
        <v>11</v>
      </c>
      <c r="AM21" s="50">
        <f>VLOOKUP(AL21,'Arriva tarieventabel (2026)'!$A:$C,3,FALSE)*1</f>
        <v>3.68</v>
      </c>
      <c r="AN21" s="50">
        <f>VLOOKUP(AL21,'Arriva tarieventabel (2026)'!$A:$C,2,FALSE)*1</f>
        <v>5.43</v>
      </c>
      <c r="AO21" s="112">
        <f t="shared" si="43"/>
        <v>7</v>
      </c>
      <c r="AP21" s="50">
        <f>VLOOKUP(AO21,'Arriva tarieventabel (2026)'!$A:$C,3,FALSE)*1</f>
        <v>2.76</v>
      </c>
      <c r="AQ21" s="50">
        <f>VLOOKUP(AO21,'Arriva tarieventabel (2026)'!$A:$C,2,FALSE)*1</f>
        <v>3.88</v>
      </c>
      <c r="AR21" s="112">
        <f t="shared" ref="AR21:AR26" si="44">AO21-AO$19</f>
        <v>5</v>
      </c>
      <c r="AS21" s="50">
        <f>VLOOKUP(AR21,'Arriva tarieventabel (2026)'!$A:$C,3,FALSE)*1</f>
        <v>2.31</v>
      </c>
      <c r="AT21" s="50">
        <f>VLOOKUP(AR21,'Arriva tarieventabel (2026)'!$A:$C,2,FALSE)*1</f>
        <v>3.1</v>
      </c>
      <c r="AU21" s="112">
        <f>AR21-AR20</f>
        <v>3</v>
      </c>
      <c r="AV21" s="50">
        <f>VLOOKUP(AU21,'Arriva tarieventabel (2026)'!$A:$C,3,FALSE)*1</f>
        <v>1.85</v>
      </c>
      <c r="AW21" s="50">
        <f>VLOOKUP(AU21,'Arriva tarieventabel (2026)'!$A:$C,2,FALSE)*1</f>
        <v>2.3199999999999998</v>
      </c>
      <c r="AX21" s="99"/>
      <c r="AY21" s="100"/>
      <c r="AZ21" s="100"/>
      <c r="BA21" s="98">
        <v>3</v>
      </c>
      <c r="BB21" s="97">
        <f>IF(BB$4="2e klas",
(VLOOKUP(BA21,'Arriva tarieventabel (2026)'!$A:$C,3,FALSE))*1,
(VLOOKUP(BA21,'Arriva tarieventabel (2026)'!$A:$C,2,FALSE)))*1</f>
        <v>1.85</v>
      </c>
      <c r="BC21" s="97">
        <f>IF(BC$4="2e klas",
(VLOOKUP(BA21,'Arriva tarieventabel (2026)'!$A:$C,3,FALSE))*1,
(VLOOKUP(BA21,'Arriva tarieventabel (2026)'!$A:$C,2,FALSE)))*1</f>
        <v>2.3199999999999998</v>
      </c>
      <c r="BD21" s="96">
        <f t="shared" si="26"/>
        <v>6</v>
      </c>
      <c r="BE21" s="97">
        <f>IF(BE$4="2e klas",
(VLOOKUP(BD21,'Arriva tarieventabel (2026)'!$A:$C,3,FALSE))*1,
(VLOOKUP(BD21,'Arriva tarieventabel (2026)'!$A:$C,2,FALSE)))*1</f>
        <v>2.54</v>
      </c>
      <c r="BF21" s="97">
        <f>IF(BF$4="2e klas",
(VLOOKUP(BD21,'Arriva tarieventabel (2026)'!$A:$C,3,FALSE))*1,
(VLOOKUP(BD21,'Arriva tarieventabel (2026)'!$A:$C,2,FALSE)))*1</f>
        <v>3.49</v>
      </c>
      <c r="BG21" s="96">
        <f t="shared" si="27"/>
        <v>7</v>
      </c>
      <c r="BH21" s="97">
        <f>IF(BH$4="2e klas",
(VLOOKUP(BG21,'Arriva tarieventabel (2026)'!$A:$C,3,FALSE))*1,
(VLOOKUP(BG21,'Arriva tarieventabel (2026)'!$A:$C,2,FALSE)))*1</f>
        <v>2.76</v>
      </c>
      <c r="BI21" s="97">
        <f>IF(BI$4="2e klas",
(VLOOKUP(BG21,'Arriva tarieventabel (2026)'!$A:$C,3,FALSE))*1,
(VLOOKUP(BG21,'Arriva tarieventabel (2026)'!$A:$C,2,FALSE)))*1</f>
        <v>3.88</v>
      </c>
      <c r="BJ21" s="96">
        <f t="shared" si="28"/>
        <v>18</v>
      </c>
      <c r="BK21" s="97">
        <f>IF(BK$4="2e klas",
(VLOOKUP(BJ21,'Arriva tarieventabel (2026)'!$A:$C,3,FALSE))*1,
(VLOOKUP(BJ21,'Arriva tarieventabel (2026)'!$A:$C,2,FALSE)))*1</f>
        <v>5.29</v>
      </c>
      <c r="BL21" s="97">
        <f>IF(BL$4="2e klas",
(VLOOKUP(BJ21,'Arriva tarieventabel (2026)'!$A:$C,3,FALSE))*1,
(VLOOKUP(BJ21,'Arriva tarieventabel (2026)'!$A:$C,2,FALSE)))*1</f>
        <v>8.15</v>
      </c>
      <c r="BM21" s="96">
        <f t="shared" si="29"/>
        <v>21</v>
      </c>
      <c r="BN21" s="97">
        <f>IF(BN$4="2e klas",
(VLOOKUP(BM21,'Arriva tarieventabel (2026)'!$A:$C,3,FALSE))*1,
(VLOOKUP(BM21,'Arriva tarieventabel (2026)'!$A:$C,2,FALSE)))*1</f>
        <v>5.98</v>
      </c>
      <c r="BO21" s="97">
        <f>IF(BO$4="2e klas",
(VLOOKUP(BM21,'Arriva tarieventabel (2026)'!$A:$C,3,FALSE))*1,
(VLOOKUP(BM21,'Arriva tarieventabel (2026)'!$A:$C,2,FALSE)))*1</f>
        <v>9.32</v>
      </c>
      <c r="BP21" s="96">
        <v>2</v>
      </c>
      <c r="BQ21" s="97">
        <f>IF(BQ$4="2e klas",
(VLOOKUP(BP21,'Arriva tarieventabel (2026)'!$A:$C,3,FALSE))*1,
(VLOOKUP(BP21,'Arriva tarieventabel (2026)'!$A:$C,2,FALSE)))*1</f>
        <v>1.62</v>
      </c>
      <c r="BR21" s="97">
        <f>IF(BR$4="2e klas",
(VLOOKUP(BP21,'Arriva tarieventabel (2026)'!$A:$C,3,FALSE))*1,
(VLOOKUP(BP21,'Arriva tarieventabel (2026)'!$A:$C,2,FALSE)))*1</f>
        <v>1.94</v>
      </c>
      <c r="BS21" s="96">
        <f t="shared" si="30"/>
        <v>3</v>
      </c>
      <c r="BT21" s="97">
        <f>IF(BT$4="2e klas",
(VLOOKUP(BS21,'Arriva tarieventabel (2026)'!$A:$C,3,FALSE))*1,
(VLOOKUP(BS21,'Arriva tarieventabel (2026)'!$A:$C,2,FALSE)))*1</f>
        <v>1.85</v>
      </c>
      <c r="BU21" s="97">
        <f>IF(BU$4="2e klas",
(VLOOKUP(BS21,'Arriva tarieventabel (2026)'!$A:$C,3,FALSE))*1,
(VLOOKUP(BS21,'Arriva tarieventabel (2026)'!$A:$C,2,FALSE)))*1</f>
        <v>2.3199999999999998</v>
      </c>
      <c r="BV21" s="96">
        <f t="shared" si="31"/>
        <v>5</v>
      </c>
      <c r="BW21" s="97">
        <f>IF(BW$4="2e klas",
(VLOOKUP(BV21,'Arriva tarieventabel (2026)'!$A:$C,3,FALSE))*1,
(VLOOKUP(BV21,'Arriva tarieventabel (2026)'!$A:$C,2,FALSE)))*1</f>
        <v>2.31</v>
      </c>
      <c r="BX21" s="97">
        <f>IF(BX$4="2e klas",
(VLOOKUP(BV21,'Arriva tarieventabel (2026)'!$A:$C,3,FALSE))*1,
(VLOOKUP(BV21,'Arriva tarieventabel (2026)'!$A:$C,2,FALSE)))*1</f>
        <v>3.1</v>
      </c>
    </row>
    <row r="22" spans="1:76" x14ac:dyDescent="0.35">
      <c r="A22" s="28" t="s">
        <v>19</v>
      </c>
      <c r="B22" s="134">
        <v>43</v>
      </c>
      <c r="C22" s="135">
        <f>IF(C$4="2e klas",
C$10+(VLOOKUP(B22,'Arriva tarieventabel (2026)'!$A:$C,3,FALSE)-VLOOKUP(B$10,'Arriva tarieventabel (2026)'!$A:$C,3,FALSE)),
C$10+(VLOOKUP(B22,'Arriva tarieventabel (2026)'!$A:$C,2,FALSE)-VLOOKUP(B$10,'Arriva tarieventabel (2026)'!$A:$C,2,FALSE)))</f>
        <v>15.96</v>
      </c>
      <c r="D22" s="136">
        <f>IF(D$4="2e klas",
D$10+(VLOOKUP(B22,'Arriva tarieventabel (2026)'!$A:$C,3,FALSE)-VLOOKUP(B$10,'Arriva tarieventabel (2026)'!$A:$C,3,FALSE)),
D$10+(VLOOKUP(B22,'Arriva tarieventabel (2026)'!$A:$C,2,FALSE)-VLOOKUP(B$10,'Arriva tarieventabel (2026)'!$A:$C,2,FALSE)))</f>
        <v>25.560000000000002</v>
      </c>
      <c r="E22" s="134">
        <f t="shared" si="32"/>
        <v>43</v>
      </c>
      <c r="F22" s="135">
        <f>IF(F$4="2e klas",
F$10+(VLOOKUP(E22,'Arriva tarieventabel (2026)'!$A:$C,3,FALSE)-VLOOKUP(E$10,'Arriva tarieventabel (2026)'!$A:$C,3,FALSE)),
F$10+(VLOOKUP(E22,'Arriva tarieventabel (2026)'!$A:$C,2,FALSE)-VLOOKUP(E$10,'Arriva tarieventabel (2026)'!$A:$C,2,FALSE)))</f>
        <v>15.96</v>
      </c>
      <c r="G22" s="136">
        <f>IF(G$4="2e klas",
G$10+(VLOOKUP(E22,'Arriva tarieventabel (2026)'!$A:$C,3,FALSE)-VLOOKUP(E$10,'Arriva tarieventabel (2026)'!$A:$C,3,FALSE)),
G$10+(VLOOKUP(E22,'Arriva tarieventabel (2026)'!$A:$C,2,FALSE)-VLOOKUP(E$10,'Arriva tarieventabel (2026)'!$A:$C,2,FALSE)))</f>
        <v>25.560000000000002</v>
      </c>
      <c r="H22" s="134">
        <f t="shared" si="33"/>
        <v>43</v>
      </c>
      <c r="I22" s="135">
        <f>IF(I$4="2e klas",
I$10+(VLOOKUP(H22,'Arriva tarieventabel (2026)'!$A:$C,3,FALSE)-VLOOKUP(H$10,'Arriva tarieventabel (2026)'!$A:$C,3,FALSE)),
I$10+(VLOOKUP(H22,'Arriva tarieventabel (2026)'!$A:$C,2,FALSE)-VLOOKUP(H$10,'Arriva tarieventabel (2026)'!$A:$C,2,FALSE)))</f>
        <v>13.559999999999999</v>
      </c>
      <c r="J22" s="136">
        <f>IF(J$4="2e klas",
J$10+(VLOOKUP(H22,'Arriva tarieventabel (2026)'!$A:$C,3,FALSE)-VLOOKUP(H$10,'Arriva tarieventabel (2026)'!$A:$C,3,FALSE)),
J$10+(VLOOKUP(H22,'Arriva tarieventabel (2026)'!$A:$C,2,FALSE)-VLOOKUP(H$10,'Arriva tarieventabel (2026)'!$A:$C,2,FALSE)))</f>
        <v>22.360000000000003</v>
      </c>
      <c r="K22" s="107">
        <f t="shared" si="34"/>
        <v>43</v>
      </c>
      <c r="L22" s="40">
        <f>IF(L$4="2e klas",
L$10+(VLOOKUP(K22,'Arriva tarieventabel (2026)'!$A:$C,3,FALSE)-VLOOKUP(K$10,'Arriva tarieventabel (2026)'!$A:$C,3,FALSE)),
L$10+(VLOOKUP(K22,'Arriva tarieventabel (2026)'!$A:$C,2,FALSE)-VLOOKUP(K$10,'Arriva tarieventabel (2026)'!$A:$C,2,FALSE)))</f>
        <v>11.059999999999999</v>
      </c>
      <c r="M22" s="108">
        <f>IF(M$4="2e klas",
M$10+(VLOOKUP(K22,'Arriva tarieventabel (2026)'!$A:$C,3,FALSE)-VLOOKUP(K$10,'Arriva tarieventabel (2026)'!$A:$C,3,FALSE)),
M$10+(VLOOKUP(K22,'Arriva tarieventabel (2026)'!$A:$C,2,FALSE)-VLOOKUP(K$10,'Arriva tarieventabel (2026)'!$A:$C,2,FALSE)))</f>
        <v>18.760000000000002</v>
      </c>
      <c r="N22" s="131">
        <f t="shared" si="35"/>
        <v>41</v>
      </c>
      <c r="O22" s="40">
        <f>IF(O$4="2e klas",
O$10+(VLOOKUP(N22,'Arriva tarieventabel (2026)'!$A:$C,3,FALSE)-VLOOKUP(N$10,'Arriva tarieventabel (2026)'!$A:$C,3,FALSE)),
O$10+(VLOOKUP(N22,'Arriva tarieventabel (2026)'!$A:$C,2,FALSE)-VLOOKUP(N$10,'Arriva tarieventabel (2026)'!$A:$C,2,FALSE)))</f>
        <v>10.57</v>
      </c>
      <c r="P22" s="108">
        <f>IF(P$4="2e klas",
P$10+(VLOOKUP(N22,'Arriva tarieventabel (2026)'!$A:$C,3,FALSE)-VLOOKUP(N$10,'Arriva tarieventabel (2026)'!$A:$C,3,FALSE)),
P$10+(VLOOKUP(N22,'Arriva tarieventabel (2026)'!$A:$C,2,FALSE)-VLOOKUP(N$10,'Arriva tarieventabel (2026)'!$A:$C,2,FALSE)))</f>
        <v>18.759999999999998</v>
      </c>
      <c r="Q22" s="112">
        <v>33</v>
      </c>
      <c r="R22" s="48">
        <f>VLOOKUP(Q22,'Arriva tarieventabel (2026)'!$A:$C,3,FALSE)*1</f>
        <v>8.73</v>
      </c>
      <c r="S22" s="48">
        <f>VLOOKUP(Q22,'Arriva tarieventabel (2026)'!$A:$C,2,FALSE)*1</f>
        <v>13.98</v>
      </c>
      <c r="T22" s="112">
        <f t="shared" si="36"/>
        <v>32</v>
      </c>
      <c r="U22" s="50">
        <f>VLOOKUP(T22,'Arriva tarieventabel (2026)'!$A:$C,3,FALSE)*1</f>
        <v>8.5</v>
      </c>
      <c r="V22" s="50">
        <f>VLOOKUP(T22,'Arriva tarieventabel (2026)'!$A:$C,2,FALSE)*1</f>
        <v>13.59</v>
      </c>
      <c r="W22" s="112">
        <f t="shared" si="37"/>
        <v>29</v>
      </c>
      <c r="X22" s="50">
        <f>VLOOKUP(W22,'Arriva tarieventabel (2026)'!$A:$C,3,FALSE)*1</f>
        <v>7.81</v>
      </c>
      <c r="Y22" s="50">
        <f>VLOOKUP(W22,'Arriva tarieventabel (2026)'!$A:$C,2,FALSE)*1</f>
        <v>12.42</v>
      </c>
      <c r="Z22" s="112">
        <f t="shared" si="38"/>
        <v>26</v>
      </c>
      <c r="AA22" s="50">
        <f>VLOOKUP(Z22,'Arriva tarieventabel (2026)'!$A:$C,3,FALSE)*1</f>
        <v>7.12</v>
      </c>
      <c r="AB22" s="50">
        <f>VLOOKUP(Z22,'Arriva tarieventabel (2026)'!$A:$C,2,FALSE)*1</f>
        <v>11.26</v>
      </c>
      <c r="AC22" s="112">
        <f t="shared" si="39"/>
        <v>22</v>
      </c>
      <c r="AD22" s="50">
        <f>VLOOKUP(AC22,'Arriva tarieventabel (2026)'!$A:$C,3,FALSE)*1</f>
        <v>6.2</v>
      </c>
      <c r="AE22" s="50">
        <f>VLOOKUP(AC22,'Arriva tarieventabel (2026)'!$A:$C,2,FALSE)*1</f>
        <v>9.6999999999999993</v>
      </c>
      <c r="AF22" s="112">
        <f t="shared" si="40"/>
        <v>19</v>
      </c>
      <c r="AG22" s="50">
        <f>VLOOKUP(AF22,'Arriva tarieventabel (2026)'!$A:$C,3,FALSE)*1</f>
        <v>5.52</v>
      </c>
      <c r="AH22" s="50">
        <f>VLOOKUP(AF22,'Arriva tarieventabel (2026)'!$A:$C,2,FALSE)*1</f>
        <v>8.5399999999999991</v>
      </c>
      <c r="AI22" s="112">
        <f t="shared" si="41"/>
        <v>16</v>
      </c>
      <c r="AJ22" s="50">
        <f>VLOOKUP(AI22,'Arriva tarieventabel (2026)'!$A:$C,3,FALSE)*1</f>
        <v>4.83</v>
      </c>
      <c r="AK22" s="50">
        <f>VLOOKUP(AI22,'Arriva tarieventabel (2026)'!$A:$C,2,FALSE)*1</f>
        <v>7.37</v>
      </c>
      <c r="AL22" s="112">
        <f t="shared" si="42"/>
        <v>14</v>
      </c>
      <c r="AM22" s="50">
        <f>VLOOKUP(AL22,'Arriva tarieventabel (2026)'!$A:$C,3,FALSE)*1</f>
        <v>4.37</v>
      </c>
      <c r="AN22" s="50">
        <f>VLOOKUP(AL22,'Arriva tarieventabel (2026)'!$A:$C,2,FALSE)*1</f>
        <v>6.6</v>
      </c>
      <c r="AO22" s="112">
        <f t="shared" si="43"/>
        <v>10</v>
      </c>
      <c r="AP22" s="50">
        <f>VLOOKUP(AO22,'Arriva tarieventabel (2026)'!$A:$C,3,FALSE)*1</f>
        <v>3.45</v>
      </c>
      <c r="AQ22" s="50">
        <f>VLOOKUP(AO22,'Arriva tarieventabel (2026)'!$A:$C,2,FALSE)*1</f>
        <v>5.04</v>
      </c>
      <c r="AR22" s="112">
        <f t="shared" si="44"/>
        <v>8</v>
      </c>
      <c r="AS22" s="50">
        <f>VLOOKUP(AR22,'Arriva tarieventabel (2026)'!$A:$C,3,FALSE)*1</f>
        <v>2.99</v>
      </c>
      <c r="AT22" s="50">
        <f>VLOOKUP(AR22,'Arriva tarieventabel (2026)'!$A:$C,2,FALSE)*1</f>
        <v>4.2699999999999996</v>
      </c>
      <c r="AU22" s="112">
        <f>AR22-AR$20</f>
        <v>6</v>
      </c>
      <c r="AV22" s="50">
        <f>VLOOKUP(AU22,'Arriva tarieventabel (2026)'!$A:$C,3,FALSE)*1</f>
        <v>2.54</v>
      </c>
      <c r="AW22" s="50">
        <f>VLOOKUP(AU22,'Arriva tarieventabel (2026)'!$A:$C,2,FALSE)*1</f>
        <v>3.49</v>
      </c>
      <c r="AX22" s="112">
        <f>AU22-AU21</f>
        <v>3</v>
      </c>
      <c r="AY22" s="50">
        <f>VLOOKUP(AX22,'Arriva tarieventabel (2026)'!$A:$C,3,FALSE)*1</f>
        <v>1.85</v>
      </c>
      <c r="AZ22" s="50">
        <f>VLOOKUP(AX22,'Arriva tarieventabel (2026)'!$A:$C,2,FALSE)*1</f>
        <v>2.3199999999999998</v>
      </c>
      <c r="BA22" s="99"/>
      <c r="BB22" s="100"/>
      <c r="BC22" s="100"/>
      <c r="BD22" s="98">
        <v>3</v>
      </c>
      <c r="BE22" s="97">
        <f>IF(BE$4="2e klas",
(VLOOKUP(BD22,'Arriva tarieventabel (2026)'!$A:$C,3,FALSE))*1,
(VLOOKUP(BD22,'Arriva tarieventabel (2026)'!$A:$C,2,FALSE)))*1</f>
        <v>1.85</v>
      </c>
      <c r="BF22" s="97">
        <f>IF(BF$4="2e klas",
(VLOOKUP(BD22,'Arriva tarieventabel (2026)'!$A:$C,3,FALSE))*1,
(VLOOKUP(BD22,'Arriva tarieventabel (2026)'!$A:$C,2,FALSE)))*1</f>
        <v>2.3199999999999998</v>
      </c>
      <c r="BG22" s="96">
        <f t="shared" si="27"/>
        <v>4</v>
      </c>
      <c r="BH22" s="97">
        <f>IF(BH$4="2e klas",
(VLOOKUP(BG22,'Arriva tarieventabel (2026)'!$A:$C,3,FALSE))*1,
(VLOOKUP(BG22,'Arriva tarieventabel (2026)'!$A:$C,2,FALSE)))*1</f>
        <v>2.08</v>
      </c>
      <c r="BI22" s="97">
        <f>IF(BI$4="2e klas",
(VLOOKUP(BG22,'Arriva tarieventabel (2026)'!$A:$C,3,FALSE))*1,
(VLOOKUP(BG22,'Arriva tarieventabel (2026)'!$A:$C,2,FALSE)))*1</f>
        <v>2.71</v>
      </c>
      <c r="BJ22" s="96">
        <f t="shared" si="28"/>
        <v>15</v>
      </c>
      <c r="BK22" s="97">
        <f>IF(BK$4="2e klas",
(VLOOKUP(BJ22,'Arriva tarieventabel (2026)'!$A:$C,3,FALSE))*1,
(VLOOKUP(BJ22,'Arriva tarieventabel (2026)'!$A:$C,2,FALSE)))*1</f>
        <v>4.5999999999999996</v>
      </c>
      <c r="BL22" s="97">
        <f>IF(BL$4="2e klas",
(VLOOKUP(BJ22,'Arriva tarieventabel (2026)'!$A:$C,3,FALSE))*1,
(VLOOKUP(BJ22,'Arriva tarieventabel (2026)'!$A:$C,2,FALSE)))*1</f>
        <v>6.99</v>
      </c>
      <c r="BM22" s="96">
        <f t="shared" si="29"/>
        <v>18</v>
      </c>
      <c r="BN22" s="97">
        <f>IF(BN$4="2e klas",
(VLOOKUP(BM22,'Arriva tarieventabel (2026)'!$A:$C,3,FALSE))*1,
(VLOOKUP(BM22,'Arriva tarieventabel (2026)'!$A:$C,2,FALSE)))*1</f>
        <v>5.29</v>
      </c>
      <c r="BO22" s="97">
        <f>IF(BO$4="2e klas",
(VLOOKUP(BM22,'Arriva tarieventabel (2026)'!$A:$C,3,FALSE))*1,
(VLOOKUP(BM22,'Arriva tarieventabel (2026)'!$A:$C,2,FALSE)))*1</f>
        <v>8.15</v>
      </c>
      <c r="BP22" s="96">
        <v>5</v>
      </c>
      <c r="BQ22" s="97">
        <f>IF(BQ$4="2e klas",
(VLOOKUP(BP22,'Arriva tarieventabel (2026)'!$A:$C,3,FALSE))*1,
(VLOOKUP(BP22,'Arriva tarieventabel (2026)'!$A:$C,2,FALSE)))*1</f>
        <v>2.31</v>
      </c>
      <c r="BR22" s="97">
        <f>IF(BR$4="2e klas",
(VLOOKUP(BP22,'Arriva tarieventabel (2026)'!$A:$C,3,FALSE))*1,
(VLOOKUP(BP22,'Arriva tarieventabel (2026)'!$A:$C,2,FALSE)))*1</f>
        <v>3.1</v>
      </c>
      <c r="BS22" s="96">
        <f t="shared" si="30"/>
        <v>6</v>
      </c>
      <c r="BT22" s="97">
        <f>IF(BT$4="2e klas",
(VLOOKUP(BS22,'Arriva tarieventabel (2026)'!$A:$C,3,FALSE))*1,
(VLOOKUP(BS22,'Arriva tarieventabel (2026)'!$A:$C,2,FALSE)))*1</f>
        <v>2.54</v>
      </c>
      <c r="BU22" s="97">
        <f>IF(BU$4="2e klas",
(VLOOKUP(BS22,'Arriva tarieventabel (2026)'!$A:$C,3,FALSE))*1,
(VLOOKUP(BS22,'Arriva tarieventabel (2026)'!$A:$C,2,FALSE)))*1</f>
        <v>3.49</v>
      </c>
      <c r="BV22" s="96">
        <f t="shared" si="31"/>
        <v>8</v>
      </c>
      <c r="BW22" s="97">
        <f>IF(BW$4="2e klas",
(VLOOKUP(BV22,'Arriva tarieventabel (2026)'!$A:$C,3,FALSE))*1,
(VLOOKUP(BV22,'Arriva tarieventabel (2026)'!$A:$C,2,FALSE)))*1</f>
        <v>2.99</v>
      </c>
      <c r="BX22" s="97">
        <f>IF(BX$4="2e klas",
(VLOOKUP(BV22,'Arriva tarieventabel (2026)'!$A:$C,3,FALSE))*1,
(VLOOKUP(BV22,'Arriva tarieventabel (2026)'!$A:$C,2,FALSE)))*1</f>
        <v>4.2699999999999996</v>
      </c>
    </row>
    <row r="23" spans="1:76" x14ac:dyDescent="0.35">
      <c r="A23" s="29" t="s">
        <v>20</v>
      </c>
      <c r="B23" s="134">
        <v>46</v>
      </c>
      <c r="C23" s="135">
        <f>IF(C$4="2e klas",
C$10+(VLOOKUP(B23,'Arriva tarieventabel (2026)'!$A:$C,3,FALSE)-VLOOKUP(B$10,'Arriva tarieventabel (2026)'!$A:$C,3,FALSE)),
C$10+(VLOOKUP(B23,'Arriva tarieventabel (2026)'!$A:$C,2,FALSE)-VLOOKUP(B$10,'Arriva tarieventabel (2026)'!$A:$C,2,FALSE)))</f>
        <v>16.649999999999999</v>
      </c>
      <c r="D23" s="136">
        <f>IF(D$4="2e klas",
D$10+(VLOOKUP(B23,'Arriva tarieventabel (2026)'!$A:$C,3,FALSE)-VLOOKUP(B$10,'Arriva tarieventabel (2026)'!$A:$C,3,FALSE)),
D$10+(VLOOKUP(B23,'Arriva tarieventabel (2026)'!$A:$C,2,FALSE)-VLOOKUP(B$10,'Arriva tarieventabel (2026)'!$A:$C,2,FALSE)))</f>
        <v>26.71</v>
      </c>
      <c r="E23" s="134">
        <f t="shared" si="32"/>
        <v>46</v>
      </c>
      <c r="F23" s="135">
        <f>IF(F$4="2e klas",
F$10+(VLOOKUP(E23,'Arriva tarieventabel (2026)'!$A:$C,3,FALSE)-VLOOKUP(E$10,'Arriva tarieventabel (2026)'!$A:$C,3,FALSE)),
F$10+(VLOOKUP(E23,'Arriva tarieventabel (2026)'!$A:$C,2,FALSE)-VLOOKUP(E$10,'Arriva tarieventabel (2026)'!$A:$C,2,FALSE)))</f>
        <v>16.649999999999999</v>
      </c>
      <c r="G23" s="136">
        <f>IF(G$4="2e klas",
G$10+(VLOOKUP(E23,'Arriva tarieventabel (2026)'!$A:$C,3,FALSE)-VLOOKUP(E$10,'Arriva tarieventabel (2026)'!$A:$C,3,FALSE)),
G$10+(VLOOKUP(E23,'Arriva tarieventabel (2026)'!$A:$C,2,FALSE)-VLOOKUP(E$10,'Arriva tarieventabel (2026)'!$A:$C,2,FALSE)))</f>
        <v>26.71</v>
      </c>
      <c r="H23" s="134">
        <f t="shared" si="33"/>
        <v>46</v>
      </c>
      <c r="I23" s="135">
        <f>IF(I$4="2e klas",
I$10+(VLOOKUP(H23,'Arriva tarieventabel (2026)'!$A:$C,3,FALSE)-VLOOKUP(H$10,'Arriva tarieventabel (2026)'!$A:$C,3,FALSE)),
I$10+(VLOOKUP(H23,'Arriva tarieventabel (2026)'!$A:$C,2,FALSE)-VLOOKUP(H$10,'Arriva tarieventabel (2026)'!$A:$C,2,FALSE)))</f>
        <v>14.25</v>
      </c>
      <c r="J23" s="136">
        <f>IF(J$4="2e klas",
J$10+(VLOOKUP(H23,'Arriva tarieventabel (2026)'!$A:$C,3,FALSE)-VLOOKUP(H$10,'Arriva tarieventabel (2026)'!$A:$C,3,FALSE)),
J$10+(VLOOKUP(H23,'Arriva tarieventabel (2026)'!$A:$C,2,FALSE)-VLOOKUP(H$10,'Arriva tarieventabel (2026)'!$A:$C,2,FALSE)))</f>
        <v>23.51</v>
      </c>
      <c r="K23" s="107">
        <f t="shared" si="34"/>
        <v>46</v>
      </c>
      <c r="L23" s="40">
        <f>IF(L$4="2e klas",
L$10+(VLOOKUP(K23,'Arriva tarieventabel (2026)'!$A:$C,3,FALSE)-VLOOKUP(K$10,'Arriva tarieventabel (2026)'!$A:$C,3,FALSE)),
L$10+(VLOOKUP(K23,'Arriva tarieventabel (2026)'!$A:$C,2,FALSE)-VLOOKUP(K$10,'Arriva tarieventabel (2026)'!$A:$C,2,FALSE)))</f>
        <v>11.75</v>
      </c>
      <c r="M23" s="108">
        <f>IF(M$4="2e klas",
M$10+(VLOOKUP(K23,'Arriva tarieventabel (2026)'!$A:$C,3,FALSE)-VLOOKUP(K$10,'Arriva tarieventabel (2026)'!$A:$C,3,FALSE)),
M$10+(VLOOKUP(K23,'Arriva tarieventabel (2026)'!$A:$C,2,FALSE)-VLOOKUP(K$10,'Arriva tarieventabel (2026)'!$A:$C,2,FALSE)))</f>
        <v>19.91</v>
      </c>
      <c r="N23" s="131">
        <f t="shared" si="35"/>
        <v>44</v>
      </c>
      <c r="O23" s="40">
        <f>IF(O$4="2e klas",
O$10+(VLOOKUP(N23,'Arriva tarieventabel (2026)'!$A:$C,3,FALSE)-VLOOKUP(N$10,'Arriva tarieventabel (2026)'!$A:$C,3,FALSE)),
O$10+(VLOOKUP(N23,'Arriva tarieventabel (2026)'!$A:$C,2,FALSE)-VLOOKUP(N$10,'Arriva tarieventabel (2026)'!$A:$C,2,FALSE)))</f>
        <v>11.25</v>
      </c>
      <c r="P23" s="108">
        <f>IF(P$4="2e klas",
P$10+(VLOOKUP(N23,'Arriva tarieventabel (2026)'!$A:$C,3,FALSE)-VLOOKUP(N$10,'Arriva tarieventabel (2026)'!$A:$C,3,FALSE)),
P$10+(VLOOKUP(N23,'Arriva tarieventabel (2026)'!$A:$C,2,FALSE)-VLOOKUP(N$10,'Arriva tarieventabel (2026)'!$A:$C,2,FALSE)))</f>
        <v>19.91</v>
      </c>
      <c r="Q23" s="112">
        <v>36</v>
      </c>
      <c r="R23" s="48">
        <f>VLOOKUP(Q23,'Arriva tarieventabel (2026)'!$A:$C,3,FALSE)*1</f>
        <v>9.42</v>
      </c>
      <c r="S23" s="48">
        <f>VLOOKUP(Q23,'Arriva tarieventabel (2026)'!$A:$C,2,FALSE)*1</f>
        <v>15.14</v>
      </c>
      <c r="T23" s="112">
        <f t="shared" si="36"/>
        <v>35</v>
      </c>
      <c r="U23" s="50">
        <f>VLOOKUP(T23,'Arriva tarieventabel (2026)'!$A:$C,3,FALSE)*1</f>
        <v>9.19</v>
      </c>
      <c r="V23" s="50">
        <f>VLOOKUP(T23,'Arriva tarieventabel (2026)'!$A:$C,2,FALSE)*1</f>
        <v>14.75</v>
      </c>
      <c r="W23" s="112">
        <f t="shared" si="37"/>
        <v>32</v>
      </c>
      <c r="X23" s="50">
        <f>VLOOKUP(W23,'Arriva tarieventabel (2026)'!$A:$C,3,FALSE)*1</f>
        <v>8.5</v>
      </c>
      <c r="Y23" s="50">
        <f>VLOOKUP(W23,'Arriva tarieventabel (2026)'!$A:$C,2,FALSE)*1</f>
        <v>13.59</v>
      </c>
      <c r="Z23" s="112">
        <f t="shared" si="38"/>
        <v>29</v>
      </c>
      <c r="AA23" s="50">
        <f>VLOOKUP(Z23,'Arriva tarieventabel (2026)'!$A:$C,3,FALSE)*1</f>
        <v>7.81</v>
      </c>
      <c r="AB23" s="50">
        <f>VLOOKUP(Z23,'Arriva tarieventabel (2026)'!$A:$C,2,FALSE)*1</f>
        <v>12.42</v>
      </c>
      <c r="AC23" s="112">
        <f t="shared" si="39"/>
        <v>25</v>
      </c>
      <c r="AD23" s="50">
        <f>VLOOKUP(AC23,'Arriva tarieventabel (2026)'!$A:$C,3,FALSE)*1</f>
        <v>6.89</v>
      </c>
      <c r="AE23" s="50">
        <f>VLOOKUP(AC23,'Arriva tarieventabel (2026)'!$A:$C,2,FALSE)*1</f>
        <v>10.87</v>
      </c>
      <c r="AF23" s="112">
        <f t="shared" si="40"/>
        <v>22</v>
      </c>
      <c r="AG23" s="50">
        <f>VLOOKUP(AF23,'Arriva tarieventabel (2026)'!$A:$C,3,FALSE)*1</f>
        <v>6.2</v>
      </c>
      <c r="AH23" s="50">
        <f>VLOOKUP(AF23,'Arriva tarieventabel (2026)'!$A:$C,2,FALSE)*1</f>
        <v>9.6999999999999993</v>
      </c>
      <c r="AI23" s="112">
        <f t="shared" si="41"/>
        <v>19</v>
      </c>
      <c r="AJ23" s="50">
        <f>VLOOKUP(AI23,'Arriva tarieventabel (2026)'!$A:$C,3,FALSE)*1</f>
        <v>5.52</v>
      </c>
      <c r="AK23" s="50">
        <f>VLOOKUP(AI23,'Arriva tarieventabel (2026)'!$A:$C,2,FALSE)*1</f>
        <v>8.5399999999999991</v>
      </c>
      <c r="AL23" s="112">
        <f t="shared" si="42"/>
        <v>17</v>
      </c>
      <c r="AM23" s="50">
        <f>VLOOKUP(AL23,'Arriva tarieventabel (2026)'!$A:$C,3,FALSE)*1</f>
        <v>5.0599999999999996</v>
      </c>
      <c r="AN23" s="50">
        <f>VLOOKUP(AL23,'Arriva tarieventabel (2026)'!$A:$C,2,FALSE)*1</f>
        <v>7.76</v>
      </c>
      <c r="AO23" s="112">
        <f t="shared" si="43"/>
        <v>13</v>
      </c>
      <c r="AP23" s="50">
        <f>VLOOKUP(AO23,'Arriva tarieventabel (2026)'!$A:$C,3,FALSE)*1</f>
        <v>4.1399999999999997</v>
      </c>
      <c r="AQ23" s="50">
        <f>VLOOKUP(AO23,'Arriva tarieventabel (2026)'!$A:$C,2,FALSE)*1</f>
        <v>6.21</v>
      </c>
      <c r="AR23" s="112">
        <f t="shared" si="44"/>
        <v>11</v>
      </c>
      <c r="AS23" s="50">
        <f>VLOOKUP(AR23,'Arriva tarieventabel (2026)'!$A:$C,3,FALSE)*1</f>
        <v>3.68</v>
      </c>
      <c r="AT23" s="50">
        <f>VLOOKUP(AR23,'Arriva tarieventabel (2026)'!$A:$C,2,FALSE)*1</f>
        <v>5.43</v>
      </c>
      <c r="AU23" s="112">
        <f>AR23-AR$20</f>
        <v>9</v>
      </c>
      <c r="AV23" s="50">
        <f>VLOOKUP(AU23,'Arriva tarieventabel (2026)'!$A:$C,3,FALSE)*1</f>
        <v>3.22</v>
      </c>
      <c r="AW23" s="50">
        <f>VLOOKUP(AU23,'Arriva tarieventabel (2026)'!$A:$C,2,FALSE)*1</f>
        <v>4.66</v>
      </c>
      <c r="AX23" s="112">
        <f>AU23-AU$21</f>
        <v>6</v>
      </c>
      <c r="AY23" s="50">
        <f>VLOOKUP(AX23,'Arriva tarieventabel (2026)'!$A:$C,3,FALSE)*1</f>
        <v>2.54</v>
      </c>
      <c r="AZ23" s="50">
        <f>VLOOKUP(AX23,'Arriva tarieventabel (2026)'!$A:$C,2,FALSE)*1</f>
        <v>3.49</v>
      </c>
      <c r="BA23" s="112">
        <f>AX23-AX22</f>
        <v>3</v>
      </c>
      <c r="BB23" s="50">
        <f>VLOOKUP(BA23,'Arriva tarieventabel (2026)'!$A:$C,3,FALSE)*1</f>
        <v>1.85</v>
      </c>
      <c r="BC23" s="50">
        <f>VLOOKUP(BA23,'Arriva tarieventabel (2026)'!$A:$C,2,FALSE)*1</f>
        <v>2.3199999999999998</v>
      </c>
      <c r="BD23" s="99"/>
      <c r="BE23" s="100"/>
      <c r="BF23" s="100"/>
      <c r="BG23" s="98">
        <v>1</v>
      </c>
      <c r="BH23" s="97">
        <f>IF(BH$4="2e klas",
(VLOOKUP(BG23,'Arriva tarieventabel (2026)'!$A:$C,3,FALSE))*1,
(VLOOKUP(BG23,'Arriva tarieventabel (2026)'!$A:$C,2,FALSE)))*1</f>
        <v>1.39</v>
      </c>
      <c r="BI23" s="97">
        <f>IF(BI$4="2e klas",
(VLOOKUP(BG23,'Arriva tarieventabel (2026)'!$A:$C,3,FALSE))*1,
(VLOOKUP(BG23,'Arriva tarieventabel (2026)'!$A:$C,2,FALSE)))*1</f>
        <v>1.55</v>
      </c>
      <c r="BJ23" s="96">
        <f t="shared" si="28"/>
        <v>12</v>
      </c>
      <c r="BK23" s="97">
        <f>IF(BK$4="2e klas",
(VLOOKUP(BJ23,'Arriva tarieventabel (2026)'!$A:$C,3,FALSE))*1,
(VLOOKUP(BJ23,'Arriva tarieventabel (2026)'!$A:$C,2,FALSE)))*1</f>
        <v>3.91</v>
      </c>
      <c r="BL23" s="97">
        <f>IF(BL$4="2e klas",
(VLOOKUP(BJ23,'Arriva tarieventabel (2026)'!$A:$C,3,FALSE))*1,
(VLOOKUP(BJ23,'Arriva tarieventabel (2026)'!$A:$C,2,FALSE)))*1</f>
        <v>5.82</v>
      </c>
      <c r="BM23" s="96">
        <f t="shared" si="29"/>
        <v>15</v>
      </c>
      <c r="BN23" s="97">
        <f>IF(BN$4="2e klas",
(VLOOKUP(BM23,'Arriva tarieventabel (2026)'!$A:$C,3,FALSE))*1,
(VLOOKUP(BM23,'Arriva tarieventabel (2026)'!$A:$C,2,FALSE)))*1</f>
        <v>4.5999999999999996</v>
      </c>
      <c r="BO23" s="97">
        <f>IF(BO$4="2e klas",
(VLOOKUP(BM23,'Arriva tarieventabel (2026)'!$A:$C,3,FALSE))*1,
(VLOOKUP(BM23,'Arriva tarieventabel (2026)'!$A:$C,2,FALSE)))*1</f>
        <v>6.99</v>
      </c>
      <c r="BP23" s="96">
        <v>8</v>
      </c>
      <c r="BQ23" s="97">
        <f>IF(BQ$4="2e klas",
(VLOOKUP(BP23,'Arriva tarieventabel (2026)'!$A:$C,3,FALSE))*1,
(VLOOKUP(BP23,'Arriva tarieventabel (2026)'!$A:$C,2,FALSE)))*1</f>
        <v>2.99</v>
      </c>
      <c r="BR23" s="97">
        <f>IF(BR$4="2e klas",
(VLOOKUP(BP23,'Arriva tarieventabel (2026)'!$A:$C,3,FALSE))*1,
(VLOOKUP(BP23,'Arriva tarieventabel (2026)'!$A:$C,2,FALSE)))*1</f>
        <v>4.2699999999999996</v>
      </c>
      <c r="BS23" s="96">
        <f t="shared" si="30"/>
        <v>9</v>
      </c>
      <c r="BT23" s="97">
        <f>IF(BT$4="2e klas",
(VLOOKUP(BS23,'Arriva tarieventabel (2026)'!$A:$C,3,FALSE))*1,
(VLOOKUP(BS23,'Arriva tarieventabel (2026)'!$A:$C,2,FALSE)))*1</f>
        <v>3.22</v>
      </c>
      <c r="BU23" s="97">
        <f>IF(BU$4="2e klas",
(VLOOKUP(BS23,'Arriva tarieventabel (2026)'!$A:$C,3,FALSE))*1,
(VLOOKUP(BS23,'Arriva tarieventabel (2026)'!$A:$C,2,FALSE)))*1</f>
        <v>4.66</v>
      </c>
      <c r="BV23" s="96">
        <f t="shared" si="31"/>
        <v>11</v>
      </c>
      <c r="BW23" s="97">
        <f>IF(BW$4="2e klas",
(VLOOKUP(BV23,'Arriva tarieventabel (2026)'!$A:$C,3,FALSE))*1,
(VLOOKUP(BV23,'Arriva tarieventabel (2026)'!$A:$C,2,FALSE)))*1</f>
        <v>3.68</v>
      </c>
      <c r="BX23" s="97">
        <f>IF(BX$4="2e klas",
(VLOOKUP(BV23,'Arriva tarieventabel (2026)'!$A:$C,3,FALSE))*1,
(VLOOKUP(BV23,'Arriva tarieventabel (2026)'!$A:$C,2,FALSE)))*1</f>
        <v>5.43</v>
      </c>
    </row>
    <row r="24" spans="1:76" x14ac:dyDescent="0.35">
      <c r="A24" s="28" t="s">
        <v>21</v>
      </c>
      <c r="B24" s="134">
        <v>47</v>
      </c>
      <c r="C24" s="135">
        <f>IF(C$4="2e klas",
C$10+(VLOOKUP(B24,'Arriva tarieventabel (2026)'!$A:$C,3,FALSE)-VLOOKUP(B$10,'Arriva tarieventabel (2026)'!$A:$C,3,FALSE)),
C$10+(VLOOKUP(B24,'Arriva tarieventabel (2026)'!$A:$C,2,FALSE)-VLOOKUP(B$10,'Arriva tarieventabel (2026)'!$A:$C,2,FALSE)))</f>
        <v>16.869999999999997</v>
      </c>
      <c r="D24" s="136">
        <f>IF(D$4="2e klas",
D$10+(VLOOKUP(B24,'Arriva tarieventabel (2026)'!$A:$C,3,FALSE)-VLOOKUP(B$10,'Arriva tarieventabel (2026)'!$A:$C,3,FALSE)),
D$10+(VLOOKUP(B24,'Arriva tarieventabel (2026)'!$A:$C,2,FALSE)-VLOOKUP(B$10,'Arriva tarieventabel (2026)'!$A:$C,2,FALSE)))</f>
        <v>27.1</v>
      </c>
      <c r="E24" s="134">
        <f t="shared" si="32"/>
        <v>47</v>
      </c>
      <c r="F24" s="135">
        <f>IF(F$4="2e klas",
F$10+(VLOOKUP(E24,'Arriva tarieventabel (2026)'!$A:$C,3,FALSE)-VLOOKUP(E$10,'Arriva tarieventabel (2026)'!$A:$C,3,FALSE)),
F$10+(VLOOKUP(E24,'Arriva tarieventabel (2026)'!$A:$C,2,FALSE)-VLOOKUP(E$10,'Arriva tarieventabel (2026)'!$A:$C,2,FALSE)))</f>
        <v>16.869999999999997</v>
      </c>
      <c r="G24" s="136">
        <f>IF(G$4="2e klas",
G$10+(VLOOKUP(E24,'Arriva tarieventabel (2026)'!$A:$C,3,FALSE)-VLOOKUP(E$10,'Arriva tarieventabel (2026)'!$A:$C,3,FALSE)),
G$10+(VLOOKUP(E24,'Arriva tarieventabel (2026)'!$A:$C,2,FALSE)-VLOOKUP(E$10,'Arriva tarieventabel (2026)'!$A:$C,2,FALSE)))</f>
        <v>27.1</v>
      </c>
      <c r="H24" s="134">
        <f t="shared" si="33"/>
        <v>47</v>
      </c>
      <c r="I24" s="135">
        <f>IF(I$4="2e klas",
I$10+(VLOOKUP(H24,'Arriva tarieventabel (2026)'!$A:$C,3,FALSE)-VLOOKUP(H$10,'Arriva tarieventabel (2026)'!$A:$C,3,FALSE)),
I$10+(VLOOKUP(H24,'Arriva tarieventabel (2026)'!$A:$C,2,FALSE)-VLOOKUP(H$10,'Arriva tarieventabel (2026)'!$A:$C,2,FALSE)))</f>
        <v>14.469999999999999</v>
      </c>
      <c r="J24" s="136">
        <f>IF(J$4="2e klas",
J$10+(VLOOKUP(H24,'Arriva tarieventabel (2026)'!$A:$C,3,FALSE)-VLOOKUP(H$10,'Arriva tarieventabel (2026)'!$A:$C,3,FALSE)),
J$10+(VLOOKUP(H24,'Arriva tarieventabel (2026)'!$A:$C,2,FALSE)-VLOOKUP(H$10,'Arriva tarieventabel (2026)'!$A:$C,2,FALSE)))</f>
        <v>23.900000000000002</v>
      </c>
      <c r="K24" s="107">
        <f t="shared" si="34"/>
        <v>47</v>
      </c>
      <c r="L24" s="40">
        <f>IF(L$4="2e klas",
L$10+(VLOOKUP(K24,'Arriva tarieventabel (2026)'!$A:$C,3,FALSE)-VLOOKUP(K$10,'Arriva tarieventabel (2026)'!$A:$C,3,FALSE)),
L$10+(VLOOKUP(K24,'Arriva tarieventabel (2026)'!$A:$C,2,FALSE)-VLOOKUP(K$10,'Arriva tarieventabel (2026)'!$A:$C,2,FALSE)))</f>
        <v>11.969999999999999</v>
      </c>
      <c r="M24" s="108">
        <f>IF(M$4="2e klas",
M$10+(VLOOKUP(K24,'Arriva tarieventabel (2026)'!$A:$C,3,FALSE)-VLOOKUP(K$10,'Arriva tarieventabel (2026)'!$A:$C,3,FALSE)),
M$10+(VLOOKUP(K24,'Arriva tarieventabel (2026)'!$A:$C,2,FALSE)-VLOOKUP(K$10,'Arriva tarieventabel (2026)'!$A:$C,2,FALSE)))</f>
        <v>20.3</v>
      </c>
      <c r="N24" s="131">
        <f t="shared" si="35"/>
        <v>45</v>
      </c>
      <c r="O24" s="40">
        <f>IF(O$4="2e klas",
O$10+(VLOOKUP(N24,'Arriva tarieventabel (2026)'!$A:$C,3,FALSE)-VLOOKUP(N$10,'Arriva tarieventabel (2026)'!$A:$C,3,FALSE)),
O$10+(VLOOKUP(N24,'Arriva tarieventabel (2026)'!$A:$C,2,FALSE)-VLOOKUP(N$10,'Arriva tarieventabel (2026)'!$A:$C,2,FALSE)))</f>
        <v>11.48</v>
      </c>
      <c r="P24" s="108">
        <f>IF(P$4="2e klas",
P$10+(VLOOKUP(N24,'Arriva tarieventabel (2026)'!$A:$C,3,FALSE)-VLOOKUP(N$10,'Arriva tarieventabel (2026)'!$A:$C,3,FALSE)),
P$10+(VLOOKUP(N24,'Arriva tarieventabel (2026)'!$A:$C,2,FALSE)-VLOOKUP(N$10,'Arriva tarieventabel (2026)'!$A:$C,2,FALSE)))</f>
        <v>20.3</v>
      </c>
      <c r="Q24" s="112">
        <v>37</v>
      </c>
      <c r="R24" s="48">
        <f>VLOOKUP(Q24,'Arriva tarieventabel (2026)'!$A:$C,3,FALSE)*1</f>
        <v>9.65</v>
      </c>
      <c r="S24" s="48">
        <f>VLOOKUP(Q24,'Arriva tarieventabel (2026)'!$A:$C,2,FALSE)*1</f>
        <v>15.53</v>
      </c>
      <c r="T24" s="112">
        <f t="shared" si="36"/>
        <v>36</v>
      </c>
      <c r="U24" s="50">
        <f>VLOOKUP(T24,'Arriva tarieventabel (2026)'!$A:$C,3,FALSE)*1</f>
        <v>9.42</v>
      </c>
      <c r="V24" s="50">
        <f>VLOOKUP(T24,'Arriva tarieventabel (2026)'!$A:$C,2,FALSE)*1</f>
        <v>15.14</v>
      </c>
      <c r="W24" s="112">
        <f t="shared" si="37"/>
        <v>33</v>
      </c>
      <c r="X24" s="50">
        <f>VLOOKUP(W24,'Arriva tarieventabel (2026)'!$A:$C,3,FALSE)*1</f>
        <v>8.73</v>
      </c>
      <c r="Y24" s="50">
        <f>VLOOKUP(W24,'Arriva tarieventabel (2026)'!$A:$C,2,FALSE)*1</f>
        <v>13.98</v>
      </c>
      <c r="Z24" s="112">
        <f t="shared" si="38"/>
        <v>30</v>
      </c>
      <c r="AA24" s="50">
        <f>VLOOKUP(Z24,'Arriva tarieventabel (2026)'!$A:$C,3,FALSE)*1</f>
        <v>8.0399999999999991</v>
      </c>
      <c r="AB24" s="50">
        <f>VLOOKUP(Z24,'Arriva tarieventabel (2026)'!$A:$C,2,FALSE)*1</f>
        <v>12.81</v>
      </c>
      <c r="AC24" s="112">
        <f t="shared" si="39"/>
        <v>26</v>
      </c>
      <c r="AD24" s="50">
        <f>VLOOKUP(AC24,'Arriva tarieventabel (2026)'!$A:$C,3,FALSE)*1</f>
        <v>7.12</v>
      </c>
      <c r="AE24" s="50">
        <f>VLOOKUP(AC24,'Arriva tarieventabel (2026)'!$A:$C,2,FALSE)*1</f>
        <v>11.26</v>
      </c>
      <c r="AF24" s="112">
        <f t="shared" si="40"/>
        <v>23</v>
      </c>
      <c r="AG24" s="50">
        <f>VLOOKUP(AF24,'Arriva tarieventabel (2026)'!$A:$C,3,FALSE)*1</f>
        <v>6.43</v>
      </c>
      <c r="AH24" s="50">
        <f>VLOOKUP(AF24,'Arriva tarieventabel (2026)'!$A:$C,2,FALSE)*1</f>
        <v>10.09</v>
      </c>
      <c r="AI24" s="112">
        <f t="shared" si="41"/>
        <v>20</v>
      </c>
      <c r="AJ24" s="50">
        <f>VLOOKUP(AI24,'Arriva tarieventabel (2026)'!$A:$C,3,FALSE)*1</f>
        <v>5.75</v>
      </c>
      <c r="AK24" s="50">
        <f>VLOOKUP(AI24,'Arriva tarieventabel (2026)'!$A:$C,2,FALSE)*1</f>
        <v>8.93</v>
      </c>
      <c r="AL24" s="112">
        <f t="shared" si="42"/>
        <v>18</v>
      </c>
      <c r="AM24" s="50">
        <f>VLOOKUP(AL24,'Arriva tarieventabel (2026)'!$A:$C,3,FALSE)*1</f>
        <v>5.29</v>
      </c>
      <c r="AN24" s="50">
        <f>VLOOKUP(AL24,'Arriva tarieventabel (2026)'!$A:$C,2,FALSE)*1</f>
        <v>8.15</v>
      </c>
      <c r="AO24" s="112">
        <f t="shared" si="43"/>
        <v>14</v>
      </c>
      <c r="AP24" s="50">
        <f>VLOOKUP(AO24,'Arriva tarieventabel (2026)'!$A:$C,3,FALSE)*1</f>
        <v>4.37</v>
      </c>
      <c r="AQ24" s="50">
        <f>VLOOKUP(AO24,'Arriva tarieventabel (2026)'!$A:$C,2,FALSE)*1</f>
        <v>6.6</v>
      </c>
      <c r="AR24" s="112">
        <f t="shared" si="44"/>
        <v>12</v>
      </c>
      <c r="AS24" s="50">
        <f>VLOOKUP(AR24,'Arriva tarieventabel (2026)'!$A:$C,3,FALSE)*1</f>
        <v>3.91</v>
      </c>
      <c r="AT24" s="50">
        <f>VLOOKUP(AR24,'Arriva tarieventabel (2026)'!$A:$C,2,FALSE)*1</f>
        <v>5.82</v>
      </c>
      <c r="AU24" s="112">
        <f>AR24-AR$20</f>
        <v>10</v>
      </c>
      <c r="AV24" s="50">
        <f>VLOOKUP(AU24,'Arriva tarieventabel (2026)'!$A:$C,3,FALSE)*1</f>
        <v>3.45</v>
      </c>
      <c r="AW24" s="50">
        <f>VLOOKUP(AU24,'Arriva tarieventabel (2026)'!$A:$C,2,FALSE)*1</f>
        <v>5.04</v>
      </c>
      <c r="AX24" s="112">
        <f>AU24-AU$21</f>
        <v>7</v>
      </c>
      <c r="AY24" s="50">
        <f>VLOOKUP(AX24,'Arriva tarieventabel (2026)'!$A:$C,3,FALSE)*1</f>
        <v>2.76</v>
      </c>
      <c r="AZ24" s="50">
        <f>VLOOKUP(AX24,'Arriva tarieventabel (2026)'!$A:$C,2,FALSE)*1</f>
        <v>3.88</v>
      </c>
      <c r="BA24" s="112">
        <f>AX24-AX$22</f>
        <v>4</v>
      </c>
      <c r="BB24" s="50">
        <f>VLOOKUP(BA24,'Arriva tarieventabel (2026)'!$A:$C,3,FALSE)*1</f>
        <v>2.08</v>
      </c>
      <c r="BC24" s="50">
        <f>VLOOKUP(BA24,'Arriva tarieventabel (2026)'!$A:$C,2,FALSE)*1</f>
        <v>2.71</v>
      </c>
      <c r="BD24" s="112">
        <f>BA24-BA23</f>
        <v>1</v>
      </c>
      <c r="BE24" s="50">
        <f>VLOOKUP(BD24,'Arriva tarieventabel (2026)'!$A:$C,3,FALSE)*1</f>
        <v>1.39</v>
      </c>
      <c r="BF24" s="50">
        <f>VLOOKUP(BD24,'Arriva tarieventabel (2026)'!$A:$C,2,FALSE)*1</f>
        <v>1.55</v>
      </c>
      <c r="BG24" s="99"/>
      <c r="BH24" s="100"/>
      <c r="BI24" s="100"/>
      <c r="BJ24" s="98">
        <v>11</v>
      </c>
      <c r="BK24" s="97">
        <f>IF(BK$4="2e klas",
(VLOOKUP(BJ24,'Arriva tarieventabel (2026)'!$A:$C,3,FALSE))*1,
(VLOOKUP(BJ24,'Arriva tarieventabel (2026)'!$A:$C,2,FALSE)))*1</f>
        <v>3.68</v>
      </c>
      <c r="BL24" s="97">
        <f>IF(BL$4="2e klas",
(VLOOKUP(BJ24,'Arriva tarieventabel (2026)'!$A:$C,3,FALSE))*1,
(VLOOKUP(BJ24,'Arriva tarieventabel (2026)'!$A:$C,2,FALSE)))*1</f>
        <v>5.43</v>
      </c>
      <c r="BM24" s="96">
        <f t="shared" si="29"/>
        <v>14</v>
      </c>
      <c r="BN24" s="97">
        <f>IF(BN$4="2e klas",
(VLOOKUP(BM24,'Arriva tarieventabel (2026)'!$A:$C,3,FALSE))*1,
(VLOOKUP(BM24,'Arriva tarieventabel (2026)'!$A:$C,2,FALSE)))*1</f>
        <v>4.37</v>
      </c>
      <c r="BO24" s="97">
        <f>IF(BO$4="2e klas",
(VLOOKUP(BM24,'Arriva tarieventabel (2026)'!$A:$C,3,FALSE))*1,
(VLOOKUP(BM24,'Arriva tarieventabel (2026)'!$A:$C,2,FALSE)))*1</f>
        <v>6.6</v>
      </c>
      <c r="BP24" s="96">
        <v>9</v>
      </c>
      <c r="BQ24" s="97">
        <f>IF(BQ$4="2e klas",
(VLOOKUP(BP24,'Arriva tarieventabel (2026)'!$A:$C,3,FALSE))*1,
(VLOOKUP(BP24,'Arriva tarieventabel (2026)'!$A:$C,2,FALSE)))*1</f>
        <v>3.22</v>
      </c>
      <c r="BR24" s="97">
        <f>IF(BR$4="2e klas",
(VLOOKUP(BP24,'Arriva tarieventabel (2026)'!$A:$C,3,FALSE))*1,
(VLOOKUP(BP24,'Arriva tarieventabel (2026)'!$A:$C,2,FALSE)))*1</f>
        <v>4.66</v>
      </c>
      <c r="BS24" s="96">
        <f t="shared" si="30"/>
        <v>10</v>
      </c>
      <c r="BT24" s="97">
        <f>IF(BT$4="2e klas",
(VLOOKUP(BS24,'Arriva tarieventabel (2026)'!$A:$C,3,FALSE))*1,
(VLOOKUP(BS24,'Arriva tarieventabel (2026)'!$A:$C,2,FALSE)))*1</f>
        <v>3.45</v>
      </c>
      <c r="BU24" s="97">
        <f>IF(BU$4="2e klas",
(VLOOKUP(BS24,'Arriva tarieventabel (2026)'!$A:$C,3,FALSE))*1,
(VLOOKUP(BS24,'Arriva tarieventabel (2026)'!$A:$C,2,FALSE)))*1</f>
        <v>5.04</v>
      </c>
      <c r="BV24" s="96">
        <f t="shared" si="31"/>
        <v>12</v>
      </c>
      <c r="BW24" s="97">
        <f>IF(BW$4="2e klas",
(VLOOKUP(BV24,'Arriva tarieventabel (2026)'!$A:$C,3,FALSE))*1,
(VLOOKUP(BV24,'Arriva tarieventabel (2026)'!$A:$C,2,FALSE)))*1</f>
        <v>3.91</v>
      </c>
      <c r="BX24" s="97">
        <f>IF(BX$4="2e klas",
(VLOOKUP(BV24,'Arriva tarieventabel (2026)'!$A:$C,3,FALSE))*1,
(VLOOKUP(BV24,'Arriva tarieventabel (2026)'!$A:$C,2,FALSE)))*1</f>
        <v>5.82</v>
      </c>
    </row>
    <row r="25" spans="1:76" x14ac:dyDescent="0.35">
      <c r="A25" s="28" t="s">
        <v>22</v>
      </c>
      <c r="B25" s="134">
        <v>58</v>
      </c>
      <c r="C25" s="135">
        <f>IF(C$4="2e klas",
C$10+(VLOOKUP(B25,'Arriva tarieventabel (2026)'!$A:$C,3,FALSE)-VLOOKUP(B$10,'Arriva tarieventabel (2026)'!$A:$C,3,FALSE)),
C$10+(VLOOKUP(B25,'Arriva tarieventabel (2026)'!$A:$C,2,FALSE)-VLOOKUP(B$10,'Arriva tarieventabel (2026)'!$A:$C,2,FALSE)))</f>
        <v>19.369999999999997</v>
      </c>
      <c r="D25" s="136">
        <f>IF(D$4="2e klas",
D$10+(VLOOKUP(B25,'Arriva tarieventabel (2026)'!$A:$C,3,FALSE)-VLOOKUP(B$10,'Arriva tarieventabel (2026)'!$A:$C,3,FALSE)),
D$10+(VLOOKUP(B25,'Arriva tarieventabel (2026)'!$A:$C,2,FALSE)-VLOOKUP(B$10,'Arriva tarieventabel (2026)'!$A:$C,2,FALSE)))</f>
        <v>31.330000000000002</v>
      </c>
      <c r="E25" s="134">
        <f t="shared" si="32"/>
        <v>58</v>
      </c>
      <c r="F25" s="135">
        <f>IF(F$4="2e klas",
F$10+(VLOOKUP(E25,'Arriva tarieventabel (2026)'!$A:$C,3,FALSE)-VLOOKUP(E$10,'Arriva tarieventabel (2026)'!$A:$C,3,FALSE)),
F$10+(VLOOKUP(E25,'Arriva tarieventabel (2026)'!$A:$C,2,FALSE)-VLOOKUP(E$10,'Arriva tarieventabel (2026)'!$A:$C,2,FALSE)))</f>
        <v>19.369999999999997</v>
      </c>
      <c r="G25" s="136">
        <f>IF(G$4="2e klas",
G$10+(VLOOKUP(E25,'Arriva tarieventabel (2026)'!$A:$C,3,FALSE)-VLOOKUP(E$10,'Arriva tarieventabel (2026)'!$A:$C,3,FALSE)),
G$10+(VLOOKUP(E25,'Arriva tarieventabel (2026)'!$A:$C,2,FALSE)-VLOOKUP(E$10,'Arriva tarieventabel (2026)'!$A:$C,2,FALSE)))</f>
        <v>31.330000000000002</v>
      </c>
      <c r="H25" s="134">
        <f t="shared" si="33"/>
        <v>58</v>
      </c>
      <c r="I25" s="135">
        <f>IF(I$4="2e klas",
I$10+(VLOOKUP(H25,'Arriva tarieventabel (2026)'!$A:$C,3,FALSE)-VLOOKUP(H$10,'Arriva tarieventabel (2026)'!$A:$C,3,FALSE)),
I$10+(VLOOKUP(H25,'Arriva tarieventabel (2026)'!$A:$C,2,FALSE)-VLOOKUP(H$10,'Arriva tarieventabel (2026)'!$A:$C,2,FALSE)))</f>
        <v>16.97</v>
      </c>
      <c r="J25" s="136">
        <f>IF(J$4="2e klas",
J$10+(VLOOKUP(H25,'Arriva tarieventabel (2026)'!$A:$C,3,FALSE)-VLOOKUP(H$10,'Arriva tarieventabel (2026)'!$A:$C,3,FALSE)),
J$10+(VLOOKUP(H25,'Arriva tarieventabel (2026)'!$A:$C,2,FALSE)-VLOOKUP(H$10,'Arriva tarieventabel (2026)'!$A:$C,2,FALSE)))</f>
        <v>28.130000000000003</v>
      </c>
      <c r="K25" s="107">
        <f t="shared" si="34"/>
        <v>58</v>
      </c>
      <c r="L25" s="40">
        <f>IF(L$4="2e klas",
L$10+(VLOOKUP(K25,'Arriva tarieventabel (2026)'!$A:$C,3,FALSE)-VLOOKUP(K$10,'Arriva tarieventabel (2026)'!$A:$C,3,FALSE)),
L$10+(VLOOKUP(K25,'Arriva tarieventabel (2026)'!$A:$C,2,FALSE)-VLOOKUP(K$10,'Arriva tarieventabel (2026)'!$A:$C,2,FALSE)))</f>
        <v>14.469999999999999</v>
      </c>
      <c r="M25" s="108">
        <f>IF(M$4="2e klas",
M$10+(VLOOKUP(K25,'Arriva tarieventabel (2026)'!$A:$C,3,FALSE)-VLOOKUP(K$10,'Arriva tarieventabel (2026)'!$A:$C,3,FALSE)),
M$10+(VLOOKUP(K25,'Arriva tarieventabel (2026)'!$A:$C,2,FALSE)-VLOOKUP(K$10,'Arriva tarieventabel (2026)'!$A:$C,2,FALSE)))</f>
        <v>24.53</v>
      </c>
      <c r="N25" s="131">
        <f t="shared" si="35"/>
        <v>56</v>
      </c>
      <c r="O25" s="40">
        <f>IF(O$4="2e klas",
O$10+(VLOOKUP(N25,'Arriva tarieventabel (2026)'!$A:$C,3,FALSE)-VLOOKUP(N$10,'Arriva tarieventabel (2026)'!$A:$C,3,FALSE)),
O$10+(VLOOKUP(N25,'Arriva tarieventabel (2026)'!$A:$C,2,FALSE)-VLOOKUP(N$10,'Arriva tarieventabel (2026)'!$A:$C,2,FALSE)))</f>
        <v>13.98</v>
      </c>
      <c r="P25" s="108">
        <f>IF(P$4="2e klas",
P$10+(VLOOKUP(N25,'Arriva tarieventabel (2026)'!$A:$C,3,FALSE)-VLOOKUP(N$10,'Arriva tarieventabel (2026)'!$A:$C,3,FALSE)),
P$10+(VLOOKUP(N25,'Arriva tarieventabel (2026)'!$A:$C,2,FALSE)-VLOOKUP(N$10,'Arriva tarieventabel (2026)'!$A:$C,2,FALSE)))</f>
        <v>24.53</v>
      </c>
      <c r="Q25" s="112">
        <v>48</v>
      </c>
      <c r="R25" s="48">
        <f>VLOOKUP(Q25,'Arriva tarieventabel (2026)'!$A:$C,3,FALSE)*1</f>
        <v>12.15</v>
      </c>
      <c r="S25" s="48">
        <f>VLOOKUP(Q25,'Arriva tarieventabel (2026)'!$A:$C,2,FALSE)*1</f>
        <v>19.77</v>
      </c>
      <c r="T25" s="112">
        <f t="shared" si="36"/>
        <v>47</v>
      </c>
      <c r="U25" s="50">
        <f>VLOOKUP(T25,'Arriva tarieventabel (2026)'!$A:$C,3,FALSE)*1</f>
        <v>11.92</v>
      </c>
      <c r="V25" s="50">
        <f>VLOOKUP(T25,'Arriva tarieventabel (2026)'!$A:$C,2,FALSE)*1</f>
        <v>19.39</v>
      </c>
      <c r="W25" s="112">
        <f t="shared" si="37"/>
        <v>44</v>
      </c>
      <c r="X25" s="50">
        <f>VLOOKUP(W25,'Arriva tarieventabel (2026)'!$A:$C,3,FALSE)*1</f>
        <v>11.24</v>
      </c>
      <c r="Y25" s="50">
        <f>VLOOKUP(W25,'Arriva tarieventabel (2026)'!$A:$C,2,FALSE)*1</f>
        <v>18.23</v>
      </c>
      <c r="Z25" s="112">
        <f t="shared" si="38"/>
        <v>41</v>
      </c>
      <c r="AA25" s="50">
        <f>VLOOKUP(Z25,'Arriva tarieventabel (2026)'!$A:$C,3,FALSE)*1</f>
        <v>10.56</v>
      </c>
      <c r="AB25" s="50">
        <f>VLOOKUP(Z25,'Arriva tarieventabel (2026)'!$A:$C,2,FALSE)*1</f>
        <v>17.079999999999998</v>
      </c>
      <c r="AC25" s="112">
        <f t="shared" si="39"/>
        <v>37</v>
      </c>
      <c r="AD25" s="50">
        <f>VLOOKUP(AC25,'Arriva tarieventabel (2026)'!$A:$C,3,FALSE)*1</f>
        <v>9.65</v>
      </c>
      <c r="AE25" s="50">
        <f>VLOOKUP(AC25,'Arriva tarieventabel (2026)'!$A:$C,2,FALSE)*1</f>
        <v>15.53</v>
      </c>
      <c r="AF25" s="112">
        <f t="shared" si="40"/>
        <v>34</v>
      </c>
      <c r="AG25" s="50">
        <f>VLOOKUP(AF25,'Arriva tarieventabel (2026)'!$A:$C,3,FALSE)*1</f>
        <v>8.9600000000000009</v>
      </c>
      <c r="AH25" s="50">
        <f>VLOOKUP(AF25,'Arriva tarieventabel (2026)'!$A:$C,2,FALSE)*1</f>
        <v>14.37</v>
      </c>
      <c r="AI25" s="112">
        <f t="shared" si="41"/>
        <v>31</v>
      </c>
      <c r="AJ25" s="50">
        <f>VLOOKUP(AI25,'Arriva tarieventabel (2026)'!$A:$C,3,FALSE)*1</f>
        <v>8.27</v>
      </c>
      <c r="AK25" s="50">
        <f>VLOOKUP(AI25,'Arriva tarieventabel (2026)'!$A:$C,2,FALSE)*1</f>
        <v>13.2</v>
      </c>
      <c r="AL25" s="112">
        <f t="shared" si="42"/>
        <v>29</v>
      </c>
      <c r="AM25" s="50">
        <f>VLOOKUP(AL25,'Arriva tarieventabel (2026)'!$A:$C,3,FALSE)*1</f>
        <v>7.81</v>
      </c>
      <c r="AN25" s="50">
        <f>VLOOKUP(AL25,'Arriva tarieventabel (2026)'!$A:$C,2,FALSE)*1</f>
        <v>12.42</v>
      </c>
      <c r="AO25" s="112">
        <f t="shared" si="43"/>
        <v>25</v>
      </c>
      <c r="AP25" s="50">
        <f>VLOOKUP(AO25,'Arriva tarieventabel (2026)'!$A:$C,3,FALSE)*1</f>
        <v>6.89</v>
      </c>
      <c r="AQ25" s="50">
        <f>VLOOKUP(AO25,'Arriva tarieventabel (2026)'!$A:$C,2,FALSE)*1</f>
        <v>10.87</v>
      </c>
      <c r="AR25" s="112">
        <f t="shared" si="44"/>
        <v>23</v>
      </c>
      <c r="AS25" s="50">
        <f>VLOOKUP(AR25,'Arriva tarieventabel (2026)'!$A:$C,3,FALSE)*1</f>
        <v>6.43</v>
      </c>
      <c r="AT25" s="50">
        <f>VLOOKUP(AR25,'Arriva tarieventabel (2026)'!$A:$C,2,FALSE)*1</f>
        <v>10.09</v>
      </c>
      <c r="AU25" s="112">
        <f>AR25-AR$20</f>
        <v>21</v>
      </c>
      <c r="AV25" s="50">
        <f>VLOOKUP(AU25,'Arriva tarieventabel (2026)'!$A:$C,3,FALSE)*1</f>
        <v>5.98</v>
      </c>
      <c r="AW25" s="50">
        <f>VLOOKUP(AU25,'Arriva tarieventabel (2026)'!$A:$C,2,FALSE)*1</f>
        <v>9.32</v>
      </c>
      <c r="AX25" s="112">
        <f>AU25-AU$21</f>
        <v>18</v>
      </c>
      <c r="AY25" s="50">
        <f>VLOOKUP(AX25,'Arriva tarieventabel (2026)'!$A:$C,3,FALSE)*1</f>
        <v>5.29</v>
      </c>
      <c r="AZ25" s="50">
        <f>VLOOKUP(AX25,'Arriva tarieventabel (2026)'!$A:$C,2,FALSE)*1</f>
        <v>8.15</v>
      </c>
      <c r="BA25" s="112">
        <f>AX25-AX$22</f>
        <v>15</v>
      </c>
      <c r="BB25" s="50">
        <f>VLOOKUP(BA25,'Arriva tarieventabel (2026)'!$A:$C,3,FALSE)*1</f>
        <v>4.5999999999999996</v>
      </c>
      <c r="BC25" s="50">
        <f>VLOOKUP(BA25,'Arriva tarieventabel (2026)'!$A:$C,2,FALSE)*1</f>
        <v>6.99</v>
      </c>
      <c r="BD25" s="112">
        <f>BA25-BA$18</f>
        <v>5</v>
      </c>
      <c r="BE25" s="50">
        <f>VLOOKUP(BD25,'Arriva tarieventabel (2026)'!$A:$C,3,FALSE)*1</f>
        <v>2.31</v>
      </c>
      <c r="BF25" s="50">
        <f>VLOOKUP(BD25,'Arriva tarieventabel (2026)'!$A:$C,2,FALSE)*1</f>
        <v>3.1</v>
      </c>
      <c r="BG25" s="112">
        <f>BD25-BD24</f>
        <v>4</v>
      </c>
      <c r="BH25" s="50">
        <f>VLOOKUP(BG25,'Arriva tarieventabel (2026)'!$A:$C,3,FALSE)*1</f>
        <v>2.08</v>
      </c>
      <c r="BI25" s="50">
        <f>VLOOKUP(BG25,'Arriva tarieventabel (2026)'!$A:$C,2,FALSE)*1</f>
        <v>2.71</v>
      </c>
      <c r="BJ25" s="99"/>
      <c r="BK25" s="100"/>
      <c r="BL25" s="100"/>
      <c r="BM25" s="98">
        <v>3</v>
      </c>
      <c r="BN25" s="97">
        <f>IF(BN$4="2e klas",
(VLOOKUP(BM25,'Arriva tarieventabel (2026)'!$A:$C,3,FALSE))*1,
(VLOOKUP(BM25,'Arriva tarieventabel (2026)'!$A:$C,2,FALSE)))*1</f>
        <v>1.85</v>
      </c>
      <c r="BO25" s="97">
        <f>IF(BO$4="2e klas",
(VLOOKUP(BM25,'Arriva tarieventabel (2026)'!$A:$C,3,FALSE))*1,
(VLOOKUP(BM25,'Arriva tarieventabel (2026)'!$A:$C,2,FALSE)))*1</f>
        <v>2.3199999999999998</v>
      </c>
      <c r="BP25" s="98">
        <v>20</v>
      </c>
      <c r="BQ25" s="97">
        <f>IF(BQ$4="2e klas",
(VLOOKUP(BP25,'Arriva tarieventabel (2026)'!$A:$C,3,FALSE))*1,
(VLOOKUP(BP25,'Arriva tarieventabel (2026)'!$A:$C,2,FALSE)))*1</f>
        <v>5.75</v>
      </c>
      <c r="BR25" s="97">
        <f>IF(BR$4="2e klas",
(VLOOKUP(BP25,'Arriva tarieventabel (2026)'!$A:$C,3,FALSE))*1,
(VLOOKUP(BP25,'Arriva tarieventabel (2026)'!$A:$C,2,FALSE)))*1</f>
        <v>8.93</v>
      </c>
      <c r="BS25" s="98">
        <f t="shared" si="30"/>
        <v>21</v>
      </c>
      <c r="BT25" s="97">
        <f>IF(BT$4="2e klas",
(VLOOKUP(BS25,'Arriva tarieventabel (2026)'!$A:$C,3,FALSE))*1,
(VLOOKUP(BS25,'Arriva tarieventabel (2026)'!$A:$C,2,FALSE)))*1</f>
        <v>5.98</v>
      </c>
      <c r="BU25" s="97">
        <f>IF(BU$4="2e klas",
(VLOOKUP(BS25,'Arriva tarieventabel (2026)'!$A:$C,3,FALSE))*1,
(VLOOKUP(BS25,'Arriva tarieventabel (2026)'!$A:$C,2,FALSE)))*1</f>
        <v>9.32</v>
      </c>
      <c r="BV25" s="98">
        <f t="shared" si="31"/>
        <v>23</v>
      </c>
      <c r="BW25" s="97">
        <f>IF(BW$4="2e klas",
(VLOOKUP(BV25,'Arriva tarieventabel (2026)'!$A:$C,3,FALSE))*1,
(VLOOKUP(BV25,'Arriva tarieventabel (2026)'!$A:$C,2,FALSE)))*1</f>
        <v>6.43</v>
      </c>
      <c r="BX25" s="97">
        <f>IF(BX$4="2e klas",
(VLOOKUP(BV25,'Arriva tarieventabel (2026)'!$A:$C,3,FALSE))*1,
(VLOOKUP(BV25,'Arriva tarieventabel (2026)'!$A:$C,2,FALSE)))*1</f>
        <v>10.09</v>
      </c>
    </row>
    <row r="26" spans="1:76" x14ac:dyDescent="0.35">
      <c r="A26" s="28" t="s">
        <v>23</v>
      </c>
      <c r="B26" s="134">
        <v>61</v>
      </c>
      <c r="C26" s="135">
        <f>IF(C$4="2e klas",
C$10+(VLOOKUP(B26,'Arriva tarieventabel (2026)'!$A:$C,3,FALSE)-VLOOKUP(B$10,'Arriva tarieventabel (2026)'!$A:$C,3,FALSE)),
C$10+(VLOOKUP(B26,'Arriva tarieventabel (2026)'!$A:$C,2,FALSE)-VLOOKUP(B$10,'Arriva tarieventabel (2026)'!$A:$C,2,FALSE)))</f>
        <v>20.049999999999997</v>
      </c>
      <c r="D26" s="136">
        <f>IF(D$4="2e klas",
D$10+(VLOOKUP(B26,'Arriva tarieventabel (2026)'!$A:$C,3,FALSE)-VLOOKUP(B$10,'Arriva tarieventabel (2026)'!$A:$C,3,FALSE)),
D$10+(VLOOKUP(B26,'Arriva tarieventabel (2026)'!$A:$C,2,FALSE)-VLOOKUP(B$10,'Arriva tarieventabel (2026)'!$A:$C,2,FALSE)))</f>
        <v>32.480000000000004</v>
      </c>
      <c r="E26" s="134">
        <f t="shared" si="32"/>
        <v>61</v>
      </c>
      <c r="F26" s="135">
        <f>IF(F$4="2e klas",
F$10+(VLOOKUP(E26,'Arriva tarieventabel (2026)'!$A:$C,3,FALSE)-VLOOKUP(E$10,'Arriva tarieventabel (2026)'!$A:$C,3,FALSE)),
F$10+(VLOOKUP(E26,'Arriva tarieventabel (2026)'!$A:$C,2,FALSE)-VLOOKUP(E$10,'Arriva tarieventabel (2026)'!$A:$C,2,FALSE)))</f>
        <v>20.049999999999997</v>
      </c>
      <c r="G26" s="136">
        <f>IF(G$4="2e klas",
G$10+(VLOOKUP(E26,'Arriva tarieventabel (2026)'!$A:$C,3,FALSE)-VLOOKUP(E$10,'Arriva tarieventabel (2026)'!$A:$C,3,FALSE)),
G$10+(VLOOKUP(E26,'Arriva tarieventabel (2026)'!$A:$C,2,FALSE)-VLOOKUP(E$10,'Arriva tarieventabel (2026)'!$A:$C,2,FALSE)))</f>
        <v>32.480000000000004</v>
      </c>
      <c r="H26" s="134">
        <f t="shared" si="33"/>
        <v>61</v>
      </c>
      <c r="I26" s="135">
        <f>IF(I$4="2e klas",
I$10+(VLOOKUP(H26,'Arriva tarieventabel (2026)'!$A:$C,3,FALSE)-VLOOKUP(H$10,'Arriva tarieventabel (2026)'!$A:$C,3,FALSE)),
I$10+(VLOOKUP(H26,'Arriva tarieventabel (2026)'!$A:$C,2,FALSE)-VLOOKUP(H$10,'Arriva tarieventabel (2026)'!$A:$C,2,FALSE)))</f>
        <v>17.649999999999999</v>
      </c>
      <c r="J26" s="136">
        <f>IF(J$4="2e klas",
J$10+(VLOOKUP(H26,'Arriva tarieventabel (2026)'!$A:$C,3,FALSE)-VLOOKUP(H$10,'Arriva tarieventabel (2026)'!$A:$C,3,FALSE)),
J$10+(VLOOKUP(H26,'Arriva tarieventabel (2026)'!$A:$C,2,FALSE)-VLOOKUP(H$10,'Arriva tarieventabel (2026)'!$A:$C,2,FALSE)))</f>
        <v>29.28</v>
      </c>
      <c r="K26" s="107">
        <f t="shared" si="34"/>
        <v>61</v>
      </c>
      <c r="L26" s="40">
        <f>IF(L$4="2e klas",
L$10+(VLOOKUP(K26,'Arriva tarieventabel (2026)'!$A:$C,3,FALSE)-VLOOKUP(K$10,'Arriva tarieventabel (2026)'!$A:$C,3,FALSE)),
L$10+(VLOOKUP(K26,'Arriva tarieventabel (2026)'!$A:$C,2,FALSE)-VLOOKUP(K$10,'Arriva tarieventabel (2026)'!$A:$C,2,FALSE)))</f>
        <v>15.149999999999999</v>
      </c>
      <c r="M26" s="108">
        <f>IF(M$4="2e klas",
M$10+(VLOOKUP(K26,'Arriva tarieventabel (2026)'!$A:$C,3,FALSE)-VLOOKUP(K$10,'Arriva tarieventabel (2026)'!$A:$C,3,FALSE)),
M$10+(VLOOKUP(K26,'Arriva tarieventabel (2026)'!$A:$C,2,FALSE)-VLOOKUP(K$10,'Arriva tarieventabel (2026)'!$A:$C,2,FALSE)))</f>
        <v>25.68</v>
      </c>
      <c r="N26" s="131">
        <f t="shared" si="35"/>
        <v>59</v>
      </c>
      <c r="O26" s="40">
        <f>IF(O$4="2e klas",
O$10+(VLOOKUP(N26,'Arriva tarieventabel (2026)'!$A:$C,3,FALSE)-VLOOKUP(N$10,'Arriva tarieventabel (2026)'!$A:$C,3,FALSE)),
O$10+(VLOOKUP(N26,'Arriva tarieventabel (2026)'!$A:$C,2,FALSE)-VLOOKUP(N$10,'Arriva tarieventabel (2026)'!$A:$C,2,FALSE)))</f>
        <v>14.66</v>
      </c>
      <c r="P26" s="108">
        <f>IF(P$4="2e klas",
P$10+(VLOOKUP(N26,'Arriva tarieventabel (2026)'!$A:$C,3,FALSE)-VLOOKUP(N$10,'Arriva tarieventabel (2026)'!$A:$C,3,FALSE)),
P$10+(VLOOKUP(N26,'Arriva tarieventabel (2026)'!$A:$C,2,FALSE)-VLOOKUP(N$10,'Arriva tarieventabel (2026)'!$A:$C,2,FALSE)))</f>
        <v>25.68</v>
      </c>
      <c r="Q26" s="112">
        <v>51</v>
      </c>
      <c r="R26" s="48">
        <f>VLOOKUP(Q26,'Arriva tarieventabel (2026)'!$A:$C,3,FALSE)*1</f>
        <v>12.83</v>
      </c>
      <c r="S26" s="48">
        <f>VLOOKUP(Q26,'Arriva tarieventabel (2026)'!$A:$C,2,FALSE)*1</f>
        <v>20.93</v>
      </c>
      <c r="T26" s="112">
        <f t="shared" si="36"/>
        <v>50</v>
      </c>
      <c r="U26" s="50">
        <f>VLOOKUP(T26,'Arriva tarieventabel (2026)'!$A:$C,3,FALSE)*1</f>
        <v>12.6</v>
      </c>
      <c r="V26" s="50">
        <f>VLOOKUP(T26,'Arriva tarieventabel (2026)'!$A:$C,2,FALSE)*1</f>
        <v>20.54</v>
      </c>
      <c r="W26" s="112">
        <f t="shared" si="37"/>
        <v>47</v>
      </c>
      <c r="X26" s="50">
        <f>VLOOKUP(W26,'Arriva tarieventabel (2026)'!$A:$C,3,FALSE)*1</f>
        <v>11.92</v>
      </c>
      <c r="Y26" s="50">
        <f>VLOOKUP(W26,'Arriva tarieventabel (2026)'!$A:$C,2,FALSE)*1</f>
        <v>19.39</v>
      </c>
      <c r="Z26" s="112">
        <f t="shared" si="38"/>
        <v>44</v>
      </c>
      <c r="AA26" s="50">
        <f>VLOOKUP(Z26,'Arriva tarieventabel (2026)'!$A:$C,3,FALSE)*1</f>
        <v>11.24</v>
      </c>
      <c r="AB26" s="50">
        <f>VLOOKUP(Z26,'Arriva tarieventabel (2026)'!$A:$C,2,FALSE)*1</f>
        <v>18.23</v>
      </c>
      <c r="AC26" s="112">
        <f t="shared" si="39"/>
        <v>40</v>
      </c>
      <c r="AD26" s="50">
        <f>VLOOKUP(AC26,'Arriva tarieventabel (2026)'!$A:$C,3,FALSE)*1</f>
        <v>10.33</v>
      </c>
      <c r="AE26" s="50">
        <f>VLOOKUP(AC26,'Arriva tarieventabel (2026)'!$A:$C,2,FALSE)*1</f>
        <v>16.7</v>
      </c>
      <c r="AF26" s="112">
        <f t="shared" si="40"/>
        <v>37</v>
      </c>
      <c r="AG26" s="50">
        <f>VLOOKUP(AF26,'Arriva tarieventabel (2026)'!$A:$C,3,FALSE)*1</f>
        <v>9.65</v>
      </c>
      <c r="AH26" s="50">
        <f>VLOOKUP(AF26,'Arriva tarieventabel (2026)'!$A:$C,2,FALSE)*1</f>
        <v>15.53</v>
      </c>
      <c r="AI26" s="112">
        <f t="shared" si="41"/>
        <v>34</v>
      </c>
      <c r="AJ26" s="50">
        <f>VLOOKUP(AI26,'Arriva tarieventabel (2026)'!$A:$C,3,FALSE)*1</f>
        <v>8.9600000000000009</v>
      </c>
      <c r="AK26" s="50">
        <f>VLOOKUP(AI26,'Arriva tarieventabel (2026)'!$A:$C,2,FALSE)*1</f>
        <v>14.37</v>
      </c>
      <c r="AL26" s="112">
        <f t="shared" si="42"/>
        <v>32</v>
      </c>
      <c r="AM26" s="50">
        <f>VLOOKUP(AL26,'Arriva tarieventabel (2026)'!$A:$C,3,FALSE)*1</f>
        <v>8.5</v>
      </c>
      <c r="AN26" s="50">
        <f>VLOOKUP(AL26,'Arriva tarieventabel (2026)'!$A:$C,2,FALSE)*1</f>
        <v>13.59</v>
      </c>
      <c r="AO26" s="112">
        <f t="shared" si="43"/>
        <v>28</v>
      </c>
      <c r="AP26" s="50">
        <f>VLOOKUP(AO26,'Arriva tarieventabel (2026)'!$A:$C,3,FALSE)*1</f>
        <v>7.58</v>
      </c>
      <c r="AQ26" s="50">
        <f>VLOOKUP(AO26,'Arriva tarieventabel (2026)'!$A:$C,2,FALSE)*1</f>
        <v>12.04</v>
      </c>
      <c r="AR26" s="112">
        <f t="shared" si="44"/>
        <v>26</v>
      </c>
      <c r="AS26" s="50">
        <f>VLOOKUP(AR26,'Arriva tarieventabel (2026)'!$A:$C,3,FALSE)*1</f>
        <v>7.12</v>
      </c>
      <c r="AT26" s="50">
        <f>VLOOKUP(AR26,'Arriva tarieventabel (2026)'!$A:$C,2,FALSE)*1</f>
        <v>11.26</v>
      </c>
      <c r="AU26" s="112">
        <f>AR26-AR$20</f>
        <v>24</v>
      </c>
      <c r="AV26" s="50">
        <f>VLOOKUP(AU26,'Arriva tarieventabel (2026)'!$A:$C,3,FALSE)*1</f>
        <v>6.66</v>
      </c>
      <c r="AW26" s="50">
        <f>VLOOKUP(AU26,'Arriva tarieventabel (2026)'!$A:$C,2,FALSE)*1</f>
        <v>10.48</v>
      </c>
      <c r="AX26" s="112">
        <f>AU26-AU$21</f>
        <v>21</v>
      </c>
      <c r="AY26" s="50">
        <f>VLOOKUP(AX26,'Arriva tarieventabel (2026)'!$A:$C,3,FALSE)*1</f>
        <v>5.98</v>
      </c>
      <c r="AZ26" s="50">
        <f>VLOOKUP(AX26,'Arriva tarieventabel (2026)'!$A:$C,2,FALSE)*1</f>
        <v>9.32</v>
      </c>
      <c r="BA26" s="112">
        <f>AX26-AX$22</f>
        <v>18</v>
      </c>
      <c r="BB26" s="50">
        <f>VLOOKUP(BA26,'Arriva tarieventabel (2026)'!$A:$C,3,FALSE)*1</f>
        <v>5.29</v>
      </c>
      <c r="BC26" s="50">
        <f>VLOOKUP(BA26,'Arriva tarieventabel (2026)'!$A:$C,2,FALSE)*1</f>
        <v>8.15</v>
      </c>
      <c r="BD26" s="112">
        <f>BA26-BA$18</f>
        <v>8</v>
      </c>
      <c r="BE26" s="50">
        <f>VLOOKUP(BD26,'Arriva tarieventabel (2026)'!$A:$C,3,FALSE)*1</f>
        <v>2.99</v>
      </c>
      <c r="BF26" s="50">
        <f>VLOOKUP(BD26,'Arriva tarieventabel (2026)'!$A:$C,2,FALSE)*1</f>
        <v>4.2699999999999996</v>
      </c>
      <c r="BG26" s="112">
        <f>BD26-BD$24</f>
        <v>7</v>
      </c>
      <c r="BH26" s="50">
        <f>VLOOKUP(BG26,'Arriva tarieventabel (2026)'!$A:$C,3,FALSE)*1</f>
        <v>2.76</v>
      </c>
      <c r="BI26" s="50">
        <f>VLOOKUP(BG26,'Arriva tarieventabel (2026)'!$A:$C,2,FALSE)*1</f>
        <v>3.88</v>
      </c>
      <c r="BJ26" s="112">
        <f>BG26-BG25</f>
        <v>3</v>
      </c>
      <c r="BK26" s="50">
        <f>VLOOKUP(BJ26,'Arriva tarieventabel (2026)'!$A:$C,3,FALSE)*1</f>
        <v>1.85</v>
      </c>
      <c r="BL26" s="50">
        <f>VLOOKUP(BJ26,'Arriva tarieventabel (2026)'!$A:$C,2,FALSE)*1</f>
        <v>2.3199999999999998</v>
      </c>
      <c r="BM26" s="99"/>
      <c r="BN26" s="100"/>
      <c r="BO26" s="100"/>
      <c r="BP26" s="98">
        <v>23</v>
      </c>
      <c r="BQ26" s="97">
        <f>IF(BQ$4="2e klas",
(VLOOKUP(BP26,'Arriva tarieventabel (2026)'!$A:$C,3,FALSE))*1,
(VLOOKUP(BP26,'Arriva tarieventabel (2026)'!$A:$C,2,FALSE)))*1</f>
        <v>6.43</v>
      </c>
      <c r="BR26" s="97">
        <f>IF(BR$4="2e klas",
(VLOOKUP(BP26,'Arriva tarieventabel (2026)'!$A:$C,3,FALSE))*1,
(VLOOKUP(BP26,'Arriva tarieventabel (2026)'!$A:$C,2,FALSE)))*1</f>
        <v>10.09</v>
      </c>
      <c r="BS26" s="98">
        <f>$BP26+$BS$27</f>
        <v>24</v>
      </c>
      <c r="BT26" s="97">
        <f>IF(BT$4="2e klas",
(VLOOKUP(BS26,'Arriva tarieventabel (2026)'!$A:$C,3,FALSE))*1,
(VLOOKUP(BS26,'Arriva tarieventabel (2026)'!$A:$C,2,FALSE)))*1</f>
        <v>6.66</v>
      </c>
      <c r="BU26" s="97">
        <f>IF(BU$4="2e klas",
(VLOOKUP(BS26,'Arriva tarieventabel (2026)'!$A:$C,3,FALSE))*1,
(VLOOKUP(BS26,'Arriva tarieventabel (2026)'!$A:$C,2,FALSE)))*1</f>
        <v>10.48</v>
      </c>
      <c r="BV26" s="98">
        <f>$BP26+$BV$27</f>
        <v>26</v>
      </c>
      <c r="BW26" s="97">
        <f>IF(BW$4="2e klas",
(VLOOKUP(BV26,'Arriva tarieventabel (2026)'!$A:$C,3,FALSE))*1,
(VLOOKUP(BV26,'Arriva tarieventabel (2026)'!$A:$C,2,FALSE)))*1</f>
        <v>7.12</v>
      </c>
      <c r="BX26" s="97">
        <f>IF(BX$4="2e klas",
(VLOOKUP(BV26,'Arriva tarieventabel (2026)'!$A:$C,3,FALSE))*1,
(VLOOKUP(BV26,'Arriva tarieventabel (2026)'!$A:$C,2,FALSE)))*1</f>
        <v>11.26</v>
      </c>
    </row>
    <row r="27" spans="1:76" x14ac:dyDescent="0.35">
      <c r="A27" s="28" t="s">
        <v>24</v>
      </c>
      <c r="B27" s="137">
        <f t="shared" ref="B27" si="45">B$21+2</f>
        <v>42</v>
      </c>
      <c r="C27" s="138">
        <f>IF(C$4="2e klas",
C$10+(VLOOKUP(B27,'Arriva tarieventabel (2026)'!$A:$C,3,FALSE)-VLOOKUP(B$10,'Arriva tarieventabel (2026)'!$A:$C,3,FALSE)),
C$10+(VLOOKUP(B27,'Arriva tarieventabel (2026)'!$A:$C,2,FALSE)-VLOOKUP(B$10,'Arriva tarieventabel (2026)'!$A:$C,2,FALSE)))</f>
        <v>15.739999999999998</v>
      </c>
      <c r="D27" s="139">
        <f>IF(D$4="2e klas",
D$10+(VLOOKUP(B27,'Arriva tarieventabel (2026)'!$A:$C,3,FALSE)-VLOOKUP(B$10,'Arriva tarieventabel (2026)'!$A:$C,3,FALSE)),
D$10+(VLOOKUP(B27,'Arriva tarieventabel (2026)'!$A:$C,2,FALSE)-VLOOKUP(B$10,'Arriva tarieventabel (2026)'!$A:$C,2,FALSE)))</f>
        <v>25.18</v>
      </c>
      <c r="E27" s="137">
        <f t="shared" ref="E27" si="46">E$21+2</f>
        <v>42</v>
      </c>
      <c r="F27" s="138">
        <f>IF(F$4="2e klas",
F$10+(VLOOKUP(E27,'Arriva tarieventabel (2026)'!$A:$C,3,FALSE)-VLOOKUP(E$10,'Arriva tarieventabel (2026)'!$A:$C,3,FALSE)),
F$10+(VLOOKUP(E27,'Arriva tarieventabel (2026)'!$A:$C,2,FALSE)-VLOOKUP(E$10,'Arriva tarieventabel (2026)'!$A:$C,2,FALSE)))</f>
        <v>15.739999999999998</v>
      </c>
      <c r="G27" s="139">
        <f>IF(G$4="2e klas",
G$10+(VLOOKUP(E27,'Arriva tarieventabel (2026)'!$A:$C,3,FALSE)-VLOOKUP(E$10,'Arriva tarieventabel (2026)'!$A:$C,3,FALSE)),
G$10+(VLOOKUP(E27,'Arriva tarieventabel (2026)'!$A:$C,2,FALSE)-VLOOKUP(E$10,'Arriva tarieventabel (2026)'!$A:$C,2,FALSE)))</f>
        <v>25.18</v>
      </c>
      <c r="H27" s="137">
        <f t="shared" ref="H27" si="47">H$21+2</f>
        <v>42</v>
      </c>
      <c r="I27" s="138">
        <f>IF(I$4="2e klas",
I$10+(VLOOKUP(H27,'Arriva tarieventabel (2026)'!$A:$C,3,FALSE)-VLOOKUP(H$10,'Arriva tarieventabel (2026)'!$A:$C,3,FALSE)),
I$10+(VLOOKUP(H27,'Arriva tarieventabel (2026)'!$A:$C,2,FALSE)-VLOOKUP(H$10,'Arriva tarieventabel (2026)'!$A:$C,2,FALSE)))</f>
        <v>13.34</v>
      </c>
      <c r="J27" s="139">
        <f>IF(J$4="2e klas",
J$10+(VLOOKUP(H27,'Arriva tarieventabel (2026)'!$A:$C,3,FALSE)-VLOOKUP(H$10,'Arriva tarieventabel (2026)'!$A:$C,3,FALSE)),
J$10+(VLOOKUP(H27,'Arriva tarieventabel (2026)'!$A:$C,2,FALSE)-VLOOKUP(H$10,'Arriva tarieventabel (2026)'!$A:$C,2,FALSE)))</f>
        <v>21.98</v>
      </c>
      <c r="K27" s="109">
        <f>K$21+2</f>
        <v>42</v>
      </c>
      <c r="L27" s="102">
        <f>IF(L$4="2e klas",
L$10+(VLOOKUP(K27,'Arriva tarieventabel (2026)'!$A:$C,3,FALSE)-VLOOKUP(K$10,'Arriva tarieventabel (2026)'!$A:$C,3,FALSE)),
L$10+(VLOOKUP(K27,'Arriva tarieventabel (2026)'!$A:$C,2,FALSE)-VLOOKUP(K$10,'Arriva tarieventabel (2026)'!$A:$C,2,FALSE)))</f>
        <v>10.84</v>
      </c>
      <c r="M27" s="110">
        <f>IF(M$4="2e klas",
M$10+(VLOOKUP(K27,'Arriva tarieventabel (2026)'!$A:$C,3,FALSE)-VLOOKUP(K$10,'Arriva tarieventabel (2026)'!$A:$C,3,FALSE)),
M$10+(VLOOKUP(K27,'Arriva tarieventabel (2026)'!$A:$C,2,FALSE)-VLOOKUP(K$10,'Arriva tarieventabel (2026)'!$A:$C,2,FALSE)))</f>
        <v>18.38</v>
      </c>
      <c r="N27" s="113">
        <f t="shared" ref="N27" si="48">N$21+2</f>
        <v>40</v>
      </c>
      <c r="O27" s="102">
        <f>IF(O$4="2e klas",
O$10+(VLOOKUP(N27,'Arriva tarieventabel (2026)'!$A:$C,3,FALSE)-VLOOKUP(N$10,'Arriva tarieventabel (2026)'!$A:$C,3,FALSE)),
O$10+(VLOOKUP(N27,'Arriva tarieventabel (2026)'!$A:$C,2,FALSE)-VLOOKUP(N$10,'Arriva tarieventabel (2026)'!$A:$C,2,FALSE)))</f>
        <v>10.34</v>
      </c>
      <c r="P27" s="110">
        <f>IF(P$4="2e klas",
P$10+(VLOOKUP(N27,'Arriva tarieventabel (2026)'!$A:$C,3,FALSE)-VLOOKUP(N$10,'Arriva tarieventabel (2026)'!$A:$C,3,FALSE)),
P$10+(VLOOKUP(N27,'Arriva tarieventabel (2026)'!$A:$C,2,FALSE)-VLOOKUP(N$10,'Arriva tarieventabel (2026)'!$A:$C,2,FALSE)))</f>
        <v>18.38</v>
      </c>
      <c r="Q27" s="113">
        <f t="shared" ref="Q27" si="49">Q$21+2</f>
        <v>32</v>
      </c>
      <c r="R27" s="114">
        <f>IF(R$4="2e klas",
R$10+(VLOOKUP(Q27,'Arriva tarieventabel (2026)'!$A:$C,3,FALSE)-VLOOKUP(Q$10,'Arriva tarieventabel (2026)'!$A:$C,3,FALSE)),
R$10+(VLOOKUP(Q27,'Arriva tarieventabel (2026)'!$A:$C,2,FALSE)-VLOOKUP(Q$10,'Arriva tarieventabel (2026)'!$A:$C,2,FALSE)))</f>
        <v>7.34</v>
      </c>
      <c r="S27" s="114">
        <f>IF(S$4="2e klas",
S$10+(VLOOKUP(Q27,'Arriva tarieventabel (2026)'!$A:$C,3,FALSE)-VLOOKUP(Q$10,'Arriva tarieventabel (2026)'!$A:$C,3,FALSE)),
S$10+(VLOOKUP(Q27,'Arriva tarieventabel (2026)'!$A:$C,2,FALSE)-VLOOKUP(Q$10,'Arriva tarieventabel (2026)'!$A:$C,2,FALSE)))</f>
        <v>12.43</v>
      </c>
      <c r="T27" s="113">
        <f t="shared" ref="T27" si="50">T$21+2</f>
        <v>31</v>
      </c>
      <c r="U27" s="102">
        <f>IF(U$4="2e klas",
U$10+(VLOOKUP(T27,'Arriva tarieventabel (2026)'!$A:$C,3,FALSE)-VLOOKUP(T$10,'Arriva tarieventabel (2026)'!$A:$C,3,FALSE)),
U$10+(VLOOKUP(T27,'Arriva tarieventabel (2026)'!$A:$C,2,FALSE)-VLOOKUP(T$10,'Arriva tarieventabel (2026)'!$A:$C,2,FALSE)))</f>
        <v>8.27</v>
      </c>
      <c r="V27" s="102">
        <f>IF(V$4="2e klas",
V$10+(VLOOKUP(T27,'Arriva tarieventabel (2026)'!$A:$C,3,FALSE)-VLOOKUP(T$10,'Arriva tarieventabel (2026)'!$A:$C,3,FALSE)),
V$10+(VLOOKUP(T27,'Arriva tarieventabel (2026)'!$A:$C,2,FALSE)-VLOOKUP(T$10,'Arriva tarieventabel (2026)'!$A:$C,2,FALSE)))</f>
        <v>13.2</v>
      </c>
      <c r="W27" s="113">
        <f t="shared" ref="W27" si="51">W$21+2</f>
        <v>28</v>
      </c>
      <c r="X27" s="102">
        <f>IF(X$4="2e klas",
X$10+(VLOOKUP(W27,'Arriva tarieventabel (2026)'!$A:$C,3,FALSE)-VLOOKUP(W$10,'Arriva tarieventabel (2026)'!$A:$C,3,FALSE)),
X$10+(VLOOKUP(W27,'Arriva tarieventabel (2026)'!$A:$C,2,FALSE)-VLOOKUP(W$10,'Arriva tarieventabel (2026)'!$A:$C,2,FALSE)))</f>
        <v>7.58</v>
      </c>
      <c r="Y27" s="102">
        <f>IF(Y$4="2e klas",
Y$10+(VLOOKUP(W27,'Arriva tarieventabel (2026)'!$A:$C,3,FALSE)-VLOOKUP(W$10,'Arriva tarieventabel (2026)'!$A:$C,3,FALSE)),
Y$10+(VLOOKUP(W27,'Arriva tarieventabel (2026)'!$A:$C,2,FALSE)-VLOOKUP(W$10,'Arriva tarieventabel (2026)'!$A:$C,2,FALSE)))</f>
        <v>12.04</v>
      </c>
      <c r="Z27" s="113">
        <f t="shared" ref="Z27" si="52">Z$21+2</f>
        <v>25</v>
      </c>
      <c r="AA27" s="102">
        <f>IF(AA$4="2e klas",
AA$10+(VLOOKUP(Z27,'Arriva tarieventabel (2026)'!$A:$C,3,FALSE)-VLOOKUP(Z$10,'Arriva tarieventabel (2026)'!$A:$C,3,FALSE)),
AA$10+(VLOOKUP(Z27,'Arriva tarieventabel (2026)'!$A:$C,2,FALSE)-VLOOKUP(Z$10,'Arriva tarieventabel (2026)'!$A:$C,2,FALSE)))</f>
        <v>6.89</v>
      </c>
      <c r="AB27" s="102">
        <f>IF(AB$4="2e klas",
AB$10+(VLOOKUP(Z27,'Arriva tarieventabel (2026)'!$A:$C,3,FALSE)-VLOOKUP(Z$10,'Arriva tarieventabel (2026)'!$A:$C,3,FALSE)),
AB$10+(VLOOKUP(Z27,'Arriva tarieventabel (2026)'!$A:$C,2,FALSE)-VLOOKUP(Z$10,'Arriva tarieventabel (2026)'!$A:$C,2,FALSE)))</f>
        <v>10.87</v>
      </c>
      <c r="AC27" s="113">
        <f t="shared" ref="AC27" si="53">AC$21+2</f>
        <v>21</v>
      </c>
      <c r="AD27" s="102">
        <f>IF(AD$4="2e klas",
AD$10+(VLOOKUP(AC27,'Arriva tarieventabel (2026)'!$A:$C,3,FALSE)-VLOOKUP(AC$10,'Arriva tarieventabel (2026)'!$A:$C,3,FALSE)),
AD$10+(VLOOKUP(AC27,'Arriva tarieventabel (2026)'!$A:$C,2,FALSE)-VLOOKUP(AC$10,'Arriva tarieventabel (2026)'!$A:$C,2,FALSE)))</f>
        <v>5.98</v>
      </c>
      <c r="AE27" s="102">
        <f>IF(AE$4="2e klas",
AE$10+(VLOOKUP(AC27,'Arriva tarieventabel (2026)'!$A:$C,3,FALSE)-VLOOKUP(AC$10,'Arriva tarieventabel (2026)'!$A:$C,3,FALSE)),
AE$10+(VLOOKUP(AC27,'Arriva tarieventabel (2026)'!$A:$C,2,FALSE)-VLOOKUP(AC$10,'Arriva tarieventabel (2026)'!$A:$C,2,FALSE)))</f>
        <v>9.32</v>
      </c>
      <c r="AF27" s="113">
        <f t="shared" ref="AF27" si="54">AF$21+2</f>
        <v>18</v>
      </c>
      <c r="AG27" s="102">
        <f>IF(AG$4="2e klas",
AG$10+(VLOOKUP(AF27,'Arriva tarieventabel (2026)'!$A:$C,3,FALSE)-VLOOKUP(AF$10,'Arriva tarieventabel (2026)'!$A:$C,3,FALSE)),
AG$10+(VLOOKUP(AF27,'Arriva tarieventabel (2026)'!$A:$C,2,FALSE)-VLOOKUP(AF$10,'Arriva tarieventabel (2026)'!$A:$C,2,FALSE)))</f>
        <v>5.29</v>
      </c>
      <c r="AH27" s="102">
        <f>IF(AH$4="2e klas",
AH$10+(VLOOKUP(AF27,'Arriva tarieventabel (2026)'!$A:$C,3,FALSE)-VLOOKUP(AF$10,'Arriva tarieventabel (2026)'!$A:$C,3,FALSE)),
AH$10+(VLOOKUP(AF27,'Arriva tarieventabel (2026)'!$A:$C,2,FALSE)-VLOOKUP(AF$10,'Arriva tarieventabel (2026)'!$A:$C,2,FALSE)))</f>
        <v>8.15</v>
      </c>
      <c r="AI27" s="113">
        <f t="shared" ref="AI27" si="55">AI$21+2</f>
        <v>15</v>
      </c>
      <c r="AJ27" s="102">
        <f>IF(AJ$4="2e klas",
AJ$10+(VLOOKUP(AI27,'Arriva tarieventabel (2026)'!$A:$C,3,FALSE)-VLOOKUP(AI$10,'Arriva tarieventabel (2026)'!$A:$C,3,FALSE)),
AJ$10+(VLOOKUP(AI27,'Arriva tarieventabel (2026)'!$A:$C,2,FALSE)-VLOOKUP(AI$10,'Arriva tarieventabel (2026)'!$A:$C,2,FALSE)))</f>
        <v>4.5999999999999996</v>
      </c>
      <c r="AK27" s="102">
        <f>IF(AK$4="2e klas",
AK$10+(VLOOKUP(AI27,'Arriva tarieventabel (2026)'!$A:$C,3,FALSE)-VLOOKUP(AI$10,'Arriva tarieventabel (2026)'!$A:$C,3,FALSE)),
AK$10+(VLOOKUP(AI27,'Arriva tarieventabel (2026)'!$A:$C,2,FALSE)-VLOOKUP(AI$10,'Arriva tarieventabel (2026)'!$A:$C,2,FALSE)))</f>
        <v>6.99</v>
      </c>
      <c r="AL27" s="113">
        <f t="shared" ref="AL27" si="56">AL$21+2</f>
        <v>13</v>
      </c>
      <c r="AM27" s="102">
        <f>IF(AM$4="2e klas",
AM$10+(VLOOKUP(AL27,'Arriva tarieventabel (2026)'!$A:$C,3,FALSE)-VLOOKUP(AL$10,'Arriva tarieventabel (2026)'!$A:$C,3,FALSE)),
AM$10+(VLOOKUP(AL27,'Arriva tarieventabel (2026)'!$A:$C,2,FALSE)-VLOOKUP(AL$10,'Arriva tarieventabel (2026)'!$A:$C,2,FALSE)))</f>
        <v>4.1399999999999997</v>
      </c>
      <c r="AN27" s="102">
        <f>IF(AN$4="2e klas",
AN$10+(VLOOKUP(AL27,'Arriva tarieventabel (2026)'!$A:$C,3,FALSE)-VLOOKUP(AL$10,'Arriva tarieventabel (2026)'!$A:$C,3,FALSE)),
AN$10+(VLOOKUP(AL27,'Arriva tarieventabel (2026)'!$A:$C,2,FALSE)-VLOOKUP(AL$10,'Arriva tarieventabel (2026)'!$A:$C,2,FALSE)))</f>
        <v>6.21</v>
      </c>
      <c r="AO27" s="113">
        <f t="shared" ref="AO27" si="57">AO$21+2</f>
        <v>9</v>
      </c>
      <c r="AP27" s="102">
        <f>IF(AP$4="2e klas",
AP$10+(VLOOKUP(AO27,'Arriva tarieventabel (2026)'!$A:$C,3,FALSE)-VLOOKUP(AO$10,'Arriva tarieventabel (2026)'!$A:$C,3,FALSE)),
AP$10+(VLOOKUP(AO27,'Arriva tarieventabel (2026)'!$A:$C,2,FALSE)-VLOOKUP(AO$10,'Arriva tarieventabel (2026)'!$A:$C,2,FALSE)))</f>
        <v>3.22</v>
      </c>
      <c r="AQ27" s="102">
        <f>IF(AQ$4="2e klas",
AQ$10+(VLOOKUP(AO27,'Arriva tarieventabel (2026)'!$A:$C,3,FALSE)-VLOOKUP(AO$10,'Arriva tarieventabel (2026)'!$A:$C,3,FALSE)),
AQ$10+(VLOOKUP(AO27,'Arriva tarieventabel (2026)'!$A:$C,2,FALSE)-VLOOKUP(AO$10,'Arriva tarieventabel (2026)'!$A:$C,2,FALSE)))</f>
        <v>4.66</v>
      </c>
      <c r="AR27" s="113">
        <f t="shared" ref="AR27" si="58">AR$21+2</f>
        <v>7</v>
      </c>
      <c r="AS27" s="102">
        <f>IF(AS$4="2e klas",
AS$10+(VLOOKUP(AR27,'Arriva tarieventabel (2026)'!$A:$C,3,FALSE)-VLOOKUP(AR$10,'Arriva tarieventabel (2026)'!$A:$C,3,FALSE)),
AS$10+(VLOOKUP(AR27,'Arriva tarieventabel (2026)'!$A:$C,2,FALSE)-VLOOKUP(AR$10,'Arriva tarieventabel (2026)'!$A:$C,2,FALSE)))</f>
        <v>2.76</v>
      </c>
      <c r="AT27" s="102">
        <f>IF(AT$4="2e klas",
AT$10+(VLOOKUP(AR27,'Arriva tarieventabel (2026)'!$A:$C,3,FALSE)-VLOOKUP(AR$10,'Arriva tarieventabel (2026)'!$A:$C,3,FALSE)),
AT$10+(VLOOKUP(AR27,'Arriva tarieventabel (2026)'!$A:$C,2,FALSE)-VLOOKUP(AR$10,'Arriva tarieventabel (2026)'!$A:$C,2,FALSE)))</f>
        <v>3.88</v>
      </c>
      <c r="AU27" s="113">
        <f t="shared" ref="AU27" si="59">AU$21+2</f>
        <v>5</v>
      </c>
      <c r="AV27" s="102">
        <f>IF(AV$4="2e klas",
AV$10+(VLOOKUP(AU27,'Arriva tarieventabel (2026)'!$A:$C,3,FALSE)-VLOOKUP(AU$10,'Arriva tarieventabel (2026)'!$A:$C,3,FALSE)),
AV$10+(VLOOKUP(AU27,'Arriva tarieventabel (2026)'!$A:$C,2,FALSE)-VLOOKUP(AU$10,'Arriva tarieventabel (2026)'!$A:$C,2,FALSE)))</f>
        <v>2.3100000000000005</v>
      </c>
      <c r="AW27" s="102">
        <f>IF(AW$4="2e klas",
AW$10+(VLOOKUP(AU27,'Arriva tarieventabel (2026)'!$A:$C,3,FALSE)-VLOOKUP(AU$10,'Arriva tarieventabel (2026)'!$A:$C,3,FALSE)),
AW$10+(VLOOKUP(AU27,'Arriva tarieventabel (2026)'!$A:$C,2,FALSE)-VLOOKUP(AU$10,'Arriva tarieventabel (2026)'!$A:$C,2,FALSE)))</f>
        <v>3.0999999999999996</v>
      </c>
      <c r="AX27" s="113">
        <f t="shared" ref="AX27" si="60">AX$21+2</f>
        <v>2</v>
      </c>
      <c r="AY27" s="102">
        <f>IF(AY$4="2e klas",
AY$10+(VLOOKUP(AX27,'Arriva tarieventabel (2026)'!$A:$C,3,FALSE)-VLOOKUP(AX$10,'Arriva tarieventabel (2026)'!$A:$C,3,FALSE)),
AY$10+(VLOOKUP(AX27,'Arriva tarieventabel (2026)'!$A:$C,2,FALSE)-VLOOKUP(AX$10,'Arriva tarieventabel (2026)'!$A:$C,2,FALSE)))</f>
        <v>1.62</v>
      </c>
      <c r="AZ27" s="102">
        <f>IF(AZ$4="2e klas",
AZ$10+(VLOOKUP(AX27,'Arriva tarieventabel (2026)'!$A:$C,3,FALSE)-VLOOKUP(AX$10,'Arriva tarieventabel (2026)'!$A:$C,3,FALSE)),
AZ$10+(VLOOKUP(AX27,'Arriva tarieventabel (2026)'!$A:$C,2,FALSE)-VLOOKUP(AX$10,'Arriva tarieventabel (2026)'!$A:$C,2,FALSE)))</f>
        <v>1.9399999999999995</v>
      </c>
      <c r="BA27" s="113">
        <f t="shared" ref="BA27" si="61">BA$21+2</f>
        <v>5</v>
      </c>
      <c r="BB27" s="102">
        <f>IF(BB$4="2e klas",
BB$10+(VLOOKUP(BA27,'Arriva tarieventabel (2026)'!$A:$C,3,FALSE)-VLOOKUP(BA$10,'Arriva tarieventabel (2026)'!$A:$C,3,FALSE)),
BB$10+(VLOOKUP(BA27,'Arriva tarieventabel (2026)'!$A:$C,2,FALSE)-VLOOKUP(BA$10,'Arriva tarieventabel (2026)'!$A:$C,2,FALSE)))</f>
        <v>2.3100000000000005</v>
      </c>
      <c r="BC27" s="102">
        <f>IF(BC$4="2e klas",
BC$10+(VLOOKUP(BA27,'Arriva tarieventabel (2026)'!$A:$C,3,FALSE)-VLOOKUP(BA$10,'Arriva tarieventabel (2026)'!$A:$C,3,FALSE)),
BC$10+(VLOOKUP(BA27,'Arriva tarieventabel (2026)'!$A:$C,2,FALSE)-VLOOKUP(BA$10,'Arriva tarieventabel (2026)'!$A:$C,2,FALSE)))</f>
        <v>3.0999999999999996</v>
      </c>
      <c r="BD27" s="113">
        <f t="shared" ref="BD27" si="62">BD$21+2</f>
        <v>8</v>
      </c>
      <c r="BE27" s="102">
        <f>IF(BE$4="2e klas",
BE$10+(VLOOKUP(BD27,'Arriva tarieventabel (2026)'!$A:$C,3,FALSE)-VLOOKUP(BD$10,'Arriva tarieventabel (2026)'!$A:$C,3,FALSE)),
BE$10+(VLOOKUP(BD27,'Arriva tarieventabel (2026)'!$A:$C,2,FALSE)-VLOOKUP(BD$10,'Arriva tarieventabel (2026)'!$A:$C,2,FALSE)))</f>
        <v>2.99</v>
      </c>
      <c r="BF27" s="110">
        <f>IF(BF$4="2e klas",
BF$10+(VLOOKUP(BD27,'Arriva tarieventabel (2026)'!$A:$C,3,FALSE)-VLOOKUP(BD$10,'Arriva tarieventabel (2026)'!$A:$C,3,FALSE)),
BF$10+(VLOOKUP(BD27,'Arriva tarieventabel (2026)'!$A:$C,2,FALSE)-VLOOKUP(BD$10,'Arriva tarieventabel (2026)'!$A:$C,2,FALSE)))</f>
        <v>4.2699999999999996</v>
      </c>
      <c r="BG27" s="113">
        <f t="shared" ref="BG27" si="63">BG$21+2</f>
        <v>9</v>
      </c>
      <c r="BH27" s="113">
        <f>IF(BH$4="2e klas",
BH$10+(VLOOKUP(BG27,'Arriva tarieventabel (2026)'!$A:$C,3,FALSE)-VLOOKUP(BG$10,'Arriva tarieventabel (2026)'!$A:$C,3,FALSE)),
BH$10+(VLOOKUP(BG27,'Arriva tarieventabel (2026)'!$A:$C,2,FALSE)-VLOOKUP(BG$10,'Arriva tarieventabel (2026)'!$A:$C,2,FALSE)))</f>
        <v>3.2200000000000006</v>
      </c>
      <c r="BI27" s="113">
        <f>IF(BI$4="2e klas",
BI$10+(VLOOKUP(BG27,'Arriva tarieventabel (2026)'!$A:$C,3,FALSE)-VLOOKUP(BG$10,'Arriva tarieventabel (2026)'!$A:$C,3,FALSE)),
BI$10+(VLOOKUP(BG27,'Arriva tarieventabel (2026)'!$A:$C,2,FALSE)-VLOOKUP(BG$10,'Arriva tarieventabel (2026)'!$A:$C,2,FALSE)))</f>
        <v>4.66</v>
      </c>
      <c r="BJ27" s="113">
        <f t="shared" ref="BJ27" si="64">BJ$21+2</f>
        <v>20</v>
      </c>
      <c r="BK27" s="102">
        <f>IF(BK$4="2e klas",
BK$10+(VLOOKUP(BJ27,'Arriva tarieventabel (2026)'!$A:$C,3,FALSE)-VLOOKUP(BJ$10,'Arriva tarieventabel (2026)'!$A:$C,3,FALSE)),
BK$10+(VLOOKUP(BJ27,'Arriva tarieventabel (2026)'!$A:$C,2,FALSE)-VLOOKUP(BJ$10,'Arriva tarieventabel (2026)'!$A:$C,2,FALSE)))</f>
        <v>5.75</v>
      </c>
      <c r="BL27" s="102">
        <f>IF(BL$4="2e klas",
BL$10+(VLOOKUP(BJ27,'Arriva tarieventabel (2026)'!$A:$C,3,FALSE)-VLOOKUP(BJ$10,'Arriva tarieventabel (2026)'!$A:$C,3,FALSE)),
BL$10+(VLOOKUP(BJ27,'Arriva tarieventabel (2026)'!$A:$C,2,FALSE)-VLOOKUP(BJ$10,'Arriva tarieventabel (2026)'!$A:$C,2,FALSE)))</f>
        <v>8.93</v>
      </c>
      <c r="BM27" s="101">
        <f t="shared" ref="BM27" si="65">BM$21+2</f>
        <v>23</v>
      </c>
      <c r="BN27" s="102">
        <f>IF(BN$4="2e klas",
BN$10+(VLOOKUP(BM27,'Arriva tarieventabel (2026)'!$A:$C,3,FALSE)-VLOOKUP(BM$10,'Arriva tarieventabel (2026)'!$A:$C,3,FALSE)),
BN$10+(VLOOKUP(BM27,'Arriva tarieventabel (2026)'!$A:$C,2,FALSE)-VLOOKUP(BM$10,'Arriva tarieventabel (2026)'!$A:$C,2,FALSE)))</f>
        <v>6.43</v>
      </c>
      <c r="BO27" s="102">
        <f>IF(BO$4="2e klas",
BO$10+(VLOOKUP(BM27,'Arriva tarieventabel (2026)'!$A:$C,3,FALSE)-VLOOKUP(BM$10,'Arriva tarieventabel (2026)'!$A:$C,3,FALSE)),
BO$10+(VLOOKUP(BM27,'Arriva tarieventabel (2026)'!$A:$C,2,FALSE)-VLOOKUP(BM$10,'Arriva tarieventabel (2026)'!$A:$C,2,FALSE)))</f>
        <v>10.09</v>
      </c>
      <c r="BP27" s="99"/>
      <c r="BQ27" s="100"/>
      <c r="BR27" s="100"/>
      <c r="BS27" s="101">
        <v>1</v>
      </c>
      <c r="BT27" s="102">
        <f>IF(BT$4="2e klas",
(VLOOKUP(BS27,'Arriva tarieventabel (2026)'!$A:$C,3,FALSE))*1,
(VLOOKUP(BS27,'Arriva tarieventabel (2026)'!$A:$C,2,FALSE)))*1</f>
        <v>1.39</v>
      </c>
      <c r="BU27" s="102">
        <f>IF(BU$4="2e klas",
(VLOOKUP(BS27,'Arriva tarieventabel (2026)'!$A:$C,3,FALSE))*1,
(VLOOKUP(BS27,'Arriva tarieventabel (2026)'!$A:$C,2,FALSE)))*1</f>
        <v>1.55</v>
      </c>
      <c r="BV27" s="101">
        <v>3</v>
      </c>
      <c r="BW27" s="102">
        <f>IF(BW$4="2e klas",
(VLOOKUP(BV27,'Arriva tarieventabel (2026)'!$A:$C,3,FALSE))*1,
(VLOOKUP(BV27,'Arriva tarieventabel (2026)'!$A:$C,2,FALSE)))*1</f>
        <v>1.85</v>
      </c>
      <c r="BX27" s="102">
        <f>IF(BX$4="2e klas",
(VLOOKUP(BV27,'Arriva tarieventabel (2026)'!$A:$C,3,FALSE))*1,
(VLOOKUP(BV27,'Arriva tarieventabel (2026)'!$A:$C,2,FALSE)))*1</f>
        <v>2.3199999999999998</v>
      </c>
    </row>
    <row r="28" spans="1:76" x14ac:dyDescent="0.35">
      <c r="A28" s="28" t="s">
        <v>25</v>
      </c>
      <c r="B28" s="137">
        <f t="shared" ref="B28" si="66">B$21+3</f>
        <v>43</v>
      </c>
      <c r="C28" s="138">
        <f>IF(C$4="2e klas",
C$10+(VLOOKUP(B28,'Arriva tarieventabel (2026)'!$A:$C,3,FALSE)-VLOOKUP(B$10,'Arriva tarieventabel (2026)'!$A:$C,3,FALSE)),
C$10+(VLOOKUP(B28,'Arriva tarieventabel (2026)'!$A:$C,2,FALSE)-VLOOKUP(B$10,'Arriva tarieventabel (2026)'!$A:$C,2,FALSE)))</f>
        <v>15.96</v>
      </c>
      <c r="D28" s="139">
        <f>IF(D$4="2e klas",
D$10+(VLOOKUP(B28,'Arriva tarieventabel (2026)'!$A:$C,3,FALSE)-VLOOKUP(B$10,'Arriva tarieventabel (2026)'!$A:$C,3,FALSE)),
D$10+(VLOOKUP(B28,'Arriva tarieventabel (2026)'!$A:$C,2,FALSE)-VLOOKUP(B$10,'Arriva tarieventabel (2026)'!$A:$C,2,FALSE)))</f>
        <v>25.560000000000002</v>
      </c>
      <c r="E28" s="137">
        <f t="shared" ref="E28" si="67">E$21+3</f>
        <v>43</v>
      </c>
      <c r="F28" s="138">
        <f>IF(F$4="2e klas",
F$10+(VLOOKUP(E28,'Arriva tarieventabel (2026)'!$A:$C,3,FALSE)-VLOOKUP(E$10,'Arriva tarieventabel (2026)'!$A:$C,3,FALSE)),
F$10+(VLOOKUP(E28,'Arriva tarieventabel (2026)'!$A:$C,2,FALSE)-VLOOKUP(E$10,'Arriva tarieventabel (2026)'!$A:$C,2,FALSE)))</f>
        <v>15.96</v>
      </c>
      <c r="G28" s="139">
        <f>IF(G$4="2e klas",
G$10+(VLOOKUP(E28,'Arriva tarieventabel (2026)'!$A:$C,3,FALSE)-VLOOKUP(E$10,'Arriva tarieventabel (2026)'!$A:$C,3,FALSE)),
G$10+(VLOOKUP(E28,'Arriva tarieventabel (2026)'!$A:$C,2,FALSE)-VLOOKUP(E$10,'Arriva tarieventabel (2026)'!$A:$C,2,FALSE)))</f>
        <v>25.560000000000002</v>
      </c>
      <c r="H28" s="137">
        <f t="shared" ref="H28" si="68">H$21+3</f>
        <v>43</v>
      </c>
      <c r="I28" s="138">
        <f>IF(I$4="2e klas",
I$10+(VLOOKUP(H28,'Arriva tarieventabel (2026)'!$A:$C,3,FALSE)-VLOOKUP(H$10,'Arriva tarieventabel (2026)'!$A:$C,3,FALSE)),
I$10+(VLOOKUP(H28,'Arriva tarieventabel (2026)'!$A:$C,2,FALSE)-VLOOKUP(H$10,'Arriva tarieventabel (2026)'!$A:$C,2,FALSE)))</f>
        <v>13.559999999999999</v>
      </c>
      <c r="J28" s="139">
        <f>IF(J$4="2e klas",
J$10+(VLOOKUP(H28,'Arriva tarieventabel (2026)'!$A:$C,3,FALSE)-VLOOKUP(H$10,'Arriva tarieventabel (2026)'!$A:$C,3,FALSE)),
J$10+(VLOOKUP(H28,'Arriva tarieventabel (2026)'!$A:$C,2,FALSE)-VLOOKUP(H$10,'Arriva tarieventabel (2026)'!$A:$C,2,FALSE)))</f>
        <v>22.360000000000003</v>
      </c>
      <c r="K28" s="109">
        <f>K$21+3</f>
        <v>43</v>
      </c>
      <c r="L28" s="102">
        <f>IF(L$4="2e klas",
L$10+(VLOOKUP(K28,'Arriva tarieventabel (2026)'!$A:$C,3,FALSE)-VLOOKUP(K$10,'Arriva tarieventabel (2026)'!$A:$C,3,FALSE)),
L$10+(VLOOKUP(K28,'Arriva tarieventabel (2026)'!$A:$C,2,FALSE)-VLOOKUP(K$10,'Arriva tarieventabel (2026)'!$A:$C,2,FALSE)))</f>
        <v>11.059999999999999</v>
      </c>
      <c r="M28" s="110">
        <f>IF(M$4="2e klas",
M$10+(VLOOKUP(K28,'Arriva tarieventabel (2026)'!$A:$C,3,FALSE)-VLOOKUP(K$10,'Arriva tarieventabel (2026)'!$A:$C,3,FALSE)),
M$10+(VLOOKUP(K28,'Arriva tarieventabel (2026)'!$A:$C,2,FALSE)-VLOOKUP(K$10,'Arriva tarieventabel (2026)'!$A:$C,2,FALSE)))</f>
        <v>18.760000000000002</v>
      </c>
      <c r="N28" s="113">
        <f t="shared" ref="N28" si="69">N$21+3</f>
        <v>41</v>
      </c>
      <c r="O28" s="102">
        <f>IF(O$4="2e klas",
O$10+(VLOOKUP(N28,'Arriva tarieventabel (2026)'!$A:$C,3,FALSE)-VLOOKUP(N$10,'Arriva tarieventabel (2026)'!$A:$C,3,FALSE)),
O$10+(VLOOKUP(N28,'Arriva tarieventabel (2026)'!$A:$C,2,FALSE)-VLOOKUP(N$10,'Arriva tarieventabel (2026)'!$A:$C,2,FALSE)))</f>
        <v>10.57</v>
      </c>
      <c r="P28" s="110">
        <f>IF(P$4="2e klas",
P$10+(VLOOKUP(N28,'Arriva tarieventabel (2026)'!$A:$C,3,FALSE)-VLOOKUP(N$10,'Arriva tarieventabel (2026)'!$A:$C,3,FALSE)),
P$10+(VLOOKUP(N28,'Arriva tarieventabel (2026)'!$A:$C,2,FALSE)-VLOOKUP(N$10,'Arriva tarieventabel (2026)'!$A:$C,2,FALSE)))</f>
        <v>18.759999999999998</v>
      </c>
      <c r="Q28" s="113">
        <f t="shared" ref="Q28" si="70">Q$21+3</f>
        <v>33</v>
      </c>
      <c r="R28" s="114">
        <f>IF(R$4="2e klas",
R$10+(VLOOKUP(Q28,'Arriva tarieventabel (2026)'!$A:$C,3,FALSE)-VLOOKUP(Q$10,'Arriva tarieventabel (2026)'!$A:$C,3,FALSE)),
R$10+(VLOOKUP(Q28,'Arriva tarieventabel (2026)'!$A:$C,2,FALSE)-VLOOKUP(Q$10,'Arriva tarieventabel (2026)'!$A:$C,2,FALSE)))</f>
        <v>7.57</v>
      </c>
      <c r="S28" s="114">
        <f>IF(S$4="2e klas",
S$10+(VLOOKUP(Q28,'Arriva tarieventabel (2026)'!$A:$C,3,FALSE)-VLOOKUP(Q$10,'Arriva tarieventabel (2026)'!$A:$C,3,FALSE)),
S$10+(VLOOKUP(Q28,'Arriva tarieventabel (2026)'!$A:$C,2,FALSE)-VLOOKUP(Q$10,'Arriva tarieventabel (2026)'!$A:$C,2,FALSE)))</f>
        <v>12.82</v>
      </c>
      <c r="T28" s="113">
        <f t="shared" ref="T28" si="71">T$21+3</f>
        <v>32</v>
      </c>
      <c r="U28" s="102">
        <f>IF(U$4="2e klas",
U$10+(VLOOKUP(T28,'Arriva tarieventabel (2026)'!$A:$C,3,FALSE)-VLOOKUP(T$10,'Arriva tarieventabel (2026)'!$A:$C,3,FALSE)),
U$10+(VLOOKUP(T28,'Arriva tarieventabel (2026)'!$A:$C,2,FALSE)-VLOOKUP(T$10,'Arriva tarieventabel (2026)'!$A:$C,2,FALSE)))</f>
        <v>8.5</v>
      </c>
      <c r="V28" s="102">
        <f>IF(V$4="2e klas",
V$10+(VLOOKUP(T28,'Arriva tarieventabel (2026)'!$A:$C,3,FALSE)-VLOOKUP(T$10,'Arriva tarieventabel (2026)'!$A:$C,3,FALSE)),
V$10+(VLOOKUP(T28,'Arriva tarieventabel (2026)'!$A:$C,2,FALSE)-VLOOKUP(T$10,'Arriva tarieventabel (2026)'!$A:$C,2,FALSE)))</f>
        <v>13.59</v>
      </c>
      <c r="W28" s="113">
        <f t="shared" ref="W28" si="72">W$21+3</f>
        <v>29</v>
      </c>
      <c r="X28" s="102">
        <f>IF(X$4="2e klas",
X$10+(VLOOKUP(W28,'Arriva tarieventabel (2026)'!$A:$C,3,FALSE)-VLOOKUP(W$10,'Arriva tarieventabel (2026)'!$A:$C,3,FALSE)),
X$10+(VLOOKUP(W28,'Arriva tarieventabel (2026)'!$A:$C,2,FALSE)-VLOOKUP(W$10,'Arriva tarieventabel (2026)'!$A:$C,2,FALSE)))</f>
        <v>7.81</v>
      </c>
      <c r="Y28" s="102">
        <f>IF(Y$4="2e klas",
Y$10+(VLOOKUP(W28,'Arriva tarieventabel (2026)'!$A:$C,3,FALSE)-VLOOKUP(W$10,'Arriva tarieventabel (2026)'!$A:$C,3,FALSE)),
Y$10+(VLOOKUP(W28,'Arriva tarieventabel (2026)'!$A:$C,2,FALSE)-VLOOKUP(W$10,'Arriva tarieventabel (2026)'!$A:$C,2,FALSE)))</f>
        <v>12.420000000000002</v>
      </c>
      <c r="Z28" s="113">
        <f t="shared" ref="Z28" si="73">Z$21+3</f>
        <v>26</v>
      </c>
      <c r="AA28" s="102">
        <f>IF(AA$4="2e klas",
AA$10+(VLOOKUP(Z28,'Arriva tarieventabel (2026)'!$A:$C,3,FALSE)-VLOOKUP(Z$10,'Arriva tarieventabel (2026)'!$A:$C,3,FALSE)),
AA$10+(VLOOKUP(Z28,'Arriva tarieventabel (2026)'!$A:$C,2,FALSE)-VLOOKUP(Z$10,'Arriva tarieventabel (2026)'!$A:$C,2,FALSE)))</f>
        <v>7.12</v>
      </c>
      <c r="AB28" s="102">
        <f>IF(AB$4="2e klas",
AB$10+(VLOOKUP(Z28,'Arriva tarieventabel (2026)'!$A:$C,3,FALSE)-VLOOKUP(Z$10,'Arriva tarieventabel (2026)'!$A:$C,3,FALSE)),
AB$10+(VLOOKUP(Z28,'Arriva tarieventabel (2026)'!$A:$C,2,FALSE)-VLOOKUP(Z$10,'Arriva tarieventabel (2026)'!$A:$C,2,FALSE)))</f>
        <v>11.26</v>
      </c>
      <c r="AC28" s="113">
        <f t="shared" ref="AC28" si="74">AC$21+3</f>
        <v>22</v>
      </c>
      <c r="AD28" s="102">
        <f>IF(AD$4="2e klas",
AD$10+(VLOOKUP(AC28,'Arriva tarieventabel (2026)'!$A:$C,3,FALSE)-VLOOKUP(AC$10,'Arriva tarieventabel (2026)'!$A:$C,3,FALSE)),
AD$10+(VLOOKUP(AC28,'Arriva tarieventabel (2026)'!$A:$C,2,FALSE)-VLOOKUP(AC$10,'Arriva tarieventabel (2026)'!$A:$C,2,FALSE)))</f>
        <v>6.2</v>
      </c>
      <c r="AE28" s="102">
        <f>IF(AE$4="2e klas",
AE$10+(VLOOKUP(AC28,'Arriva tarieventabel (2026)'!$A:$C,3,FALSE)-VLOOKUP(AC$10,'Arriva tarieventabel (2026)'!$A:$C,3,FALSE)),
AE$10+(VLOOKUP(AC28,'Arriva tarieventabel (2026)'!$A:$C,2,FALSE)-VLOOKUP(AC$10,'Arriva tarieventabel (2026)'!$A:$C,2,FALSE)))</f>
        <v>9.6999999999999993</v>
      </c>
      <c r="AF28" s="113">
        <f t="shared" ref="AF28" si="75">AF$21+3</f>
        <v>19</v>
      </c>
      <c r="AG28" s="102">
        <f>IF(AG$4="2e klas",
AG$10+(VLOOKUP(AF28,'Arriva tarieventabel (2026)'!$A:$C,3,FALSE)-VLOOKUP(AF$10,'Arriva tarieventabel (2026)'!$A:$C,3,FALSE)),
AG$10+(VLOOKUP(AF28,'Arriva tarieventabel (2026)'!$A:$C,2,FALSE)-VLOOKUP(AF$10,'Arriva tarieventabel (2026)'!$A:$C,2,FALSE)))</f>
        <v>5.52</v>
      </c>
      <c r="AH28" s="102">
        <f>IF(AH$4="2e klas",
AH$10+(VLOOKUP(AF28,'Arriva tarieventabel (2026)'!$A:$C,3,FALSE)-VLOOKUP(AF$10,'Arriva tarieventabel (2026)'!$A:$C,3,FALSE)),
AH$10+(VLOOKUP(AF28,'Arriva tarieventabel (2026)'!$A:$C,2,FALSE)-VLOOKUP(AF$10,'Arriva tarieventabel (2026)'!$A:$C,2,FALSE)))</f>
        <v>8.5399999999999991</v>
      </c>
      <c r="AI28" s="113">
        <f t="shared" ref="AI28" si="76">AI$21+3</f>
        <v>16</v>
      </c>
      <c r="AJ28" s="102">
        <f>IF(AJ$4="2e klas",
AJ$10+(VLOOKUP(AI28,'Arriva tarieventabel (2026)'!$A:$C,3,FALSE)-VLOOKUP(AI$10,'Arriva tarieventabel (2026)'!$A:$C,3,FALSE)),
AJ$10+(VLOOKUP(AI28,'Arriva tarieventabel (2026)'!$A:$C,2,FALSE)-VLOOKUP(AI$10,'Arriva tarieventabel (2026)'!$A:$C,2,FALSE)))</f>
        <v>4.83</v>
      </c>
      <c r="AK28" s="102">
        <f>IF(AK$4="2e klas",
AK$10+(VLOOKUP(AI28,'Arriva tarieventabel (2026)'!$A:$C,3,FALSE)-VLOOKUP(AI$10,'Arriva tarieventabel (2026)'!$A:$C,3,FALSE)),
AK$10+(VLOOKUP(AI28,'Arriva tarieventabel (2026)'!$A:$C,2,FALSE)-VLOOKUP(AI$10,'Arriva tarieventabel (2026)'!$A:$C,2,FALSE)))</f>
        <v>7.37</v>
      </c>
      <c r="AL28" s="113">
        <f t="shared" ref="AL28" si="77">AL$21+3</f>
        <v>14</v>
      </c>
      <c r="AM28" s="102">
        <f>IF(AM$4="2e klas",
AM$10+(VLOOKUP(AL28,'Arriva tarieventabel (2026)'!$A:$C,3,FALSE)-VLOOKUP(AL$10,'Arriva tarieventabel (2026)'!$A:$C,3,FALSE)),
AM$10+(VLOOKUP(AL28,'Arriva tarieventabel (2026)'!$A:$C,2,FALSE)-VLOOKUP(AL$10,'Arriva tarieventabel (2026)'!$A:$C,2,FALSE)))</f>
        <v>4.37</v>
      </c>
      <c r="AN28" s="102">
        <f>IF(AN$4="2e klas",
AN$10+(VLOOKUP(AL28,'Arriva tarieventabel (2026)'!$A:$C,3,FALSE)-VLOOKUP(AL$10,'Arriva tarieventabel (2026)'!$A:$C,3,FALSE)),
AN$10+(VLOOKUP(AL28,'Arriva tarieventabel (2026)'!$A:$C,2,FALSE)-VLOOKUP(AL$10,'Arriva tarieventabel (2026)'!$A:$C,2,FALSE)))</f>
        <v>6.6</v>
      </c>
      <c r="AO28" s="113">
        <f t="shared" ref="AO28" si="78">AO$21+3</f>
        <v>10</v>
      </c>
      <c r="AP28" s="102">
        <f>IF(AP$4="2e klas",
AP$10+(VLOOKUP(AO28,'Arriva tarieventabel (2026)'!$A:$C,3,FALSE)-VLOOKUP(AO$10,'Arriva tarieventabel (2026)'!$A:$C,3,FALSE)),
AP$10+(VLOOKUP(AO28,'Arriva tarieventabel (2026)'!$A:$C,2,FALSE)-VLOOKUP(AO$10,'Arriva tarieventabel (2026)'!$A:$C,2,FALSE)))</f>
        <v>3.45</v>
      </c>
      <c r="AQ28" s="102">
        <f>IF(AQ$4="2e klas",
AQ$10+(VLOOKUP(AO28,'Arriva tarieventabel (2026)'!$A:$C,3,FALSE)-VLOOKUP(AO$10,'Arriva tarieventabel (2026)'!$A:$C,3,FALSE)),
AQ$10+(VLOOKUP(AO28,'Arriva tarieventabel (2026)'!$A:$C,2,FALSE)-VLOOKUP(AO$10,'Arriva tarieventabel (2026)'!$A:$C,2,FALSE)))</f>
        <v>5.04</v>
      </c>
      <c r="AR28" s="113">
        <f t="shared" ref="AR28" si="79">AR$21+3</f>
        <v>8</v>
      </c>
      <c r="AS28" s="102">
        <f>IF(AS$4="2e klas",
AS$10+(VLOOKUP(AR28,'Arriva tarieventabel (2026)'!$A:$C,3,FALSE)-VLOOKUP(AR$10,'Arriva tarieventabel (2026)'!$A:$C,3,FALSE)),
AS$10+(VLOOKUP(AR28,'Arriva tarieventabel (2026)'!$A:$C,2,FALSE)-VLOOKUP(AR$10,'Arriva tarieventabel (2026)'!$A:$C,2,FALSE)))</f>
        <v>2.99</v>
      </c>
      <c r="AT28" s="102">
        <f>IF(AT$4="2e klas",
AT$10+(VLOOKUP(AR28,'Arriva tarieventabel (2026)'!$A:$C,3,FALSE)-VLOOKUP(AR$10,'Arriva tarieventabel (2026)'!$A:$C,3,FALSE)),
AT$10+(VLOOKUP(AR28,'Arriva tarieventabel (2026)'!$A:$C,2,FALSE)-VLOOKUP(AR$10,'Arriva tarieventabel (2026)'!$A:$C,2,FALSE)))</f>
        <v>4.2699999999999996</v>
      </c>
      <c r="AU28" s="113">
        <f t="shared" ref="AU28" si="80">AU$21+3</f>
        <v>6</v>
      </c>
      <c r="AV28" s="102">
        <f>IF(AV$4="2e klas",
AV$10+(VLOOKUP(AU28,'Arriva tarieventabel (2026)'!$A:$C,3,FALSE)-VLOOKUP(AU$10,'Arriva tarieventabel (2026)'!$A:$C,3,FALSE)),
AV$10+(VLOOKUP(AU28,'Arriva tarieventabel (2026)'!$A:$C,2,FALSE)-VLOOKUP(AU$10,'Arriva tarieventabel (2026)'!$A:$C,2,FALSE)))</f>
        <v>2.54</v>
      </c>
      <c r="AW28" s="102">
        <f>IF(AW$4="2e klas",
AW$10+(VLOOKUP(AU28,'Arriva tarieventabel (2026)'!$A:$C,3,FALSE)-VLOOKUP(AU$10,'Arriva tarieventabel (2026)'!$A:$C,3,FALSE)),
AW$10+(VLOOKUP(AU28,'Arriva tarieventabel (2026)'!$A:$C,2,FALSE)-VLOOKUP(AU$10,'Arriva tarieventabel (2026)'!$A:$C,2,FALSE)))</f>
        <v>3.49</v>
      </c>
      <c r="AX28" s="113">
        <f t="shared" ref="AX28" si="81">AX$21+3</f>
        <v>3</v>
      </c>
      <c r="AY28" s="102">
        <f>IF(AY$4="2e klas",
AY$10+(VLOOKUP(AX28,'Arriva tarieventabel (2026)'!$A:$C,3,FALSE)-VLOOKUP(AX$10,'Arriva tarieventabel (2026)'!$A:$C,3,FALSE)),
AY$10+(VLOOKUP(AX28,'Arriva tarieventabel (2026)'!$A:$C,2,FALSE)-VLOOKUP(AX$10,'Arriva tarieventabel (2026)'!$A:$C,2,FALSE)))</f>
        <v>1.8499999999999996</v>
      </c>
      <c r="AZ28" s="102">
        <f>IF(AZ$4="2e klas",
AZ$10+(VLOOKUP(AX28,'Arriva tarieventabel (2026)'!$A:$C,3,FALSE)-VLOOKUP(AX$10,'Arriva tarieventabel (2026)'!$A:$C,3,FALSE)),
AZ$10+(VLOOKUP(AX28,'Arriva tarieventabel (2026)'!$A:$C,2,FALSE)-VLOOKUP(AX$10,'Arriva tarieventabel (2026)'!$A:$C,2,FALSE)))</f>
        <v>2.3200000000000003</v>
      </c>
      <c r="BA28" s="113">
        <f t="shared" ref="BA28" si="82">BA$21+3</f>
        <v>6</v>
      </c>
      <c r="BB28" s="102">
        <f>IF(BB$4="2e klas",
BB$10+(VLOOKUP(BA28,'Arriva tarieventabel (2026)'!$A:$C,3,FALSE)-VLOOKUP(BA$10,'Arriva tarieventabel (2026)'!$A:$C,3,FALSE)),
BB$10+(VLOOKUP(BA28,'Arriva tarieventabel (2026)'!$A:$C,2,FALSE)-VLOOKUP(BA$10,'Arriva tarieventabel (2026)'!$A:$C,2,FALSE)))</f>
        <v>2.54</v>
      </c>
      <c r="BC28" s="102">
        <f>IF(BC$4="2e klas",
BC$10+(VLOOKUP(BA28,'Arriva tarieventabel (2026)'!$A:$C,3,FALSE)-VLOOKUP(BA$10,'Arriva tarieventabel (2026)'!$A:$C,3,FALSE)),
BC$10+(VLOOKUP(BA28,'Arriva tarieventabel (2026)'!$A:$C,2,FALSE)-VLOOKUP(BA$10,'Arriva tarieventabel (2026)'!$A:$C,2,FALSE)))</f>
        <v>3.49</v>
      </c>
      <c r="BD28" s="113">
        <f t="shared" ref="BD28" si="83">BD$21+3</f>
        <v>9</v>
      </c>
      <c r="BE28" s="102">
        <f>IF(BE$4="2e klas",
BE$10+(VLOOKUP(BD28,'Arriva tarieventabel (2026)'!$A:$C,3,FALSE)-VLOOKUP(BD$10,'Arriva tarieventabel (2026)'!$A:$C,3,FALSE)),
BE$10+(VLOOKUP(BD28,'Arriva tarieventabel (2026)'!$A:$C,2,FALSE)-VLOOKUP(BD$10,'Arriva tarieventabel (2026)'!$A:$C,2,FALSE)))</f>
        <v>3.2200000000000006</v>
      </c>
      <c r="BF28" s="110">
        <f>IF(BF$4="2e klas",
BF$10+(VLOOKUP(BD28,'Arriva tarieventabel (2026)'!$A:$C,3,FALSE)-VLOOKUP(BD$10,'Arriva tarieventabel (2026)'!$A:$C,3,FALSE)),
BF$10+(VLOOKUP(BD28,'Arriva tarieventabel (2026)'!$A:$C,2,FALSE)-VLOOKUP(BD$10,'Arriva tarieventabel (2026)'!$A:$C,2,FALSE)))</f>
        <v>4.66</v>
      </c>
      <c r="BG28" s="113">
        <f t="shared" ref="BG28" si="84">BG$21+3</f>
        <v>10</v>
      </c>
      <c r="BH28" s="113">
        <f>IF(BH$4="2e klas",
BH$10+(VLOOKUP(BG28,'Arriva tarieventabel (2026)'!$A:$C,3,FALSE)-VLOOKUP(BG$10,'Arriva tarieventabel (2026)'!$A:$C,3,FALSE)),
BH$10+(VLOOKUP(BG28,'Arriva tarieventabel (2026)'!$A:$C,2,FALSE)-VLOOKUP(BG$10,'Arriva tarieventabel (2026)'!$A:$C,2,FALSE)))</f>
        <v>3.45</v>
      </c>
      <c r="BI28" s="113">
        <f>IF(BI$4="2e klas",
BI$10+(VLOOKUP(BG28,'Arriva tarieventabel (2026)'!$A:$C,3,FALSE)-VLOOKUP(BG$10,'Arriva tarieventabel (2026)'!$A:$C,3,FALSE)),
BI$10+(VLOOKUP(BG28,'Arriva tarieventabel (2026)'!$A:$C,2,FALSE)-VLOOKUP(BG$10,'Arriva tarieventabel (2026)'!$A:$C,2,FALSE)))</f>
        <v>5.0400000000000009</v>
      </c>
      <c r="BJ28" s="113">
        <f t="shared" ref="BJ28" si="85">BJ$21+3</f>
        <v>21</v>
      </c>
      <c r="BK28" s="102">
        <f>IF(BK$4="2e klas",
BK$10+(VLOOKUP(BJ28,'Arriva tarieventabel (2026)'!$A:$C,3,FALSE)-VLOOKUP(BJ$10,'Arriva tarieventabel (2026)'!$A:$C,3,FALSE)),
BK$10+(VLOOKUP(BJ28,'Arriva tarieventabel (2026)'!$A:$C,2,FALSE)-VLOOKUP(BJ$10,'Arriva tarieventabel (2026)'!$A:$C,2,FALSE)))</f>
        <v>5.98</v>
      </c>
      <c r="BL28" s="102">
        <f>IF(BL$4="2e klas",
BL$10+(VLOOKUP(BJ28,'Arriva tarieventabel (2026)'!$A:$C,3,FALSE)-VLOOKUP(BJ$10,'Arriva tarieventabel (2026)'!$A:$C,3,FALSE)),
BL$10+(VLOOKUP(BJ28,'Arriva tarieventabel (2026)'!$A:$C,2,FALSE)-VLOOKUP(BJ$10,'Arriva tarieventabel (2026)'!$A:$C,2,FALSE)))</f>
        <v>9.32</v>
      </c>
      <c r="BM28" s="101">
        <f t="shared" ref="BM28" si="86">BM$21+3</f>
        <v>24</v>
      </c>
      <c r="BN28" s="102">
        <f>IF(BN$4="2e klas",
BN$10+(VLOOKUP(BM28,'Arriva tarieventabel (2026)'!$A:$C,3,FALSE)-VLOOKUP(BM$10,'Arriva tarieventabel (2026)'!$A:$C,3,FALSE)),
BN$10+(VLOOKUP(BM28,'Arriva tarieventabel (2026)'!$A:$C,2,FALSE)-VLOOKUP(BM$10,'Arriva tarieventabel (2026)'!$A:$C,2,FALSE)))</f>
        <v>6.66</v>
      </c>
      <c r="BO28" s="102">
        <f>IF(BO$4="2e klas",
BO$10+(VLOOKUP(BM28,'Arriva tarieventabel (2026)'!$A:$C,3,FALSE)-VLOOKUP(BM$10,'Arriva tarieventabel (2026)'!$A:$C,3,FALSE)),
BO$10+(VLOOKUP(BM28,'Arriva tarieventabel (2026)'!$A:$C,2,FALSE)-VLOOKUP(BM$10,'Arriva tarieventabel (2026)'!$A:$C,2,FALSE)))</f>
        <v>10.48</v>
      </c>
      <c r="BP28" s="101">
        <v>1</v>
      </c>
      <c r="BQ28" s="102">
        <f>IF(BQ$4="2e klas",
(VLOOKUP(BP28,'Arriva tarieventabel (2026)'!$A:$C,3,FALSE))*1,
(VLOOKUP(BP28,'Arriva tarieventabel (2026)'!$A:$C,2,FALSE)))*1</f>
        <v>1.39</v>
      </c>
      <c r="BR28" s="102">
        <f>IF(BR$4="2e klas",
(VLOOKUP(BP28,'Arriva tarieventabel (2026)'!$A:$C,3,FALSE))*1,
(VLOOKUP(BP28,'Arriva tarieventabel (2026)'!$A:$C,2,FALSE)))*1</f>
        <v>1.55</v>
      </c>
      <c r="BS28" s="99"/>
      <c r="BT28" s="100"/>
      <c r="BU28" s="100"/>
      <c r="BV28" s="101">
        <v>2</v>
      </c>
      <c r="BW28" s="102">
        <f>IF(BW$4="2e klas",
(VLOOKUP(BV28,'Arriva tarieventabel (2026)'!$A:$C,3,FALSE))*1,
(VLOOKUP(BV28,'Arriva tarieventabel (2026)'!$A:$C,2,FALSE)))*1</f>
        <v>1.62</v>
      </c>
      <c r="BX28" s="102">
        <f>IF(BX$4="2e klas",
(VLOOKUP(BV28,'Arriva tarieventabel (2026)'!$A:$C,3,FALSE))*1,
(VLOOKUP(BV28,'Arriva tarieventabel (2026)'!$A:$C,2,FALSE)))*1</f>
        <v>1.94</v>
      </c>
    </row>
    <row r="29" spans="1:76" x14ac:dyDescent="0.35">
      <c r="A29" s="28" t="s">
        <v>26</v>
      </c>
      <c r="B29" s="137">
        <f t="shared" ref="B29" si="87">B$21+5</f>
        <v>45</v>
      </c>
      <c r="C29" s="138">
        <f>IF(C$4="2e klas",
C$10+(VLOOKUP(B29,'Arriva tarieventabel (2026)'!$A:$C,3,FALSE)-VLOOKUP(B$10,'Arriva tarieventabel (2026)'!$A:$C,3,FALSE)),
C$10+(VLOOKUP(B29,'Arriva tarieventabel (2026)'!$A:$C,2,FALSE)-VLOOKUP(B$10,'Arriva tarieventabel (2026)'!$A:$C,2,FALSE)))</f>
        <v>16.420000000000002</v>
      </c>
      <c r="D29" s="139">
        <f>IF(D$4="2e klas",
D$10+(VLOOKUP(B29,'Arriva tarieventabel (2026)'!$A:$C,3,FALSE)-VLOOKUP(B$10,'Arriva tarieventabel (2026)'!$A:$C,3,FALSE)),
D$10+(VLOOKUP(B29,'Arriva tarieventabel (2026)'!$A:$C,2,FALSE)-VLOOKUP(B$10,'Arriva tarieventabel (2026)'!$A:$C,2,FALSE)))</f>
        <v>26.330000000000002</v>
      </c>
      <c r="E29" s="137">
        <f t="shared" ref="E29" si="88">E$21+5</f>
        <v>45</v>
      </c>
      <c r="F29" s="138">
        <f>IF(F$4="2e klas",
F$10+(VLOOKUP(E29,'Arriva tarieventabel (2026)'!$A:$C,3,FALSE)-VLOOKUP(E$10,'Arriva tarieventabel (2026)'!$A:$C,3,FALSE)),
F$10+(VLOOKUP(E29,'Arriva tarieventabel (2026)'!$A:$C,2,FALSE)-VLOOKUP(E$10,'Arriva tarieventabel (2026)'!$A:$C,2,FALSE)))</f>
        <v>16.420000000000002</v>
      </c>
      <c r="G29" s="139">
        <f>IF(G$4="2e klas",
G$10+(VLOOKUP(E29,'Arriva tarieventabel (2026)'!$A:$C,3,FALSE)-VLOOKUP(E$10,'Arriva tarieventabel (2026)'!$A:$C,3,FALSE)),
G$10+(VLOOKUP(E29,'Arriva tarieventabel (2026)'!$A:$C,2,FALSE)-VLOOKUP(E$10,'Arriva tarieventabel (2026)'!$A:$C,2,FALSE)))</f>
        <v>26.330000000000002</v>
      </c>
      <c r="H29" s="137">
        <f t="shared" ref="H29" si="89">H$21+5</f>
        <v>45</v>
      </c>
      <c r="I29" s="138">
        <f>IF(I$4="2e klas",
I$10+(VLOOKUP(H29,'Arriva tarieventabel (2026)'!$A:$C,3,FALSE)-VLOOKUP(H$10,'Arriva tarieventabel (2026)'!$A:$C,3,FALSE)),
I$10+(VLOOKUP(H29,'Arriva tarieventabel (2026)'!$A:$C,2,FALSE)-VLOOKUP(H$10,'Arriva tarieventabel (2026)'!$A:$C,2,FALSE)))</f>
        <v>14.02</v>
      </c>
      <c r="J29" s="139">
        <f>IF(J$4="2e klas",
J$10+(VLOOKUP(H29,'Arriva tarieventabel (2026)'!$A:$C,3,FALSE)-VLOOKUP(H$10,'Arriva tarieventabel (2026)'!$A:$C,3,FALSE)),
J$10+(VLOOKUP(H29,'Arriva tarieventabel (2026)'!$A:$C,2,FALSE)-VLOOKUP(H$10,'Arriva tarieventabel (2026)'!$A:$C,2,FALSE)))</f>
        <v>23.130000000000003</v>
      </c>
      <c r="K29" s="109">
        <f>K$21+5</f>
        <v>45</v>
      </c>
      <c r="L29" s="102">
        <f>IF(L$4="2e klas",
L$10+(VLOOKUP(K29,'Arriva tarieventabel (2026)'!$A:$C,3,FALSE)-VLOOKUP(K$10,'Arriva tarieventabel (2026)'!$A:$C,3,FALSE)),
L$10+(VLOOKUP(K29,'Arriva tarieventabel (2026)'!$A:$C,2,FALSE)-VLOOKUP(K$10,'Arriva tarieventabel (2026)'!$A:$C,2,FALSE)))</f>
        <v>11.52</v>
      </c>
      <c r="M29" s="110">
        <f>IF(M$4="2e klas",
M$10+(VLOOKUP(K29,'Arriva tarieventabel (2026)'!$A:$C,3,FALSE)-VLOOKUP(K$10,'Arriva tarieventabel (2026)'!$A:$C,3,FALSE)),
M$10+(VLOOKUP(K29,'Arriva tarieventabel (2026)'!$A:$C,2,FALSE)-VLOOKUP(K$10,'Arriva tarieventabel (2026)'!$A:$C,2,FALSE)))</f>
        <v>19.53</v>
      </c>
      <c r="N29" s="113">
        <f t="shared" ref="N29" si="90">N$21+5</f>
        <v>43</v>
      </c>
      <c r="O29" s="102">
        <f>IF(O$4="2e klas",
O$10+(VLOOKUP(N29,'Arriva tarieventabel (2026)'!$A:$C,3,FALSE)-VLOOKUP(N$10,'Arriva tarieventabel (2026)'!$A:$C,3,FALSE)),
O$10+(VLOOKUP(N29,'Arriva tarieventabel (2026)'!$A:$C,2,FALSE)-VLOOKUP(N$10,'Arriva tarieventabel (2026)'!$A:$C,2,FALSE)))</f>
        <v>11.02</v>
      </c>
      <c r="P29" s="110">
        <f>IF(P$4="2e klas",
P$10+(VLOOKUP(N29,'Arriva tarieventabel (2026)'!$A:$C,3,FALSE)-VLOOKUP(N$10,'Arriva tarieventabel (2026)'!$A:$C,3,FALSE)),
P$10+(VLOOKUP(N29,'Arriva tarieventabel (2026)'!$A:$C,2,FALSE)-VLOOKUP(N$10,'Arriva tarieventabel (2026)'!$A:$C,2,FALSE)))</f>
        <v>19.53</v>
      </c>
      <c r="Q29" s="113">
        <f t="shared" ref="Q29" si="91">Q$21+5</f>
        <v>35</v>
      </c>
      <c r="R29" s="114">
        <f>IF(R$4="2e klas",
R$10+(VLOOKUP(Q29,'Arriva tarieventabel (2026)'!$A:$C,3,FALSE)-VLOOKUP(Q$10,'Arriva tarieventabel (2026)'!$A:$C,3,FALSE)),
R$10+(VLOOKUP(Q29,'Arriva tarieventabel (2026)'!$A:$C,2,FALSE)-VLOOKUP(Q$10,'Arriva tarieventabel (2026)'!$A:$C,2,FALSE)))</f>
        <v>8.0299999999999994</v>
      </c>
      <c r="S29" s="114">
        <f>IF(S$4="2e klas",
S$10+(VLOOKUP(Q29,'Arriva tarieventabel (2026)'!$A:$C,3,FALSE)-VLOOKUP(Q$10,'Arriva tarieventabel (2026)'!$A:$C,3,FALSE)),
S$10+(VLOOKUP(Q29,'Arriva tarieventabel (2026)'!$A:$C,2,FALSE)-VLOOKUP(Q$10,'Arriva tarieventabel (2026)'!$A:$C,2,FALSE)))</f>
        <v>13.59</v>
      </c>
      <c r="T29" s="113">
        <f t="shared" ref="T29" si="92">T$21+5</f>
        <v>34</v>
      </c>
      <c r="U29" s="102">
        <f>IF(U$4="2e klas",
U$10+(VLOOKUP(T29,'Arriva tarieventabel (2026)'!$A:$C,3,FALSE)-VLOOKUP(T$10,'Arriva tarieventabel (2026)'!$A:$C,3,FALSE)),
U$10+(VLOOKUP(T29,'Arriva tarieventabel (2026)'!$A:$C,2,FALSE)-VLOOKUP(T$10,'Arriva tarieventabel (2026)'!$A:$C,2,FALSE)))</f>
        <v>8.9600000000000009</v>
      </c>
      <c r="V29" s="102">
        <f>IF(V$4="2e klas",
V$10+(VLOOKUP(T29,'Arriva tarieventabel (2026)'!$A:$C,3,FALSE)-VLOOKUP(T$10,'Arriva tarieventabel (2026)'!$A:$C,3,FALSE)),
V$10+(VLOOKUP(T29,'Arriva tarieventabel (2026)'!$A:$C,2,FALSE)-VLOOKUP(T$10,'Arriva tarieventabel (2026)'!$A:$C,2,FALSE)))</f>
        <v>14.37</v>
      </c>
      <c r="W29" s="113">
        <f t="shared" ref="W29" si="93">W$21+5</f>
        <v>31</v>
      </c>
      <c r="X29" s="102">
        <f>IF(X$4="2e klas",
X$10+(VLOOKUP(W29,'Arriva tarieventabel (2026)'!$A:$C,3,FALSE)-VLOOKUP(W$10,'Arriva tarieventabel (2026)'!$A:$C,3,FALSE)),
X$10+(VLOOKUP(W29,'Arriva tarieventabel (2026)'!$A:$C,2,FALSE)-VLOOKUP(W$10,'Arriva tarieventabel (2026)'!$A:$C,2,FALSE)))</f>
        <v>8.27</v>
      </c>
      <c r="Y29" s="102">
        <f>IF(Y$4="2e klas",
Y$10+(VLOOKUP(W29,'Arriva tarieventabel (2026)'!$A:$C,3,FALSE)-VLOOKUP(W$10,'Arriva tarieventabel (2026)'!$A:$C,3,FALSE)),
Y$10+(VLOOKUP(W29,'Arriva tarieventabel (2026)'!$A:$C,2,FALSE)-VLOOKUP(W$10,'Arriva tarieventabel (2026)'!$A:$C,2,FALSE)))</f>
        <v>13.2</v>
      </c>
      <c r="Z29" s="113">
        <f t="shared" ref="Z29" si="94">Z$21+5</f>
        <v>28</v>
      </c>
      <c r="AA29" s="102">
        <f>IF(AA$4="2e klas",
AA$10+(VLOOKUP(Z29,'Arriva tarieventabel (2026)'!$A:$C,3,FALSE)-VLOOKUP(Z$10,'Arriva tarieventabel (2026)'!$A:$C,3,FALSE)),
AA$10+(VLOOKUP(Z29,'Arriva tarieventabel (2026)'!$A:$C,2,FALSE)-VLOOKUP(Z$10,'Arriva tarieventabel (2026)'!$A:$C,2,FALSE)))</f>
        <v>7.58</v>
      </c>
      <c r="AB29" s="102">
        <f>IF(AB$4="2e klas",
AB$10+(VLOOKUP(Z29,'Arriva tarieventabel (2026)'!$A:$C,3,FALSE)-VLOOKUP(Z$10,'Arriva tarieventabel (2026)'!$A:$C,3,FALSE)),
AB$10+(VLOOKUP(Z29,'Arriva tarieventabel (2026)'!$A:$C,2,FALSE)-VLOOKUP(Z$10,'Arriva tarieventabel (2026)'!$A:$C,2,FALSE)))</f>
        <v>12.04</v>
      </c>
      <c r="AC29" s="113">
        <f t="shared" ref="AC29" si="95">AC$21+5</f>
        <v>24</v>
      </c>
      <c r="AD29" s="102">
        <f>IF(AD$4="2e klas",
AD$10+(VLOOKUP(AC29,'Arriva tarieventabel (2026)'!$A:$C,3,FALSE)-VLOOKUP(AC$10,'Arriva tarieventabel (2026)'!$A:$C,3,FALSE)),
AD$10+(VLOOKUP(AC29,'Arriva tarieventabel (2026)'!$A:$C,2,FALSE)-VLOOKUP(AC$10,'Arriva tarieventabel (2026)'!$A:$C,2,FALSE)))</f>
        <v>6.66</v>
      </c>
      <c r="AE29" s="102">
        <f>IF(AE$4="2e klas",
AE$10+(VLOOKUP(AC29,'Arriva tarieventabel (2026)'!$A:$C,3,FALSE)-VLOOKUP(AC$10,'Arriva tarieventabel (2026)'!$A:$C,3,FALSE)),
AE$10+(VLOOKUP(AC29,'Arriva tarieventabel (2026)'!$A:$C,2,FALSE)-VLOOKUP(AC$10,'Arriva tarieventabel (2026)'!$A:$C,2,FALSE)))</f>
        <v>10.48</v>
      </c>
      <c r="AF29" s="113">
        <f t="shared" ref="AF29" si="96">AF$21+5</f>
        <v>21</v>
      </c>
      <c r="AG29" s="102">
        <f>IF(AG$4="2e klas",
AG$10+(VLOOKUP(AF29,'Arriva tarieventabel (2026)'!$A:$C,3,FALSE)-VLOOKUP(AF$10,'Arriva tarieventabel (2026)'!$A:$C,3,FALSE)),
AG$10+(VLOOKUP(AF29,'Arriva tarieventabel (2026)'!$A:$C,2,FALSE)-VLOOKUP(AF$10,'Arriva tarieventabel (2026)'!$A:$C,2,FALSE)))</f>
        <v>5.98</v>
      </c>
      <c r="AH29" s="102">
        <f>IF(AH$4="2e klas",
AH$10+(VLOOKUP(AF29,'Arriva tarieventabel (2026)'!$A:$C,3,FALSE)-VLOOKUP(AF$10,'Arriva tarieventabel (2026)'!$A:$C,3,FALSE)),
AH$10+(VLOOKUP(AF29,'Arriva tarieventabel (2026)'!$A:$C,2,FALSE)-VLOOKUP(AF$10,'Arriva tarieventabel (2026)'!$A:$C,2,FALSE)))</f>
        <v>9.32</v>
      </c>
      <c r="AI29" s="113">
        <f t="shared" ref="AI29" si="97">AI$21+5</f>
        <v>18</v>
      </c>
      <c r="AJ29" s="102">
        <f>IF(AJ$4="2e klas",
AJ$10+(VLOOKUP(AI29,'Arriva tarieventabel (2026)'!$A:$C,3,FALSE)-VLOOKUP(AI$10,'Arriva tarieventabel (2026)'!$A:$C,3,FALSE)),
AJ$10+(VLOOKUP(AI29,'Arriva tarieventabel (2026)'!$A:$C,2,FALSE)-VLOOKUP(AI$10,'Arriva tarieventabel (2026)'!$A:$C,2,FALSE)))</f>
        <v>5.29</v>
      </c>
      <c r="AK29" s="102">
        <f>IF(AK$4="2e klas",
AK$10+(VLOOKUP(AI29,'Arriva tarieventabel (2026)'!$A:$C,3,FALSE)-VLOOKUP(AI$10,'Arriva tarieventabel (2026)'!$A:$C,3,FALSE)),
AK$10+(VLOOKUP(AI29,'Arriva tarieventabel (2026)'!$A:$C,2,FALSE)-VLOOKUP(AI$10,'Arriva tarieventabel (2026)'!$A:$C,2,FALSE)))</f>
        <v>8.15</v>
      </c>
      <c r="AL29" s="113">
        <f t="shared" ref="AL29" si="98">AL$21+5</f>
        <v>16</v>
      </c>
      <c r="AM29" s="102">
        <f>IF(AM$4="2e klas",
AM$10+(VLOOKUP(AL29,'Arriva tarieventabel (2026)'!$A:$C,3,FALSE)-VLOOKUP(AL$10,'Arriva tarieventabel (2026)'!$A:$C,3,FALSE)),
AM$10+(VLOOKUP(AL29,'Arriva tarieventabel (2026)'!$A:$C,2,FALSE)-VLOOKUP(AL$10,'Arriva tarieventabel (2026)'!$A:$C,2,FALSE)))</f>
        <v>4.83</v>
      </c>
      <c r="AN29" s="102">
        <f>IF(AN$4="2e klas",
AN$10+(VLOOKUP(AL29,'Arriva tarieventabel (2026)'!$A:$C,3,FALSE)-VLOOKUP(AL$10,'Arriva tarieventabel (2026)'!$A:$C,3,FALSE)),
AN$10+(VLOOKUP(AL29,'Arriva tarieventabel (2026)'!$A:$C,2,FALSE)-VLOOKUP(AL$10,'Arriva tarieventabel (2026)'!$A:$C,2,FALSE)))</f>
        <v>7.37</v>
      </c>
      <c r="AO29" s="113">
        <f t="shared" ref="AO29" si="99">AO$21+5</f>
        <v>12</v>
      </c>
      <c r="AP29" s="102">
        <f>IF(AP$4="2e klas",
AP$10+(VLOOKUP(AO29,'Arriva tarieventabel (2026)'!$A:$C,3,FALSE)-VLOOKUP(AO$10,'Arriva tarieventabel (2026)'!$A:$C,3,FALSE)),
AP$10+(VLOOKUP(AO29,'Arriva tarieventabel (2026)'!$A:$C,2,FALSE)-VLOOKUP(AO$10,'Arriva tarieventabel (2026)'!$A:$C,2,FALSE)))</f>
        <v>3.91</v>
      </c>
      <c r="AQ29" s="102">
        <f>IF(AQ$4="2e klas",
AQ$10+(VLOOKUP(AO29,'Arriva tarieventabel (2026)'!$A:$C,3,FALSE)-VLOOKUP(AO$10,'Arriva tarieventabel (2026)'!$A:$C,3,FALSE)),
AQ$10+(VLOOKUP(AO29,'Arriva tarieventabel (2026)'!$A:$C,2,FALSE)-VLOOKUP(AO$10,'Arriva tarieventabel (2026)'!$A:$C,2,FALSE)))</f>
        <v>5.82</v>
      </c>
      <c r="AR29" s="113">
        <f t="shared" ref="AR29" si="100">AR$21+5</f>
        <v>10</v>
      </c>
      <c r="AS29" s="102">
        <f>IF(AS$4="2e klas",
AS$10+(VLOOKUP(AR29,'Arriva tarieventabel (2026)'!$A:$C,3,FALSE)-VLOOKUP(AR$10,'Arriva tarieventabel (2026)'!$A:$C,3,FALSE)),
AS$10+(VLOOKUP(AR29,'Arriva tarieventabel (2026)'!$A:$C,2,FALSE)-VLOOKUP(AR$10,'Arriva tarieventabel (2026)'!$A:$C,2,FALSE)))</f>
        <v>3.45</v>
      </c>
      <c r="AT29" s="102">
        <f>IF(AT$4="2e klas",
AT$10+(VLOOKUP(AR29,'Arriva tarieventabel (2026)'!$A:$C,3,FALSE)-VLOOKUP(AR$10,'Arriva tarieventabel (2026)'!$A:$C,3,FALSE)),
AT$10+(VLOOKUP(AR29,'Arriva tarieventabel (2026)'!$A:$C,2,FALSE)-VLOOKUP(AR$10,'Arriva tarieventabel (2026)'!$A:$C,2,FALSE)))</f>
        <v>5.04</v>
      </c>
      <c r="AU29" s="113">
        <f t="shared" ref="AU29" si="101">AU$21+5</f>
        <v>8</v>
      </c>
      <c r="AV29" s="102">
        <f>IF(AV$4="2e klas",
AV$10+(VLOOKUP(AU29,'Arriva tarieventabel (2026)'!$A:$C,3,FALSE)-VLOOKUP(AU$10,'Arriva tarieventabel (2026)'!$A:$C,3,FALSE)),
AV$10+(VLOOKUP(AU29,'Arriva tarieventabel (2026)'!$A:$C,2,FALSE)-VLOOKUP(AU$10,'Arriva tarieventabel (2026)'!$A:$C,2,FALSE)))</f>
        <v>2.99</v>
      </c>
      <c r="AW29" s="102">
        <f>IF(AW$4="2e klas",
AW$10+(VLOOKUP(AU29,'Arriva tarieventabel (2026)'!$A:$C,3,FALSE)-VLOOKUP(AU$10,'Arriva tarieventabel (2026)'!$A:$C,3,FALSE)),
AW$10+(VLOOKUP(AU29,'Arriva tarieventabel (2026)'!$A:$C,2,FALSE)-VLOOKUP(AU$10,'Arriva tarieventabel (2026)'!$A:$C,2,FALSE)))</f>
        <v>4.2699999999999996</v>
      </c>
      <c r="AX29" s="113">
        <f t="shared" ref="AX29" si="102">AX$21+5</f>
        <v>5</v>
      </c>
      <c r="AY29" s="102">
        <f>IF(AY$4="2e klas",
AY$10+(VLOOKUP(AX29,'Arriva tarieventabel (2026)'!$A:$C,3,FALSE)-VLOOKUP(AX$10,'Arriva tarieventabel (2026)'!$A:$C,3,FALSE)),
AY$10+(VLOOKUP(AX29,'Arriva tarieventabel (2026)'!$A:$C,2,FALSE)-VLOOKUP(AX$10,'Arriva tarieventabel (2026)'!$A:$C,2,FALSE)))</f>
        <v>2.3100000000000005</v>
      </c>
      <c r="AZ29" s="102">
        <f>IF(AZ$4="2e klas",
AZ$10+(VLOOKUP(AX29,'Arriva tarieventabel (2026)'!$A:$C,3,FALSE)-VLOOKUP(AX$10,'Arriva tarieventabel (2026)'!$A:$C,3,FALSE)),
AZ$10+(VLOOKUP(AX29,'Arriva tarieventabel (2026)'!$A:$C,2,FALSE)-VLOOKUP(AX$10,'Arriva tarieventabel (2026)'!$A:$C,2,FALSE)))</f>
        <v>3.0999999999999996</v>
      </c>
      <c r="BA29" s="113">
        <f t="shared" ref="BA29" si="103">BA$21+5</f>
        <v>8</v>
      </c>
      <c r="BB29" s="102">
        <f>IF(BB$4="2e klas",
BB$10+(VLOOKUP(BA29,'Arriva tarieventabel (2026)'!$A:$C,3,FALSE)-VLOOKUP(BA$10,'Arriva tarieventabel (2026)'!$A:$C,3,FALSE)),
BB$10+(VLOOKUP(BA29,'Arriva tarieventabel (2026)'!$A:$C,2,FALSE)-VLOOKUP(BA$10,'Arriva tarieventabel (2026)'!$A:$C,2,FALSE)))</f>
        <v>2.99</v>
      </c>
      <c r="BC29" s="102">
        <f>IF(BC$4="2e klas",
BC$10+(VLOOKUP(BA29,'Arriva tarieventabel (2026)'!$A:$C,3,FALSE)-VLOOKUP(BA$10,'Arriva tarieventabel (2026)'!$A:$C,3,FALSE)),
BC$10+(VLOOKUP(BA29,'Arriva tarieventabel (2026)'!$A:$C,2,FALSE)-VLOOKUP(BA$10,'Arriva tarieventabel (2026)'!$A:$C,2,FALSE)))</f>
        <v>4.2699999999999996</v>
      </c>
      <c r="BD29" s="113">
        <f t="shared" ref="BD29" si="104">BD$21+5</f>
        <v>11</v>
      </c>
      <c r="BE29" s="102">
        <f>IF(BE$4="2e klas",
BE$10+(VLOOKUP(BD29,'Arriva tarieventabel (2026)'!$A:$C,3,FALSE)-VLOOKUP(BD$10,'Arriva tarieventabel (2026)'!$A:$C,3,FALSE)),
BE$10+(VLOOKUP(BD29,'Arriva tarieventabel (2026)'!$A:$C,2,FALSE)-VLOOKUP(BD$10,'Arriva tarieventabel (2026)'!$A:$C,2,FALSE)))</f>
        <v>3.6799999999999997</v>
      </c>
      <c r="BF29" s="110">
        <f>IF(BF$4="2e klas",
BF$10+(VLOOKUP(BD29,'Arriva tarieventabel (2026)'!$A:$C,3,FALSE)-VLOOKUP(BD$10,'Arriva tarieventabel (2026)'!$A:$C,3,FALSE)),
BF$10+(VLOOKUP(BD29,'Arriva tarieventabel (2026)'!$A:$C,2,FALSE)-VLOOKUP(BD$10,'Arriva tarieventabel (2026)'!$A:$C,2,FALSE)))</f>
        <v>5.43</v>
      </c>
      <c r="BG29" s="113">
        <f t="shared" ref="BG29" si="105">BG$21+5</f>
        <v>12</v>
      </c>
      <c r="BH29" s="113">
        <f>IF(BH$4="2e klas",
BH$10+(VLOOKUP(BG29,'Arriva tarieventabel (2026)'!$A:$C,3,FALSE)-VLOOKUP(BG$10,'Arriva tarieventabel (2026)'!$A:$C,3,FALSE)),
BH$10+(VLOOKUP(BG29,'Arriva tarieventabel (2026)'!$A:$C,2,FALSE)-VLOOKUP(BG$10,'Arriva tarieventabel (2026)'!$A:$C,2,FALSE)))</f>
        <v>3.91</v>
      </c>
      <c r="BI29" s="113">
        <f>IF(BI$4="2e klas",
BI$10+(VLOOKUP(BG29,'Arriva tarieventabel (2026)'!$A:$C,3,FALSE)-VLOOKUP(BG$10,'Arriva tarieventabel (2026)'!$A:$C,3,FALSE)),
BI$10+(VLOOKUP(BG29,'Arriva tarieventabel (2026)'!$A:$C,2,FALSE)-VLOOKUP(BG$10,'Arriva tarieventabel (2026)'!$A:$C,2,FALSE)))</f>
        <v>5.82</v>
      </c>
      <c r="BJ29" s="113">
        <f t="shared" ref="BJ29" si="106">BJ$21+5</f>
        <v>23</v>
      </c>
      <c r="BK29" s="102">
        <f>IF(BK$4="2e klas",
BK$10+(VLOOKUP(BJ29,'Arriva tarieventabel (2026)'!$A:$C,3,FALSE)-VLOOKUP(BJ$10,'Arriva tarieventabel (2026)'!$A:$C,3,FALSE)),
BK$10+(VLOOKUP(BJ29,'Arriva tarieventabel (2026)'!$A:$C,2,FALSE)-VLOOKUP(BJ$10,'Arriva tarieventabel (2026)'!$A:$C,2,FALSE)))</f>
        <v>6.43</v>
      </c>
      <c r="BL29" s="102">
        <f>IF(BL$4="2e klas",
BL$10+(VLOOKUP(BJ29,'Arriva tarieventabel (2026)'!$A:$C,3,FALSE)-VLOOKUP(BJ$10,'Arriva tarieventabel (2026)'!$A:$C,3,FALSE)),
BL$10+(VLOOKUP(BJ29,'Arriva tarieventabel (2026)'!$A:$C,2,FALSE)-VLOOKUP(BJ$10,'Arriva tarieventabel (2026)'!$A:$C,2,FALSE)))</f>
        <v>10.09</v>
      </c>
      <c r="BM29" s="101">
        <f t="shared" ref="BM29" si="107">BM$21+5</f>
        <v>26</v>
      </c>
      <c r="BN29" s="102">
        <f>IF(BN$4="2e klas",
BN$10+(VLOOKUP(BM29,'Arriva tarieventabel (2026)'!$A:$C,3,FALSE)-VLOOKUP(BM$10,'Arriva tarieventabel (2026)'!$A:$C,3,FALSE)),
BN$10+(VLOOKUP(BM29,'Arriva tarieventabel (2026)'!$A:$C,2,FALSE)-VLOOKUP(BM$10,'Arriva tarieventabel (2026)'!$A:$C,2,FALSE)))</f>
        <v>7.12</v>
      </c>
      <c r="BO29" s="102">
        <f>IF(BO$4="2e klas",
BO$10+(VLOOKUP(BM29,'Arriva tarieventabel (2026)'!$A:$C,3,FALSE)-VLOOKUP(BM$10,'Arriva tarieventabel (2026)'!$A:$C,3,FALSE)),
BO$10+(VLOOKUP(BM29,'Arriva tarieventabel (2026)'!$A:$C,2,FALSE)-VLOOKUP(BM$10,'Arriva tarieventabel (2026)'!$A:$C,2,FALSE)))</f>
        <v>11.26</v>
      </c>
      <c r="BP29" s="101">
        <v>3</v>
      </c>
      <c r="BQ29" s="102">
        <f>IF(BQ$4="2e klas",
(VLOOKUP(BP29,'Arriva tarieventabel (2026)'!$A:$C,3,FALSE))*1,
(VLOOKUP(BP29,'Arriva tarieventabel (2026)'!$A:$C,2,FALSE)))*1</f>
        <v>1.85</v>
      </c>
      <c r="BR29" s="102">
        <f>IF(BR$4="2e klas",
(VLOOKUP(BP29,'Arriva tarieventabel (2026)'!$A:$C,3,FALSE))*1,
(VLOOKUP(BP29,'Arriva tarieventabel (2026)'!$A:$C,2,FALSE)))*1</f>
        <v>2.3199999999999998</v>
      </c>
      <c r="BS29" s="101">
        <v>2</v>
      </c>
      <c r="BT29" s="102">
        <f>IF(BT$4="2e klas",
(VLOOKUP(BS29,'Arriva tarieventabel (2026)'!$A:$C,3,FALSE))*1,
(VLOOKUP(BS29,'Arriva tarieventabel (2026)'!$A:$C,2,FALSE)))*1</f>
        <v>1.62</v>
      </c>
      <c r="BU29" s="102">
        <f>IF(BU$4="2e klas",
(VLOOKUP(BS29,'Arriva tarieventabel (2026)'!$A:$C,3,FALSE))*1,
(VLOOKUP(BS29,'Arriva tarieventabel (2026)'!$A:$C,2,FALSE)))*1</f>
        <v>1.94</v>
      </c>
      <c r="BV29" s="99"/>
      <c r="BW29" s="100"/>
      <c r="BX29" s="100"/>
    </row>
    <row r="31" spans="1:76" x14ac:dyDescent="0.35">
      <c r="O31" s="41"/>
    </row>
    <row r="32" spans="1:76" x14ac:dyDescent="0.35">
      <c r="O32" s="41"/>
    </row>
    <row r="33" spans="1:62" x14ac:dyDescent="0.35">
      <c r="A33" s="21"/>
      <c r="B33" s="30"/>
      <c r="C33" s="21"/>
      <c r="D33" s="21"/>
      <c r="E33" s="21"/>
      <c r="F33" s="22"/>
      <c r="G33" s="22"/>
      <c r="H33" s="22"/>
      <c r="I33" s="22"/>
      <c r="J33" s="30"/>
      <c r="K33" s="30"/>
      <c r="L33" s="21"/>
      <c r="M33" s="21"/>
      <c r="N33" s="21"/>
      <c r="O33" s="41"/>
      <c r="P33" s="31"/>
      <c r="Q33" s="31"/>
      <c r="R33" s="32"/>
      <c r="S33" s="32"/>
      <c r="T33" s="32"/>
      <c r="U33" s="32"/>
      <c r="V33" s="32"/>
      <c r="W33" s="32"/>
      <c r="X33" s="32"/>
      <c r="Y33" s="32"/>
      <c r="Z33" s="32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  <c r="BJ33" s="21"/>
    </row>
    <row r="34" spans="1:62" x14ac:dyDescent="0.35">
      <c r="A34" s="21"/>
      <c r="B34" s="30"/>
      <c r="C34" s="21"/>
      <c r="D34" s="21"/>
      <c r="E34" s="21"/>
      <c r="F34" s="22"/>
      <c r="G34" s="22"/>
      <c r="H34" s="22"/>
      <c r="I34" s="22"/>
      <c r="J34" s="30"/>
      <c r="K34" s="30"/>
      <c r="L34" s="21"/>
      <c r="M34" s="21"/>
      <c r="N34" s="21"/>
      <c r="O34" s="41"/>
      <c r="P34" s="32"/>
      <c r="Q34" s="32"/>
      <c r="R34" s="31"/>
      <c r="S34" s="31"/>
      <c r="T34" s="31"/>
      <c r="U34" s="32"/>
      <c r="V34" s="32"/>
      <c r="W34" s="32"/>
      <c r="X34" s="32"/>
      <c r="Y34" s="32"/>
      <c r="Z34" s="32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  <c r="BJ34" s="21"/>
    </row>
    <row r="35" spans="1:62" x14ac:dyDescent="0.35">
      <c r="A35" s="21"/>
      <c r="B35" s="30"/>
      <c r="C35" s="21"/>
      <c r="D35" s="21"/>
      <c r="E35" s="21"/>
      <c r="F35" s="22"/>
      <c r="G35" s="22"/>
      <c r="H35" s="22"/>
      <c r="I35" s="22"/>
      <c r="J35" s="30"/>
      <c r="K35" s="30"/>
      <c r="L35" s="21"/>
      <c r="M35" s="21"/>
      <c r="N35" s="21"/>
      <c r="O35" s="41"/>
      <c r="P35" s="32"/>
      <c r="Q35" s="32"/>
      <c r="R35" s="32"/>
      <c r="S35" s="32"/>
      <c r="T35" s="32"/>
      <c r="U35" s="31"/>
      <c r="V35" s="31"/>
      <c r="W35" s="42"/>
      <c r="X35" s="32"/>
      <c r="Y35" s="32"/>
      <c r="Z35" s="32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  <c r="BF35" s="21"/>
      <c r="BG35" s="21"/>
      <c r="BH35" s="21"/>
      <c r="BI35" s="21"/>
      <c r="BJ35" s="21"/>
    </row>
    <row r="36" spans="1:62" x14ac:dyDescent="0.35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41"/>
      <c r="P36" s="32"/>
      <c r="Q36" s="32"/>
      <c r="R36" s="32"/>
      <c r="S36" s="32"/>
      <c r="T36" s="32"/>
      <c r="U36" s="32"/>
      <c r="V36" s="32"/>
      <c r="W36" s="32"/>
      <c r="X36" s="33"/>
      <c r="Y36" s="33"/>
      <c r="Z36" s="33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</row>
    <row r="37" spans="1:62" x14ac:dyDescent="0.35">
      <c r="O37" s="41"/>
    </row>
    <row r="38" spans="1:62" x14ac:dyDescent="0.35">
      <c r="O38" s="41"/>
    </row>
    <row r="39" spans="1:62" x14ac:dyDescent="0.35">
      <c r="O39" s="41"/>
    </row>
    <row r="40" spans="1:62" x14ac:dyDescent="0.35">
      <c r="T40" s="41"/>
    </row>
    <row r="41" spans="1:62" x14ac:dyDescent="0.35">
      <c r="T41" s="41"/>
    </row>
    <row r="42" spans="1:62" x14ac:dyDescent="0.35">
      <c r="T42" s="41"/>
    </row>
    <row r="43" spans="1:62" x14ac:dyDescent="0.35">
      <c r="T43" s="41"/>
    </row>
    <row r="44" spans="1:62" x14ac:dyDescent="0.35">
      <c r="T44" s="41"/>
    </row>
    <row r="45" spans="1:62" x14ac:dyDescent="0.35">
      <c r="T45" s="41"/>
    </row>
    <row r="46" spans="1:62" x14ac:dyDescent="0.35">
      <c r="T46" s="41"/>
    </row>
    <row r="47" spans="1:62" x14ac:dyDescent="0.35">
      <c r="T47" s="41"/>
    </row>
    <row r="48" spans="1:62" x14ac:dyDescent="0.35">
      <c r="T48" s="41"/>
    </row>
    <row r="88" spans="2:2" x14ac:dyDescent="0.35">
      <c r="B88" s="39"/>
    </row>
  </sheetData>
  <mergeCells count="26">
    <mergeCell ref="B1:M1"/>
    <mergeCell ref="BG3:BI3"/>
    <mergeCell ref="BJ3:BL3"/>
    <mergeCell ref="BM3:BO3"/>
    <mergeCell ref="AL3:AN3"/>
    <mergeCell ref="AO3:AQ3"/>
    <mergeCell ref="AR3:AT3"/>
    <mergeCell ref="AU3:AW3"/>
    <mergeCell ref="AX3:AZ3"/>
    <mergeCell ref="BA3:BC3"/>
    <mergeCell ref="BP3:BR3"/>
    <mergeCell ref="BS3:BU3"/>
    <mergeCell ref="BV3:BX3"/>
    <mergeCell ref="AI3:AK3"/>
    <mergeCell ref="B3:D3"/>
    <mergeCell ref="E3:G3"/>
    <mergeCell ref="H3:J3"/>
    <mergeCell ref="K3:M3"/>
    <mergeCell ref="N3:P3"/>
    <mergeCell ref="Q3:S3"/>
    <mergeCell ref="T3:V3"/>
    <mergeCell ref="W3:Y3"/>
    <mergeCell ref="Z3:AB3"/>
    <mergeCell ref="AC3:AE3"/>
    <mergeCell ref="AF3:AH3"/>
    <mergeCell ref="BD3:BF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6C256-2E36-4AD1-B004-8EA9F49D4F5B}">
  <sheetPr>
    <tabColor theme="8"/>
  </sheetPr>
  <dimension ref="A1:J41"/>
  <sheetViews>
    <sheetView zoomScale="85" zoomScaleNormal="85" workbookViewId="0">
      <selection activeCell="N12" sqref="N12"/>
    </sheetView>
  </sheetViews>
  <sheetFormatPr defaultRowHeight="15.5" x14ac:dyDescent="0.35"/>
  <cols>
    <col min="2" max="2" width="14" bestFit="1" customWidth="1"/>
    <col min="3" max="3" width="20.5" bestFit="1" customWidth="1"/>
  </cols>
  <sheetData>
    <row r="1" spans="1:10" x14ac:dyDescent="0.35">
      <c r="A1" s="59"/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5">
      <c r="A2" s="59"/>
      <c r="B2" s="59"/>
      <c r="C2" s="59"/>
      <c r="D2" s="59"/>
      <c r="E2" s="59"/>
      <c r="F2" s="176" t="s">
        <v>34</v>
      </c>
      <c r="G2" s="177"/>
      <c r="H2" s="60" t="s">
        <v>35</v>
      </c>
      <c r="I2" s="177" t="s">
        <v>36</v>
      </c>
      <c r="J2" s="178"/>
    </row>
    <row r="3" spans="1:10" ht="29" x14ac:dyDescent="0.35">
      <c r="A3" s="61"/>
      <c r="B3" s="61"/>
      <c r="C3" s="61"/>
      <c r="D3" s="61" t="s">
        <v>28</v>
      </c>
      <c r="E3" s="59"/>
      <c r="F3" s="62" t="s">
        <v>37</v>
      </c>
      <c r="G3" s="63" t="s">
        <v>38</v>
      </c>
      <c r="H3" s="59"/>
      <c r="I3" s="63" t="s">
        <v>37</v>
      </c>
      <c r="J3" s="64" t="s">
        <v>38</v>
      </c>
    </row>
    <row r="4" spans="1:10" x14ac:dyDescent="0.35">
      <c r="A4" s="61"/>
      <c r="B4" s="65" t="s">
        <v>39</v>
      </c>
      <c r="C4" s="66" t="s">
        <v>7</v>
      </c>
      <c r="D4" s="66">
        <v>2</v>
      </c>
      <c r="E4" s="59"/>
      <c r="F4" s="86">
        <f>MAX(Drielandentrein!L9,Drielandentrein!O8)</f>
        <v>3</v>
      </c>
      <c r="G4" s="73">
        <f>MAX(Drielandentrein!M9,Drielandentrein!P8)</f>
        <v>5.0999999999999996</v>
      </c>
      <c r="H4" s="83"/>
      <c r="I4" s="86">
        <f>ROUND(F4,1)</f>
        <v>3</v>
      </c>
      <c r="J4" s="73">
        <f>ROUND(G4,1)</f>
        <v>5.0999999999999996</v>
      </c>
    </row>
    <row r="5" spans="1:10" x14ac:dyDescent="0.35">
      <c r="A5" s="61"/>
      <c r="B5" s="67" t="s">
        <v>39</v>
      </c>
      <c r="C5" s="68" t="s">
        <v>40</v>
      </c>
      <c r="D5" s="68">
        <v>10</v>
      </c>
      <c r="E5" s="59"/>
      <c r="F5" s="86">
        <f>MAX(Drielandentrein!L10,Drielandentrein!R8)</f>
        <v>3.5</v>
      </c>
      <c r="G5" s="74">
        <f>MAX(Drielandentrein!M10,Drielandentrein!S8)</f>
        <v>5.95</v>
      </c>
      <c r="H5" s="83"/>
      <c r="I5" s="87">
        <f t="shared" ref="I5:I21" si="0">ROUND(F5,1)</f>
        <v>3.5</v>
      </c>
      <c r="J5" s="74">
        <f t="shared" ref="J5:J21" si="1">ROUND(G5,1)</f>
        <v>6</v>
      </c>
    </row>
    <row r="6" spans="1:10" x14ac:dyDescent="0.35">
      <c r="A6" s="61"/>
      <c r="B6" s="67" t="s">
        <v>39</v>
      </c>
      <c r="C6" s="68" t="s">
        <v>33</v>
      </c>
      <c r="D6" s="68">
        <v>11</v>
      </c>
      <c r="E6" s="59"/>
      <c r="F6" s="87">
        <f>MAX(Drielandentrein!L11,Drielandentrein!U8)</f>
        <v>3.73</v>
      </c>
      <c r="G6" s="74">
        <f>MAX(Drielandentrein!M11,Drielandentrein!V8)</f>
        <v>6.34</v>
      </c>
      <c r="H6" s="83"/>
      <c r="I6" s="87">
        <f t="shared" si="0"/>
        <v>3.7</v>
      </c>
      <c r="J6" s="74">
        <f t="shared" si="1"/>
        <v>6.3</v>
      </c>
    </row>
    <row r="7" spans="1:10" x14ac:dyDescent="0.35">
      <c r="A7" s="61"/>
      <c r="B7" s="69" t="s">
        <v>39</v>
      </c>
      <c r="C7" s="70" t="s">
        <v>9</v>
      </c>
      <c r="D7" s="70">
        <v>14</v>
      </c>
      <c r="E7" s="59"/>
      <c r="F7" s="80">
        <f>MAX(Drielandentrein!L12,Drielandentrein!X8)</f>
        <v>4.42</v>
      </c>
      <c r="G7" s="75">
        <f>MAX(Drielandentrein!M12,Drielandentrein!Y8)</f>
        <v>7.51</v>
      </c>
      <c r="H7" s="83"/>
      <c r="I7" s="80">
        <f t="shared" si="0"/>
        <v>4.4000000000000004</v>
      </c>
      <c r="J7" s="75">
        <f t="shared" si="1"/>
        <v>7.5</v>
      </c>
    </row>
    <row r="8" spans="1:10" x14ac:dyDescent="0.35">
      <c r="A8" s="61"/>
      <c r="B8" s="69" t="s">
        <v>39</v>
      </c>
      <c r="C8" s="70" t="s">
        <v>10</v>
      </c>
      <c r="D8" s="70">
        <v>17</v>
      </c>
      <c r="E8" s="59"/>
      <c r="F8" s="88">
        <f>MAX(Drielandentrein!L13,Drielandentrein!AA8)</f>
        <v>5.1099999999999994</v>
      </c>
      <c r="G8" s="76">
        <f>MAX(Drielandentrein!M13,Drielandentrein!AB8)</f>
        <v>8.67</v>
      </c>
      <c r="H8" s="83"/>
      <c r="I8" s="88">
        <f t="shared" si="0"/>
        <v>5.0999999999999996</v>
      </c>
      <c r="J8" s="76">
        <f t="shared" si="1"/>
        <v>8.6999999999999993</v>
      </c>
    </row>
    <row r="9" spans="1:10" x14ac:dyDescent="0.35">
      <c r="A9" s="61"/>
      <c r="B9" s="69" t="s">
        <v>39</v>
      </c>
      <c r="C9" s="70" t="s">
        <v>41</v>
      </c>
      <c r="D9" s="70">
        <v>21</v>
      </c>
      <c r="E9" s="59"/>
      <c r="F9" s="88">
        <f>MAX(Drielandentrein!L14,Drielandentrein!AD8)</f>
        <v>6.03</v>
      </c>
      <c r="G9" s="76">
        <f>MAX(Drielandentrein!M14,Drielandentrein!AE8)</f>
        <v>10.23</v>
      </c>
      <c r="H9" s="83"/>
      <c r="I9" s="88">
        <f t="shared" si="0"/>
        <v>6</v>
      </c>
      <c r="J9" s="76">
        <f t="shared" si="1"/>
        <v>10.199999999999999</v>
      </c>
    </row>
    <row r="10" spans="1:10" x14ac:dyDescent="0.35">
      <c r="A10" s="61"/>
      <c r="B10" s="69" t="s">
        <v>39</v>
      </c>
      <c r="C10" s="70" t="s">
        <v>12</v>
      </c>
      <c r="D10" s="70">
        <v>24</v>
      </c>
      <c r="E10" s="59"/>
      <c r="F10" s="88">
        <f>MAX(Drielandentrein!L15,Drielandentrein!AG8)</f>
        <v>6.71</v>
      </c>
      <c r="G10" s="76">
        <f>MAX(Drielandentrein!M15,Drielandentrein!AH8)</f>
        <v>11.39</v>
      </c>
      <c r="H10" s="83"/>
      <c r="I10" s="88">
        <f t="shared" si="0"/>
        <v>6.7</v>
      </c>
      <c r="J10" s="76">
        <f t="shared" si="1"/>
        <v>11.4</v>
      </c>
    </row>
    <row r="11" spans="1:10" x14ac:dyDescent="0.35">
      <c r="A11" s="61"/>
      <c r="B11" s="69" t="s">
        <v>39</v>
      </c>
      <c r="C11" s="70" t="s">
        <v>13</v>
      </c>
      <c r="D11" s="70">
        <v>27</v>
      </c>
      <c r="E11" s="59"/>
      <c r="F11" s="88">
        <f>MAX(Drielandentrein!L16,Drielandentrein!AJ8)</f>
        <v>7.3999999999999995</v>
      </c>
      <c r="G11" s="76">
        <f>MAX(Drielandentrein!M16,Drielandentrein!AK8)</f>
        <v>12.56</v>
      </c>
      <c r="H11" s="83"/>
      <c r="I11" s="88">
        <f t="shared" si="0"/>
        <v>7.4</v>
      </c>
      <c r="J11" s="76">
        <f t="shared" si="1"/>
        <v>12.6</v>
      </c>
    </row>
    <row r="12" spans="1:10" x14ac:dyDescent="0.35">
      <c r="A12" s="61"/>
      <c r="B12" s="69" t="s">
        <v>39</v>
      </c>
      <c r="C12" s="70" t="s">
        <v>42</v>
      </c>
      <c r="D12" s="70">
        <v>29</v>
      </c>
      <c r="E12" s="59"/>
      <c r="F12" s="88">
        <f>MAX(Drielandentrein!L17,Drielandentrein!AM8)</f>
        <v>7.8599999999999994</v>
      </c>
      <c r="G12" s="76">
        <f>MAX(Drielandentrein!M17,Drielandentrein!AN8)</f>
        <v>13.33</v>
      </c>
      <c r="H12" s="83"/>
      <c r="I12" s="88">
        <f t="shared" si="0"/>
        <v>7.9</v>
      </c>
      <c r="J12" s="76">
        <f t="shared" si="1"/>
        <v>13.3</v>
      </c>
    </row>
    <row r="13" spans="1:10" x14ac:dyDescent="0.35">
      <c r="A13" s="61"/>
      <c r="B13" s="69" t="s">
        <v>39</v>
      </c>
      <c r="C13" s="70" t="s">
        <v>43</v>
      </c>
      <c r="D13" s="70">
        <v>33</v>
      </c>
      <c r="E13" s="59"/>
      <c r="F13" s="88">
        <f>MAX(Drielandentrein!L18,Drielandentrein!AP8)</f>
        <v>8.7800000000000011</v>
      </c>
      <c r="G13" s="76">
        <f>MAX(Drielandentrein!M18,Drielandentrein!AQ8)</f>
        <v>14.89</v>
      </c>
      <c r="H13" s="83"/>
      <c r="I13" s="88">
        <f t="shared" si="0"/>
        <v>8.8000000000000007</v>
      </c>
      <c r="J13" s="76">
        <f t="shared" si="1"/>
        <v>14.9</v>
      </c>
    </row>
    <row r="14" spans="1:10" x14ac:dyDescent="0.35">
      <c r="A14" s="61"/>
      <c r="B14" s="69" t="s">
        <v>39</v>
      </c>
      <c r="C14" s="70" t="s">
        <v>16</v>
      </c>
      <c r="D14" s="70">
        <v>35</v>
      </c>
      <c r="E14" s="59"/>
      <c r="F14" s="88">
        <f>MAX(Drielandentrein!L19,Drielandentrein!AS8)</f>
        <v>9.2399999999999984</v>
      </c>
      <c r="G14" s="76">
        <f>MAX(Drielandentrein!M19,Drielandentrein!AT8)</f>
        <v>15.66</v>
      </c>
      <c r="H14" s="83"/>
      <c r="I14" s="88">
        <f t="shared" si="0"/>
        <v>9.1999999999999993</v>
      </c>
      <c r="J14" s="76">
        <f t="shared" si="1"/>
        <v>15.7</v>
      </c>
    </row>
    <row r="15" spans="1:10" x14ac:dyDescent="0.35">
      <c r="A15" s="61"/>
      <c r="B15" s="69" t="s">
        <v>39</v>
      </c>
      <c r="C15" s="70" t="s">
        <v>17</v>
      </c>
      <c r="D15" s="70">
        <v>37</v>
      </c>
      <c r="E15" s="59"/>
      <c r="F15" s="88">
        <f>MAX(Drielandentrein!L20,Drielandentrein!AV8)</f>
        <v>9.6999999999999993</v>
      </c>
      <c r="G15" s="76">
        <f>MAX(Drielandentrein!M20,Drielandentrein!AW8)</f>
        <v>16.439999999999998</v>
      </c>
      <c r="H15" s="83"/>
      <c r="I15" s="88">
        <f t="shared" si="0"/>
        <v>9.6999999999999993</v>
      </c>
      <c r="J15" s="76">
        <f t="shared" si="1"/>
        <v>16.399999999999999</v>
      </c>
    </row>
    <row r="16" spans="1:10" x14ac:dyDescent="0.35">
      <c r="A16" s="61"/>
      <c r="B16" s="69" t="s">
        <v>39</v>
      </c>
      <c r="C16" s="70" t="s">
        <v>18</v>
      </c>
      <c r="D16" s="70">
        <v>40</v>
      </c>
      <c r="E16" s="59"/>
      <c r="F16" s="88">
        <f>MAX(Drielandentrein!L21,Drielandentrein!AY8)</f>
        <v>10.379999999999999</v>
      </c>
      <c r="G16" s="76">
        <f>MAX(Drielandentrein!M21,Drielandentrein!AZ8)</f>
        <v>17.61</v>
      </c>
      <c r="H16" s="83"/>
      <c r="I16" s="88">
        <f t="shared" si="0"/>
        <v>10.4</v>
      </c>
      <c r="J16" s="76">
        <f t="shared" si="1"/>
        <v>17.600000000000001</v>
      </c>
    </row>
    <row r="17" spans="1:10" x14ac:dyDescent="0.35">
      <c r="A17" s="61"/>
      <c r="B17" s="69" t="s">
        <v>39</v>
      </c>
      <c r="C17" s="70" t="s">
        <v>19</v>
      </c>
      <c r="D17" s="70">
        <v>43</v>
      </c>
      <c r="E17" s="59"/>
      <c r="F17" s="88">
        <f>MAX(Drielandentrein!L22,Drielandentrein!BB8)</f>
        <v>11.059999999999999</v>
      </c>
      <c r="G17" s="76">
        <f>MAX(Drielandentrein!M22,Drielandentrein!BC8)</f>
        <v>18.760000000000002</v>
      </c>
      <c r="H17" s="83"/>
      <c r="I17" s="88">
        <f t="shared" si="0"/>
        <v>11.1</v>
      </c>
      <c r="J17" s="76">
        <f t="shared" si="1"/>
        <v>18.8</v>
      </c>
    </row>
    <row r="18" spans="1:10" x14ac:dyDescent="0.35">
      <c r="A18" s="61"/>
      <c r="B18" s="69" t="s">
        <v>39</v>
      </c>
      <c r="C18" s="70" t="s">
        <v>44</v>
      </c>
      <c r="D18" s="70">
        <v>46</v>
      </c>
      <c r="E18" s="59"/>
      <c r="F18" s="88">
        <f>MAX(Drielandentrein!L23,Drielandentrein!BE8)</f>
        <v>11.75</v>
      </c>
      <c r="G18" s="76">
        <f>MAX(Drielandentrein!M23,Drielandentrein!BF8)</f>
        <v>19.91</v>
      </c>
      <c r="H18" s="83"/>
      <c r="I18" s="88">
        <f t="shared" si="0"/>
        <v>11.8</v>
      </c>
      <c r="J18" s="76">
        <f t="shared" si="1"/>
        <v>19.899999999999999</v>
      </c>
    </row>
    <row r="19" spans="1:10" x14ac:dyDescent="0.35">
      <c r="A19" s="61"/>
      <c r="B19" s="71" t="s">
        <v>39</v>
      </c>
      <c r="C19" s="72" t="s">
        <v>24</v>
      </c>
      <c r="D19" s="72">
        <v>42</v>
      </c>
      <c r="E19" s="59"/>
      <c r="F19" s="81">
        <f>MAX(Drielandentrein!L27,Drielandentrein!BQ8)</f>
        <v>10.84</v>
      </c>
      <c r="G19" s="77">
        <f>MAX(Drielandentrein!M27,Drielandentrein!BR8)</f>
        <v>18.38</v>
      </c>
      <c r="H19" s="83"/>
      <c r="I19" s="81">
        <f t="shared" si="0"/>
        <v>10.8</v>
      </c>
      <c r="J19" s="77">
        <f t="shared" si="1"/>
        <v>18.399999999999999</v>
      </c>
    </row>
    <row r="20" spans="1:10" x14ac:dyDescent="0.35">
      <c r="A20" s="61"/>
      <c r="B20" s="71" t="s">
        <v>39</v>
      </c>
      <c r="C20" s="72" t="s">
        <v>25</v>
      </c>
      <c r="D20" s="72">
        <v>43</v>
      </c>
      <c r="E20" s="59"/>
      <c r="F20" s="81">
        <f>MAX(Drielandentrein!L28,Drielandentrein!BT8)</f>
        <v>11.059999999999999</v>
      </c>
      <c r="G20" s="77">
        <f>MAX(Drielandentrein!M28,Drielandentrein!BU8)</f>
        <v>18.760000000000002</v>
      </c>
      <c r="H20" s="83"/>
      <c r="I20" s="81">
        <f t="shared" si="0"/>
        <v>11.1</v>
      </c>
      <c r="J20" s="77">
        <f t="shared" si="1"/>
        <v>18.8</v>
      </c>
    </row>
    <row r="21" spans="1:10" x14ac:dyDescent="0.35">
      <c r="A21" s="61"/>
      <c r="B21" s="71" t="s">
        <v>39</v>
      </c>
      <c r="C21" s="72" t="s">
        <v>26</v>
      </c>
      <c r="D21" s="72">
        <v>45</v>
      </c>
      <c r="E21" s="59"/>
      <c r="F21" s="81">
        <f>MAX(Drielandentrein!L29,Drielandentrein!BW8)</f>
        <v>11.52</v>
      </c>
      <c r="G21" s="77">
        <f>MAX(Drielandentrein!M29,Drielandentrein!BX8)</f>
        <v>19.53</v>
      </c>
      <c r="H21" s="85" t="s">
        <v>35</v>
      </c>
      <c r="I21" s="81">
        <f t="shared" si="0"/>
        <v>11.5</v>
      </c>
      <c r="J21" s="77">
        <f t="shared" si="1"/>
        <v>19.5</v>
      </c>
    </row>
    <row r="22" spans="1:10" x14ac:dyDescent="0.35">
      <c r="A22" s="61"/>
      <c r="B22" s="59"/>
      <c r="C22" s="59"/>
      <c r="D22" s="59"/>
      <c r="E22" s="59"/>
      <c r="F22" s="59"/>
      <c r="G22" s="59"/>
      <c r="H22" s="59"/>
      <c r="I22" s="59"/>
      <c r="J22" s="59"/>
    </row>
    <row r="23" spans="1:10" x14ac:dyDescent="0.35">
      <c r="A23" s="59"/>
      <c r="B23" s="59"/>
      <c r="C23" s="59"/>
      <c r="D23" s="59"/>
      <c r="E23" s="59"/>
      <c r="F23" s="176" t="s">
        <v>34</v>
      </c>
      <c r="G23" s="177"/>
      <c r="H23" s="60" t="s">
        <v>35</v>
      </c>
      <c r="I23" s="177" t="s">
        <v>36</v>
      </c>
      <c r="J23" s="178"/>
    </row>
    <row r="24" spans="1:10" ht="29" x14ac:dyDescent="0.35">
      <c r="A24" s="59"/>
      <c r="B24" s="59"/>
      <c r="C24" s="59"/>
      <c r="D24" s="59"/>
      <c r="E24" s="59"/>
      <c r="F24" s="62" t="s">
        <v>37</v>
      </c>
      <c r="G24" s="63" t="s">
        <v>38</v>
      </c>
      <c r="H24" s="59"/>
      <c r="I24" s="63" t="s">
        <v>37</v>
      </c>
      <c r="J24" s="64" t="s">
        <v>38</v>
      </c>
    </row>
    <row r="25" spans="1:10" x14ac:dyDescent="0.35">
      <c r="A25" s="59"/>
      <c r="B25" s="65" t="s">
        <v>44</v>
      </c>
      <c r="C25" s="66" t="s">
        <v>7</v>
      </c>
      <c r="D25" s="66">
        <v>44</v>
      </c>
      <c r="E25" s="59"/>
      <c r="F25" s="78">
        <f>MAX(Drielandentrein!BE9,Drielandentrein!O23)</f>
        <v>11.25</v>
      </c>
      <c r="G25" s="82">
        <f>MAX(Drielandentrein!BF9,Drielandentrein!P23)</f>
        <v>19.91</v>
      </c>
      <c r="H25" s="83"/>
      <c r="I25" s="78">
        <f>ROUND(F25,1)</f>
        <v>11.3</v>
      </c>
      <c r="J25" s="82">
        <f>ROUND(G25,1)</f>
        <v>19.899999999999999</v>
      </c>
    </row>
    <row r="26" spans="1:10" x14ac:dyDescent="0.35">
      <c r="A26" s="59"/>
      <c r="B26" s="67" t="s">
        <v>44</v>
      </c>
      <c r="C26" s="68" t="s">
        <v>40</v>
      </c>
      <c r="D26" s="68">
        <v>36</v>
      </c>
      <c r="E26" s="59"/>
      <c r="F26" s="79">
        <f>MAX(Drielandentrein!BE10,Drielandentrein!R23)</f>
        <v>9.42</v>
      </c>
      <c r="G26" s="84">
        <f>MAX(Drielandentrein!BF10,Drielandentrein!S23)</f>
        <v>15.14</v>
      </c>
      <c r="H26" s="83"/>
      <c r="I26" s="79">
        <f t="shared" ref="I26:I41" si="2">ROUND(F26,1)</f>
        <v>9.4</v>
      </c>
      <c r="J26" s="84">
        <f t="shared" ref="J26:J41" si="3">ROUND(G26,1)</f>
        <v>15.1</v>
      </c>
    </row>
    <row r="27" spans="1:10" x14ac:dyDescent="0.35">
      <c r="A27" s="59"/>
      <c r="B27" s="69" t="s">
        <v>45</v>
      </c>
      <c r="C27" s="70" t="s">
        <v>46</v>
      </c>
      <c r="D27" s="70">
        <v>35</v>
      </c>
      <c r="E27" s="59"/>
      <c r="F27" s="80">
        <f>MAX(Drielandentrein!BE11,Drielandentrein!U23)</f>
        <v>9.19</v>
      </c>
      <c r="G27" s="75">
        <f>MAX(Drielandentrein!BF11,Drielandentrein!V23)</f>
        <v>14.75</v>
      </c>
      <c r="H27" s="83"/>
      <c r="I27" s="80">
        <f t="shared" si="2"/>
        <v>9.1999999999999993</v>
      </c>
      <c r="J27" s="75">
        <f t="shared" si="3"/>
        <v>14.8</v>
      </c>
    </row>
    <row r="28" spans="1:10" x14ac:dyDescent="0.35">
      <c r="A28" s="59"/>
      <c r="B28" s="69" t="s">
        <v>44</v>
      </c>
      <c r="C28" s="70" t="s">
        <v>9</v>
      </c>
      <c r="D28" s="70">
        <v>32</v>
      </c>
      <c r="E28" s="59"/>
      <c r="F28" s="80">
        <f>MAX(Drielandentrein!BE12,Drielandentrein!X23)</f>
        <v>8.5</v>
      </c>
      <c r="G28" s="75">
        <f>MAX(Drielandentrein!BF12,Drielandentrein!Y23)</f>
        <v>13.59</v>
      </c>
      <c r="H28" s="83"/>
      <c r="I28" s="80">
        <f t="shared" si="2"/>
        <v>8.5</v>
      </c>
      <c r="J28" s="75">
        <f t="shared" si="3"/>
        <v>13.6</v>
      </c>
    </row>
    <row r="29" spans="1:10" x14ac:dyDescent="0.35">
      <c r="A29" s="59"/>
      <c r="B29" s="69" t="s">
        <v>44</v>
      </c>
      <c r="C29" s="70" t="s">
        <v>10</v>
      </c>
      <c r="D29" s="70">
        <v>29</v>
      </c>
      <c r="E29" s="59"/>
      <c r="F29" s="80">
        <f>MAX(Drielandentrein!BE13,Drielandentrein!AA23)</f>
        <v>7.81</v>
      </c>
      <c r="G29" s="75">
        <f>MAX(Drielandentrein!BF13,Drielandentrein!AB23)</f>
        <v>12.42</v>
      </c>
      <c r="H29" s="83"/>
      <c r="I29" s="80">
        <f t="shared" si="2"/>
        <v>7.8</v>
      </c>
      <c r="J29" s="75">
        <f t="shared" si="3"/>
        <v>12.4</v>
      </c>
    </row>
    <row r="30" spans="1:10" x14ac:dyDescent="0.35">
      <c r="A30" s="59"/>
      <c r="B30" s="69" t="s">
        <v>44</v>
      </c>
      <c r="C30" s="70" t="s">
        <v>41</v>
      </c>
      <c r="D30" s="70">
        <v>25</v>
      </c>
      <c r="E30" s="59"/>
      <c r="F30" s="80">
        <f>MAX(Drielandentrein!BE14,Drielandentrein!AD23)</f>
        <v>6.89</v>
      </c>
      <c r="G30" s="75">
        <f>MAX(Drielandentrein!BF14,Drielandentrein!AE23)</f>
        <v>10.87</v>
      </c>
      <c r="H30" s="83"/>
      <c r="I30" s="80">
        <f t="shared" si="2"/>
        <v>6.9</v>
      </c>
      <c r="J30" s="75">
        <f t="shared" si="3"/>
        <v>10.9</v>
      </c>
    </row>
    <row r="31" spans="1:10" x14ac:dyDescent="0.35">
      <c r="A31" s="59"/>
      <c r="B31" s="69" t="s">
        <v>44</v>
      </c>
      <c r="C31" s="70" t="s">
        <v>12</v>
      </c>
      <c r="D31" s="70">
        <v>22</v>
      </c>
      <c r="E31" s="59"/>
      <c r="F31" s="80">
        <f>MAX(Drielandentrein!BE15,Drielandentrein!AG23)</f>
        <v>6.2</v>
      </c>
      <c r="G31" s="75">
        <f>MAX(Drielandentrein!BF15,Drielandentrein!AH23)</f>
        <v>9.6999999999999993</v>
      </c>
      <c r="H31" s="83"/>
      <c r="I31" s="80">
        <f t="shared" si="2"/>
        <v>6.2</v>
      </c>
      <c r="J31" s="75">
        <f t="shared" si="3"/>
        <v>9.6999999999999993</v>
      </c>
    </row>
    <row r="32" spans="1:10" x14ac:dyDescent="0.35">
      <c r="A32" s="59"/>
      <c r="B32" s="69" t="s">
        <v>44</v>
      </c>
      <c r="C32" s="70" t="s">
        <v>13</v>
      </c>
      <c r="D32" s="70">
        <v>19</v>
      </c>
      <c r="E32" s="59"/>
      <c r="F32" s="80">
        <f>MAX(Drielandentrein!BE16,Drielandentrein!AJ23)</f>
        <v>5.52</v>
      </c>
      <c r="G32" s="75">
        <f>MAX(Drielandentrein!BF16,Drielandentrein!AK23)</f>
        <v>8.5399999999999991</v>
      </c>
      <c r="H32" s="83"/>
      <c r="I32" s="80">
        <f t="shared" si="2"/>
        <v>5.5</v>
      </c>
      <c r="J32" s="75">
        <f t="shared" si="3"/>
        <v>8.5</v>
      </c>
    </row>
    <row r="33" spans="1:10" x14ac:dyDescent="0.35">
      <c r="A33" s="59"/>
      <c r="B33" s="69" t="s">
        <v>44</v>
      </c>
      <c r="C33" s="70" t="s">
        <v>42</v>
      </c>
      <c r="D33" s="70">
        <v>17</v>
      </c>
      <c r="E33" s="59"/>
      <c r="F33" s="80">
        <f>MAX(Drielandentrein!BE17,Drielandentrein!AM23)</f>
        <v>5.0599999999999996</v>
      </c>
      <c r="G33" s="75">
        <f>MAX(Drielandentrein!BF17,Drielandentrein!AN23)</f>
        <v>7.76</v>
      </c>
      <c r="H33" s="83"/>
      <c r="I33" s="80">
        <f t="shared" si="2"/>
        <v>5.0999999999999996</v>
      </c>
      <c r="J33" s="75">
        <f t="shared" si="3"/>
        <v>7.8</v>
      </c>
    </row>
    <row r="34" spans="1:10" x14ac:dyDescent="0.35">
      <c r="A34" s="59"/>
      <c r="B34" s="69" t="s">
        <v>44</v>
      </c>
      <c r="C34" s="70" t="s">
        <v>43</v>
      </c>
      <c r="D34" s="70">
        <v>13</v>
      </c>
      <c r="E34" s="59"/>
      <c r="F34" s="80">
        <f>MAX(Drielandentrein!BE18,Drielandentrein!AP23)</f>
        <v>4.1399999999999997</v>
      </c>
      <c r="G34" s="75">
        <f>MAX(Drielandentrein!BF18,Drielandentrein!AQ23)</f>
        <v>6.21</v>
      </c>
      <c r="H34" s="83"/>
      <c r="I34" s="80">
        <f t="shared" si="2"/>
        <v>4.0999999999999996</v>
      </c>
      <c r="J34" s="75">
        <f t="shared" si="3"/>
        <v>6.2</v>
      </c>
    </row>
    <row r="35" spans="1:10" x14ac:dyDescent="0.35">
      <c r="A35" s="59"/>
      <c r="B35" s="69" t="s">
        <v>44</v>
      </c>
      <c r="C35" s="70" t="s">
        <v>16</v>
      </c>
      <c r="D35" s="70">
        <v>11</v>
      </c>
      <c r="E35" s="59"/>
      <c r="F35" s="80">
        <f>MAX(Drielandentrein!BE19,Drielandentrein!AS23)</f>
        <v>3.68</v>
      </c>
      <c r="G35" s="75">
        <f>MAX(Drielandentrein!BF19,Drielandentrein!AT23)</f>
        <v>5.43</v>
      </c>
      <c r="H35" s="83"/>
      <c r="I35" s="80">
        <f t="shared" si="2"/>
        <v>3.7</v>
      </c>
      <c r="J35" s="75">
        <f t="shared" si="3"/>
        <v>5.4</v>
      </c>
    </row>
    <row r="36" spans="1:10" x14ac:dyDescent="0.35">
      <c r="A36" s="59"/>
      <c r="B36" s="69" t="s">
        <v>44</v>
      </c>
      <c r="C36" s="70" t="s">
        <v>17</v>
      </c>
      <c r="D36" s="70">
        <v>9</v>
      </c>
      <c r="E36" s="59"/>
      <c r="F36" s="80">
        <f>MAX(Drielandentrein!BE20,Drielandentrein!AV23)</f>
        <v>3.22</v>
      </c>
      <c r="G36" s="75">
        <f>MAX(Drielandentrein!BF20,Drielandentrein!AW23)</f>
        <v>4.66</v>
      </c>
      <c r="H36" s="83"/>
      <c r="I36" s="80">
        <f t="shared" si="2"/>
        <v>3.2</v>
      </c>
      <c r="J36" s="75">
        <f t="shared" si="3"/>
        <v>4.7</v>
      </c>
    </row>
    <row r="37" spans="1:10" x14ac:dyDescent="0.35">
      <c r="A37" s="59"/>
      <c r="B37" s="69" t="s">
        <v>44</v>
      </c>
      <c r="C37" s="70" t="s">
        <v>18</v>
      </c>
      <c r="D37" s="70">
        <v>6</v>
      </c>
      <c r="E37" s="59"/>
      <c r="F37" s="80">
        <f>MAX(Drielandentrein!BE21,Drielandentrein!AY23)</f>
        <v>2.54</v>
      </c>
      <c r="G37" s="75">
        <f>MAX(Drielandentrein!BF21,Drielandentrein!AZ23)</f>
        <v>3.49</v>
      </c>
      <c r="H37" s="83"/>
      <c r="I37" s="80">
        <f t="shared" si="2"/>
        <v>2.5</v>
      </c>
      <c r="J37" s="75">
        <f t="shared" si="3"/>
        <v>3.5</v>
      </c>
    </row>
    <row r="38" spans="1:10" x14ac:dyDescent="0.35">
      <c r="A38" s="59"/>
      <c r="B38" s="69" t="s">
        <v>44</v>
      </c>
      <c r="C38" s="70" t="s">
        <v>19</v>
      </c>
      <c r="D38" s="70">
        <v>3</v>
      </c>
      <c r="E38" s="59"/>
      <c r="F38" s="80">
        <f>MAX(Drielandentrein!BE22,Drielandentrein!BB23)</f>
        <v>1.85</v>
      </c>
      <c r="G38" s="75">
        <f>MAX(Drielandentrein!BF22,Drielandentrein!BC23)</f>
        <v>2.3199999999999998</v>
      </c>
      <c r="H38" s="83"/>
      <c r="I38" s="80">
        <f t="shared" si="2"/>
        <v>1.9</v>
      </c>
      <c r="J38" s="75">
        <f t="shared" si="3"/>
        <v>2.2999999999999998</v>
      </c>
    </row>
    <row r="39" spans="1:10" x14ac:dyDescent="0.35">
      <c r="A39" s="59"/>
      <c r="B39" s="71" t="s">
        <v>44</v>
      </c>
      <c r="C39" s="72" t="s">
        <v>24</v>
      </c>
      <c r="D39" s="72">
        <v>8</v>
      </c>
      <c r="E39" s="59"/>
      <c r="F39" s="81">
        <f>MAX(Drielandentrein!BE27,Drielandentrein!BQ23)</f>
        <v>2.99</v>
      </c>
      <c r="G39" s="77">
        <f>MAX(Drielandentrein!BF27,Drielandentrein!BR23)</f>
        <v>4.2699999999999996</v>
      </c>
      <c r="H39" s="83"/>
      <c r="I39" s="81">
        <f t="shared" si="2"/>
        <v>3</v>
      </c>
      <c r="J39" s="77">
        <f t="shared" si="3"/>
        <v>4.3</v>
      </c>
    </row>
    <row r="40" spans="1:10" x14ac:dyDescent="0.35">
      <c r="A40" s="59"/>
      <c r="B40" s="71" t="s">
        <v>44</v>
      </c>
      <c r="C40" s="72" t="s">
        <v>25</v>
      </c>
      <c r="D40" s="72">
        <v>9</v>
      </c>
      <c r="E40" s="59"/>
      <c r="F40" s="81">
        <f>MAX(Drielandentrein!BE28,Drielandentrein!BT23)</f>
        <v>3.2200000000000006</v>
      </c>
      <c r="G40" s="77">
        <f>MAX(Drielandentrein!BF28,Drielandentrein!BU23)</f>
        <v>4.66</v>
      </c>
      <c r="H40" s="83"/>
      <c r="I40" s="81">
        <f t="shared" si="2"/>
        <v>3.2</v>
      </c>
      <c r="J40" s="77">
        <f t="shared" si="3"/>
        <v>4.7</v>
      </c>
    </row>
    <row r="41" spans="1:10" x14ac:dyDescent="0.35">
      <c r="A41" s="59"/>
      <c r="B41" s="71" t="s">
        <v>44</v>
      </c>
      <c r="C41" s="72" t="s">
        <v>26</v>
      </c>
      <c r="D41" s="72">
        <v>11</v>
      </c>
      <c r="E41" s="59"/>
      <c r="F41" s="81">
        <f>MAX(Drielandentrein!BE29,Drielandentrein!BW23)</f>
        <v>3.68</v>
      </c>
      <c r="G41" s="77">
        <f>MAX(Drielandentrein!BF29,Drielandentrein!BX23)</f>
        <v>5.43</v>
      </c>
      <c r="H41" s="85" t="s">
        <v>35</v>
      </c>
      <c r="I41" s="81">
        <f t="shared" si="2"/>
        <v>3.7</v>
      </c>
      <c r="J41" s="77">
        <f t="shared" si="3"/>
        <v>5.4</v>
      </c>
    </row>
  </sheetData>
  <mergeCells count="4">
    <mergeCell ref="F2:G2"/>
    <mergeCell ref="I2:J2"/>
    <mergeCell ref="F23:G23"/>
    <mergeCell ref="I23:J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2A15BF-9E0A-4C76-A6C8-B3457564C0E0}">
  <sheetPr>
    <pageSetUpPr fitToPage="1"/>
  </sheetPr>
  <dimension ref="A2:C258"/>
  <sheetViews>
    <sheetView workbookViewId="0">
      <selection activeCell="B7" sqref="B7"/>
    </sheetView>
  </sheetViews>
  <sheetFormatPr defaultColWidth="9" defaultRowHeight="15.5" x14ac:dyDescent="0.35"/>
  <cols>
    <col min="1" max="1" width="16.5" style="53" bestFit="1" customWidth="1"/>
    <col min="2" max="2" width="9.5" style="54" bestFit="1" customWidth="1"/>
    <col min="3" max="3" width="9.25" style="35" bestFit="1" customWidth="1"/>
    <col min="4" max="16384" width="9" style="8"/>
  </cols>
  <sheetData>
    <row r="2" spans="1:3" s="7" customFormat="1" x14ac:dyDescent="0.35">
      <c r="A2" s="53" t="s">
        <v>47</v>
      </c>
      <c r="B2" s="55" t="s">
        <v>48</v>
      </c>
      <c r="C2" s="35" t="s">
        <v>49</v>
      </c>
    </row>
    <row r="3" spans="1:3" s="7" customFormat="1" ht="31" x14ac:dyDescent="0.35">
      <c r="A3" s="53" t="s">
        <v>50</v>
      </c>
      <c r="B3" s="55" t="s">
        <v>51</v>
      </c>
      <c r="C3" s="35"/>
    </row>
    <row r="4" spans="1:3" s="2" customFormat="1" ht="14.5" x14ac:dyDescent="0.35">
      <c r="A4" s="2" t="s">
        <v>52</v>
      </c>
      <c r="B4" s="6">
        <v>1</v>
      </c>
      <c r="C4" s="1">
        <v>1</v>
      </c>
    </row>
    <row r="5" spans="1:3" s="2" customFormat="1" ht="14.5" x14ac:dyDescent="0.35">
      <c r="A5" s="3" t="s">
        <v>53</v>
      </c>
      <c r="B5" s="5">
        <v>1001</v>
      </c>
      <c r="C5" s="4">
        <v>1001</v>
      </c>
    </row>
    <row r="6" spans="1:3" s="9" customFormat="1" ht="46.5" x14ac:dyDescent="0.35">
      <c r="A6" s="56" t="s">
        <v>54</v>
      </c>
      <c r="B6" s="57" t="s">
        <v>55</v>
      </c>
      <c r="C6" s="57" t="s">
        <v>56</v>
      </c>
    </row>
    <row r="7" spans="1:3" x14ac:dyDescent="0.35">
      <c r="A7" s="58">
        <v>0</v>
      </c>
      <c r="B7" s="54">
        <f>ROUND('[2]LAK km-tarief'!C6,2)</f>
        <v>1.1599999999999999</v>
      </c>
      <c r="C7" s="35">
        <f>ROUND('[2]LAK km-tarief'!D6,2)</f>
        <v>1.1599999999999999</v>
      </c>
    </row>
    <row r="8" spans="1:3" x14ac:dyDescent="0.35">
      <c r="A8" s="53">
        <v>1</v>
      </c>
      <c r="B8" s="54">
        <f>ROUND('[2]LAK km-tarief'!C7,2)</f>
        <v>1.55</v>
      </c>
      <c r="C8" s="35">
        <f>ROUND('[2]LAK km-tarief'!D7,2)</f>
        <v>1.39</v>
      </c>
    </row>
    <row r="9" spans="1:3" x14ac:dyDescent="0.35">
      <c r="A9" s="53">
        <v>2</v>
      </c>
      <c r="B9" s="54">
        <f>ROUND('[2]LAK km-tarief'!C8,2)</f>
        <v>1.94</v>
      </c>
      <c r="C9" s="35">
        <f>ROUND('[2]LAK km-tarief'!D8,2)</f>
        <v>1.62</v>
      </c>
    </row>
    <row r="10" spans="1:3" x14ac:dyDescent="0.35">
      <c r="A10" s="53">
        <v>3</v>
      </c>
      <c r="B10" s="54">
        <f>ROUND('[2]LAK km-tarief'!C9,2)</f>
        <v>2.3199999999999998</v>
      </c>
      <c r="C10" s="35">
        <f>ROUND('[2]LAK km-tarief'!D9,2)</f>
        <v>1.85</v>
      </c>
    </row>
    <row r="11" spans="1:3" x14ac:dyDescent="0.35">
      <c r="A11" s="53">
        <v>4</v>
      </c>
      <c r="B11" s="54">
        <f>ROUND('[2]LAK km-tarief'!C10,2)</f>
        <v>2.71</v>
      </c>
      <c r="C11" s="35">
        <f>ROUND('[2]LAK km-tarief'!D10,2)</f>
        <v>2.08</v>
      </c>
    </row>
    <row r="12" spans="1:3" x14ac:dyDescent="0.35">
      <c r="A12" s="53">
        <v>5</v>
      </c>
      <c r="B12" s="54">
        <f>ROUND('[2]LAK km-tarief'!C11,2)</f>
        <v>3.1</v>
      </c>
      <c r="C12" s="35">
        <f>ROUND('[2]LAK km-tarief'!D11,2)</f>
        <v>2.31</v>
      </c>
    </row>
    <row r="13" spans="1:3" x14ac:dyDescent="0.35">
      <c r="A13" s="53">
        <v>6</v>
      </c>
      <c r="B13" s="54">
        <f>ROUND('[2]LAK km-tarief'!C12,2)</f>
        <v>3.49</v>
      </c>
      <c r="C13" s="35">
        <f>ROUND('[2]LAK km-tarief'!D12,2)</f>
        <v>2.54</v>
      </c>
    </row>
    <row r="14" spans="1:3" x14ac:dyDescent="0.35">
      <c r="A14" s="53">
        <v>7</v>
      </c>
      <c r="B14" s="54">
        <f>ROUND('[2]LAK km-tarief'!C13,2)</f>
        <v>3.88</v>
      </c>
      <c r="C14" s="35">
        <f>ROUND('[2]LAK km-tarief'!D13,2)</f>
        <v>2.76</v>
      </c>
    </row>
    <row r="15" spans="1:3" x14ac:dyDescent="0.35">
      <c r="A15" s="53">
        <v>8</v>
      </c>
      <c r="B15" s="54">
        <f>ROUND('[2]LAK km-tarief'!C14,2)</f>
        <v>4.2699999999999996</v>
      </c>
      <c r="C15" s="35">
        <f>ROUND('[2]LAK km-tarief'!D14,2)</f>
        <v>2.99</v>
      </c>
    </row>
    <row r="16" spans="1:3" x14ac:dyDescent="0.35">
      <c r="A16" s="53">
        <v>9</v>
      </c>
      <c r="B16" s="54">
        <f>ROUND('[2]LAK km-tarief'!C15,2)</f>
        <v>4.66</v>
      </c>
      <c r="C16" s="35">
        <f>ROUND('[2]LAK km-tarief'!D15,2)</f>
        <v>3.22</v>
      </c>
    </row>
    <row r="17" spans="1:3" x14ac:dyDescent="0.35">
      <c r="A17" s="53">
        <v>10</v>
      </c>
      <c r="B17" s="54">
        <f>ROUND('[2]LAK km-tarief'!C16,2)</f>
        <v>5.04</v>
      </c>
      <c r="C17" s="35">
        <f>ROUND('[2]LAK km-tarief'!D16,2)</f>
        <v>3.45</v>
      </c>
    </row>
    <row r="18" spans="1:3" x14ac:dyDescent="0.35">
      <c r="A18" s="53">
        <v>11</v>
      </c>
      <c r="B18" s="54">
        <f>ROUND('[2]LAK km-tarief'!C17,2)</f>
        <v>5.43</v>
      </c>
      <c r="C18" s="35">
        <f>ROUND('[2]LAK km-tarief'!D17,2)</f>
        <v>3.68</v>
      </c>
    </row>
    <row r="19" spans="1:3" x14ac:dyDescent="0.35">
      <c r="A19" s="53">
        <v>12</v>
      </c>
      <c r="B19" s="54">
        <f>ROUND('[2]LAK km-tarief'!C18,2)</f>
        <v>5.82</v>
      </c>
      <c r="C19" s="35">
        <f>ROUND('[2]LAK km-tarief'!D18,2)</f>
        <v>3.91</v>
      </c>
    </row>
    <row r="20" spans="1:3" x14ac:dyDescent="0.35">
      <c r="A20" s="53">
        <v>13</v>
      </c>
      <c r="B20" s="54">
        <f>ROUND('[2]LAK km-tarief'!C19,2)</f>
        <v>6.21</v>
      </c>
      <c r="C20" s="35">
        <f>ROUND('[2]LAK km-tarief'!D19,2)</f>
        <v>4.1399999999999997</v>
      </c>
    </row>
    <row r="21" spans="1:3" x14ac:dyDescent="0.35">
      <c r="A21" s="53">
        <v>14</v>
      </c>
      <c r="B21" s="54">
        <f>ROUND('[2]LAK km-tarief'!C20,2)</f>
        <v>6.6</v>
      </c>
      <c r="C21" s="35">
        <f>ROUND('[2]LAK km-tarief'!D20,2)</f>
        <v>4.37</v>
      </c>
    </row>
    <row r="22" spans="1:3" x14ac:dyDescent="0.35">
      <c r="A22" s="53">
        <v>15</v>
      </c>
      <c r="B22" s="54">
        <f>ROUND('[2]LAK km-tarief'!C21,2)</f>
        <v>6.99</v>
      </c>
      <c r="C22" s="35">
        <f>ROUND('[2]LAK km-tarief'!D21,2)</f>
        <v>4.5999999999999996</v>
      </c>
    </row>
    <row r="23" spans="1:3" x14ac:dyDescent="0.35">
      <c r="A23" s="53">
        <v>16</v>
      </c>
      <c r="B23" s="54">
        <f>ROUND('[2]LAK km-tarief'!C22,2)</f>
        <v>7.37</v>
      </c>
      <c r="C23" s="35">
        <f>ROUND('[2]LAK km-tarief'!D22,2)</f>
        <v>4.83</v>
      </c>
    </row>
    <row r="24" spans="1:3" x14ac:dyDescent="0.35">
      <c r="A24" s="53">
        <v>17</v>
      </c>
      <c r="B24" s="54">
        <f>ROUND('[2]LAK km-tarief'!C23,2)</f>
        <v>7.76</v>
      </c>
      <c r="C24" s="35">
        <f>ROUND('[2]LAK km-tarief'!D23,2)</f>
        <v>5.0599999999999996</v>
      </c>
    </row>
    <row r="25" spans="1:3" x14ac:dyDescent="0.35">
      <c r="A25" s="53">
        <v>18</v>
      </c>
      <c r="B25" s="54">
        <f>ROUND('[2]LAK km-tarief'!C24,2)</f>
        <v>8.15</v>
      </c>
      <c r="C25" s="35">
        <f>ROUND('[2]LAK km-tarief'!D24,2)</f>
        <v>5.29</v>
      </c>
    </row>
    <row r="26" spans="1:3" x14ac:dyDescent="0.35">
      <c r="A26" s="53">
        <v>19</v>
      </c>
      <c r="B26" s="54">
        <f>ROUND('[2]LAK km-tarief'!C25,2)</f>
        <v>8.5399999999999991</v>
      </c>
      <c r="C26" s="35">
        <f>ROUND('[2]LAK km-tarief'!D25,2)</f>
        <v>5.52</v>
      </c>
    </row>
    <row r="27" spans="1:3" x14ac:dyDescent="0.35">
      <c r="A27" s="53">
        <v>20</v>
      </c>
      <c r="B27" s="54">
        <f>ROUND('[2]LAK km-tarief'!C26,2)</f>
        <v>8.93</v>
      </c>
      <c r="C27" s="35">
        <f>ROUND('[2]LAK km-tarief'!D26,2)</f>
        <v>5.75</v>
      </c>
    </row>
    <row r="28" spans="1:3" x14ac:dyDescent="0.35">
      <c r="A28" s="53">
        <v>21</v>
      </c>
      <c r="B28" s="54">
        <f>ROUND('[2]LAK km-tarief'!C27,2)</f>
        <v>9.32</v>
      </c>
      <c r="C28" s="35">
        <f>ROUND('[2]LAK km-tarief'!D27,2)</f>
        <v>5.98</v>
      </c>
    </row>
    <row r="29" spans="1:3" x14ac:dyDescent="0.35">
      <c r="A29" s="53">
        <v>22</v>
      </c>
      <c r="B29" s="54">
        <f>ROUND('[2]LAK km-tarief'!C28,2)</f>
        <v>9.6999999999999993</v>
      </c>
      <c r="C29" s="35">
        <f>ROUND('[2]LAK km-tarief'!D28,2)</f>
        <v>6.2</v>
      </c>
    </row>
    <row r="30" spans="1:3" x14ac:dyDescent="0.35">
      <c r="A30" s="53">
        <v>23</v>
      </c>
      <c r="B30" s="54">
        <f>ROUND('[2]LAK km-tarief'!C29,2)</f>
        <v>10.09</v>
      </c>
      <c r="C30" s="35">
        <f>ROUND('[2]LAK km-tarief'!D29,2)</f>
        <v>6.43</v>
      </c>
    </row>
    <row r="31" spans="1:3" x14ac:dyDescent="0.35">
      <c r="A31" s="53">
        <v>24</v>
      </c>
      <c r="B31" s="54">
        <f>ROUND('[2]LAK km-tarief'!C30,2)</f>
        <v>10.48</v>
      </c>
      <c r="C31" s="35">
        <f>ROUND('[2]LAK km-tarief'!D30,2)</f>
        <v>6.66</v>
      </c>
    </row>
    <row r="32" spans="1:3" x14ac:dyDescent="0.35">
      <c r="A32" s="53">
        <v>25</v>
      </c>
      <c r="B32" s="54">
        <f>ROUND('[2]LAK km-tarief'!C31,2)</f>
        <v>10.87</v>
      </c>
      <c r="C32" s="35">
        <f>ROUND('[2]LAK km-tarief'!D31,2)</f>
        <v>6.89</v>
      </c>
    </row>
    <row r="33" spans="1:3" x14ac:dyDescent="0.35">
      <c r="A33" s="53">
        <v>26</v>
      </c>
      <c r="B33" s="54">
        <f>ROUND('[2]LAK km-tarief'!C32,2)</f>
        <v>11.26</v>
      </c>
      <c r="C33" s="35">
        <f>ROUND('[2]LAK km-tarief'!D32,2)</f>
        <v>7.12</v>
      </c>
    </row>
    <row r="34" spans="1:3" x14ac:dyDescent="0.35">
      <c r="A34" s="53">
        <v>27</v>
      </c>
      <c r="B34" s="54">
        <f>ROUND('[2]LAK km-tarief'!C33,2)</f>
        <v>11.65</v>
      </c>
      <c r="C34" s="35">
        <f>ROUND('[2]LAK km-tarief'!D33,2)</f>
        <v>7.35</v>
      </c>
    </row>
    <row r="35" spans="1:3" x14ac:dyDescent="0.35">
      <c r="A35" s="53">
        <v>28</v>
      </c>
      <c r="B35" s="54">
        <f>ROUND('[2]LAK km-tarief'!C34,2)</f>
        <v>12.04</v>
      </c>
      <c r="C35" s="35">
        <f>ROUND('[2]LAK km-tarief'!D34,2)</f>
        <v>7.58</v>
      </c>
    </row>
    <row r="36" spans="1:3" x14ac:dyDescent="0.35">
      <c r="A36" s="53">
        <v>29</v>
      </c>
      <c r="B36" s="54">
        <f>ROUND('[2]LAK km-tarief'!C35,2)</f>
        <v>12.42</v>
      </c>
      <c r="C36" s="35">
        <f>ROUND('[2]LAK km-tarief'!D35,2)</f>
        <v>7.81</v>
      </c>
    </row>
    <row r="37" spans="1:3" x14ac:dyDescent="0.35">
      <c r="A37" s="53">
        <v>30</v>
      </c>
      <c r="B37" s="54">
        <f>ROUND('[2]LAK km-tarief'!C36,2)</f>
        <v>12.81</v>
      </c>
      <c r="C37" s="35">
        <f>ROUND('[2]LAK km-tarief'!D36,2)</f>
        <v>8.0399999999999991</v>
      </c>
    </row>
    <row r="38" spans="1:3" x14ac:dyDescent="0.35">
      <c r="A38" s="53">
        <v>31</v>
      </c>
      <c r="B38" s="54">
        <f>ROUND('[2]LAK km-tarief'!C37,2)</f>
        <v>13.2</v>
      </c>
      <c r="C38" s="35">
        <f>ROUND('[2]LAK km-tarief'!D37,2)</f>
        <v>8.27</v>
      </c>
    </row>
    <row r="39" spans="1:3" x14ac:dyDescent="0.35">
      <c r="A39" s="53">
        <v>32</v>
      </c>
      <c r="B39" s="54">
        <f>ROUND('[2]LAK km-tarief'!C38,2)</f>
        <v>13.59</v>
      </c>
      <c r="C39" s="35">
        <f>ROUND('[2]LAK km-tarief'!D38,2)</f>
        <v>8.5</v>
      </c>
    </row>
    <row r="40" spans="1:3" x14ac:dyDescent="0.35">
      <c r="A40" s="53">
        <v>33</v>
      </c>
      <c r="B40" s="54">
        <f>ROUND('[2]LAK km-tarief'!C39,2)</f>
        <v>13.98</v>
      </c>
      <c r="C40" s="35">
        <f>ROUND('[2]LAK km-tarief'!D39,2)</f>
        <v>8.73</v>
      </c>
    </row>
    <row r="41" spans="1:3" x14ac:dyDescent="0.35">
      <c r="A41" s="53">
        <v>34</v>
      </c>
      <c r="B41" s="54">
        <f>ROUND('[2]LAK km-tarief'!C40,2)</f>
        <v>14.37</v>
      </c>
      <c r="C41" s="35">
        <f>ROUND('[2]LAK km-tarief'!D40,2)</f>
        <v>8.9600000000000009</v>
      </c>
    </row>
    <row r="42" spans="1:3" x14ac:dyDescent="0.35">
      <c r="A42" s="53">
        <v>35</v>
      </c>
      <c r="B42" s="54">
        <f>ROUND('[2]LAK km-tarief'!C41,2)</f>
        <v>14.75</v>
      </c>
      <c r="C42" s="35">
        <f>ROUND('[2]LAK km-tarief'!D41,2)</f>
        <v>9.19</v>
      </c>
    </row>
    <row r="43" spans="1:3" x14ac:dyDescent="0.35">
      <c r="A43" s="53">
        <v>36</v>
      </c>
      <c r="B43" s="54">
        <f>ROUND('[2]LAK km-tarief'!C42,2)</f>
        <v>15.14</v>
      </c>
      <c r="C43" s="35">
        <f>ROUND('[2]LAK km-tarief'!D42,2)</f>
        <v>9.42</v>
      </c>
    </row>
    <row r="44" spans="1:3" x14ac:dyDescent="0.35">
      <c r="A44" s="53">
        <v>37</v>
      </c>
      <c r="B44" s="54">
        <f>ROUND('[2]LAK km-tarief'!C43,2)</f>
        <v>15.53</v>
      </c>
      <c r="C44" s="35">
        <f>ROUND('[2]LAK km-tarief'!D43,2)</f>
        <v>9.65</v>
      </c>
    </row>
    <row r="45" spans="1:3" x14ac:dyDescent="0.35">
      <c r="A45" s="53">
        <v>38</v>
      </c>
      <c r="B45" s="54">
        <f>ROUND('[2]LAK km-tarief'!C44,2)</f>
        <v>15.92</v>
      </c>
      <c r="C45" s="35">
        <f>ROUND('[2]LAK km-tarief'!D44,2)</f>
        <v>9.8699999999999992</v>
      </c>
    </row>
    <row r="46" spans="1:3" x14ac:dyDescent="0.35">
      <c r="A46" s="53">
        <v>39</v>
      </c>
      <c r="B46" s="54">
        <f>ROUND('[2]LAK km-tarief'!C45,2)</f>
        <v>16.309999999999999</v>
      </c>
      <c r="C46" s="35">
        <f>ROUND('[2]LAK km-tarief'!D45,2)</f>
        <v>10.1</v>
      </c>
    </row>
    <row r="47" spans="1:3" x14ac:dyDescent="0.35">
      <c r="A47" s="53">
        <v>40</v>
      </c>
      <c r="B47" s="54">
        <f>ROUND('[2]LAK km-tarief'!C46,2)</f>
        <v>16.7</v>
      </c>
      <c r="C47" s="35">
        <f>ROUND('[2]LAK km-tarief'!D46,2)</f>
        <v>10.33</v>
      </c>
    </row>
    <row r="48" spans="1:3" x14ac:dyDescent="0.35">
      <c r="A48" s="53">
        <v>41</v>
      </c>
      <c r="B48" s="54">
        <f>ROUND('[2]LAK km-tarief'!C47,2)</f>
        <v>17.079999999999998</v>
      </c>
      <c r="C48" s="35">
        <f>ROUND('[2]LAK km-tarief'!D47,2)</f>
        <v>10.56</v>
      </c>
    </row>
    <row r="49" spans="1:3" x14ac:dyDescent="0.35">
      <c r="A49" s="53">
        <v>42</v>
      </c>
      <c r="B49" s="54">
        <f>ROUND('[2]LAK km-tarief'!C48,2)</f>
        <v>17.47</v>
      </c>
      <c r="C49" s="35">
        <f>ROUND('[2]LAK km-tarief'!D48,2)</f>
        <v>10.79</v>
      </c>
    </row>
    <row r="50" spans="1:3" x14ac:dyDescent="0.35">
      <c r="A50" s="53">
        <v>43</v>
      </c>
      <c r="B50" s="54">
        <f>ROUND('[2]LAK km-tarief'!C49,2)</f>
        <v>17.850000000000001</v>
      </c>
      <c r="C50" s="35">
        <f>ROUND('[2]LAK km-tarief'!D49,2)</f>
        <v>11.01</v>
      </c>
    </row>
    <row r="51" spans="1:3" x14ac:dyDescent="0.35">
      <c r="A51" s="53">
        <v>44</v>
      </c>
      <c r="B51" s="54">
        <f>ROUND('[2]LAK km-tarief'!C50,2)</f>
        <v>18.23</v>
      </c>
      <c r="C51" s="35">
        <f>ROUND('[2]LAK km-tarief'!D50,2)</f>
        <v>11.24</v>
      </c>
    </row>
    <row r="52" spans="1:3" x14ac:dyDescent="0.35">
      <c r="A52" s="53">
        <v>45</v>
      </c>
      <c r="B52" s="54">
        <f>ROUND('[2]LAK km-tarief'!C51,2)</f>
        <v>18.62</v>
      </c>
      <c r="C52" s="35">
        <f>ROUND('[2]LAK km-tarief'!D51,2)</f>
        <v>11.47</v>
      </c>
    </row>
    <row r="53" spans="1:3" x14ac:dyDescent="0.35">
      <c r="A53" s="53">
        <v>46</v>
      </c>
      <c r="B53" s="54">
        <f>ROUND('[2]LAK km-tarief'!C52,2)</f>
        <v>19</v>
      </c>
      <c r="C53" s="35">
        <f>ROUND('[2]LAK km-tarief'!D52,2)</f>
        <v>11.7</v>
      </c>
    </row>
    <row r="54" spans="1:3" x14ac:dyDescent="0.35">
      <c r="A54" s="53">
        <v>47</v>
      </c>
      <c r="B54" s="54">
        <f>ROUND('[2]LAK km-tarief'!C53,2)</f>
        <v>19.39</v>
      </c>
      <c r="C54" s="35">
        <f>ROUND('[2]LAK km-tarief'!D53,2)</f>
        <v>11.92</v>
      </c>
    </row>
    <row r="55" spans="1:3" x14ac:dyDescent="0.35">
      <c r="A55" s="53">
        <v>48</v>
      </c>
      <c r="B55" s="54">
        <f>ROUND('[2]LAK km-tarief'!C54,2)</f>
        <v>19.77</v>
      </c>
      <c r="C55" s="35">
        <f>ROUND('[2]LAK km-tarief'!D54,2)</f>
        <v>12.15</v>
      </c>
    </row>
    <row r="56" spans="1:3" x14ac:dyDescent="0.35">
      <c r="A56" s="53">
        <v>49</v>
      </c>
      <c r="B56" s="54">
        <f>ROUND('[2]LAK km-tarief'!C55,2)</f>
        <v>20.16</v>
      </c>
      <c r="C56" s="35">
        <f>ROUND('[2]LAK km-tarief'!D55,2)</f>
        <v>12.38</v>
      </c>
    </row>
    <row r="57" spans="1:3" x14ac:dyDescent="0.35">
      <c r="A57" s="53">
        <v>50</v>
      </c>
      <c r="B57" s="54">
        <f>ROUND('[2]LAK km-tarief'!C56,2)</f>
        <v>20.54</v>
      </c>
      <c r="C57" s="35">
        <f>ROUND('[2]LAK km-tarief'!D56,2)</f>
        <v>12.6</v>
      </c>
    </row>
    <row r="58" spans="1:3" x14ac:dyDescent="0.35">
      <c r="A58" s="53">
        <v>51</v>
      </c>
      <c r="B58" s="54">
        <f>ROUND('[2]LAK km-tarief'!C57,2)</f>
        <v>20.93</v>
      </c>
      <c r="C58" s="35">
        <f>ROUND('[2]LAK km-tarief'!D57,2)</f>
        <v>12.83</v>
      </c>
    </row>
    <row r="59" spans="1:3" x14ac:dyDescent="0.35">
      <c r="A59" s="53">
        <v>52</v>
      </c>
      <c r="B59" s="54">
        <f>ROUND('[2]LAK km-tarief'!C58,2)</f>
        <v>21.31</v>
      </c>
      <c r="C59" s="35">
        <f>ROUND('[2]LAK km-tarief'!D58,2)</f>
        <v>13.06</v>
      </c>
    </row>
    <row r="60" spans="1:3" x14ac:dyDescent="0.35">
      <c r="A60" s="53">
        <v>53</v>
      </c>
      <c r="B60" s="54">
        <f>ROUND('[2]LAK km-tarief'!C59,2)</f>
        <v>21.7</v>
      </c>
      <c r="C60" s="35">
        <f>ROUND('[2]LAK km-tarief'!D59,2)</f>
        <v>13.29</v>
      </c>
    </row>
    <row r="61" spans="1:3" x14ac:dyDescent="0.35">
      <c r="A61" s="53">
        <v>54</v>
      </c>
      <c r="B61" s="54">
        <f>ROUND('[2]LAK km-tarief'!C60,2)</f>
        <v>22.08</v>
      </c>
      <c r="C61" s="35">
        <f>ROUND('[2]LAK km-tarief'!D60,2)</f>
        <v>13.51</v>
      </c>
    </row>
    <row r="62" spans="1:3" x14ac:dyDescent="0.35">
      <c r="A62" s="53">
        <v>55</v>
      </c>
      <c r="B62" s="54">
        <f>ROUND('[2]LAK km-tarief'!C61,2)</f>
        <v>22.46</v>
      </c>
      <c r="C62" s="35">
        <f>ROUND('[2]LAK km-tarief'!D61,2)</f>
        <v>13.74</v>
      </c>
    </row>
    <row r="63" spans="1:3" x14ac:dyDescent="0.35">
      <c r="A63" s="53">
        <v>56</v>
      </c>
      <c r="B63" s="54">
        <f>ROUND('[2]LAK km-tarief'!C62,2)</f>
        <v>22.85</v>
      </c>
      <c r="C63" s="35">
        <f>ROUND('[2]LAK km-tarief'!D62,2)</f>
        <v>13.97</v>
      </c>
    </row>
    <row r="64" spans="1:3" x14ac:dyDescent="0.35">
      <c r="A64" s="53">
        <v>57</v>
      </c>
      <c r="B64" s="54">
        <f>ROUND('[2]LAK km-tarief'!C63,2)</f>
        <v>23.23</v>
      </c>
      <c r="C64" s="35">
        <f>ROUND('[2]LAK km-tarief'!D63,2)</f>
        <v>14.19</v>
      </c>
    </row>
    <row r="65" spans="1:3" x14ac:dyDescent="0.35">
      <c r="A65" s="53">
        <v>58</v>
      </c>
      <c r="B65" s="54">
        <f>ROUND('[2]LAK km-tarief'!C64,2)</f>
        <v>23.62</v>
      </c>
      <c r="C65" s="35">
        <f>ROUND('[2]LAK km-tarief'!D64,2)</f>
        <v>14.42</v>
      </c>
    </row>
    <row r="66" spans="1:3" x14ac:dyDescent="0.35">
      <c r="A66" s="53">
        <v>59</v>
      </c>
      <c r="B66" s="54">
        <f>ROUND('[2]LAK km-tarief'!C65,2)</f>
        <v>24</v>
      </c>
      <c r="C66" s="35">
        <f>ROUND('[2]LAK km-tarief'!D65,2)</f>
        <v>14.65</v>
      </c>
    </row>
    <row r="67" spans="1:3" x14ac:dyDescent="0.35">
      <c r="A67" s="53">
        <v>60</v>
      </c>
      <c r="B67" s="54">
        <f>ROUND('[2]LAK km-tarief'!C66,2)</f>
        <v>24.39</v>
      </c>
      <c r="C67" s="35">
        <f>ROUND('[2]LAK km-tarief'!D66,2)</f>
        <v>14.87</v>
      </c>
    </row>
    <row r="68" spans="1:3" x14ac:dyDescent="0.35">
      <c r="A68" s="53">
        <v>61</v>
      </c>
      <c r="B68" s="54">
        <f>ROUND('[2]LAK km-tarief'!C67,2)</f>
        <v>24.77</v>
      </c>
      <c r="C68" s="35">
        <f>ROUND('[2]LAK km-tarief'!D67,2)</f>
        <v>15.1</v>
      </c>
    </row>
    <row r="69" spans="1:3" x14ac:dyDescent="0.35">
      <c r="A69" s="53">
        <v>62</v>
      </c>
      <c r="B69" s="54">
        <f>ROUND('[2]LAK km-tarief'!C68,2)</f>
        <v>25.16</v>
      </c>
      <c r="C69" s="35">
        <f>ROUND('[2]LAK km-tarief'!D68,2)</f>
        <v>15.33</v>
      </c>
    </row>
    <row r="70" spans="1:3" x14ac:dyDescent="0.35">
      <c r="A70" s="53">
        <v>63</v>
      </c>
      <c r="B70" s="54">
        <f>ROUND('[2]LAK km-tarief'!C69,2)</f>
        <v>25.54</v>
      </c>
      <c r="C70" s="35">
        <f>ROUND('[2]LAK km-tarief'!D69,2)</f>
        <v>15.56</v>
      </c>
    </row>
    <row r="71" spans="1:3" x14ac:dyDescent="0.35">
      <c r="A71" s="53">
        <v>64</v>
      </c>
      <c r="B71" s="54">
        <f>ROUND('[2]LAK km-tarief'!C70,2)</f>
        <v>25.93</v>
      </c>
      <c r="C71" s="35">
        <f>ROUND('[2]LAK km-tarief'!D70,2)</f>
        <v>15.78</v>
      </c>
    </row>
    <row r="72" spans="1:3" x14ac:dyDescent="0.35">
      <c r="A72" s="53">
        <v>65</v>
      </c>
      <c r="B72" s="54">
        <f>ROUND('[2]LAK km-tarief'!C71,2)</f>
        <v>26.31</v>
      </c>
      <c r="C72" s="35">
        <f>ROUND('[2]LAK km-tarief'!D71,2)</f>
        <v>16.010000000000002</v>
      </c>
    </row>
    <row r="73" spans="1:3" x14ac:dyDescent="0.35">
      <c r="A73" s="53">
        <v>66</v>
      </c>
      <c r="B73" s="54">
        <f>ROUND('[2]LAK km-tarief'!C72,2)</f>
        <v>26.69</v>
      </c>
      <c r="C73" s="35">
        <f>ROUND('[2]LAK km-tarief'!D72,2)</f>
        <v>16.239999999999998</v>
      </c>
    </row>
    <row r="74" spans="1:3" x14ac:dyDescent="0.35">
      <c r="A74" s="53">
        <v>67</v>
      </c>
      <c r="B74" s="54">
        <f>ROUND('[2]LAK km-tarief'!C73,2)</f>
        <v>27.08</v>
      </c>
      <c r="C74" s="35">
        <f>ROUND('[2]LAK km-tarief'!D73,2)</f>
        <v>16.46</v>
      </c>
    </row>
    <row r="75" spans="1:3" x14ac:dyDescent="0.35">
      <c r="A75" s="53">
        <v>68</v>
      </c>
      <c r="B75" s="54">
        <f>ROUND('[2]LAK km-tarief'!C74,2)</f>
        <v>27.46</v>
      </c>
      <c r="C75" s="35">
        <f>ROUND('[2]LAK km-tarief'!D74,2)</f>
        <v>16.690000000000001</v>
      </c>
    </row>
    <row r="76" spans="1:3" x14ac:dyDescent="0.35">
      <c r="A76" s="53">
        <v>69</v>
      </c>
      <c r="B76" s="54">
        <f>ROUND('[2]LAK km-tarief'!C75,2)</f>
        <v>27.85</v>
      </c>
      <c r="C76" s="35">
        <f>ROUND('[2]LAK km-tarief'!D75,2)</f>
        <v>16.920000000000002</v>
      </c>
    </row>
    <row r="77" spans="1:3" x14ac:dyDescent="0.35">
      <c r="A77" s="53">
        <v>70</v>
      </c>
      <c r="B77" s="54">
        <f>ROUND('[2]LAK km-tarief'!C76,2)</f>
        <v>28.23</v>
      </c>
      <c r="C77" s="35">
        <f>ROUND('[2]LAK km-tarief'!D76,2)</f>
        <v>17.149999999999999</v>
      </c>
    </row>
    <row r="78" spans="1:3" x14ac:dyDescent="0.35">
      <c r="A78" s="53">
        <v>71</v>
      </c>
      <c r="B78" s="54">
        <f>ROUND('[2]LAK km-tarief'!C77,2)</f>
        <v>28.62</v>
      </c>
      <c r="C78" s="35">
        <f>ROUND('[2]LAK km-tarief'!D77,2)</f>
        <v>17.37</v>
      </c>
    </row>
    <row r="79" spans="1:3" x14ac:dyDescent="0.35">
      <c r="A79" s="53">
        <v>72</v>
      </c>
      <c r="B79" s="54">
        <f>ROUND('[2]LAK km-tarief'!C78,2)</f>
        <v>29</v>
      </c>
      <c r="C79" s="35">
        <f>ROUND('[2]LAK km-tarief'!D78,2)</f>
        <v>17.600000000000001</v>
      </c>
    </row>
    <row r="80" spans="1:3" x14ac:dyDescent="0.35">
      <c r="A80" s="53">
        <v>73</v>
      </c>
      <c r="B80" s="54">
        <f>ROUND('[2]LAK km-tarief'!C79,2)</f>
        <v>29.39</v>
      </c>
      <c r="C80" s="35">
        <f>ROUND('[2]LAK km-tarief'!D79,2)</f>
        <v>17.829999999999998</v>
      </c>
    </row>
    <row r="81" spans="1:3" x14ac:dyDescent="0.35">
      <c r="A81" s="53">
        <v>74</v>
      </c>
      <c r="B81" s="54">
        <f>ROUND('[2]LAK km-tarief'!C80,2)</f>
        <v>29.77</v>
      </c>
      <c r="C81" s="35">
        <f>ROUND('[2]LAK km-tarief'!D80,2)</f>
        <v>18.05</v>
      </c>
    </row>
    <row r="82" spans="1:3" x14ac:dyDescent="0.35">
      <c r="A82" s="53">
        <v>75</v>
      </c>
      <c r="B82" s="54">
        <f>ROUND('[2]LAK km-tarief'!C81,2)</f>
        <v>30.16</v>
      </c>
      <c r="C82" s="35">
        <f>ROUND('[2]LAK km-tarief'!D81,2)</f>
        <v>18.28</v>
      </c>
    </row>
    <row r="83" spans="1:3" x14ac:dyDescent="0.35">
      <c r="A83" s="53">
        <v>76</v>
      </c>
      <c r="B83" s="54">
        <f>ROUND('[2]LAK km-tarief'!C82,2)</f>
        <v>30.54</v>
      </c>
      <c r="C83" s="35">
        <f>ROUND('[2]LAK km-tarief'!D82,2)</f>
        <v>18.510000000000002</v>
      </c>
    </row>
    <row r="84" spans="1:3" x14ac:dyDescent="0.35">
      <c r="A84" s="53">
        <v>77</v>
      </c>
      <c r="B84" s="54">
        <f>ROUND('[2]LAK km-tarief'!C83,2)</f>
        <v>30.92</v>
      </c>
      <c r="C84" s="35">
        <f>ROUND('[2]LAK km-tarief'!D83,2)</f>
        <v>18.73</v>
      </c>
    </row>
    <row r="85" spans="1:3" x14ac:dyDescent="0.35">
      <c r="A85" s="53">
        <v>78</v>
      </c>
      <c r="B85" s="54">
        <f>ROUND('[2]LAK km-tarief'!C84,2)</f>
        <v>31.31</v>
      </c>
      <c r="C85" s="35">
        <f>ROUND('[2]LAK km-tarief'!D84,2)</f>
        <v>18.96</v>
      </c>
    </row>
    <row r="86" spans="1:3" x14ac:dyDescent="0.35">
      <c r="A86" s="53">
        <v>79</v>
      </c>
      <c r="B86" s="54">
        <f>ROUND('[2]LAK km-tarief'!C85,2)</f>
        <v>31.69</v>
      </c>
      <c r="C86" s="35">
        <f>ROUND('[2]LAK km-tarief'!D85,2)</f>
        <v>19.190000000000001</v>
      </c>
    </row>
    <row r="87" spans="1:3" x14ac:dyDescent="0.35">
      <c r="A87" s="53">
        <v>80</v>
      </c>
      <c r="B87" s="54">
        <f>ROUND('[2]LAK km-tarief'!C86,2)</f>
        <v>32.08</v>
      </c>
      <c r="C87" s="35">
        <f>ROUND('[2]LAK km-tarief'!D86,2)</f>
        <v>19.420000000000002</v>
      </c>
    </row>
    <row r="88" spans="1:3" x14ac:dyDescent="0.35">
      <c r="A88" s="53">
        <v>81</v>
      </c>
      <c r="B88" s="54">
        <f>ROUND('[2]LAK km-tarief'!C87,2)</f>
        <v>32.4</v>
      </c>
      <c r="C88" s="35">
        <f>ROUND('[2]LAK km-tarief'!D87,2)</f>
        <v>19.61</v>
      </c>
    </row>
    <row r="89" spans="1:3" x14ac:dyDescent="0.35">
      <c r="A89" s="53">
        <v>82</v>
      </c>
      <c r="B89" s="54">
        <f>ROUND('[2]LAK km-tarief'!C88,2)</f>
        <v>32.729999999999997</v>
      </c>
      <c r="C89" s="35">
        <f>ROUND('[2]LAK km-tarief'!D88,2)</f>
        <v>19.8</v>
      </c>
    </row>
    <row r="90" spans="1:3" x14ac:dyDescent="0.35">
      <c r="A90" s="53">
        <v>83</v>
      </c>
      <c r="B90" s="54">
        <f>ROUND('[2]LAK km-tarief'!C89,2)</f>
        <v>33.06</v>
      </c>
      <c r="C90" s="35">
        <f>ROUND('[2]LAK km-tarief'!D89,2)</f>
        <v>19.989999999999998</v>
      </c>
    </row>
    <row r="91" spans="1:3" x14ac:dyDescent="0.35">
      <c r="A91" s="53">
        <v>84</v>
      </c>
      <c r="B91" s="54">
        <f>ROUND('[2]LAK km-tarief'!C90,2)</f>
        <v>33.380000000000003</v>
      </c>
      <c r="C91" s="35">
        <f>ROUND('[2]LAK km-tarief'!D90,2)</f>
        <v>20.190000000000001</v>
      </c>
    </row>
    <row r="92" spans="1:3" x14ac:dyDescent="0.35">
      <c r="A92" s="53">
        <v>85</v>
      </c>
      <c r="B92" s="54">
        <f>ROUND('[2]LAK km-tarief'!C91,2)</f>
        <v>33.71</v>
      </c>
      <c r="C92" s="35">
        <f>ROUND('[2]LAK km-tarief'!D91,2)</f>
        <v>20.38</v>
      </c>
    </row>
    <row r="93" spans="1:3" x14ac:dyDescent="0.35">
      <c r="A93" s="53">
        <v>86</v>
      </c>
      <c r="B93" s="54">
        <f>ROUND('[2]LAK km-tarief'!C92,2)</f>
        <v>34.04</v>
      </c>
      <c r="C93" s="35">
        <f>ROUND('[2]LAK km-tarief'!D92,2)</f>
        <v>20.57</v>
      </c>
    </row>
    <row r="94" spans="1:3" x14ac:dyDescent="0.35">
      <c r="A94" s="53">
        <v>87</v>
      </c>
      <c r="B94" s="54">
        <f>ROUND('[2]LAK km-tarief'!C93,2)</f>
        <v>34.36</v>
      </c>
      <c r="C94" s="35">
        <f>ROUND('[2]LAK km-tarief'!D93,2)</f>
        <v>20.76</v>
      </c>
    </row>
    <row r="95" spans="1:3" x14ac:dyDescent="0.35">
      <c r="A95" s="53">
        <v>88</v>
      </c>
      <c r="B95" s="54">
        <f>ROUND('[2]LAK km-tarief'!C94,2)</f>
        <v>34.69</v>
      </c>
      <c r="C95" s="35">
        <f>ROUND('[2]LAK km-tarief'!D94,2)</f>
        <v>20.96</v>
      </c>
    </row>
    <row r="96" spans="1:3" x14ac:dyDescent="0.35">
      <c r="A96" s="53">
        <v>89</v>
      </c>
      <c r="B96" s="54">
        <f>ROUND('[2]LAK km-tarief'!C95,2)</f>
        <v>35.01</v>
      </c>
      <c r="C96" s="35">
        <f>ROUND('[2]LAK km-tarief'!D95,2)</f>
        <v>21.15</v>
      </c>
    </row>
    <row r="97" spans="1:3" x14ac:dyDescent="0.35">
      <c r="A97" s="53">
        <v>90</v>
      </c>
      <c r="B97" s="54">
        <f>ROUND('[2]LAK km-tarief'!C96,2)</f>
        <v>35.340000000000003</v>
      </c>
      <c r="C97" s="35">
        <f>ROUND('[2]LAK km-tarief'!D96,2)</f>
        <v>21.34</v>
      </c>
    </row>
    <row r="98" spans="1:3" x14ac:dyDescent="0.35">
      <c r="A98" s="53">
        <v>91</v>
      </c>
      <c r="B98" s="54">
        <f>ROUND('[2]LAK km-tarief'!C97,2)</f>
        <v>35.630000000000003</v>
      </c>
      <c r="C98" s="35">
        <f>ROUND('[2]LAK km-tarief'!D97,2)</f>
        <v>21.51</v>
      </c>
    </row>
    <row r="99" spans="1:3" x14ac:dyDescent="0.35">
      <c r="A99" s="53">
        <v>92</v>
      </c>
      <c r="B99" s="54">
        <f>ROUND('[2]LAK km-tarief'!C98,2)</f>
        <v>35.92</v>
      </c>
      <c r="C99" s="35">
        <f>ROUND('[2]LAK km-tarief'!D98,2)</f>
        <v>21.69</v>
      </c>
    </row>
    <row r="100" spans="1:3" x14ac:dyDescent="0.35">
      <c r="A100" s="53">
        <v>93</v>
      </c>
      <c r="B100" s="54">
        <f>ROUND('[2]LAK km-tarief'!C99,2)</f>
        <v>36.21</v>
      </c>
      <c r="C100" s="35">
        <f>ROUND('[2]LAK km-tarief'!D99,2)</f>
        <v>21.86</v>
      </c>
    </row>
    <row r="101" spans="1:3" x14ac:dyDescent="0.35">
      <c r="A101" s="53">
        <v>94</v>
      </c>
      <c r="B101" s="54">
        <f>ROUND('[2]LAK km-tarief'!C100,2)</f>
        <v>36.51</v>
      </c>
      <c r="C101" s="35">
        <f>ROUND('[2]LAK km-tarief'!D100,2)</f>
        <v>22.03</v>
      </c>
    </row>
    <row r="102" spans="1:3" x14ac:dyDescent="0.35">
      <c r="A102" s="53">
        <v>95</v>
      </c>
      <c r="B102" s="54">
        <f>ROUND('[2]LAK km-tarief'!C101,2)</f>
        <v>36.799999999999997</v>
      </c>
      <c r="C102" s="35">
        <f>ROUND('[2]LAK km-tarief'!D101,2)</f>
        <v>22.2</v>
      </c>
    </row>
    <row r="103" spans="1:3" x14ac:dyDescent="0.35">
      <c r="A103" s="53">
        <v>96</v>
      </c>
      <c r="B103" s="54">
        <f>ROUND('[2]LAK km-tarief'!C102,2)</f>
        <v>37.090000000000003</v>
      </c>
      <c r="C103" s="35">
        <f>ROUND('[2]LAK km-tarief'!D102,2)</f>
        <v>22.37</v>
      </c>
    </row>
    <row r="104" spans="1:3" x14ac:dyDescent="0.35">
      <c r="A104" s="53">
        <v>97</v>
      </c>
      <c r="B104" s="54">
        <f>ROUND('[2]LAK km-tarief'!C103,2)</f>
        <v>37.380000000000003</v>
      </c>
      <c r="C104" s="35">
        <f>ROUND('[2]LAK km-tarief'!D103,2)</f>
        <v>22.55</v>
      </c>
    </row>
    <row r="105" spans="1:3" x14ac:dyDescent="0.35">
      <c r="A105" s="53">
        <v>98</v>
      </c>
      <c r="B105" s="54">
        <f>ROUND('[2]LAK km-tarief'!C104,2)</f>
        <v>37.67</v>
      </c>
      <c r="C105" s="35">
        <f>ROUND('[2]LAK km-tarief'!D104,2)</f>
        <v>22.72</v>
      </c>
    </row>
    <row r="106" spans="1:3" x14ac:dyDescent="0.35">
      <c r="A106" s="53">
        <v>99</v>
      </c>
      <c r="B106" s="54">
        <f>ROUND('[2]LAK km-tarief'!C105,2)</f>
        <v>37.96</v>
      </c>
      <c r="C106" s="35">
        <f>ROUND('[2]LAK km-tarief'!D105,2)</f>
        <v>22.89</v>
      </c>
    </row>
    <row r="107" spans="1:3" x14ac:dyDescent="0.35">
      <c r="A107" s="53">
        <v>100</v>
      </c>
      <c r="B107" s="54">
        <f>ROUND('[2]LAK km-tarief'!C106,2)</f>
        <v>38.25</v>
      </c>
      <c r="C107" s="35">
        <f>ROUND('[2]LAK km-tarief'!D106,2)</f>
        <v>23.06</v>
      </c>
    </row>
    <row r="108" spans="1:3" x14ac:dyDescent="0.35">
      <c r="A108" s="53">
        <v>101</v>
      </c>
      <c r="B108" s="54">
        <f>ROUND('[2]LAK km-tarief'!C107,2)</f>
        <v>38.53</v>
      </c>
      <c r="C108" s="35">
        <f>ROUND('[2]LAK km-tarief'!D107,2)</f>
        <v>23.22</v>
      </c>
    </row>
    <row r="109" spans="1:3" x14ac:dyDescent="0.35">
      <c r="A109" s="53">
        <v>102</v>
      </c>
      <c r="B109" s="54">
        <f>ROUND('[2]LAK km-tarief'!C108,2)</f>
        <v>38.799999999999997</v>
      </c>
      <c r="C109" s="35">
        <f>ROUND('[2]LAK km-tarief'!D108,2)</f>
        <v>23.38</v>
      </c>
    </row>
    <row r="110" spans="1:3" x14ac:dyDescent="0.35">
      <c r="A110" s="53">
        <v>103</v>
      </c>
      <c r="B110" s="54">
        <f>ROUND('[2]LAK km-tarief'!C109,2)</f>
        <v>39.07</v>
      </c>
      <c r="C110" s="35">
        <f>ROUND('[2]LAK km-tarief'!D109,2)</f>
        <v>23.54</v>
      </c>
    </row>
    <row r="111" spans="1:3" x14ac:dyDescent="0.35">
      <c r="A111" s="53">
        <v>104</v>
      </c>
      <c r="B111" s="54">
        <f>ROUND('[2]LAK km-tarief'!C110,2)</f>
        <v>39.340000000000003</v>
      </c>
      <c r="C111" s="35">
        <f>ROUND('[2]LAK km-tarief'!D110,2)</f>
        <v>23.7</v>
      </c>
    </row>
    <row r="112" spans="1:3" x14ac:dyDescent="0.35">
      <c r="A112" s="53">
        <v>105</v>
      </c>
      <c r="B112" s="54">
        <f>ROUND('[2]LAK km-tarief'!C111,2)</f>
        <v>39.61</v>
      </c>
      <c r="C112" s="35">
        <f>ROUND('[2]LAK km-tarief'!D111,2)</f>
        <v>23.87</v>
      </c>
    </row>
    <row r="113" spans="1:3" x14ac:dyDescent="0.35">
      <c r="A113" s="53">
        <v>106</v>
      </c>
      <c r="B113" s="54">
        <f>ROUND('[2]LAK km-tarief'!C112,2)</f>
        <v>39.89</v>
      </c>
      <c r="C113" s="35">
        <f>ROUND('[2]LAK km-tarief'!D112,2)</f>
        <v>24.03</v>
      </c>
    </row>
    <row r="114" spans="1:3" x14ac:dyDescent="0.35">
      <c r="A114" s="53">
        <v>107</v>
      </c>
      <c r="B114" s="54">
        <f>ROUND('[2]LAK km-tarief'!C113,2)</f>
        <v>40.159999999999997</v>
      </c>
      <c r="C114" s="35">
        <f>ROUND('[2]LAK km-tarief'!D113,2)</f>
        <v>24.19</v>
      </c>
    </row>
    <row r="115" spans="1:3" x14ac:dyDescent="0.35">
      <c r="A115" s="53">
        <v>108</v>
      </c>
      <c r="B115" s="54">
        <f>ROUND('[2]LAK km-tarief'!C114,2)</f>
        <v>40.43</v>
      </c>
      <c r="C115" s="35">
        <f>ROUND('[2]LAK km-tarief'!D114,2)</f>
        <v>24.35</v>
      </c>
    </row>
    <row r="116" spans="1:3" x14ac:dyDescent="0.35">
      <c r="A116" s="53">
        <v>109</v>
      </c>
      <c r="B116" s="54">
        <f>ROUND('[2]LAK km-tarief'!C115,2)</f>
        <v>40.700000000000003</v>
      </c>
      <c r="C116" s="35">
        <f>ROUND('[2]LAK km-tarief'!D115,2)</f>
        <v>24.51</v>
      </c>
    </row>
    <row r="117" spans="1:3" x14ac:dyDescent="0.35">
      <c r="A117" s="53">
        <v>110</v>
      </c>
      <c r="B117" s="54">
        <f>ROUND('[2]LAK km-tarief'!C116,2)</f>
        <v>40.97</v>
      </c>
      <c r="C117" s="35">
        <f>ROUND('[2]LAK km-tarief'!D116,2)</f>
        <v>24.67</v>
      </c>
    </row>
    <row r="118" spans="1:3" x14ac:dyDescent="0.35">
      <c r="A118" s="53">
        <v>111</v>
      </c>
      <c r="B118" s="54">
        <f>ROUND('[2]LAK km-tarief'!C117,2)</f>
        <v>41.24</v>
      </c>
      <c r="C118" s="35">
        <f>ROUND('[2]LAK km-tarief'!D117,2)</f>
        <v>24.83</v>
      </c>
    </row>
    <row r="119" spans="1:3" x14ac:dyDescent="0.35">
      <c r="A119" s="53">
        <v>112</v>
      </c>
      <c r="B119" s="54">
        <f>ROUND('[2]LAK km-tarief'!C118,2)</f>
        <v>41.52</v>
      </c>
      <c r="C119" s="35">
        <f>ROUND('[2]LAK km-tarief'!D118,2)</f>
        <v>24.99</v>
      </c>
    </row>
    <row r="120" spans="1:3" x14ac:dyDescent="0.35">
      <c r="A120" s="53">
        <v>113</v>
      </c>
      <c r="B120" s="54">
        <f>ROUND('[2]LAK km-tarief'!C119,2)</f>
        <v>41.79</v>
      </c>
      <c r="C120" s="35">
        <f>ROUND('[2]LAK km-tarief'!D119,2)</f>
        <v>25.15</v>
      </c>
    </row>
    <row r="121" spans="1:3" x14ac:dyDescent="0.35">
      <c r="A121" s="53">
        <v>114</v>
      </c>
      <c r="B121" s="54">
        <f>ROUND('[2]LAK km-tarief'!C120,2)</f>
        <v>42.06</v>
      </c>
      <c r="C121" s="35">
        <f>ROUND('[2]LAK km-tarief'!D120,2)</f>
        <v>25.31</v>
      </c>
    </row>
    <row r="122" spans="1:3" x14ac:dyDescent="0.35">
      <c r="A122" s="53">
        <v>115</v>
      </c>
      <c r="B122" s="54">
        <f>ROUND('[2]LAK km-tarief'!C121,2)</f>
        <v>42.33</v>
      </c>
      <c r="C122" s="35">
        <f>ROUND('[2]LAK km-tarief'!D121,2)</f>
        <v>25.47</v>
      </c>
    </row>
    <row r="123" spans="1:3" x14ac:dyDescent="0.35">
      <c r="A123" s="53">
        <v>116</v>
      </c>
      <c r="B123" s="54">
        <f>ROUND('[2]LAK km-tarief'!C122,2)</f>
        <v>42.6</v>
      </c>
      <c r="C123" s="35">
        <f>ROUND('[2]LAK km-tarief'!D122,2)</f>
        <v>25.63</v>
      </c>
    </row>
    <row r="124" spans="1:3" x14ac:dyDescent="0.35">
      <c r="A124" s="53">
        <v>117</v>
      </c>
      <c r="B124" s="54">
        <f>ROUND('[2]LAK km-tarief'!C123,2)</f>
        <v>42.88</v>
      </c>
      <c r="C124" s="35">
        <f>ROUND('[2]LAK km-tarief'!D123,2)</f>
        <v>25.79</v>
      </c>
    </row>
    <row r="125" spans="1:3" x14ac:dyDescent="0.35">
      <c r="A125" s="53">
        <v>118</v>
      </c>
      <c r="B125" s="54">
        <f>ROUND('[2]LAK km-tarief'!C124,2)</f>
        <v>43.15</v>
      </c>
      <c r="C125" s="35">
        <f>ROUND('[2]LAK km-tarief'!D124,2)</f>
        <v>25.95</v>
      </c>
    </row>
    <row r="126" spans="1:3" x14ac:dyDescent="0.35">
      <c r="A126" s="53">
        <v>119</v>
      </c>
      <c r="B126" s="54">
        <f>ROUND('[2]LAK km-tarief'!C125,2)</f>
        <v>43.42</v>
      </c>
      <c r="C126" s="35">
        <f>ROUND('[2]LAK km-tarief'!D125,2)</f>
        <v>26.11</v>
      </c>
    </row>
    <row r="127" spans="1:3" x14ac:dyDescent="0.35">
      <c r="A127" s="53">
        <v>120</v>
      </c>
      <c r="B127" s="54">
        <f>ROUND('[2]LAK km-tarief'!C126,2)</f>
        <v>43.69</v>
      </c>
      <c r="C127" s="35">
        <f>ROUND('[2]LAK km-tarief'!D126,2)</f>
        <v>26.27</v>
      </c>
    </row>
    <row r="128" spans="1:3" x14ac:dyDescent="0.35">
      <c r="A128" s="53">
        <v>121</v>
      </c>
      <c r="B128" s="54">
        <f>ROUND('[2]LAK km-tarief'!C127,2)</f>
        <v>43.88</v>
      </c>
      <c r="C128" s="35">
        <f>ROUND('[2]LAK km-tarief'!D127,2)</f>
        <v>26.38</v>
      </c>
    </row>
    <row r="129" spans="1:3" x14ac:dyDescent="0.35">
      <c r="A129" s="53">
        <v>122</v>
      </c>
      <c r="B129" s="54">
        <f>ROUND('[2]LAK km-tarief'!C128,2)</f>
        <v>44.06</v>
      </c>
      <c r="C129" s="35">
        <f>ROUND('[2]LAK km-tarief'!D128,2)</f>
        <v>26.49</v>
      </c>
    </row>
    <row r="130" spans="1:3" x14ac:dyDescent="0.35">
      <c r="A130" s="53">
        <v>123</v>
      </c>
      <c r="B130" s="54">
        <f>ROUND('[2]LAK km-tarief'!C129,2)</f>
        <v>44.25</v>
      </c>
      <c r="C130" s="35">
        <f>ROUND('[2]LAK km-tarief'!D129,2)</f>
        <v>26.6</v>
      </c>
    </row>
    <row r="131" spans="1:3" x14ac:dyDescent="0.35">
      <c r="A131" s="53">
        <v>124</v>
      </c>
      <c r="B131" s="54">
        <f>ROUND('[2]LAK km-tarief'!C130,2)</f>
        <v>44.44</v>
      </c>
      <c r="C131" s="35">
        <f>ROUND('[2]LAK km-tarief'!D130,2)</f>
        <v>26.71</v>
      </c>
    </row>
    <row r="132" spans="1:3" x14ac:dyDescent="0.35">
      <c r="A132" s="53">
        <v>125</v>
      </c>
      <c r="B132" s="54">
        <f>ROUND('[2]LAK km-tarief'!C131,2)</f>
        <v>44.62</v>
      </c>
      <c r="C132" s="35">
        <f>ROUND('[2]LAK km-tarief'!D131,2)</f>
        <v>26.82</v>
      </c>
    </row>
    <row r="133" spans="1:3" x14ac:dyDescent="0.35">
      <c r="A133" s="53">
        <v>126</v>
      </c>
      <c r="B133" s="54">
        <f>ROUND('[2]LAK km-tarief'!C132,2)</f>
        <v>44.81</v>
      </c>
      <c r="C133" s="35">
        <f>ROUND('[2]LAK km-tarief'!D132,2)</f>
        <v>26.93</v>
      </c>
    </row>
    <row r="134" spans="1:3" x14ac:dyDescent="0.35">
      <c r="A134" s="53">
        <v>127</v>
      </c>
      <c r="B134" s="54">
        <f>ROUND('[2]LAK km-tarief'!C133,2)</f>
        <v>45</v>
      </c>
      <c r="C134" s="35">
        <f>ROUND('[2]LAK km-tarief'!D133,2)</f>
        <v>27.04</v>
      </c>
    </row>
    <row r="135" spans="1:3" x14ac:dyDescent="0.35">
      <c r="A135" s="53">
        <v>128</v>
      </c>
      <c r="B135" s="54">
        <f>ROUND('[2]LAK km-tarief'!C134,2)</f>
        <v>45.18</v>
      </c>
      <c r="C135" s="35">
        <f>ROUND('[2]LAK km-tarief'!D134,2)</f>
        <v>27.15</v>
      </c>
    </row>
    <row r="136" spans="1:3" x14ac:dyDescent="0.35">
      <c r="A136" s="53">
        <v>129</v>
      </c>
      <c r="B136" s="54">
        <f>ROUND('[2]LAK km-tarief'!C135,2)</f>
        <v>45.37</v>
      </c>
      <c r="C136" s="35">
        <f>ROUND('[2]LAK km-tarief'!D135,2)</f>
        <v>27.26</v>
      </c>
    </row>
    <row r="137" spans="1:3" x14ac:dyDescent="0.35">
      <c r="A137" s="53">
        <v>130</v>
      </c>
      <c r="B137" s="54">
        <f>ROUND('[2]LAK km-tarief'!C136,2)</f>
        <v>45.56</v>
      </c>
      <c r="C137" s="35">
        <f>ROUND('[2]LAK km-tarief'!D136,2)</f>
        <v>27.37</v>
      </c>
    </row>
    <row r="138" spans="1:3" x14ac:dyDescent="0.35">
      <c r="A138" s="53">
        <v>131</v>
      </c>
      <c r="B138" s="54">
        <f>ROUND('[2]LAK km-tarief'!C137,2)</f>
        <v>45.74</v>
      </c>
      <c r="C138" s="35">
        <f>ROUND('[2]LAK km-tarief'!D137,2)</f>
        <v>27.48</v>
      </c>
    </row>
    <row r="139" spans="1:3" x14ac:dyDescent="0.35">
      <c r="A139" s="53">
        <v>132</v>
      </c>
      <c r="B139" s="54">
        <f>ROUND('[2]LAK km-tarief'!C138,2)</f>
        <v>45.93</v>
      </c>
      <c r="C139" s="35">
        <f>ROUND('[2]LAK km-tarief'!D138,2)</f>
        <v>27.59</v>
      </c>
    </row>
    <row r="140" spans="1:3" x14ac:dyDescent="0.35">
      <c r="A140" s="53">
        <v>133</v>
      </c>
      <c r="B140" s="54">
        <f>ROUND('[2]LAK km-tarief'!C139,2)</f>
        <v>46.12</v>
      </c>
      <c r="C140" s="35">
        <f>ROUND('[2]LAK km-tarief'!D139,2)</f>
        <v>27.7</v>
      </c>
    </row>
    <row r="141" spans="1:3" x14ac:dyDescent="0.35">
      <c r="A141" s="53">
        <v>134</v>
      </c>
      <c r="B141" s="54">
        <f>ROUND('[2]LAK km-tarief'!C140,2)</f>
        <v>46.3</v>
      </c>
      <c r="C141" s="35">
        <f>ROUND('[2]LAK km-tarief'!D140,2)</f>
        <v>27.81</v>
      </c>
    </row>
    <row r="142" spans="1:3" x14ac:dyDescent="0.35">
      <c r="A142" s="53">
        <v>135</v>
      </c>
      <c r="B142" s="54">
        <f>ROUND('[2]LAK km-tarief'!C141,2)</f>
        <v>46.49</v>
      </c>
      <c r="C142" s="35">
        <f>ROUND('[2]LAK km-tarief'!D141,2)</f>
        <v>27.92</v>
      </c>
    </row>
    <row r="143" spans="1:3" x14ac:dyDescent="0.35">
      <c r="A143" s="53">
        <v>136</v>
      </c>
      <c r="B143" s="54">
        <f>ROUND('[2]LAK km-tarief'!C142,2)</f>
        <v>46.67</v>
      </c>
      <c r="C143" s="35">
        <f>ROUND('[2]LAK km-tarief'!D142,2)</f>
        <v>28.03</v>
      </c>
    </row>
    <row r="144" spans="1:3" x14ac:dyDescent="0.35">
      <c r="A144" s="53">
        <v>137</v>
      </c>
      <c r="B144" s="54">
        <f>ROUND('[2]LAK km-tarief'!C143,2)</f>
        <v>46.86</v>
      </c>
      <c r="C144" s="35">
        <f>ROUND('[2]LAK km-tarief'!D143,2)</f>
        <v>28.14</v>
      </c>
    </row>
    <row r="145" spans="1:3" x14ac:dyDescent="0.35">
      <c r="A145" s="53">
        <v>138</v>
      </c>
      <c r="B145" s="54">
        <f>ROUND('[2]LAK km-tarief'!C144,2)</f>
        <v>47.05</v>
      </c>
      <c r="C145" s="35">
        <f>ROUND('[2]LAK km-tarief'!D144,2)</f>
        <v>28.25</v>
      </c>
    </row>
    <row r="146" spans="1:3" x14ac:dyDescent="0.35">
      <c r="A146" s="53">
        <v>139</v>
      </c>
      <c r="B146" s="54">
        <f>ROUND('[2]LAK km-tarief'!C145,2)</f>
        <v>47.23</v>
      </c>
      <c r="C146" s="35">
        <f>ROUND('[2]LAK km-tarief'!D145,2)</f>
        <v>28.37</v>
      </c>
    </row>
    <row r="147" spans="1:3" x14ac:dyDescent="0.35">
      <c r="A147" s="53">
        <v>140</v>
      </c>
      <c r="B147" s="54">
        <f>ROUND('[2]LAK km-tarief'!C146,2)</f>
        <v>47.42</v>
      </c>
      <c r="C147" s="35">
        <f>ROUND('[2]LAK km-tarief'!D146,2)</f>
        <v>28.48</v>
      </c>
    </row>
    <row r="148" spans="1:3" x14ac:dyDescent="0.35">
      <c r="A148" s="53">
        <v>141</v>
      </c>
      <c r="B148" s="54">
        <f>ROUND('[2]LAK km-tarief'!C147,2)</f>
        <v>47.61</v>
      </c>
      <c r="C148" s="35">
        <f>ROUND('[2]LAK km-tarief'!D147,2)</f>
        <v>28.59</v>
      </c>
    </row>
    <row r="149" spans="1:3" x14ac:dyDescent="0.35">
      <c r="A149" s="53">
        <v>142</v>
      </c>
      <c r="B149" s="54">
        <f>ROUND('[2]LAK km-tarief'!C148,2)</f>
        <v>47.79</v>
      </c>
      <c r="C149" s="35">
        <f>ROUND('[2]LAK km-tarief'!D148,2)</f>
        <v>28.7</v>
      </c>
    </row>
    <row r="150" spans="1:3" x14ac:dyDescent="0.35">
      <c r="A150" s="53">
        <v>143</v>
      </c>
      <c r="B150" s="54">
        <f>ROUND('[2]LAK km-tarief'!C149,2)</f>
        <v>47.98</v>
      </c>
      <c r="C150" s="35">
        <f>ROUND('[2]LAK km-tarief'!D149,2)</f>
        <v>28.81</v>
      </c>
    </row>
    <row r="151" spans="1:3" x14ac:dyDescent="0.35">
      <c r="A151" s="53">
        <v>144</v>
      </c>
      <c r="B151" s="54">
        <f>ROUND('[2]LAK km-tarief'!C150,2)</f>
        <v>48.17</v>
      </c>
      <c r="C151" s="35">
        <f>ROUND('[2]LAK km-tarief'!D150,2)</f>
        <v>28.92</v>
      </c>
    </row>
    <row r="152" spans="1:3" x14ac:dyDescent="0.35">
      <c r="A152" s="53">
        <v>145</v>
      </c>
      <c r="B152" s="54">
        <f>ROUND('[2]LAK km-tarief'!C151,2)</f>
        <v>48.35</v>
      </c>
      <c r="C152" s="35">
        <f>ROUND('[2]LAK km-tarief'!D151,2)</f>
        <v>29.03</v>
      </c>
    </row>
    <row r="153" spans="1:3" x14ac:dyDescent="0.35">
      <c r="A153" s="53">
        <v>146</v>
      </c>
      <c r="B153" s="54">
        <f>ROUND('[2]LAK km-tarief'!C152,2)</f>
        <v>48.54</v>
      </c>
      <c r="C153" s="35">
        <f>ROUND('[2]LAK km-tarief'!D152,2)</f>
        <v>29.14</v>
      </c>
    </row>
    <row r="154" spans="1:3" x14ac:dyDescent="0.35">
      <c r="A154" s="53">
        <v>147</v>
      </c>
      <c r="B154" s="54">
        <f>ROUND('[2]LAK km-tarief'!C153,2)</f>
        <v>48.73</v>
      </c>
      <c r="C154" s="35">
        <f>ROUND('[2]LAK km-tarief'!D153,2)</f>
        <v>29.25</v>
      </c>
    </row>
    <row r="155" spans="1:3" x14ac:dyDescent="0.35">
      <c r="A155" s="53">
        <v>148</v>
      </c>
      <c r="B155" s="54">
        <f>ROUND('[2]LAK km-tarief'!C154,2)</f>
        <v>48.91</v>
      </c>
      <c r="C155" s="35">
        <f>ROUND('[2]LAK km-tarief'!D154,2)</f>
        <v>29.36</v>
      </c>
    </row>
    <row r="156" spans="1:3" x14ac:dyDescent="0.35">
      <c r="A156" s="53">
        <v>149</v>
      </c>
      <c r="B156" s="54">
        <f>ROUND('[2]LAK km-tarief'!C155,2)</f>
        <v>49.1</v>
      </c>
      <c r="C156" s="35">
        <f>ROUND('[2]LAK km-tarief'!D155,2)</f>
        <v>29.47</v>
      </c>
    </row>
    <row r="157" spans="1:3" x14ac:dyDescent="0.35">
      <c r="A157" s="53">
        <v>150</v>
      </c>
      <c r="B157" s="54">
        <f>ROUND('[2]LAK km-tarief'!C156,2)</f>
        <v>49.29</v>
      </c>
      <c r="C157" s="35">
        <f>ROUND('[2]LAK km-tarief'!D156,2)</f>
        <v>29.58</v>
      </c>
    </row>
    <row r="158" spans="1:3" x14ac:dyDescent="0.35">
      <c r="A158" s="53">
        <v>151</v>
      </c>
      <c r="B158" s="54">
        <f>ROUND('[2]LAK km-tarief'!C157,2)</f>
        <v>49.44</v>
      </c>
      <c r="C158" s="35">
        <f>ROUND('[2]LAK km-tarief'!D157,2)</f>
        <v>29.67</v>
      </c>
    </row>
    <row r="159" spans="1:3" x14ac:dyDescent="0.35">
      <c r="A159" s="53">
        <v>152</v>
      </c>
      <c r="B159" s="54">
        <f>ROUND('[2]LAK km-tarief'!C158,2)</f>
        <v>49.6</v>
      </c>
      <c r="C159" s="35">
        <f>ROUND('[2]LAK km-tarief'!D158,2)</f>
        <v>29.76</v>
      </c>
    </row>
    <row r="160" spans="1:3" x14ac:dyDescent="0.35">
      <c r="A160" s="53">
        <v>153</v>
      </c>
      <c r="B160" s="54">
        <f>ROUND('[2]LAK km-tarief'!C159,2)</f>
        <v>49.75</v>
      </c>
      <c r="C160" s="35">
        <f>ROUND('[2]LAK km-tarief'!D159,2)</f>
        <v>29.85</v>
      </c>
    </row>
    <row r="161" spans="1:3" x14ac:dyDescent="0.35">
      <c r="A161" s="53">
        <v>154</v>
      </c>
      <c r="B161" s="54">
        <f>ROUND('[2]LAK km-tarief'!C160,2)</f>
        <v>49.91</v>
      </c>
      <c r="C161" s="35">
        <f>ROUND('[2]LAK km-tarief'!D160,2)</f>
        <v>29.94</v>
      </c>
    </row>
    <row r="162" spans="1:3" x14ac:dyDescent="0.35">
      <c r="A162" s="53">
        <v>155</v>
      </c>
      <c r="B162" s="54">
        <f>ROUND('[2]LAK km-tarief'!C161,2)</f>
        <v>50.06</v>
      </c>
      <c r="C162" s="35">
        <f>ROUND('[2]LAK km-tarief'!D161,2)</f>
        <v>30.03</v>
      </c>
    </row>
    <row r="163" spans="1:3" x14ac:dyDescent="0.35">
      <c r="A163" s="53">
        <v>156</v>
      </c>
      <c r="B163" s="54">
        <f>ROUND('[2]LAK km-tarief'!C162,2)</f>
        <v>50.22</v>
      </c>
      <c r="C163" s="35">
        <f>ROUND('[2]LAK km-tarief'!D162,2)</f>
        <v>30.13</v>
      </c>
    </row>
    <row r="164" spans="1:3" x14ac:dyDescent="0.35">
      <c r="A164" s="53">
        <v>157</v>
      </c>
      <c r="B164" s="54">
        <f>ROUND('[2]LAK km-tarief'!C163,2)</f>
        <v>50.37</v>
      </c>
      <c r="C164" s="35">
        <f>ROUND('[2]LAK km-tarief'!D163,2)</f>
        <v>30.22</v>
      </c>
    </row>
    <row r="165" spans="1:3" x14ac:dyDescent="0.35">
      <c r="A165" s="53">
        <v>158</v>
      </c>
      <c r="B165" s="54">
        <f>ROUND('[2]LAK km-tarief'!C164,2)</f>
        <v>50.53</v>
      </c>
      <c r="C165" s="35">
        <f>ROUND('[2]LAK km-tarief'!D164,2)</f>
        <v>30.31</v>
      </c>
    </row>
    <row r="166" spans="1:3" x14ac:dyDescent="0.35">
      <c r="A166" s="53">
        <v>159</v>
      </c>
      <c r="B166" s="54">
        <f>ROUND('[2]LAK km-tarief'!C165,2)</f>
        <v>50.68</v>
      </c>
      <c r="C166" s="35">
        <f>ROUND('[2]LAK km-tarief'!D165,2)</f>
        <v>30.4</v>
      </c>
    </row>
    <row r="167" spans="1:3" x14ac:dyDescent="0.35">
      <c r="A167" s="53">
        <v>160</v>
      </c>
      <c r="B167" s="54">
        <f>ROUND('[2]LAK km-tarief'!C166,2)</f>
        <v>50.84</v>
      </c>
      <c r="C167" s="35">
        <f>ROUND('[2]LAK km-tarief'!D166,2)</f>
        <v>30.49</v>
      </c>
    </row>
    <row r="168" spans="1:3" x14ac:dyDescent="0.35">
      <c r="A168" s="53">
        <v>161</v>
      </c>
      <c r="B168" s="54">
        <f>ROUND('[2]LAK km-tarief'!C167,2)</f>
        <v>50.99</v>
      </c>
      <c r="C168" s="35">
        <f>ROUND('[2]LAK km-tarief'!D167,2)</f>
        <v>30.59</v>
      </c>
    </row>
    <row r="169" spans="1:3" x14ac:dyDescent="0.35">
      <c r="A169" s="53">
        <v>162</v>
      </c>
      <c r="B169" s="54">
        <f>ROUND('[2]LAK km-tarief'!C168,2)</f>
        <v>51.15</v>
      </c>
      <c r="C169" s="35">
        <f>ROUND('[2]LAK km-tarief'!D168,2)</f>
        <v>30.68</v>
      </c>
    </row>
    <row r="170" spans="1:3" x14ac:dyDescent="0.35">
      <c r="A170" s="53">
        <v>163</v>
      </c>
      <c r="B170" s="54">
        <f>ROUND('[2]LAK km-tarief'!C169,2)</f>
        <v>51.3</v>
      </c>
      <c r="C170" s="35">
        <f>ROUND('[2]LAK km-tarief'!D169,2)</f>
        <v>30.77</v>
      </c>
    </row>
    <row r="171" spans="1:3" x14ac:dyDescent="0.35">
      <c r="A171" s="53">
        <v>164</v>
      </c>
      <c r="B171" s="54">
        <f>ROUND('[2]LAK km-tarief'!C170,2)</f>
        <v>51.46</v>
      </c>
      <c r="C171" s="35">
        <f>ROUND('[2]LAK km-tarief'!D170,2)</f>
        <v>30.86</v>
      </c>
    </row>
    <row r="172" spans="1:3" x14ac:dyDescent="0.35">
      <c r="A172" s="53">
        <v>165</v>
      </c>
      <c r="B172" s="54">
        <f>ROUND('[2]LAK km-tarief'!C171,2)</f>
        <v>51.62</v>
      </c>
      <c r="C172" s="35">
        <f>ROUND('[2]LAK km-tarief'!D171,2)</f>
        <v>30.95</v>
      </c>
    </row>
    <row r="173" spans="1:3" x14ac:dyDescent="0.35">
      <c r="A173" s="53">
        <v>166</v>
      </c>
      <c r="B173" s="54">
        <f>ROUND('[2]LAK km-tarief'!C172,2)</f>
        <v>51.77</v>
      </c>
      <c r="C173" s="35">
        <f>ROUND('[2]LAK km-tarief'!D172,2)</f>
        <v>31.04</v>
      </c>
    </row>
    <row r="174" spans="1:3" x14ac:dyDescent="0.35">
      <c r="A174" s="53">
        <v>167</v>
      </c>
      <c r="B174" s="54">
        <f>ROUND('[2]LAK km-tarief'!C173,2)</f>
        <v>51.93</v>
      </c>
      <c r="C174" s="35">
        <f>ROUND('[2]LAK km-tarief'!D173,2)</f>
        <v>31.14</v>
      </c>
    </row>
    <row r="175" spans="1:3" x14ac:dyDescent="0.35">
      <c r="A175" s="53">
        <v>168</v>
      </c>
      <c r="B175" s="54">
        <f>ROUND('[2]LAK km-tarief'!C174,2)</f>
        <v>52.08</v>
      </c>
      <c r="C175" s="35">
        <f>ROUND('[2]LAK km-tarief'!D174,2)</f>
        <v>31.23</v>
      </c>
    </row>
    <row r="176" spans="1:3" x14ac:dyDescent="0.35">
      <c r="A176" s="53">
        <v>169</v>
      </c>
      <c r="B176" s="54">
        <f>ROUND('[2]LAK km-tarief'!C175,2)</f>
        <v>52.24</v>
      </c>
      <c r="C176" s="35">
        <f>ROUND('[2]LAK km-tarief'!D175,2)</f>
        <v>31.32</v>
      </c>
    </row>
    <row r="177" spans="1:3" x14ac:dyDescent="0.35">
      <c r="A177" s="53">
        <v>170</v>
      </c>
      <c r="B177" s="54">
        <f>ROUND('[2]LAK km-tarief'!C176,2)</f>
        <v>52.39</v>
      </c>
      <c r="C177" s="35">
        <f>ROUND('[2]LAK km-tarief'!D176,2)</f>
        <v>31.41</v>
      </c>
    </row>
    <row r="178" spans="1:3" x14ac:dyDescent="0.35">
      <c r="A178" s="53">
        <v>171</v>
      </c>
      <c r="B178" s="54">
        <f>ROUND('[2]LAK km-tarief'!C177,2)</f>
        <v>52.55</v>
      </c>
      <c r="C178" s="35">
        <f>ROUND('[2]LAK km-tarief'!D177,2)</f>
        <v>31.5</v>
      </c>
    </row>
    <row r="179" spans="1:3" x14ac:dyDescent="0.35">
      <c r="A179" s="53">
        <v>172</v>
      </c>
      <c r="B179" s="54">
        <f>ROUND('[2]LAK km-tarief'!C178,2)</f>
        <v>52.7</v>
      </c>
      <c r="C179" s="35">
        <f>ROUND('[2]LAK km-tarief'!D178,2)</f>
        <v>31.59</v>
      </c>
    </row>
    <row r="180" spans="1:3" x14ac:dyDescent="0.35">
      <c r="A180" s="53">
        <v>173</v>
      </c>
      <c r="B180" s="54">
        <f>ROUND('[2]LAK km-tarief'!C179,2)</f>
        <v>52.86</v>
      </c>
      <c r="C180" s="35">
        <f>ROUND('[2]LAK km-tarief'!D179,2)</f>
        <v>31.69</v>
      </c>
    </row>
    <row r="181" spans="1:3" x14ac:dyDescent="0.35">
      <c r="A181" s="53">
        <v>174</v>
      </c>
      <c r="B181" s="54">
        <f>ROUND('[2]LAK km-tarief'!C180,2)</f>
        <v>53.01</v>
      </c>
      <c r="C181" s="35">
        <f>ROUND('[2]LAK km-tarief'!D180,2)</f>
        <v>31.78</v>
      </c>
    </row>
    <row r="182" spans="1:3" x14ac:dyDescent="0.35">
      <c r="A182" s="53">
        <v>175</v>
      </c>
      <c r="B182" s="54">
        <f>ROUND('[2]LAK km-tarief'!C181,2)</f>
        <v>53.17</v>
      </c>
      <c r="C182" s="35">
        <f>ROUND('[2]LAK km-tarief'!D181,2)</f>
        <v>31.87</v>
      </c>
    </row>
    <row r="183" spans="1:3" x14ac:dyDescent="0.35">
      <c r="A183" s="53">
        <v>176</v>
      </c>
      <c r="B183" s="54">
        <f>ROUND('[2]LAK km-tarief'!C182,2)</f>
        <v>53.32</v>
      </c>
      <c r="C183" s="35">
        <f>ROUND('[2]LAK km-tarief'!D182,2)</f>
        <v>31.96</v>
      </c>
    </row>
    <row r="184" spans="1:3" x14ac:dyDescent="0.35">
      <c r="A184" s="53">
        <v>177</v>
      </c>
      <c r="B184" s="54">
        <f>ROUND('[2]LAK km-tarief'!C183,2)</f>
        <v>53.48</v>
      </c>
      <c r="C184" s="35">
        <f>ROUND('[2]LAK km-tarief'!D183,2)</f>
        <v>32.049999999999997</v>
      </c>
    </row>
    <row r="185" spans="1:3" x14ac:dyDescent="0.35">
      <c r="A185" s="53">
        <v>178</v>
      </c>
      <c r="B185" s="54">
        <f>ROUND('[2]LAK km-tarief'!C184,2)</f>
        <v>53.64</v>
      </c>
      <c r="C185" s="35">
        <f>ROUND('[2]LAK km-tarief'!D184,2)</f>
        <v>32.14</v>
      </c>
    </row>
    <row r="186" spans="1:3" x14ac:dyDescent="0.35">
      <c r="A186" s="53">
        <v>179</v>
      </c>
      <c r="B186" s="54">
        <f>ROUND('[2]LAK km-tarief'!C185,2)</f>
        <v>53.79</v>
      </c>
      <c r="C186" s="35">
        <f>ROUND('[2]LAK km-tarief'!D185,2)</f>
        <v>32.24</v>
      </c>
    </row>
    <row r="187" spans="1:3" x14ac:dyDescent="0.35">
      <c r="A187" s="53">
        <v>180</v>
      </c>
      <c r="B187" s="54">
        <f>ROUND('[2]LAK km-tarief'!C186,2)</f>
        <v>53.95</v>
      </c>
      <c r="C187" s="35">
        <f>ROUND('[2]LAK km-tarief'!D186,2)</f>
        <v>32.33</v>
      </c>
    </row>
    <row r="188" spans="1:3" x14ac:dyDescent="0.35">
      <c r="A188" s="53">
        <v>181</v>
      </c>
      <c r="B188" s="54">
        <f>ROUND('[2]LAK km-tarief'!C187,2)</f>
        <v>54.1</v>
      </c>
      <c r="C188" s="35">
        <f>ROUND('[2]LAK km-tarief'!D187,2)</f>
        <v>32.42</v>
      </c>
    </row>
    <row r="189" spans="1:3" x14ac:dyDescent="0.35">
      <c r="A189" s="53">
        <v>182</v>
      </c>
      <c r="B189" s="54">
        <f>ROUND('[2]LAK km-tarief'!C188,2)</f>
        <v>54.26</v>
      </c>
      <c r="C189" s="35">
        <f>ROUND('[2]LAK km-tarief'!D188,2)</f>
        <v>32.51</v>
      </c>
    </row>
    <row r="190" spans="1:3" x14ac:dyDescent="0.35">
      <c r="A190" s="53">
        <v>183</v>
      </c>
      <c r="B190" s="54">
        <f>ROUND('[2]LAK km-tarief'!C189,2)</f>
        <v>54.41</v>
      </c>
      <c r="C190" s="35">
        <f>ROUND('[2]LAK km-tarief'!D189,2)</f>
        <v>32.6</v>
      </c>
    </row>
    <row r="191" spans="1:3" x14ac:dyDescent="0.35">
      <c r="A191" s="53">
        <v>184</v>
      </c>
      <c r="B191" s="54">
        <f>ROUND('[2]LAK km-tarief'!C190,2)</f>
        <v>54.57</v>
      </c>
      <c r="C191" s="35">
        <f>ROUND('[2]LAK km-tarief'!D190,2)</f>
        <v>32.700000000000003</v>
      </c>
    </row>
    <row r="192" spans="1:3" x14ac:dyDescent="0.35">
      <c r="A192" s="53">
        <v>185</v>
      </c>
      <c r="B192" s="54">
        <f>ROUND('[2]LAK km-tarief'!C191,2)</f>
        <v>54.72</v>
      </c>
      <c r="C192" s="35">
        <f>ROUND('[2]LAK km-tarief'!D191,2)</f>
        <v>32.79</v>
      </c>
    </row>
    <row r="193" spans="1:3" x14ac:dyDescent="0.35">
      <c r="A193" s="53">
        <v>186</v>
      </c>
      <c r="B193" s="54">
        <f>ROUND('[2]LAK km-tarief'!C192,2)</f>
        <v>54.88</v>
      </c>
      <c r="C193" s="35">
        <f>ROUND('[2]LAK km-tarief'!D192,2)</f>
        <v>32.880000000000003</v>
      </c>
    </row>
    <row r="194" spans="1:3" x14ac:dyDescent="0.35">
      <c r="A194" s="53">
        <v>187</v>
      </c>
      <c r="B194" s="54">
        <f>ROUND('[2]LAK km-tarief'!C193,2)</f>
        <v>55.03</v>
      </c>
      <c r="C194" s="35">
        <f>ROUND('[2]LAK km-tarief'!D193,2)</f>
        <v>32.97</v>
      </c>
    </row>
    <row r="195" spans="1:3" x14ac:dyDescent="0.35">
      <c r="A195" s="53">
        <v>188</v>
      </c>
      <c r="B195" s="54">
        <f>ROUND('[2]LAK km-tarief'!C194,2)</f>
        <v>55.19</v>
      </c>
      <c r="C195" s="35">
        <f>ROUND('[2]LAK km-tarief'!D194,2)</f>
        <v>33.06</v>
      </c>
    </row>
    <row r="196" spans="1:3" x14ac:dyDescent="0.35">
      <c r="A196" s="53">
        <v>189</v>
      </c>
      <c r="B196" s="54">
        <f>ROUND('[2]LAK km-tarief'!C195,2)</f>
        <v>55.34</v>
      </c>
      <c r="C196" s="35">
        <f>ROUND('[2]LAK km-tarief'!D195,2)</f>
        <v>33.15</v>
      </c>
    </row>
    <row r="197" spans="1:3" x14ac:dyDescent="0.35">
      <c r="A197" s="53">
        <v>190</v>
      </c>
      <c r="B197" s="54">
        <f>ROUND('[2]LAK km-tarief'!C196,2)</f>
        <v>55.5</v>
      </c>
      <c r="C197" s="35">
        <f>ROUND('[2]LAK km-tarief'!D196,2)</f>
        <v>33.25</v>
      </c>
    </row>
    <row r="198" spans="1:3" x14ac:dyDescent="0.35">
      <c r="A198" s="53">
        <v>191</v>
      </c>
      <c r="B198" s="54">
        <f>ROUND('[2]LAK km-tarief'!C197,2)</f>
        <v>55.66</v>
      </c>
      <c r="C198" s="35">
        <f>ROUND('[2]LAK km-tarief'!D197,2)</f>
        <v>33.340000000000003</v>
      </c>
    </row>
    <row r="199" spans="1:3" x14ac:dyDescent="0.35">
      <c r="A199" s="53">
        <v>192</v>
      </c>
      <c r="B199" s="54">
        <f>ROUND('[2]LAK km-tarief'!C198,2)</f>
        <v>55.81</v>
      </c>
      <c r="C199" s="35">
        <f>ROUND('[2]LAK km-tarief'!D198,2)</f>
        <v>33.43</v>
      </c>
    </row>
    <row r="200" spans="1:3" x14ac:dyDescent="0.35">
      <c r="A200" s="53">
        <v>193</v>
      </c>
      <c r="B200" s="54">
        <f>ROUND('[2]LAK km-tarief'!C199,2)</f>
        <v>55.97</v>
      </c>
      <c r="C200" s="35">
        <f>ROUND('[2]LAK km-tarief'!D199,2)</f>
        <v>33.520000000000003</v>
      </c>
    </row>
    <row r="201" spans="1:3" x14ac:dyDescent="0.35">
      <c r="A201" s="53">
        <v>194</v>
      </c>
      <c r="B201" s="54">
        <f>ROUND('[2]LAK km-tarief'!C200,2)</f>
        <v>56.12</v>
      </c>
      <c r="C201" s="35">
        <f>ROUND('[2]LAK km-tarief'!D200,2)</f>
        <v>33.61</v>
      </c>
    </row>
    <row r="202" spans="1:3" x14ac:dyDescent="0.35">
      <c r="A202" s="53">
        <v>195</v>
      </c>
      <c r="B202" s="54">
        <f>ROUND('[2]LAK km-tarief'!C201,2)</f>
        <v>56.28</v>
      </c>
      <c r="C202" s="35">
        <f>ROUND('[2]LAK km-tarief'!D201,2)</f>
        <v>33.700000000000003</v>
      </c>
    </row>
    <row r="203" spans="1:3" x14ac:dyDescent="0.35">
      <c r="A203" s="53">
        <v>196</v>
      </c>
      <c r="B203" s="54">
        <f>ROUND('[2]LAK km-tarief'!C202,2)</f>
        <v>56.43</v>
      </c>
      <c r="C203" s="35">
        <f>ROUND('[2]LAK km-tarief'!D202,2)</f>
        <v>33.799999999999997</v>
      </c>
    </row>
    <row r="204" spans="1:3" x14ac:dyDescent="0.35">
      <c r="A204" s="53">
        <v>197</v>
      </c>
      <c r="B204" s="54">
        <f>ROUND('[2]LAK km-tarief'!C203,2)</f>
        <v>56.59</v>
      </c>
      <c r="C204" s="35">
        <f>ROUND('[2]LAK km-tarief'!D203,2)</f>
        <v>33.89</v>
      </c>
    </row>
    <row r="205" spans="1:3" x14ac:dyDescent="0.35">
      <c r="A205" s="53">
        <v>198</v>
      </c>
      <c r="B205" s="54">
        <f>ROUND('[2]LAK km-tarief'!C204,2)</f>
        <v>56.74</v>
      </c>
      <c r="C205" s="35">
        <f>ROUND('[2]LAK km-tarief'!D204,2)</f>
        <v>33.979999999999997</v>
      </c>
    </row>
    <row r="206" spans="1:3" x14ac:dyDescent="0.35">
      <c r="A206" s="53">
        <v>199</v>
      </c>
      <c r="B206" s="54">
        <f>ROUND('[2]LAK km-tarief'!C205,2)</f>
        <v>56.9</v>
      </c>
      <c r="C206" s="35">
        <f>ROUND('[2]LAK km-tarief'!D205,2)</f>
        <v>34.07</v>
      </c>
    </row>
    <row r="207" spans="1:3" x14ac:dyDescent="0.35">
      <c r="A207" s="53">
        <v>200</v>
      </c>
      <c r="B207" s="54">
        <f>ROUND('[2]LAK km-tarief'!C206,2)</f>
        <v>57.05</v>
      </c>
      <c r="C207" s="35">
        <f>ROUND('[2]LAK km-tarief'!D206,2)</f>
        <v>34.159999999999997</v>
      </c>
    </row>
    <row r="208" spans="1:3" x14ac:dyDescent="0.35">
      <c r="A208" s="53">
        <v>201</v>
      </c>
      <c r="B208" s="54">
        <f>ROUND('[2]LAK km-tarief'!C207,2)</f>
        <v>57.11</v>
      </c>
      <c r="C208" s="35">
        <f>ROUND('[2]LAK km-tarief'!D207,2)</f>
        <v>34.200000000000003</v>
      </c>
    </row>
    <row r="209" spans="1:3" x14ac:dyDescent="0.35">
      <c r="A209" s="53">
        <v>202</v>
      </c>
      <c r="B209" s="54">
        <f>ROUND('[2]LAK km-tarief'!C208,2)</f>
        <v>57.17</v>
      </c>
      <c r="C209" s="35">
        <f>ROUND('[2]LAK km-tarief'!D208,2)</f>
        <v>34.229999999999997</v>
      </c>
    </row>
    <row r="210" spans="1:3" x14ac:dyDescent="0.35">
      <c r="A210" s="53">
        <v>203</v>
      </c>
      <c r="B210" s="54">
        <f>ROUND('[2]LAK km-tarief'!C209,2)</f>
        <v>57.22</v>
      </c>
      <c r="C210" s="35">
        <f>ROUND('[2]LAK km-tarief'!D209,2)</f>
        <v>34.26</v>
      </c>
    </row>
    <row r="211" spans="1:3" x14ac:dyDescent="0.35">
      <c r="A211" s="53">
        <v>204</v>
      </c>
      <c r="B211" s="54">
        <f>ROUND('[2]LAK km-tarief'!C210,2)</f>
        <v>57.28</v>
      </c>
      <c r="C211" s="35">
        <f>ROUND('[2]LAK km-tarief'!D210,2)</f>
        <v>34.299999999999997</v>
      </c>
    </row>
    <row r="212" spans="1:3" x14ac:dyDescent="0.35">
      <c r="A212" s="53">
        <v>205</v>
      </c>
      <c r="B212" s="54">
        <f>ROUND('[2]LAK km-tarief'!C211,2)</f>
        <v>57.34</v>
      </c>
      <c r="C212" s="35">
        <f>ROUND('[2]LAK km-tarief'!D211,2)</f>
        <v>34.33</v>
      </c>
    </row>
    <row r="213" spans="1:3" x14ac:dyDescent="0.35">
      <c r="A213" s="53">
        <v>206</v>
      </c>
      <c r="B213" s="54">
        <f>ROUND('[2]LAK km-tarief'!C212,2)</f>
        <v>57.39</v>
      </c>
      <c r="C213" s="35">
        <f>ROUND('[2]LAK km-tarief'!D212,2)</f>
        <v>34.36</v>
      </c>
    </row>
    <row r="214" spans="1:3" x14ac:dyDescent="0.35">
      <c r="A214" s="53">
        <v>207</v>
      </c>
      <c r="B214" s="54">
        <f>ROUND('[2]LAK km-tarief'!C213,2)</f>
        <v>57.45</v>
      </c>
      <c r="C214" s="35">
        <f>ROUND('[2]LAK km-tarief'!D213,2)</f>
        <v>34.4</v>
      </c>
    </row>
    <row r="215" spans="1:3" x14ac:dyDescent="0.35">
      <c r="A215" s="53">
        <v>208</v>
      </c>
      <c r="B215" s="54">
        <f>ROUND('[2]LAK km-tarief'!C214,2)</f>
        <v>57.5</v>
      </c>
      <c r="C215" s="35">
        <f>ROUND('[2]LAK km-tarief'!D214,2)</f>
        <v>34.43</v>
      </c>
    </row>
    <row r="216" spans="1:3" x14ac:dyDescent="0.35">
      <c r="A216" s="53">
        <v>209</v>
      </c>
      <c r="B216" s="54">
        <f>ROUND('[2]LAK km-tarief'!C215,2)</f>
        <v>57.56</v>
      </c>
      <c r="C216" s="35">
        <f>ROUND('[2]LAK km-tarief'!D215,2)</f>
        <v>34.46</v>
      </c>
    </row>
    <row r="217" spans="1:3" x14ac:dyDescent="0.35">
      <c r="A217" s="53">
        <v>210</v>
      </c>
      <c r="B217" s="54">
        <f>ROUND('[2]LAK km-tarief'!C216,2)</f>
        <v>57.62</v>
      </c>
      <c r="C217" s="35">
        <f>ROUND('[2]LAK km-tarief'!D216,2)</f>
        <v>34.5</v>
      </c>
    </row>
    <row r="218" spans="1:3" x14ac:dyDescent="0.35">
      <c r="A218" s="53">
        <v>211</v>
      </c>
      <c r="B218" s="54">
        <f>ROUND('[2]LAK km-tarief'!C217,2)</f>
        <v>57.67</v>
      </c>
      <c r="C218" s="35">
        <f>ROUND('[2]LAK km-tarief'!D217,2)</f>
        <v>34.53</v>
      </c>
    </row>
    <row r="219" spans="1:3" x14ac:dyDescent="0.35">
      <c r="A219" s="53">
        <v>212</v>
      </c>
      <c r="B219" s="54">
        <f>ROUND('[2]LAK km-tarief'!C218,2)</f>
        <v>57.73</v>
      </c>
      <c r="C219" s="35">
        <f>ROUND('[2]LAK km-tarief'!D218,2)</f>
        <v>34.56</v>
      </c>
    </row>
    <row r="220" spans="1:3" x14ac:dyDescent="0.35">
      <c r="A220" s="53">
        <v>213</v>
      </c>
      <c r="B220" s="54">
        <f>ROUND('[2]LAK km-tarief'!C219,2)</f>
        <v>57.79</v>
      </c>
      <c r="C220" s="35">
        <f>ROUND('[2]LAK km-tarief'!D219,2)</f>
        <v>34.6</v>
      </c>
    </row>
    <row r="221" spans="1:3" x14ac:dyDescent="0.35">
      <c r="A221" s="53">
        <v>214</v>
      </c>
      <c r="B221" s="54">
        <f>ROUND('[2]LAK km-tarief'!C220,2)</f>
        <v>57.84</v>
      </c>
      <c r="C221" s="35">
        <f>ROUND('[2]LAK km-tarief'!D220,2)</f>
        <v>34.630000000000003</v>
      </c>
    </row>
    <row r="222" spans="1:3" x14ac:dyDescent="0.35">
      <c r="A222" s="53">
        <v>215</v>
      </c>
      <c r="B222" s="54">
        <f>ROUND('[2]LAK km-tarief'!C221,2)</f>
        <v>57.9</v>
      </c>
      <c r="C222" s="35">
        <f>ROUND('[2]LAK km-tarief'!D221,2)</f>
        <v>34.659999999999997</v>
      </c>
    </row>
    <row r="223" spans="1:3" x14ac:dyDescent="0.35">
      <c r="A223" s="53">
        <v>216</v>
      </c>
      <c r="B223" s="54">
        <f>ROUND('[2]LAK km-tarief'!C222,2)</f>
        <v>57.95</v>
      </c>
      <c r="C223" s="35">
        <f>ROUND('[2]LAK km-tarief'!D222,2)</f>
        <v>34.700000000000003</v>
      </c>
    </row>
    <row r="224" spans="1:3" x14ac:dyDescent="0.35">
      <c r="A224" s="53">
        <v>217</v>
      </c>
      <c r="B224" s="54">
        <f>ROUND('[2]LAK km-tarief'!C223,2)</f>
        <v>58.01</v>
      </c>
      <c r="C224" s="35">
        <f>ROUND('[2]LAK km-tarief'!D223,2)</f>
        <v>34.729999999999997</v>
      </c>
    </row>
    <row r="225" spans="1:3" x14ac:dyDescent="0.35">
      <c r="A225" s="53">
        <v>218</v>
      </c>
      <c r="B225" s="54">
        <f>ROUND('[2]LAK km-tarief'!C224,2)</f>
        <v>58.07</v>
      </c>
      <c r="C225" s="35">
        <f>ROUND('[2]LAK km-tarief'!D224,2)</f>
        <v>34.76</v>
      </c>
    </row>
    <row r="226" spans="1:3" x14ac:dyDescent="0.35">
      <c r="A226" s="53">
        <v>219</v>
      </c>
      <c r="B226" s="54">
        <f>ROUND('[2]LAK km-tarief'!C225,2)</f>
        <v>58.12</v>
      </c>
      <c r="C226" s="35">
        <f>ROUND('[2]LAK km-tarief'!D225,2)</f>
        <v>34.79</v>
      </c>
    </row>
    <row r="227" spans="1:3" x14ac:dyDescent="0.35">
      <c r="A227" s="53">
        <v>220</v>
      </c>
      <c r="B227" s="54">
        <f>ROUND('[2]LAK km-tarief'!C226,2)</f>
        <v>58.18</v>
      </c>
      <c r="C227" s="35">
        <f>ROUND('[2]LAK km-tarief'!D226,2)</f>
        <v>34.83</v>
      </c>
    </row>
    <row r="228" spans="1:3" x14ac:dyDescent="0.35">
      <c r="A228" s="53">
        <v>221</v>
      </c>
      <c r="B228" s="54">
        <f>ROUND('[2]LAK km-tarief'!C227,2)</f>
        <v>58.24</v>
      </c>
      <c r="C228" s="35">
        <f>ROUND('[2]LAK km-tarief'!D227,2)</f>
        <v>34.86</v>
      </c>
    </row>
    <row r="229" spans="1:3" x14ac:dyDescent="0.35">
      <c r="A229" s="53">
        <v>222</v>
      </c>
      <c r="B229" s="54">
        <f>ROUND('[2]LAK km-tarief'!C228,2)</f>
        <v>58.29</v>
      </c>
      <c r="C229" s="35">
        <f>ROUND('[2]LAK km-tarief'!D228,2)</f>
        <v>34.89</v>
      </c>
    </row>
    <row r="230" spans="1:3" x14ac:dyDescent="0.35">
      <c r="A230" s="53">
        <v>223</v>
      </c>
      <c r="B230" s="54">
        <f>ROUND('[2]LAK km-tarief'!C229,2)</f>
        <v>58.35</v>
      </c>
      <c r="C230" s="35">
        <f>ROUND('[2]LAK km-tarief'!D229,2)</f>
        <v>34.93</v>
      </c>
    </row>
    <row r="231" spans="1:3" x14ac:dyDescent="0.35">
      <c r="A231" s="53">
        <v>224</v>
      </c>
      <c r="B231" s="54">
        <f>ROUND('[2]LAK km-tarief'!C230,2)</f>
        <v>58.41</v>
      </c>
      <c r="C231" s="35">
        <f>ROUND('[2]LAK km-tarief'!D230,2)</f>
        <v>34.96</v>
      </c>
    </row>
    <row r="232" spans="1:3" x14ac:dyDescent="0.35">
      <c r="A232" s="53">
        <v>225</v>
      </c>
      <c r="B232" s="54">
        <f>ROUND('[2]LAK km-tarief'!C231,2)</f>
        <v>58.46</v>
      </c>
      <c r="C232" s="35">
        <f>ROUND('[2]LAK km-tarief'!D231,2)</f>
        <v>34.99</v>
      </c>
    </row>
    <row r="233" spans="1:3" x14ac:dyDescent="0.35">
      <c r="A233" s="53">
        <v>226</v>
      </c>
      <c r="B233" s="54">
        <f>ROUND('[2]LAK km-tarief'!C232,2)</f>
        <v>58.52</v>
      </c>
      <c r="C233" s="35">
        <f>ROUND('[2]LAK km-tarief'!D232,2)</f>
        <v>35.03</v>
      </c>
    </row>
    <row r="234" spans="1:3" x14ac:dyDescent="0.35">
      <c r="A234" s="53">
        <v>227</v>
      </c>
      <c r="B234" s="54">
        <f>ROUND('[2]LAK km-tarief'!C233,2)</f>
        <v>58.57</v>
      </c>
      <c r="C234" s="35">
        <f>ROUND('[2]LAK km-tarief'!D233,2)</f>
        <v>35.06</v>
      </c>
    </row>
    <row r="235" spans="1:3" x14ac:dyDescent="0.35">
      <c r="A235" s="53">
        <v>228</v>
      </c>
      <c r="B235" s="54">
        <f>ROUND('[2]LAK km-tarief'!C234,2)</f>
        <v>58.63</v>
      </c>
      <c r="C235" s="35">
        <f>ROUND('[2]LAK km-tarief'!D234,2)</f>
        <v>35.090000000000003</v>
      </c>
    </row>
    <row r="236" spans="1:3" x14ac:dyDescent="0.35">
      <c r="A236" s="53">
        <v>229</v>
      </c>
      <c r="B236" s="54">
        <f>ROUND('[2]LAK km-tarief'!C235,2)</f>
        <v>58.69</v>
      </c>
      <c r="C236" s="35">
        <f>ROUND('[2]LAK km-tarief'!D235,2)</f>
        <v>35.130000000000003</v>
      </c>
    </row>
    <row r="237" spans="1:3" x14ac:dyDescent="0.35">
      <c r="A237" s="53">
        <v>230</v>
      </c>
      <c r="B237" s="54">
        <f>ROUND('[2]LAK km-tarief'!C236,2)</f>
        <v>58.74</v>
      </c>
      <c r="C237" s="35">
        <f>ROUND('[2]LAK km-tarief'!D236,2)</f>
        <v>35.159999999999997</v>
      </c>
    </row>
    <row r="238" spans="1:3" x14ac:dyDescent="0.35">
      <c r="A238" s="53">
        <v>231</v>
      </c>
      <c r="B238" s="54">
        <f>ROUND('[2]LAK km-tarief'!C237,2)</f>
        <v>58.8</v>
      </c>
      <c r="C238" s="35">
        <f>ROUND('[2]LAK km-tarief'!D237,2)</f>
        <v>35.19</v>
      </c>
    </row>
    <row r="239" spans="1:3" x14ac:dyDescent="0.35">
      <c r="A239" s="53">
        <v>232</v>
      </c>
      <c r="B239" s="54">
        <f>ROUND('[2]LAK km-tarief'!C238,2)</f>
        <v>58.86</v>
      </c>
      <c r="C239" s="35">
        <f>ROUND('[2]LAK km-tarief'!D238,2)</f>
        <v>35.229999999999997</v>
      </c>
    </row>
    <row r="240" spans="1:3" x14ac:dyDescent="0.35">
      <c r="A240" s="53">
        <v>233</v>
      </c>
      <c r="B240" s="54">
        <f>ROUND('[2]LAK km-tarief'!C239,2)</f>
        <v>58.91</v>
      </c>
      <c r="C240" s="35">
        <f>ROUND('[2]LAK km-tarief'!D239,2)</f>
        <v>35.26</v>
      </c>
    </row>
    <row r="241" spans="1:3" x14ac:dyDescent="0.35">
      <c r="A241" s="53">
        <v>234</v>
      </c>
      <c r="B241" s="54">
        <f>ROUND('[2]LAK km-tarief'!C240,2)</f>
        <v>58.97</v>
      </c>
      <c r="C241" s="35">
        <f>ROUND('[2]LAK km-tarief'!D240,2)</f>
        <v>35.29</v>
      </c>
    </row>
    <row r="242" spans="1:3" x14ac:dyDescent="0.35">
      <c r="A242" s="53">
        <v>235</v>
      </c>
      <c r="B242" s="54">
        <f>ROUND('[2]LAK km-tarief'!C241,2)</f>
        <v>59.02</v>
      </c>
      <c r="C242" s="35">
        <f>ROUND('[2]LAK km-tarief'!D241,2)</f>
        <v>35.33</v>
      </c>
    </row>
    <row r="243" spans="1:3" x14ac:dyDescent="0.35">
      <c r="A243" s="53">
        <v>236</v>
      </c>
      <c r="B243" s="54">
        <f>ROUND('[2]LAK km-tarief'!C242,2)</f>
        <v>59.08</v>
      </c>
      <c r="C243" s="35">
        <f>ROUND('[2]LAK km-tarief'!D242,2)</f>
        <v>35.36</v>
      </c>
    </row>
    <row r="244" spans="1:3" x14ac:dyDescent="0.35">
      <c r="A244" s="53">
        <v>237</v>
      </c>
      <c r="B244" s="54">
        <f>ROUND('[2]LAK km-tarief'!C243,2)</f>
        <v>59.14</v>
      </c>
      <c r="C244" s="35">
        <f>ROUND('[2]LAK km-tarief'!D243,2)</f>
        <v>35.39</v>
      </c>
    </row>
    <row r="245" spans="1:3" x14ac:dyDescent="0.35">
      <c r="A245" s="53">
        <v>238</v>
      </c>
      <c r="B245" s="54">
        <f>ROUND('[2]LAK km-tarief'!C244,2)</f>
        <v>59.19</v>
      </c>
      <c r="C245" s="35">
        <f>ROUND('[2]LAK km-tarief'!D244,2)</f>
        <v>35.43</v>
      </c>
    </row>
    <row r="246" spans="1:3" x14ac:dyDescent="0.35">
      <c r="A246" s="53">
        <v>239</v>
      </c>
      <c r="B246" s="54">
        <f>ROUND('[2]LAK km-tarief'!C245,2)</f>
        <v>59.25</v>
      </c>
      <c r="C246" s="35">
        <f>ROUND('[2]LAK km-tarief'!D245,2)</f>
        <v>35.46</v>
      </c>
    </row>
    <row r="247" spans="1:3" x14ac:dyDescent="0.35">
      <c r="A247" s="53">
        <v>240</v>
      </c>
      <c r="B247" s="54">
        <f>ROUND('[2]LAK km-tarief'!C246,2)</f>
        <v>59.31</v>
      </c>
      <c r="C247" s="35">
        <f>ROUND('[2]LAK km-tarief'!D246,2)</f>
        <v>35.49</v>
      </c>
    </row>
    <row r="248" spans="1:3" x14ac:dyDescent="0.35">
      <c r="A248" s="53">
        <v>241</v>
      </c>
      <c r="B248" s="54">
        <f>ROUND('[2]LAK km-tarief'!C247,2)</f>
        <v>59.36</v>
      </c>
      <c r="C248" s="35">
        <f>ROUND('[2]LAK km-tarief'!D247,2)</f>
        <v>35.53</v>
      </c>
    </row>
    <row r="249" spans="1:3" x14ac:dyDescent="0.35">
      <c r="A249" s="53">
        <v>242</v>
      </c>
      <c r="B249" s="54">
        <f>ROUND('[2]LAK km-tarief'!C248,2)</f>
        <v>59.42</v>
      </c>
      <c r="C249" s="35">
        <f>ROUND('[2]LAK km-tarief'!D248,2)</f>
        <v>35.56</v>
      </c>
    </row>
    <row r="250" spans="1:3" x14ac:dyDescent="0.35">
      <c r="A250" s="53">
        <v>243</v>
      </c>
      <c r="B250" s="54">
        <f>ROUND('[2]LAK km-tarief'!C249,2)</f>
        <v>59.48</v>
      </c>
      <c r="C250" s="35">
        <f>ROUND('[2]LAK km-tarief'!D249,2)</f>
        <v>35.590000000000003</v>
      </c>
    </row>
    <row r="251" spans="1:3" x14ac:dyDescent="0.35">
      <c r="A251" s="53">
        <v>244</v>
      </c>
      <c r="B251" s="54">
        <f>ROUND('[2]LAK km-tarief'!C250,2)</f>
        <v>59.53</v>
      </c>
      <c r="C251" s="35">
        <f>ROUND('[2]LAK km-tarief'!D250,2)</f>
        <v>35.630000000000003</v>
      </c>
    </row>
    <row r="252" spans="1:3" x14ac:dyDescent="0.35">
      <c r="A252" s="53">
        <v>245</v>
      </c>
      <c r="B252" s="54">
        <f>ROUND('[2]LAK km-tarief'!C251,2)</f>
        <v>59.59</v>
      </c>
      <c r="C252" s="35">
        <f>ROUND('[2]LAK km-tarief'!D251,2)</f>
        <v>35.659999999999997</v>
      </c>
    </row>
    <row r="253" spans="1:3" x14ac:dyDescent="0.35">
      <c r="A253" s="53">
        <v>246</v>
      </c>
      <c r="B253" s="54">
        <f>ROUND('[2]LAK km-tarief'!C252,2)</f>
        <v>59.64</v>
      </c>
      <c r="C253" s="35">
        <f>ROUND('[2]LAK km-tarief'!D252,2)</f>
        <v>35.69</v>
      </c>
    </row>
    <row r="254" spans="1:3" x14ac:dyDescent="0.35">
      <c r="A254" s="53">
        <v>247</v>
      </c>
      <c r="B254" s="54">
        <f>ROUND('[2]LAK km-tarief'!C253,2)</f>
        <v>59.7</v>
      </c>
      <c r="C254" s="35">
        <f>ROUND('[2]LAK km-tarief'!D253,2)</f>
        <v>35.729999999999997</v>
      </c>
    </row>
    <row r="255" spans="1:3" x14ac:dyDescent="0.35">
      <c r="A255" s="53">
        <v>248</v>
      </c>
      <c r="B255" s="54">
        <f>ROUND('[2]LAK km-tarief'!C254,2)</f>
        <v>59.76</v>
      </c>
      <c r="C255" s="35">
        <f>ROUND('[2]LAK km-tarief'!D254,2)</f>
        <v>35.76</v>
      </c>
    </row>
    <row r="256" spans="1:3" x14ac:dyDescent="0.35">
      <c r="A256" s="53">
        <v>249</v>
      </c>
      <c r="B256" s="54">
        <f>ROUND('[2]LAK km-tarief'!C255,2)</f>
        <v>59.81</v>
      </c>
      <c r="C256" s="35">
        <f>ROUND('[2]LAK km-tarief'!D255,2)</f>
        <v>35.79</v>
      </c>
    </row>
    <row r="257" spans="1:3" x14ac:dyDescent="0.35">
      <c r="A257" s="53">
        <v>250</v>
      </c>
      <c r="B257" s="54">
        <f>ROUND('[2]LAK km-tarief'!C256,2)</f>
        <v>59.87</v>
      </c>
      <c r="C257" s="35">
        <f>ROUND('[2]LAK km-tarief'!D256,2)</f>
        <v>35.83</v>
      </c>
    </row>
    <row r="258" spans="1:3" x14ac:dyDescent="0.35">
      <c r="A258" s="53">
        <v>999</v>
      </c>
      <c r="B258" s="54">
        <f>ROUND('[2]LAK km-tarief'!C257,2)</f>
        <v>59.87</v>
      </c>
      <c r="C258" s="35">
        <f>ROUND('[2]LAK km-tarief'!D257,2)</f>
        <v>35.83</v>
      </c>
    </row>
  </sheetData>
  <pageMargins left="0.7" right="0.7" top="0.75" bottom="0.75" header="0.3" footer="0.3"/>
  <pageSetup paperSize="8" scale="5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6485D-4BE8-493F-A0AE-2FE249A7950B}">
  <sheetPr>
    <tabColor rgb="FFFF0000"/>
  </sheetPr>
  <dimension ref="A1:M7"/>
  <sheetViews>
    <sheetView workbookViewId="0">
      <selection activeCell="C29" sqref="C29"/>
    </sheetView>
  </sheetViews>
  <sheetFormatPr defaultColWidth="7.58203125" defaultRowHeight="14.5" x14ac:dyDescent="0.35"/>
  <cols>
    <col min="1" max="3" width="18.08203125" style="10" bestFit="1" customWidth="1"/>
    <col min="4" max="4" width="13.83203125" style="10" bestFit="1" customWidth="1"/>
    <col min="5" max="5" width="10.08203125" style="10" bestFit="1" customWidth="1"/>
    <col min="6" max="6" width="7.83203125" style="10" bestFit="1" customWidth="1"/>
    <col min="7" max="7" width="15.83203125" style="10" customWidth="1"/>
    <col min="8" max="8" width="28.83203125" style="10" bestFit="1" customWidth="1"/>
    <col min="9" max="9" width="28.83203125" style="10" customWidth="1"/>
    <col min="10" max="11" width="11.08203125" style="10" bestFit="1" customWidth="1"/>
    <col min="12" max="12" width="19.58203125" style="10" bestFit="1" customWidth="1"/>
    <col min="13" max="13" width="15.08203125" style="10" bestFit="1" customWidth="1"/>
    <col min="14" max="16384" width="7.58203125" style="10"/>
  </cols>
  <sheetData>
    <row r="1" spans="1:13" ht="15" thickBot="1" x14ac:dyDescent="0.4">
      <c r="A1" s="20" t="s">
        <v>57</v>
      </c>
      <c r="B1" s="19" t="s">
        <v>58</v>
      </c>
      <c r="C1" s="18" t="s">
        <v>59</v>
      </c>
      <c r="D1" s="18" t="s">
        <v>60</v>
      </c>
      <c r="E1" s="18">
        <v>2024</v>
      </c>
      <c r="F1" s="15" t="s">
        <v>61</v>
      </c>
      <c r="G1" s="15" t="s">
        <v>62</v>
      </c>
      <c r="H1" s="17" t="s">
        <v>63</v>
      </c>
      <c r="I1" s="16" t="s">
        <v>64</v>
      </c>
      <c r="J1" s="16" t="s">
        <v>65</v>
      </c>
      <c r="K1" s="16" t="s">
        <v>66</v>
      </c>
      <c r="L1" s="15" t="s">
        <v>67</v>
      </c>
      <c r="M1" s="14" t="s">
        <v>68</v>
      </c>
    </row>
    <row r="2" spans="1:13" x14ac:dyDescent="0.35">
      <c r="A2" s="13"/>
      <c r="B2" s="11"/>
      <c r="C2" s="11"/>
      <c r="D2" s="11"/>
      <c r="E2" s="11"/>
      <c r="F2" s="11"/>
      <c r="G2" s="11"/>
      <c r="H2" s="12" t="s">
        <v>69</v>
      </c>
      <c r="I2" s="12" t="s">
        <v>70</v>
      </c>
      <c r="J2" s="12" t="s">
        <v>70</v>
      </c>
      <c r="K2" s="12" t="s">
        <v>70</v>
      </c>
      <c r="L2" s="12" t="s">
        <v>71</v>
      </c>
      <c r="M2" s="11"/>
    </row>
    <row r="3" spans="1:13" x14ac:dyDescent="0.35">
      <c r="A3" s="51" t="s">
        <v>72</v>
      </c>
      <c r="B3" s="52" t="s">
        <v>73</v>
      </c>
      <c r="C3" s="52" t="s">
        <v>74</v>
      </c>
      <c r="D3" s="52" t="s">
        <v>74</v>
      </c>
      <c r="E3" s="52" t="s">
        <v>73</v>
      </c>
      <c r="F3" s="52" t="s">
        <v>75</v>
      </c>
      <c r="G3" s="52" t="s">
        <v>76</v>
      </c>
      <c r="H3" s="52" t="s">
        <v>74</v>
      </c>
      <c r="I3" s="52" t="s">
        <v>74</v>
      </c>
      <c r="J3" s="52" t="s">
        <v>74</v>
      </c>
      <c r="K3" s="52" t="s">
        <v>74</v>
      </c>
      <c r="L3" s="52" t="s">
        <v>74</v>
      </c>
      <c r="M3" s="52" t="s">
        <v>74</v>
      </c>
    </row>
    <row r="4" spans="1:13" x14ac:dyDescent="0.35">
      <c r="A4" s="51" t="s">
        <v>77</v>
      </c>
      <c r="B4" s="52" t="s">
        <v>73</v>
      </c>
      <c r="C4" s="52" t="s">
        <v>78</v>
      </c>
      <c r="D4" s="52" t="s">
        <v>78</v>
      </c>
      <c r="E4" s="52" t="s">
        <v>73</v>
      </c>
      <c r="F4" s="52" t="s">
        <v>75</v>
      </c>
      <c r="G4" s="52" t="s">
        <v>76</v>
      </c>
      <c r="H4" s="52" t="s">
        <v>79</v>
      </c>
      <c r="I4" s="52" t="s">
        <v>74</v>
      </c>
      <c r="J4" s="52" t="s">
        <v>74</v>
      </c>
      <c r="K4" s="52" t="s">
        <v>74</v>
      </c>
      <c r="L4" s="52" t="s">
        <v>79</v>
      </c>
      <c r="M4" s="52" t="s">
        <v>79</v>
      </c>
    </row>
    <row r="5" spans="1:13" x14ac:dyDescent="0.35">
      <c r="A5" s="51" t="s">
        <v>80</v>
      </c>
      <c r="B5" s="52" t="s">
        <v>73</v>
      </c>
      <c r="C5" s="52" t="s">
        <v>78</v>
      </c>
      <c r="D5" s="52" t="s">
        <v>74</v>
      </c>
      <c r="E5" s="52" t="s">
        <v>73</v>
      </c>
      <c r="F5" s="52" t="s">
        <v>75</v>
      </c>
      <c r="G5" s="52" t="s">
        <v>76</v>
      </c>
      <c r="H5" s="52" t="s">
        <v>74</v>
      </c>
      <c r="I5" s="52" t="s">
        <v>79</v>
      </c>
      <c r="J5" s="52" t="s">
        <v>74</v>
      </c>
      <c r="K5" s="52" t="s">
        <v>74</v>
      </c>
      <c r="L5" s="52" t="s">
        <v>74</v>
      </c>
      <c r="M5" s="52" t="s">
        <v>74</v>
      </c>
    </row>
    <row r="6" spans="1:13" x14ac:dyDescent="0.35">
      <c r="A6" s="51" t="s">
        <v>81</v>
      </c>
      <c r="B6" s="52" t="s">
        <v>73</v>
      </c>
      <c r="C6" s="52" t="s">
        <v>78</v>
      </c>
      <c r="D6" s="52" t="s">
        <v>74</v>
      </c>
      <c r="E6" s="52" t="s">
        <v>73</v>
      </c>
      <c r="F6" s="52" t="s">
        <v>75</v>
      </c>
      <c r="G6" s="52" t="s">
        <v>74</v>
      </c>
      <c r="H6" s="52" t="s">
        <v>74</v>
      </c>
      <c r="I6" s="52" t="s">
        <v>79</v>
      </c>
      <c r="J6" s="52" t="s">
        <v>79</v>
      </c>
      <c r="K6" s="52" t="s">
        <v>79</v>
      </c>
      <c r="L6" s="52" t="s">
        <v>74</v>
      </c>
      <c r="M6" s="52" t="s">
        <v>74</v>
      </c>
    </row>
    <row r="7" spans="1:13" x14ac:dyDescent="0.35">
      <c r="A7" s="51" t="s">
        <v>82</v>
      </c>
      <c r="B7" s="52" t="s">
        <v>73</v>
      </c>
      <c r="C7" s="52" t="s">
        <v>74</v>
      </c>
      <c r="D7" s="52" t="s">
        <v>74</v>
      </c>
      <c r="E7" s="52" t="s">
        <v>73</v>
      </c>
      <c r="F7" s="52" t="s">
        <v>75</v>
      </c>
      <c r="G7" s="52" t="s">
        <v>74</v>
      </c>
      <c r="H7" s="52" t="s">
        <v>74</v>
      </c>
      <c r="I7" s="52" t="s">
        <v>79</v>
      </c>
      <c r="J7" s="52" t="s">
        <v>74</v>
      </c>
      <c r="K7" s="52" t="s">
        <v>74</v>
      </c>
      <c r="L7" s="52" t="s">
        <v>79</v>
      </c>
      <c r="M7" s="52" t="s">
        <v>79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78E7D-2F08-46A1-BB18-40BCD849DB41}">
  <dimension ref="A1:Y256"/>
  <sheetViews>
    <sheetView topLeftCell="AO1" workbookViewId="0">
      <selection activeCell="F10" sqref="F10"/>
    </sheetView>
  </sheetViews>
  <sheetFormatPr defaultRowHeight="15.5" x14ac:dyDescent="0.35"/>
  <cols>
    <col min="1" max="1" width="15.08203125" bestFit="1" customWidth="1"/>
    <col min="2" max="2" width="8.5" bestFit="1" customWidth="1"/>
    <col min="3" max="4" width="9.08203125" bestFit="1" customWidth="1"/>
    <col min="5" max="6" width="10.33203125" bestFit="1" customWidth="1"/>
    <col min="7" max="14" width="8.5" bestFit="1" customWidth="1"/>
    <col min="15" max="15" width="8.83203125" bestFit="1" customWidth="1"/>
    <col min="16" max="21" width="8.5" bestFit="1" customWidth="1"/>
    <col min="22" max="23" width="9.08203125" bestFit="1" customWidth="1"/>
    <col min="24" max="25" width="10.33203125" bestFit="1" customWidth="1"/>
  </cols>
  <sheetData>
    <row r="1" spans="1:25" x14ac:dyDescent="0.35">
      <c r="A1" s="53" t="s">
        <v>83</v>
      </c>
      <c r="B1" s="179" t="s">
        <v>84</v>
      </c>
      <c r="C1" s="179"/>
      <c r="D1" s="179"/>
      <c r="E1" s="179"/>
      <c r="F1" s="179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</row>
    <row r="2" spans="1:25" x14ac:dyDescent="0.35">
      <c r="A2" s="53" t="s">
        <v>85</v>
      </c>
      <c r="B2" s="34" t="s">
        <v>113</v>
      </c>
      <c r="C2" s="180" t="s">
        <v>86</v>
      </c>
      <c r="D2" s="180"/>
      <c r="E2" s="180"/>
      <c r="F2" s="180"/>
      <c r="G2" s="35"/>
      <c r="H2" s="35"/>
      <c r="I2" s="35"/>
      <c r="J2" s="35"/>
      <c r="K2" s="35"/>
      <c r="L2" s="35"/>
      <c r="M2" s="36"/>
      <c r="N2" s="36"/>
      <c r="O2" s="35"/>
      <c r="P2" s="35"/>
      <c r="Q2" s="35"/>
      <c r="R2" s="35"/>
      <c r="S2" s="35"/>
      <c r="T2" s="35"/>
      <c r="U2" s="35"/>
      <c r="V2" s="180" t="s">
        <v>86</v>
      </c>
      <c r="W2" s="180"/>
      <c r="X2" s="180"/>
      <c r="Y2" s="180"/>
    </row>
    <row r="3" spans="1:25" x14ac:dyDescent="0.35">
      <c r="A3" s="53" t="s">
        <v>87</v>
      </c>
      <c r="B3" s="36">
        <v>1</v>
      </c>
      <c r="C3" s="36"/>
      <c r="D3" s="36"/>
      <c r="E3" s="36"/>
      <c r="F3" s="36"/>
      <c r="G3" s="181" t="s">
        <v>88</v>
      </c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/>
      <c r="U3" s="181"/>
      <c r="V3" s="182" t="s">
        <v>88</v>
      </c>
      <c r="W3" s="182"/>
      <c r="X3" s="182"/>
      <c r="Y3" s="182"/>
    </row>
    <row r="4" spans="1:25" ht="16" thickBot="1" x14ac:dyDescent="0.4">
      <c r="A4" s="37" t="s">
        <v>53</v>
      </c>
      <c r="B4" s="37">
        <v>500</v>
      </c>
      <c r="C4" s="37">
        <v>510</v>
      </c>
      <c r="D4" s="37">
        <v>511</v>
      </c>
      <c r="E4" s="37">
        <v>520</v>
      </c>
      <c r="F4" s="37">
        <v>521</v>
      </c>
      <c r="G4" s="37">
        <v>500</v>
      </c>
      <c r="H4" s="37">
        <v>500</v>
      </c>
      <c r="I4" s="37">
        <v>500</v>
      </c>
      <c r="J4" s="37">
        <v>500</v>
      </c>
      <c r="K4" s="37">
        <v>500</v>
      </c>
      <c r="L4" s="37">
        <v>500</v>
      </c>
      <c r="M4" s="37">
        <v>500</v>
      </c>
      <c r="N4" s="37">
        <v>500</v>
      </c>
      <c r="O4" s="37">
        <v>500</v>
      </c>
      <c r="P4" s="37">
        <v>500</v>
      </c>
      <c r="Q4" s="37">
        <v>500</v>
      </c>
      <c r="R4" s="37">
        <v>500</v>
      </c>
      <c r="S4" s="37">
        <v>500</v>
      </c>
      <c r="T4" s="37">
        <v>500</v>
      </c>
      <c r="U4" s="37">
        <v>500</v>
      </c>
      <c r="V4" s="37">
        <v>510</v>
      </c>
      <c r="W4" s="37">
        <v>511</v>
      </c>
      <c r="X4" s="37">
        <v>510</v>
      </c>
      <c r="Y4" s="37">
        <v>511</v>
      </c>
    </row>
    <row r="5" spans="1:25" ht="62" x14ac:dyDescent="0.35">
      <c r="A5" s="23" t="s">
        <v>114</v>
      </c>
      <c r="B5" s="166" t="s">
        <v>56</v>
      </c>
      <c r="C5" s="167" t="s">
        <v>115</v>
      </c>
      <c r="D5" s="168" t="s">
        <v>116</v>
      </c>
      <c r="E5" s="167" t="s">
        <v>117</v>
      </c>
      <c r="F5" s="167" t="s">
        <v>118</v>
      </c>
      <c r="G5" s="166" t="s">
        <v>89</v>
      </c>
      <c r="H5" s="167" t="s">
        <v>90</v>
      </c>
      <c r="I5" s="167" t="s">
        <v>91</v>
      </c>
      <c r="J5" s="167" t="s">
        <v>92</v>
      </c>
      <c r="K5" s="167" t="s">
        <v>93</v>
      </c>
      <c r="L5" s="167" t="s">
        <v>94</v>
      </c>
      <c r="M5" s="167" t="s">
        <v>95</v>
      </c>
      <c r="N5" s="167" t="s">
        <v>96</v>
      </c>
      <c r="O5" s="167" t="s">
        <v>97</v>
      </c>
      <c r="P5" s="167" t="s">
        <v>98</v>
      </c>
      <c r="Q5" s="167" t="s">
        <v>99</v>
      </c>
      <c r="R5" s="167" t="s">
        <v>100</v>
      </c>
      <c r="S5" s="167" t="s">
        <v>101</v>
      </c>
      <c r="T5" s="167" t="s">
        <v>102</v>
      </c>
      <c r="U5" s="167" t="s">
        <v>103</v>
      </c>
      <c r="V5" s="38" t="s">
        <v>104</v>
      </c>
      <c r="W5" s="38" t="s">
        <v>105</v>
      </c>
      <c r="X5" s="38" t="s">
        <v>106</v>
      </c>
      <c r="Y5" s="38" t="s">
        <v>107</v>
      </c>
    </row>
    <row r="6" spans="1:25" x14ac:dyDescent="0.35">
      <c r="A6" s="24">
        <v>0</v>
      </c>
      <c r="B6" s="54">
        <v>3</v>
      </c>
      <c r="C6" s="54">
        <v>66.2</v>
      </c>
      <c r="D6" s="35">
        <v>114</v>
      </c>
      <c r="E6" s="54">
        <v>794.6</v>
      </c>
      <c r="F6" s="169">
        <v>1368.2</v>
      </c>
      <c r="G6" s="54">
        <v>5.0999999999999996</v>
      </c>
      <c r="H6" s="54">
        <v>1.5</v>
      </c>
      <c r="I6" s="54">
        <v>2.5499999999999998</v>
      </c>
      <c r="J6" s="54">
        <v>1.8</v>
      </c>
      <c r="K6" s="54">
        <v>3.06</v>
      </c>
      <c r="L6" s="54">
        <v>2.4</v>
      </c>
      <c r="M6" s="54">
        <v>4.08</v>
      </c>
      <c r="N6" s="54">
        <v>6</v>
      </c>
      <c r="O6" s="54">
        <v>10.199999999999999</v>
      </c>
      <c r="P6" s="54">
        <v>3</v>
      </c>
      <c r="Q6" s="54">
        <v>5.0999999999999996</v>
      </c>
      <c r="R6" s="54">
        <v>3.6</v>
      </c>
      <c r="S6" s="54">
        <v>6.12</v>
      </c>
      <c r="T6" s="54">
        <v>4.8</v>
      </c>
      <c r="U6" s="54">
        <v>8.16</v>
      </c>
      <c r="V6" s="54">
        <v>79.400000000000006</v>
      </c>
      <c r="W6" s="54">
        <v>136.80000000000001</v>
      </c>
      <c r="X6" s="54">
        <v>198.6</v>
      </c>
      <c r="Y6" s="54">
        <v>342</v>
      </c>
    </row>
    <row r="7" spans="1:25" x14ac:dyDescent="0.35">
      <c r="A7" s="25">
        <v>1</v>
      </c>
      <c r="B7" s="54">
        <v>3</v>
      </c>
      <c r="C7" s="54">
        <v>66.2</v>
      </c>
      <c r="D7" s="35">
        <v>114</v>
      </c>
      <c r="E7" s="54">
        <v>794.6</v>
      </c>
      <c r="F7" s="169">
        <v>1368.2</v>
      </c>
      <c r="G7" s="54">
        <v>5.0999999999999996</v>
      </c>
      <c r="H7" s="54">
        <v>1.5</v>
      </c>
      <c r="I7" s="54">
        <v>2.5499999999999998</v>
      </c>
      <c r="J7" s="54">
        <v>1.8</v>
      </c>
      <c r="K7" s="54">
        <v>3.06</v>
      </c>
      <c r="L7" s="54">
        <v>2.4</v>
      </c>
      <c r="M7" s="54">
        <v>4.08</v>
      </c>
      <c r="N7" s="54">
        <v>6</v>
      </c>
      <c r="O7" s="54">
        <v>10.199999999999999</v>
      </c>
      <c r="P7" s="54">
        <v>3</v>
      </c>
      <c r="Q7" s="54">
        <v>5.0999999999999996</v>
      </c>
      <c r="R7" s="54">
        <v>3.6</v>
      </c>
      <c r="S7" s="54">
        <v>6.12</v>
      </c>
      <c r="T7" s="54">
        <v>4.8</v>
      </c>
      <c r="U7" s="54">
        <v>8.16</v>
      </c>
      <c r="V7" s="54">
        <v>79.400000000000006</v>
      </c>
      <c r="W7" s="54">
        <v>136.80000000000001</v>
      </c>
      <c r="X7" s="54">
        <v>198.6</v>
      </c>
      <c r="Y7" s="54">
        <v>342</v>
      </c>
    </row>
    <row r="8" spans="1:25" x14ac:dyDescent="0.35">
      <c r="A8" s="25">
        <v>2</v>
      </c>
      <c r="B8" s="54">
        <v>3</v>
      </c>
      <c r="C8" s="54">
        <v>66.2</v>
      </c>
      <c r="D8" s="35">
        <v>114</v>
      </c>
      <c r="E8" s="54">
        <v>794.6</v>
      </c>
      <c r="F8" s="169">
        <v>1368.2</v>
      </c>
      <c r="G8" s="54">
        <v>5.0999999999999996</v>
      </c>
      <c r="H8" s="54">
        <v>1.5</v>
      </c>
      <c r="I8" s="54">
        <v>2.5499999999999998</v>
      </c>
      <c r="J8" s="54">
        <v>1.8</v>
      </c>
      <c r="K8" s="54">
        <v>3.06</v>
      </c>
      <c r="L8" s="54">
        <v>2.4</v>
      </c>
      <c r="M8" s="54">
        <v>4.08</v>
      </c>
      <c r="N8" s="54">
        <v>6</v>
      </c>
      <c r="O8" s="54">
        <v>10.199999999999999</v>
      </c>
      <c r="P8" s="54">
        <v>3</v>
      </c>
      <c r="Q8" s="54">
        <v>5.0999999999999996</v>
      </c>
      <c r="R8" s="54">
        <v>3.6</v>
      </c>
      <c r="S8" s="54">
        <v>6.12</v>
      </c>
      <c r="T8" s="54">
        <v>4.8</v>
      </c>
      <c r="U8" s="54">
        <v>8.16</v>
      </c>
      <c r="V8" s="54">
        <v>79.400000000000006</v>
      </c>
      <c r="W8" s="54">
        <v>136.80000000000001</v>
      </c>
      <c r="X8" s="54">
        <v>198.6</v>
      </c>
      <c r="Y8" s="54">
        <v>342</v>
      </c>
    </row>
    <row r="9" spans="1:25" x14ac:dyDescent="0.35">
      <c r="A9" s="25">
        <v>3</v>
      </c>
      <c r="B9" s="54">
        <v>3</v>
      </c>
      <c r="C9" s="54">
        <v>66.2</v>
      </c>
      <c r="D9" s="35">
        <v>114</v>
      </c>
      <c r="E9" s="54">
        <v>794.6</v>
      </c>
      <c r="F9" s="169">
        <v>1368.2</v>
      </c>
      <c r="G9" s="54">
        <v>5.0999999999999996</v>
      </c>
      <c r="H9" s="54">
        <v>1.5</v>
      </c>
      <c r="I9" s="54">
        <v>2.5499999999999998</v>
      </c>
      <c r="J9" s="54">
        <v>1.8</v>
      </c>
      <c r="K9" s="54">
        <v>3.06</v>
      </c>
      <c r="L9" s="54">
        <v>2.4</v>
      </c>
      <c r="M9" s="54">
        <v>4.08</v>
      </c>
      <c r="N9" s="54">
        <v>6</v>
      </c>
      <c r="O9" s="54">
        <v>10.199999999999999</v>
      </c>
      <c r="P9" s="54">
        <v>3</v>
      </c>
      <c r="Q9" s="54">
        <v>5.0999999999999996</v>
      </c>
      <c r="R9" s="54">
        <v>3.6</v>
      </c>
      <c r="S9" s="54">
        <v>6.12</v>
      </c>
      <c r="T9" s="54">
        <v>4.8</v>
      </c>
      <c r="U9" s="54">
        <v>8.16</v>
      </c>
      <c r="V9" s="54">
        <v>79.400000000000006</v>
      </c>
      <c r="W9" s="54">
        <v>136.80000000000001</v>
      </c>
      <c r="X9" s="54">
        <v>198.6</v>
      </c>
      <c r="Y9" s="54">
        <v>342</v>
      </c>
    </row>
    <row r="10" spans="1:25" x14ac:dyDescent="0.35">
      <c r="A10" s="25">
        <v>4</v>
      </c>
      <c r="B10" s="54">
        <v>3</v>
      </c>
      <c r="C10" s="54">
        <v>66.2</v>
      </c>
      <c r="D10" s="35">
        <v>114</v>
      </c>
      <c r="E10" s="54">
        <v>794.6</v>
      </c>
      <c r="F10" s="169">
        <v>1368.2</v>
      </c>
      <c r="G10" s="54">
        <v>5.0999999999999996</v>
      </c>
      <c r="H10" s="54">
        <v>1.5</v>
      </c>
      <c r="I10" s="54">
        <v>2.5499999999999998</v>
      </c>
      <c r="J10" s="54">
        <v>1.8</v>
      </c>
      <c r="K10" s="54">
        <v>3.06</v>
      </c>
      <c r="L10" s="54">
        <v>2.4</v>
      </c>
      <c r="M10" s="54">
        <v>4.08</v>
      </c>
      <c r="N10" s="54">
        <v>6</v>
      </c>
      <c r="O10" s="54">
        <v>10.199999999999999</v>
      </c>
      <c r="P10" s="54">
        <v>3</v>
      </c>
      <c r="Q10" s="54">
        <v>5.0999999999999996</v>
      </c>
      <c r="R10" s="54">
        <v>3.6</v>
      </c>
      <c r="S10" s="54">
        <v>6.12</v>
      </c>
      <c r="T10" s="54">
        <v>4.8</v>
      </c>
      <c r="U10" s="54">
        <v>8.16</v>
      </c>
      <c r="V10" s="54">
        <v>79.400000000000006</v>
      </c>
      <c r="W10" s="54">
        <v>136.80000000000001</v>
      </c>
      <c r="X10" s="54">
        <v>198.6</v>
      </c>
      <c r="Y10" s="54">
        <v>342</v>
      </c>
    </row>
    <row r="11" spans="1:25" x14ac:dyDescent="0.35">
      <c r="A11" s="25">
        <v>5</v>
      </c>
      <c r="B11" s="54">
        <v>3</v>
      </c>
      <c r="C11" s="54">
        <v>66.2</v>
      </c>
      <c r="D11" s="35">
        <v>114</v>
      </c>
      <c r="E11" s="54">
        <v>794.6</v>
      </c>
      <c r="F11" s="169">
        <v>1368.2</v>
      </c>
      <c r="G11" s="54">
        <v>5.0999999999999996</v>
      </c>
      <c r="H11" s="54">
        <v>1.5</v>
      </c>
      <c r="I11" s="54">
        <v>2.5499999999999998</v>
      </c>
      <c r="J11" s="54">
        <v>1.8</v>
      </c>
      <c r="K11" s="54">
        <v>3.06</v>
      </c>
      <c r="L11" s="54">
        <v>2.4</v>
      </c>
      <c r="M11" s="54">
        <v>4.08</v>
      </c>
      <c r="N11" s="54">
        <v>6</v>
      </c>
      <c r="O11" s="54">
        <v>10.199999999999999</v>
      </c>
      <c r="P11" s="54">
        <v>3</v>
      </c>
      <c r="Q11" s="54">
        <v>5.0999999999999996</v>
      </c>
      <c r="R11" s="54">
        <v>3.6</v>
      </c>
      <c r="S11" s="54">
        <v>6.12</v>
      </c>
      <c r="T11" s="54">
        <v>4.8</v>
      </c>
      <c r="U11" s="54">
        <v>8.16</v>
      </c>
      <c r="V11" s="54">
        <v>79.400000000000006</v>
      </c>
      <c r="W11" s="54">
        <v>136.80000000000001</v>
      </c>
      <c r="X11" s="54">
        <v>198.6</v>
      </c>
      <c r="Y11" s="54">
        <v>342</v>
      </c>
    </row>
    <row r="12" spans="1:25" x14ac:dyDescent="0.35">
      <c r="A12" s="25">
        <v>6</v>
      </c>
      <c r="B12" s="54">
        <v>3</v>
      </c>
      <c r="C12" s="54">
        <v>66.2</v>
      </c>
      <c r="D12" s="35">
        <v>114</v>
      </c>
      <c r="E12" s="54">
        <v>794.6</v>
      </c>
      <c r="F12" s="169">
        <v>1368.2</v>
      </c>
      <c r="G12" s="54">
        <v>5.0999999999999996</v>
      </c>
      <c r="H12" s="54">
        <v>1.5</v>
      </c>
      <c r="I12" s="54">
        <v>2.5499999999999998</v>
      </c>
      <c r="J12" s="54">
        <v>1.8</v>
      </c>
      <c r="K12" s="54">
        <v>3.06</v>
      </c>
      <c r="L12" s="54">
        <v>2.4</v>
      </c>
      <c r="M12" s="54">
        <v>4.08</v>
      </c>
      <c r="N12" s="54">
        <v>6</v>
      </c>
      <c r="O12" s="54">
        <v>10.199999999999999</v>
      </c>
      <c r="P12" s="54">
        <v>3</v>
      </c>
      <c r="Q12" s="54">
        <v>5.0999999999999996</v>
      </c>
      <c r="R12" s="54">
        <v>3.6</v>
      </c>
      <c r="S12" s="54">
        <v>6.12</v>
      </c>
      <c r="T12" s="54">
        <v>4.8</v>
      </c>
      <c r="U12" s="54">
        <v>8.16</v>
      </c>
      <c r="V12" s="54">
        <v>79.400000000000006</v>
      </c>
      <c r="W12" s="54">
        <v>136.80000000000001</v>
      </c>
      <c r="X12" s="54">
        <v>198.6</v>
      </c>
      <c r="Y12" s="54">
        <v>342</v>
      </c>
    </row>
    <row r="13" spans="1:25" x14ac:dyDescent="0.35">
      <c r="A13" s="25">
        <v>7</v>
      </c>
      <c r="B13" s="54">
        <v>3</v>
      </c>
      <c r="C13" s="54">
        <v>66.2</v>
      </c>
      <c r="D13" s="35">
        <v>114</v>
      </c>
      <c r="E13" s="54">
        <v>794.6</v>
      </c>
      <c r="F13" s="169">
        <v>1368.2</v>
      </c>
      <c r="G13" s="54">
        <v>5.0999999999999996</v>
      </c>
      <c r="H13" s="54">
        <v>1.5</v>
      </c>
      <c r="I13" s="54">
        <v>2.5499999999999998</v>
      </c>
      <c r="J13" s="54">
        <v>1.8</v>
      </c>
      <c r="K13" s="54">
        <v>3.06</v>
      </c>
      <c r="L13" s="54">
        <v>2.4</v>
      </c>
      <c r="M13" s="54">
        <v>4.08</v>
      </c>
      <c r="N13" s="54">
        <v>6</v>
      </c>
      <c r="O13" s="54">
        <v>10.199999999999999</v>
      </c>
      <c r="P13" s="54">
        <v>3</v>
      </c>
      <c r="Q13" s="54">
        <v>5.0999999999999996</v>
      </c>
      <c r="R13" s="54">
        <v>3.6</v>
      </c>
      <c r="S13" s="54">
        <v>6.12</v>
      </c>
      <c r="T13" s="54">
        <v>4.8</v>
      </c>
      <c r="U13" s="54">
        <v>8.16</v>
      </c>
      <c r="V13" s="54">
        <v>79.400000000000006</v>
      </c>
      <c r="W13" s="54">
        <v>136.80000000000001</v>
      </c>
      <c r="X13" s="54">
        <v>198.6</v>
      </c>
      <c r="Y13" s="54">
        <v>342</v>
      </c>
    </row>
    <row r="14" spans="1:25" x14ac:dyDescent="0.35">
      <c r="A14" s="25">
        <v>8</v>
      </c>
      <c r="B14" s="54">
        <v>3</v>
      </c>
      <c r="C14" s="54">
        <v>66.2</v>
      </c>
      <c r="D14" s="35">
        <v>114</v>
      </c>
      <c r="E14" s="54">
        <v>794.6</v>
      </c>
      <c r="F14" s="169">
        <v>1368.2</v>
      </c>
      <c r="G14" s="54">
        <v>5.0999999999999996</v>
      </c>
      <c r="H14" s="54">
        <v>1.5</v>
      </c>
      <c r="I14" s="54">
        <v>2.5499999999999998</v>
      </c>
      <c r="J14" s="54">
        <v>1.8</v>
      </c>
      <c r="K14" s="54">
        <v>3.06</v>
      </c>
      <c r="L14" s="54">
        <v>2.4</v>
      </c>
      <c r="M14" s="54">
        <v>4.08</v>
      </c>
      <c r="N14" s="54">
        <v>6</v>
      </c>
      <c r="O14" s="54">
        <v>10.199999999999999</v>
      </c>
      <c r="P14" s="54">
        <v>3</v>
      </c>
      <c r="Q14" s="54">
        <v>5.0999999999999996</v>
      </c>
      <c r="R14" s="54">
        <v>3.6</v>
      </c>
      <c r="S14" s="54">
        <v>6.12</v>
      </c>
      <c r="T14" s="54">
        <v>4.8</v>
      </c>
      <c r="U14" s="54">
        <v>8.16</v>
      </c>
      <c r="V14" s="54">
        <v>79.400000000000006</v>
      </c>
      <c r="W14" s="54">
        <v>136.80000000000001</v>
      </c>
      <c r="X14" s="54">
        <v>198.6</v>
      </c>
      <c r="Y14" s="54">
        <v>342</v>
      </c>
    </row>
    <row r="15" spans="1:25" x14ac:dyDescent="0.35">
      <c r="A15" s="25">
        <v>9</v>
      </c>
      <c r="B15" s="54">
        <v>3.3</v>
      </c>
      <c r="C15" s="54">
        <v>73.2</v>
      </c>
      <c r="D15" s="35">
        <v>125.9</v>
      </c>
      <c r="E15" s="54">
        <v>878.6</v>
      </c>
      <c r="F15" s="169">
        <v>1511</v>
      </c>
      <c r="G15" s="54">
        <v>5.61</v>
      </c>
      <c r="H15" s="54">
        <v>1.65</v>
      </c>
      <c r="I15" s="54">
        <v>2.81</v>
      </c>
      <c r="J15" s="54">
        <v>1.98</v>
      </c>
      <c r="K15" s="54">
        <v>3.37</v>
      </c>
      <c r="L15" s="54">
        <v>2.64</v>
      </c>
      <c r="M15" s="54">
        <v>4.49</v>
      </c>
      <c r="N15" s="54">
        <v>6.6</v>
      </c>
      <c r="O15" s="54">
        <v>11.22</v>
      </c>
      <c r="P15" s="54">
        <v>3.3</v>
      </c>
      <c r="Q15" s="54">
        <v>5.61</v>
      </c>
      <c r="R15" s="54">
        <v>3.96</v>
      </c>
      <c r="S15" s="54">
        <v>6.74</v>
      </c>
      <c r="T15" s="54">
        <v>5.28</v>
      </c>
      <c r="U15" s="54">
        <v>8.98</v>
      </c>
      <c r="V15" s="54">
        <v>87.8</v>
      </c>
      <c r="W15" s="54">
        <v>151.1</v>
      </c>
      <c r="X15" s="54">
        <v>219.6</v>
      </c>
      <c r="Y15" s="54">
        <v>377.7</v>
      </c>
    </row>
    <row r="16" spans="1:25" x14ac:dyDescent="0.35">
      <c r="A16" s="25">
        <v>10</v>
      </c>
      <c r="B16" s="54">
        <v>3.5</v>
      </c>
      <c r="C16" s="54">
        <v>77.900000000000006</v>
      </c>
      <c r="D16" s="35">
        <v>133.9</v>
      </c>
      <c r="E16" s="54">
        <v>935</v>
      </c>
      <c r="F16" s="169">
        <v>1607</v>
      </c>
      <c r="G16" s="54">
        <v>5.95</v>
      </c>
      <c r="H16" s="54">
        <v>1.75</v>
      </c>
      <c r="I16" s="54">
        <v>2.98</v>
      </c>
      <c r="J16" s="54">
        <v>2.1</v>
      </c>
      <c r="K16" s="54">
        <v>3.57</v>
      </c>
      <c r="L16" s="54">
        <v>2.8</v>
      </c>
      <c r="M16" s="54">
        <v>4.76</v>
      </c>
      <c r="N16" s="54">
        <v>7</v>
      </c>
      <c r="O16" s="54">
        <v>11.9</v>
      </c>
      <c r="P16" s="54">
        <v>3.5</v>
      </c>
      <c r="Q16" s="54">
        <v>5.95</v>
      </c>
      <c r="R16" s="54">
        <v>4.2</v>
      </c>
      <c r="S16" s="54">
        <v>7.1400000000000006</v>
      </c>
      <c r="T16" s="54">
        <v>5.6</v>
      </c>
      <c r="U16" s="54">
        <v>9.52</v>
      </c>
      <c r="V16" s="54">
        <v>93.5</v>
      </c>
      <c r="W16" s="54">
        <v>160.69999999999999</v>
      </c>
      <c r="X16" s="54">
        <v>233.70000000000002</v>
      </c>
      <c r="Y16" s="54">
        <v>401.7</v>
      </c>
    </row>
    <row r="17" spans="1:25" x14ac:dyDescent="0.35">
      <c r="A17" s="25">
        <v>11</v>
      </c>
      <c r="B17" s="54">
        <v>3.7</v>
      </c>
      <c r="C17" s="54">
        <v>83.600000000000009</v>
      </c>
      <c r="D17" s="35">
        <v>143.6</v>
      </c>
      <c r="E17" s="54">
        <v>1003.4000000000001</v>
      </c>
      <c r="F17" s="169">
        <v>1723.4</v>
      </c>
      <c r="G17" s="54">
        <v>6.29</v>
      </c>
      <c r="H17" s="54">
        <v>1.85</v>
      </c>
      <c r="I17" s="54">
        <v>3.15</v>
      </c>
      <c r="J17" s="54">
        <v>2.2200000000000002</v>
      </c>
      <c r="K17" s="54">
        <v>3.77</v>
      </c>
      <c r="L17" s="54">
        <v>2.96</v>
      </c>
      <c r="M17" s="54">
        <v>5.03</v>
      </c>
      <c r="N17" s="54">
        <v>7.4</v>
      </c>
      <c r="O17" s="54">
        <v>12.58</v>
      </c>
      <c r="P17" s="54">
        <v>3.7</v>
      </c>
      <c r="Q17" s="54">
        <v>6.29</v>
      </c>
      <c r="R17" s="54">
        <v>4.4400000000000004</v>
      </c>
      <c r="S17" s="54">
        <v>7.54</v>
      </c>
      <c r="T17" s="54">
        <v>5.92</v>
      </c>
      <c r="U17" s="54">
        <v>10.06</v>
      </c>
      <c r="V17" s="54">
        <v>100.3</v>
      </c>
      <c r="W17" s="54">
        <v>172.3</v>
      </c>
      <c r="X17" s="54">
        <v>250.80000000000004</v>
      </c>
      <c r="Y17" s="54">
        <v>430.8</v>
      </c>
    </row>
    <row r="18" spans="1:25" x14ac:dyDescent="0.35">
      <c r="A18" s="25">
        <v>12</v>
      </c>
      <c r="B18" s="54">
        <v>4</v>
      </c>
      <c r="C18" s="54">
        <v>87.2</v>
      </c>
      <c r="D18" s="35">
        <v>149.70000000000002</v>
      </c>
      <c r="E18" s="54">
        <v>1046.5999999999999</v>
      </c>
      <c r="F18" s="169">
        <v>1796.6</v>
      </c>
      <c r="G18" s="54">
        <v>6.8</v>
      </c>
      <c r="H18" s="54">
        <v>2</v>
      </c>
      <c r="I18" s="54">
        <v>3.4</v>
      </c>
      <c r="J18" s="54">
        <v>2.4</v>
      </c>
      <c r="K18" s="54">
        <v>4.08</v>
      </c>
      <c r="L18" s="54">
        <v>3.2</v>
      </c>
      <c r="M18" s="54">
        <v>5.44</v>
      </c>
      <c r="N18" s="54">
        <v>8</v>
      </c>
      <c r="O18" s="54">
        <v>13.6</v>
      </c>
      <c r="P18" s="54">
        <v>4</v>
      </c>
      <c r="Q18" s="54">
        <v>6.8</v>
      </c>
      <c r="R18" s="54">
        <v>4.8</v>
      </c>
      <c r="S18" s="54">
        <v>8.16</v>
      </c>
      <c r="T18" s="54">
        <v>6.4</v>
      </c>
      <c r="U18" s="54">
        <v>10.88</v>
      </c>
      <c r="V18" s="54">
        <v>104.6</v>
      </c>
      <c r="W18" s="54">
        <v>179.6</v>
      </c>
      <c r="X18" s="54">
        <v>261.60000000000002</v>
      </c>
      <c r="Y18" s="54">
        <v>449.10000000000008</v>
      </c>
    </row>
    <row r="19" spans="1:25" x14ac:dyDescent="0.35">
      <c r="A19" s="25">
        <v>13</v>
      </c>
      <c r="B19" s="54">
        <v>4.2</v>
      </c>
      <c r="C19" s="54">
        <v>91.7</v>
      </c>
      <c r="D19" s="35">
        <v>157.4</v>
      </c>
      <c r="E19" s="54">
        <v>1100.5999999999999</v>
      </c>
      <c r="F19" s="169">
        <v>1889</v>
      </c>
      <c r="G19" s="54">
        <v>7.14</v>
      </c>
      <c r="H19" s="54">
        <v>2.1</v>
      </c>
      <c r="I19" s="54">
        <v>3.57</v>
      </c>
      <c r="J19" s="54">
        <v>2.52</v>
      </c>
      <c r="K19" s="54">
        <v>4.28</v>
      </c>
      <c r="L19" s="54">
        <v>3.36</v>
      </c>
      <c r="M19" s="54">
        <v>5.71</v>
      </c>
      <c r="N19" s="54">
        <v>8.4</v>
      </c>
      <c r="O19" s="54">
        <v>14.28</v>
      </c>
      <c r="P19" s="54">
        <v>4.2</v>
      </c>
      <c r="Q19" s="54">
        <v>7.14</v>
      </c>
      <c r="R19" s="54">
        <v>5.04</v>
      </c>
      <c r="S19" s="54">
        <v>8.56</v>
      </c>
      <c r="T19" s="54">
        <v>6.72</v>
      </c>
      <c r="U19" s="54">
        <v>11.42</v>
      </c>
      <c r="V19" s="54">
        <v>110</v>
      </c>
      <c r="W19" s="54">
        <v>188.9</v>
      </c>
      <c r="X19" s="54">
        <v>275.10000000000002</v>
      </c>
      <c r="Y19" s="54">
        <v>472.2</v>
      </c>
    </row>
    <row r="20" spans="1:25" x14ac:dyDescent="0.35">
      <c r="A20" s="25">
        <v>14</v>
      </c>
      <c r="B20" s="54">
        <v>4.4000000000000004</v>
      </c>
      <c r="C20" s="54">
        <v>98.7</v>
      </c>
      <c r="D20" s="35">
        <v>169.3</v>
      </c>
      <c r="E20" s="54">
        <v>1184.5999999999999</v>
      </c>
      <c r="F20" s="169">
        <v>2031.8000000000002</v>
      </c>
      <c r="G20" s="54">
        <v>7.48</v>
      </c>
      <c r="H20" s="54">
        <v>2.2000000000000002</v>
      </c>
      <c r="I20" s="54">
        <v>3.74</v>
      </c>
      <c r="J20" s="54">
        <v>2.64</v>
      </c>
      <c r="K20" s="54">
        <v>4.49</v>
      </c>
      <c r="L20" s="54">
        <v>3.52</v>
      </c>
      <c r="M20" s="54">
        <v>5.98</v>
      </c>
      <c r="N20" s="54">
        <v>8.8000000000000007</v>
      </c>
      <c r="O20" s="54">
        <v>14.96</v>
      </c>
      <c r="P20" s="54">
        <v>4.4000000000000004</v>
      </c>
      <c r="Q20" s="54">
        <v>7.48</v>
      </c>
      <c r="R20" s="54">
        <v>5.28</v>
      </c>
      <c r="S20" s="54">
        <v>8.98</v>
      </c>
      <c r="T20" s="54">
        <v>7.04</v>
      </c>
      <c r="U20" s="54">
        <v>11.96</v>
      </c>
      <c r="V20" s="54">
        <v>118.4</v>
      </c>
      <c r="W20" s="54">
        <v>203.2</v>
      </c>
      <c r="X20" s="54">
        <v>296.10000000000002</v>
      </c>
      <c r="Y20" s="54">
        <v>507.90000000000003</v>
      </c>
    </row>
    <row r="21" spans="1:25" x14ac:dyDescent="0.35">
      <c r="A21" s="25">
        <v>15</v>
      </c>
      <c r="B21" s="54">
        <v>4.5999999999999996</v>
      </c>
      <c r="C21" s="54">
        <v>104.4</v>
      </c>
      <c r="D21" s="35">
        <v>179</v>
      </c>
      <c r="E21" s="54">
        <v>1253</v>
      </c>
      <c r="F21" s="169">
        <v>2148.1999999999998</v>
      </c>
      <c r="G21" s="54">
        <v>7.82</v>
      </c>
      <c r="H21" s="54">
        <v>2.2999999999999998</v>
      </c>
      <c r="I21" s="54">
        <v>3.91</v>
      </c>
      <c r="J21" s="54">
        <v>2.76</v>
      </c>
      <c r="K21" s="54">
        <v>4.6900000000000004</v>
      </c>
      <c r="L21" s="54">
        <v>3.68</v>
      </c>
      <c r="M21" s="54">
        <v>6.26</v>
      </c>
      <c r="N21" s="54">
        <v>9.1999999999999993</v>
      </c>
      <c r="O21" s="54">
        <v>15.64</v>
      </c>
      <c r="P21" s="54">
        <v>4.5999999999999996</v>
      </c>
      <c r="Q21" s="54">
        <v>7.82</v>
      </c>
      <c r="R21" s="54">
        <v>5.52</v>
      </c>
      <c r="S21" s="54">
        <v>9.3800000000000008</v>
      </c>
      <c r="T21" s="54">
        <v>7.36</v>
      </c>
      <c r="U21" s="54">
        <v>12.52</v>
      </c>
      <c r="V21" s="54">
        <v>125.3</v>
      </c>
      <c r="W21" s="54">
        <v>214.8</v>
      </c>
      <c r="X21" s="54">
        <v>313.2</v>
      </c>
      <c r="Y21" s="54">
        <v>537</v>
      </c>
    </row>
    <row r="22" spans="1:25" x14ac:dyDescent="0.35">
      <c r="A22" s="25">
        <v>16</v>
      </c>
      <c r="B22" s="54">
        <v>4.9000000000000004</v>
      </c>
      <c r="C22" s="54">
        <v>110.30000000000001</v>
      </c>
      <c r="D22" s="35">
        <v>189</v>
      </c>
      <c r="E22" s="54">
        <v>1323.8</v>
      </c>
      <c r="F22" s="169">
        <v>2268.1999999999998</v>
      </c>
      <c r="G22" s="54">
        <v>8.33</v>
      </c>
      <c r="H22" s="54">
        <v>2.4500000000000002</v>
      </c>
      <c r="I22" s="54">
        <v>4.17</v>
      </c>
      <c r="J22" s="54">
        <v>2.94</v>
      </c>
      <c r="K22" s="54">
        <v>5</v>
      </c>
      <c r="L22" s="54">
        <v>3.92</v>
      </c>
      <c r="M22" s="54">
        <v>6.66</v>
      </c>
      <c r="N22" s="54">
        <v>9.8000000000000007</v>
      </c>
      <c r="O22" s="54">
        <v>16.66</v>
      </c>
      <c r="P22" s="54">
        <v>4.9000000000000004</v>
      </c>
      <c r="Q22" s="54">
        <v>8.33</v>
      </c>
      <c r="R22" s="54">
        <v>5.88</v>
      </c>
      <c r="S22" s="54">
        <v>10</v>
      </c>
      <c r="T22" s="54">
        <v>7.84</v>
      </c>
      <c r="U22" s="54">
        <v>13.32</v>
      </c>
      <c r="V22" s="54">
        <v>132.4</v>
      </c>
      <c r="W22" s="54">
        <v>226.8</v>
      </c>
      <c r="X22" s="54">
        <v>330.90000000000003</v>
      </c>
      <c r="Y22" s="54">
        <v>567</v>
      </c>
    </row>
    <row r="23" spans="1:25" x14ac:dyDescent="0.35">
      <c r="A23" s="25">
        <v>17</v>
      </c>
      <c r="B23" s="54">
        <v>5.0999999999999996</v>
      </c>
      <c r="C23" s="54">
        <v>115</v>
      </c>
      <c r="D23" s="35">
        <v>197</v>
      </c>
      <c r="E23" s="54">
        <v>1380.2</v>
      </c>
      <c r="F23" s="169">
        <v>2364.1999999999998</v>
      </c>
      <c r="G23" s="54">
        <v>8.67</v>
      </c>
      <c r="H23" s="54">
        <v>2.5499999999999998</v>
      </c>
      <c r="I23" s="54">
        <v>4.34</v>
      </c>
      <c r="J23" s="54">
        <v>3.06</v>
      </c>
      <c r="K23" s="54">
        <v>5.2</v>
      </c>
      <c r="L23" s="54">
        <v>4.08</v>
      </c>
      <c r="M23" s="54">
        <v>6.94</v>
      </c>
      <c r="N23" s="54">
        <v>10.199999999999999</v>
      </c>
      <c r="O23" s="54">
        <v>17.34</v>
      </c>
      <c r="P23" s="54">
        <v>5.0999999999999996</v>
      </c>
      <c r="Q23" s="54">
        <v>8.67</v>
      </c>
      <c r="R23" s="54">
        <v>6.12</v>
      </c>
      <c r="S23" s="54">
        <v>10.4</v>
      </c>
      <c r="T23" s="54">
        <v>8.16</v>
      </c>
      <c r="U23" s="54">
        <v>13.88</v>
      </c>
      <c r="V23" s="54">
        <v>138</v>
      </c>
      <c r="W23" s="54">
        <v>236.4</v>
      </c>
      <c r="X23" s="54">
        <v>345</v>
      </c>
      <c r="Y23" s="54">
        <v>591</v>
      </c>
    </row>
    <row r="24" spans="1:25" x14ac:dyDescent="0.35">
      <c r="A24" s="25">
        <v>18</v>
      </c>
      <c r="B24" s="54">
        <v>5.3</v>
      </c>
      <c r="C24" s="54">
        <v>121.9</v>
      </c>
      <c r="D24" s="35">
        <v>208.70000000000002</v>
      </c>
      <c r="E24" s="54">
        <v>1463</v>
      </c>
      <c r="F24" s="169">
        <v>2504.6</v>
      </c>
      <c r="G24" s="54">
        <v>9.01</v>
      </c>
      <c r="H24" s="54">
        <v>2.65</v>
      </c>
      <c r="I24" s="54">
        <v>4.51</v>
      </c>
      <c r="J24" s="54">
        <v>3.18</v>
      </c>
      <c r="K24" s="54">
        <v>5.41</v>
      </c>
      <c r="L24" s="54">
        <v>4.24</v>
      </c>
      <c r="M24" s="54">
        <v>7.21</v>
      </c>
      <c r="N24" s="54">
        <v>10.6</v>
      </c>
      <c r="O24" s="54">
        <v>18.02</v>
      </c>
      <c r="P24" s="54">
        <v>5.3</v>
      </c>
      <c r="Q24" s="54">
        <v>9.01</v>
      </c>
      <c r="R24" s="54">
        <v>6.36</v>
      </c>
      <c r="S24" s="54">
        <v>10.82</v>
      </c>
      <c r="T24" s="54">
        <v>8.48</v>
      </c>
      <c r="U24" s="54">
        <v>14.42</v>
      </c>
      <c r="V24" s="54">
        <v>146.30000000000001</v>
      </c>
      <c r="W24" s="54">
        <v>250.4</v>
      </c>
      <c r="X24" s="54">
        <v>365.7</v>
      </c>
      <c r="Y24" s="54">
        <v>626.1</v>
      </c>
    </row>
    <row r="25" spans="1:25" x14ac:dyDescent="0.35">
      <c r="A25" s="25">
        <v>19</v>
      </c>
      <c r="B25" s="54">
        <v>5.5</v>
      </c>
      <c r="C25" s="54">
        <v>127.6</v>
      </c>
      <c r="D25" s="35">
        <v>218.4</v>
      </c>
      <c r="E25" s="54">
        <v>1531.4</v>
      </c>
      <c r="F25" s="169">
        <v>2621</v>
      </c>
      <c r="G25" s="54">
        <v>9.35</v>
      </c>
      <c r="H25" s="54">
        <v>2.75</v>
      </c>
      <c r="I25" s="54">
        <v>4.68</v>
      </c>
      <c r="J25" s="54">
        <v>3.3</v>
      </c>
      <c r="K25" s="54">
        <v>5.61</v>
      </c>
      <c r="L25" s="54">
        <v>4.4000000000000004</v>
      </c>
      <c r="M25" s="54">
        <v>7.48</v>
      </c>
      <c r="N25" s="54">
        <v>11</v>
      </c>
      <c r="O25" s="54">
        <v>18.7</v>
      </c>
      <c r="P25" s="54">
        <v>5.5</v>
      </c>
      <c r="Q25" s="54">
        <v>9.35</v>
      </c>
      <c r="R25" s="54">
        <v>6.6</v>
      </c>
      <c r="S25" s="54">
        <v>11.22</v>
      </c>
      <c r="T25" s="54">
        <v>8.8000000000000007</v>
      </c>
      <c r="U25" s="54">
        <v>14.96</v>
      </c>
      <c r="V25" s="54">
        <v>153.1</v>
      </c>
      <c r="W25" s="54">
        <v>262.10000000000002</v>
      </c>
      <c r="X25" s="54">
        <v>382.8</v>
      </c>
      <c r="Y25" s="54">
        <v>655.20000000000005</v>
      </c>
    </row>
    <row r="26" spans="1:25" x14ac:dyDescent="0.35">
      <c r="A26" s="25">
        <v>20</v>
      </c>
      <c r="B26" s="54">
        <v>5.8</v>
      </c>
      <c r="C26" s="54">
        <v>135.70000000000002</v>
      </c>
      <c r="D26" s="35">
        <v>232.20000000000002</v>
      </c>
      <c r="E26" s="54">
        <v>1628.6</v>
      </c>
      <c r="F26" s="169">
        <v>2786.6</v>
      </c>
      <c r="G26" s="54">
        <v>9.86</v>
      </c>
      <c r="H26" s="54">
        <v>2.9</v>
      </c>
      <c r="I26" s="54">
        <v>4.93</v>
      </c>
      <c r="J26" s="54">
        <v>3.48</v>
      </c>
      <c r="K26" s="54">
        <v>5.92</v>
      </c>
      <c r="L26" s="54">
        <v>4.6399999999999997</v>
      </c>
      <c r="M26" s="54">
        <v>7.89</v>
      </c>
      <c r="N26" s="54">
        <v>11.6</v>
      </c>
      <c r="O26" s="54">
        <v>19.72</v>
      </c>
      <c r="P26" s="54">
        <v>5.8</v>
      </c>
      <c r="Q26" s="54">
        <v>9.86</v>
      </c>
      <c r="R26" s="54">
        <v>6.96</v>
      </c>
      <c r="S26" s="54">
        <v>11.84</v>
      </c>
      <c r="T26" s="54">
        <v>9.2799999999999994</v>
      </c>
      <c r="U26" s="54">
        <v>15.780000000000001</v>
      </c>
      <c r="V26" s="54">
        <v>162.80000000000001</v>
      </c>
      <c r="W26" s="54">
        <v>278.60000000000002</v>
      </c>
      <c r="X26" s="54">
        <v>407.10000000000008</v>
      </c>
      <c r="Y26" s="54">
        <v>696.6</v>
      </c>
    </row>
    <row r="27" spans="1:25" x14ac:dyDescent="0.35">
      <c r="A27" s="25">
        <v>21</v>
      </c>
      <c r="B27" s="54">
        <v>6</v>
      </c>
      <c r="C27" s="54">
        <v>141.5</v>
      </c>
      <c r="D27" s="35">
        <v>242</v>
      </c>
      <c r="E27" s="54">
        <v>1698.2</v>
      </c>
      <c r="F27" s="169">
        <v>2904.2</v>
      </c>
      <c r="G27" s="54">
        <v>10.199999999999999</v>
      </c>
      <c r="H27" s="54">
        <v>3</v>
      </c>
      <c r="I27" s="54">
        <v>5.0999999999999996</v>
      </c>
      <c r="J27" s="54">
        <v>3.6</v>
      </c>
      <c r="K27" s="54">
        <v>6.12</v>
      </c>
      <c r="L27" s="54">
        <v>4.8</v>
      </c>
      <c r="M27" s="54">
        <v>8.16</v>
      </c>
      <c r="N27" s="54">
        <v>12</v>
      </c>
      <c r="O27" s="54">
        <v>20.399999999999999</v>
      </c>
      <c r="P27" s="54">
        <v>6</v>
      </c>
      <c r="Q27" s="54">
        <v>10.199999999999999</v>
      </c>
      <c r="R27" s="54">
        <v>7.2</v>
      </c>
      <c r="S27" s="54">
        <v>12.24</v>
      </c>
      <c r="T27" s="54">
        <v>9.6</v>
      </c>
      <c r="U27" s="54">
        <v>16.32</v>
      </c>
      <c r="V27" s="54">
        <v>169.8</v>
      </c>
      <c r="W27" s="54">
        <v>290.39999999999998</v>
      </c>
      <c r="X27" s="54">
        <v>424.5</v>
      </c>
      <c r="Y27" s="54">
        <v>726</v>
      </c>
    </row>
    <row r="28" spans="1:25" x14ac:dyDescent="0.35">
      <c r="A28" s="25">
        <v>22</v>
      </c>
      <c r="B28" s="54">
        <v>6.2</v>
      </c>
      <c r="C28" s="54">
        <v>147.30000000000001</v>
      </c>
      <c r="D28" s="35">
        <v>251.9</v>
      </c>
      <c r="E28" s="54">
        <v>1767.8</v>
      </c>
      <c r="F28" s="169">
        <v>3023</v>
      </c>
      <c r="G28" s="54">
        <v>10.54</v>
      </c>
      <c r="H28" s="54">
        <v>3.1</v>
      </c>
      <c r="I28" s="54">
        <v>5.27</v>
      </c>
      <c r="J28" s="54">
        <v>3.72</v>
      </c>
      <c r="K28" s="54">
        <v>6.32</v>
      </c>
      <c r="L28" s="54">
        <v>4.96</v>
      </c>
      <c r="M28" s="54">
        <v>8.43</v>
      </c>
      <c r="N28" s="54">
        <v>12.4</v>
      </c>
      <c r="O28" s="54">
        <v>21.08</v>
      </c>
      <c r="P28" s="54">
        <v>6.2</v>
      </c>
      <c r="Q28" s="54">
        <v>10.54</v>
      </c>
      <c r="R28" s="54">
        <v>7.44</v>
      </c>
      <c r="S28" s="54">
        <v>12.64</v>
      </c>
      <c r="T28" s="54">
        <v>9.92</v>
      </c>
      <c r="U28" s="54">
        <v>16.86</v>
      </c>
      <c r="V28" s="54">
        <v>176.8</v>
      </c>
      <c r="W28" s="54">
        <v>302.3</v>
      </c>
      <c r="X28" s="54">
        <v>441.90000000000003</v>
      </c>
      <c r="Y28" s="54">
        <v>755.7</v>
      </c>
    </row>
    <row r="29" spans="1:25" x14ac:dyDescent="0.35">
      <c r="A29" s="25">
        <v>23</v>
      </c>
      <c r="B29" s="54">
        <v>6.4</v>
      </c>
      <c r="C29" s="54">
        <v>150.9</v>
      </c>
      <c r="D29" s="35">
        <v>258</v>
      </c>
      <c r="E29" s="54">
        <v>1811</v>
      </c>
      <c r="F29" s="169">
        <v>3096.2</v>
      </c>
      <c r="G29" s="54">
        <v>10.88</v>
      </c>
      <c r="H29" s="54">
        <v>3.2</v>
      </c>
      <c r="I29" s="54">
        <v>5.44</v>
      </c>
      <c r="J29" s="54">
        <v>3.84</v>
      </c>
      <c r="K29" s="54">
        <v>6.53</v>
      </c>
      <c r="L29" s="54">
        <v>5.12</v>
      </c>
      <c r="M29" s="54">
        <v>8.6999999999999993</v>
      </c>
      <c r="N29" s="54">
        <v>12.8</v>
      </c>
      <c r="O29" s="54">
        <v>21.76</v>
      </c>
      <c r="P29" s="54">
        <v>6.4</v>
      </c>
      <c r="Q29" s="54">
        <v>10.88</v>
      </c>
      <c r="R29" s="54">
        <v>7.68</v>
      </c>
      <c r="S29" s="54">
        <v>13.06</v>
      </c>
      <c r="T29" s="54">
        <v>10.24</v>
      </c>
      <c r="U29" s="54">
        <v>17.400000000000002</v>
      </c>
      <c r="V29" s="54">
        <v>181.1</v>
      </c>
      <c r="W29" s="54">
        <v>309.60000000000002</v>
      </c>
      <c r="X29" s="54">
        <v>452.7</v>
      </c>
      <c r="Y29" s="54">
        <v>774</v>
      </c>
    </row>
    <row r="30" spans="1:25" x14ac:dyDescent="0.35">
      <c r="A30" s="25">
        <v>24</v>
      </c>
      <c r="B30" s="54">
        <v>6.6</v>
      </c>
      <c r="C30" s="54">
        <v>155.30000000000001</v>
      </c>
      <c r="D30" s="35">
        <v>265.5</v>
      </c>
      <c r="E30" s="54">
        <v>1863.8</v>
      </c>
      <c r="F30" s="169">
        <v>3186.2</v>
      </c>
      <c r="G30" s="54">
        <v>11.22</v>
      </c>
      <c r="H30" s="54">
        <v>3.3</v>
      </c>
      <c r="I30" s="54">
        <v>5.61</v>
      </c>
      <c r="J30" s="54">
        <v>3.96</v>
      </c>
      <c r="K30" s="54">
        <v>6.73</v>
      </c>
      <c r="L30" s="54">
        <v>5.28</v>
      </c>
      <c r="M30" s="54">
        <v>8.98</v>
      </c>
      <c r="N30" s="54">
        <v>13.2</v>
      </c>
      <c r="O30" s="54">
        <v>22.44</v>
      </c>
      <c r="P30" s="54">
        <v>6.6</v>
      </c>
      <c r="Q30" s="54">
        <v>11.22</v>
      </c>
      <c r="R30" s="54">
        <v>7.92</v>
      </c>
      <c r="S30" s="54">
        <v>13.46</v>
      </c>
      <c r="T30" s="54">
        <v>10.56</v>
      </c>
      <c r="U30" s="54">
        <v>17.96</v>
      </c>
      <c r="V30" s="54">
        <v>186.4</v>
      </c>
      <c r="W30" s="54">
        <v>318.60000000000002</v>
      </c>
      <c r="X30" s="54">
        <v>465.90000000000003</v>
      </c>
      <c r="Y30" s="54">
        <v>796.5</v>
      </c>
    </row>
    <row r="31" spans="1:25" x14ac:dyDescent="0.35">
      <c r="A31" s="25">
        <v>25</v>
      </c>
      <c r="B31" s="54">
        <v>6.9</v>
      </c>
      <c r="C31" s="54">
        <v>161.20000000000002</v>
      </c>
      <c r="D31" s="35">
        <v>275.5</v>
      </c>
      <c r="E31" s="54">
        <v>1934.6</v>
      </c>
      <c r="F31" s="169">
        <v>3306.2</v>
      </c>
      <c r="G31" s="54">
        <v>11.73</v>
      </c>
      <c r="H31" s="54">
        <v>3.45</v>
      </c>
      <c r="I31" s="54">
        <v>5.87</v>
      </c>
      <c r="J31" s="54">
        <v>4.1399999999999997</v>
      </c>
      <c r="K31" s="54">
        <v>7.04</v>
      </c>
      <c r="L31" s="54">
        <v>5.52</v>
      </c>
      <c r="M31" s="54">
        <v>9.3800000000000008</v>
      </c>
      <c r="N31" s="54">
        <v>13.8</v>
      </c>
      <c r="O31" s="54">
        <v>23.46</v>
      </c>
      <c r="P31" s="54">
        <v>6.9</v>
      </c>
      <c r="Q31" s="54">
        <v>11.73</v>
      </c>
      <c r="R31" s="54">
        <v>8.2799999999999994</v>
      </c>
      <c r="S31" s="54">
        <v>14.08</v>
      </c>
      <c r="T31" s="54">
        <v>11.04</v>
      </c>
      <c r="U31" s="54">
        <v>18.760000000000002</v>
      </c>
      <c r="V31" s="54">
        <v>193.4</v>
      </c>
      <c r="W31" s="54">
        <v>330.6</v>
      </c>
      <c r="X31" s="54">
        <v>483.60000000000008</v>
      </c>
      <c r="Y31" s="54">
        <v>826.5</v>
      </c>
    </row>
    <row r="32" spans="1:25" x14ac:dyDescent="0.35">
      <c r="A32" s="25">
        <v>26</v>
      </c>
      <c r="B32" s="54">
        <v>7.1</v>
      </c>
      <c r="C32" s="54">
        <v>169.3</v>
      </c>
      <c r="D32" s="35">
        <v>289.29999999999995</v>
      </c>
      <c r="E32" s="54">
        <v>2031.8000000000002</v>
      </c>
      <c r="F32" s="169">
        <v>3471.8</v>
      </c>
      <c r="G32" s="54">
        <v>12.07</v>
      </c>
      <c r="H32" s="54">
        <v>3.55</v>
      </c>
      <c r="I32" s="54">
        <v>6.04</v>
      </c>
      <c r="J32" s="54">
        <v>4.26</v>
      </c>
      <c r="K32" s="54">
        <v>7.24</v>
      </c>
      <c r="L32" s="54">
        <v>5.68</v>
      </c>
      <c r="M32" s="54">
        <v>9.66</v>
      </c>
      <c r="N32" s="54">
        <v>14.2</v>
      </c>
      <c r="O32" s="54">
        <v>24.14</v>
      </c>
      <c r="P32" s="54">
        <v>7.1</v>
      </c>
      <c r="Q32" s="54">
        <v>12.07</v>
      </c>
      <c r="R32" s="54">
        <v>8.52</v>
      </c>
      <c r="S32" s="54">
        <v>14.48</v>
      </c>
      <c r="T32" s="54">
        <v>11.36</v>
      </c>
      <c r="U32" s="54">
        <v>19.32</v>
      </c>
      <c r="V32" s="54">
        <v>203.2</v>
      </c>
      <c r="W32" s="54">
        <v>347.2</v>
      </c>
      <c r="X32" s="54">
        <v>507.90000000000003</v>
      </c>
      <c r="Y32" s="54">
        <v>867.89999999999986</v>
      </c>
    </row>
    <row r="33" spans="1:25" x14ac:dyDescent="0.35">
      <c r="A33" s="25">
        <v>27</v>
      </c>
      <c r="B33" s="54">
        <v>7.3</v>
      </c>
      <c r="C33" s="54">
        <v>174</v>
      </c>
      <c r="D33" s="35">
        <v>297.29999999999995</v>
      </c>
      <c r="E33" s="54">
        <v>2088.1999999999998</v>
      </c>
      <c r="F33" s="169">
        <v>3567.8</v>
      </c>
      <c r="G33" s="54">
        <v>12.41</v>
      </c>
      <c r="H33" s="54">
        <v>3.65</v>
      </c>
      <c r="I33" s="54">
        <v>6.21</v>
      </c>
      <c r="J33" s="54">
        <v>4.38</v>
      </c>
      <c r="K33" s="54">
        <v>7.45</v>
      </c>
      <c r="L33" s="54">
        <v>5.84</v>
      </c>
      <c r="M33" s="54">
        <v>9.93</v>
      </c>
      <c r="N33" s="54">
        <v>14.6</v>
      </c>
      <c r="O33" s="54">
        <v>24.82</v>
      </c>
      <c r="P33" s="54">
        <v>7.3</v>
      </c>
      <c r="Q33" s="54">
        <v>12.41</v>
      </c>
      <c r="R33" s="54">
        <v>8.76</v>
      </c>
      <c r="S33" s="54">
        <v>14.9</v>
      </c>
      <c r="T33" s="54">
        <v>11.68</v>
      </c>
      <c r="U33" s="54">
        <v>19.86</v>
      </c>
      <c r="V33" s="54">
        <v>208.8</v>
      </c>
      <c r="W33" s="54">
        <v>356.8</v>
      </c>
      <c r="X33" s="54">
        <v>522</v>
      </c>
      <c r="Y33" s="54">
        <v>891.89999999999986</v>
      </c>
    </row>
    <row r="34" spans="1:25" x14ac:dyDescent="0.35">
      <c r="A34" s="25">
        <v>28</v>
      </c>
      <c r="B34" s="54">
        <v>7.5</v>
      </c>
      <c r="C34" s="54">
        <v>179.70000000000002</v>
      </c>
      <c r="D34" s="35">
        <v>307</v>
      </c>
      <c r="E34" s="54">
        <v>2156.6</v>
      </c>
      <c r="F34" s="169">
        <v>3684.2</v>
      </c>
      <c r="G34" s="54">
        <v>12.75</v>
      </c>
      <c r="H34" s="54">
        <v>3.75</v>
      </c>
      <c r="I34" s="54">
        <v>6.38</v>
      </c>
      <c r="J34" s="54">
        <v>4.5</v>
      </c>
      <c r="K34" s="54">
        <v>7.65</v>
      </c>
      <c r="L34" s="54">
        <v>6</v>
      </c>
      <c r="M34" s="54">
        <v>10.199999999999999</v>
      </c>
      <c r="N34" s="54">
        <v>15</v>
      </c>
      <c r="O34" s="54">
        <v>25.5</v>
      </c>
      <c r="P34" s="54">
        <v>7.5</v>
      </c>
      <c r="Q34" s="54">
        <v>12.75</v>
      </c>
      <c r="R34" s="54">
        <v>9</v>
      </c>
      <c r="S34" s="54">
        <v>15.3</v>
      </c>
      <c r="T34" s="54">
        <v>12</v>
      </c>
      <c r="U34" s="54">
        <v>20.400000000000002</v>
      </c>
      <c r="V34" s="54">
        <v>215.6</v>
      </c>
      <c r="W34" s="54">
        <v>368.4</v>
      </c>
      <c r="X34" s="54">
        <v>539.1</v>
      </c>
      <c r="Y34" s="54">
        <v>921</v>
      </c>
    </row>
    <row r="35" spans="1:25" x14ac:dyDescent="0.35">
      <c r="A35" s="25">
        <v>29</v>
      </c>
      <c r="B35" s="54">
        <v>7.8</v>
      </c>
      <c r="C35" s="54">
        <v>185.5</v>
      </c>
      <c r="D35" s="35">
        <v>316.79999999999995</v>
      </c>
      <c r="E35" s="54">
        <v>2226.1999999999998</v>
      </c>
      <c r="F35" s="169">
        <v>3801.8</v>
      </c>
      <c r="G35" s="54">
        <v>13.26</v>
      </c>
      <c r="H35" s="54">
        <v>3.9</v>
      </c>
      <c r="I35" s="54">
        <v>6.63</v>
      </c>
      <c r="J35" s="54">
        <v>4.68</v>
      </c>
      <c r="K35" s="54">
        <v>7.96</v>
      </c>
      <c r="L35" s="54">
        <v>6.24</v>
      </c>
      <c r="M35" s="54">
        <v>10.61</v>
      </c>
      <c r="N35" s="54">
        <v>15.6</v>
      </c>
      <c r="O35" s="54">
        <v>26.52</v>
      </c>
      <c r="P35" s="54">
        <v>7.8</v>
      </c>
      <c r="Q35" s="54">
        <v>13.26</v>
      </c>
      <c r="R35" s="54">
        <v>9.36</v>
      </c>
      <c r="S35" s="54">
        <v>15.92</v>
      </c>
      <c r="T35" s="54">
        <v>12.48</v>
      </c>
      <c r="U35" s="54">
        <v>21.22</v>
      </c>
      <c r="V35" s="54">
        <v>222.6</v>
      </c>
      <c r="W35" s="54">
        <v>380.2</v>
      </c>
      <c r="X35" s="54">
        <v>556.5</v>
      </c>
      <c r="Y35" s="54">
        <v>950.39999999999986</v>
      </c>
    </row>
    <row r="36" spans="1:25" x14ac:dyDescent="0.35">
      <c r="A36" s="25">
        <v>30</v>
      </c>
      <c r="B36" s="54">
        <v>8</v>
      </c>
      <c r="C36" s="54">
        <v>190.3</v>
      </c>
      <c r="D36" s="35">
        <v>325</v>
      </c>
      <c r="E36" s="54">
        <v>2283.8000000000002</v>
      </c>
      <c r="F36" s="169">
        <v>3900.2</v>
      </c>
      <c r="G36" s="54">
        <v>13.6</v>
      </c>
      <c r="H36" s="54">
        <v>4</v>
      </c>
      <c r="I36" s="54">
        <v>6.8</v>
      </c>
      <c r="J36" s="54">
        <v>4.8</v>
      </c>
      <c r="K36" s="54">
        <v>8.16</v>
      </c>
      <c r="L36" s="54">
        <v>6.4</v>
      </c>
      <c r="M36" s="54">
        <v>10.88</v>
      </c>
      <c r="N36" s="54">
        <v>16</v>
      </c>
      <c r="O36" s="54">
        <v>27.2</v>
      </c>
      <c r="P36" s="54">
        <v>8</v>
      </c>
      <c r="Q36" s="54">
        <v>13.6</v>
      </c>
      <c r="R36" s="54">
        <v>9.6</v>
      </c>
      <c r="S36" s="54">
        <v>16.32</v>
      </c>
      <c r="T36" s="54">
        <v>12.8</v>
      </c>
      <c r="U36" s="54">
        <v>21.76</v>
      </c>
      <c r="V36" s="54">
        <v>228.4</v>
      </c>
      <c r="W36" s="54">
        <v>390</v>
      </c>
      <c r="X36" s="54">
        <v>570.9</v>
      </c>
      <c r="Y36" s="54">
        <v>975</v>
      </c>
    </row>
    <row r="37" spans="1:25" x14ac:dyDescent="0.35">
      <c r="A37" s="25">
        <v>31</v>
      </c>
      <c r="B37" s="54">
        <v>8.1999999999999993</v>
      </c>
      <c r="C37" s="54">
        <v>197.20000000000002</v>
      </c>
      <c r="D37" s="35">
        <v>336.7</v>
      </c>
      <c r="E37" s="54">
        <v>2366.6</v>
      </c>
      <c r="F37" s="169">
        <v>4040.6</v>
      </c>
      <c r="G37" s="54">
        <v>13.94</v>
      </c>
      <c r="H37" s="54">
        <v>4.0999999999999996</v>
      </c>
      <c r="I37" s="54">
        <v>6.97</v>
      </c>
      <c r="J37" s="54">
        <v>4.92</v>
      </c>
      <c r="K37" s="54">
        <v>8.36</v>
      </c>
      <c r="L37" s="54">
        <v>6.56</v>
      </c>
      <c r="M37" s="54">
        <v>11.15</v>
      </c>
      <c r="N37" s="54">
        <v>16.399999999999999</v>
      </c>
      <c r="O37" s="54">
        <v>27.88</v>
      </c>
      <c r="P37" s="54">
        <v>8.1999999999999993</v>
      </c>
      <c r="Q37" s="54">
        <v>13.94</v>
      </c>
      <c r="R37" s="54">
        <v>9.84</v>
      </c>
      <c r="S37" s="54">
        <v>16.72</v>
      </c>
      <c r="T37" s="54">
        <v>13.12</v>
      </c>
      <c r="U37" s="54">
        <v>22.3</v>
      </c>
      <c r="V37" s="54">
        <v>236.6</v>
      </c>
      <c r="W37" s="54">
        <v>404</v>
      </c>
      <c r="X37" s="54">
        <v>591.6</v>
      </c>
      <c r="Y37" s="54">
        <v>1010.1</v>
      </c>
    </row>
    <row r="38" spans="1:25" x14ac:dyDescent="0.35">
      <c r="A38" s="25">
        <v>32</v>
      </c>
      <c r="B38" s="54">
        <v>8.4</v>
      </c>
      <c r="C38" s="54">
        <v>201.70000000000002</v>
      </c>
      <c r="D38" s="35">
        <v>344.4</v>
      </c>
      <c r="E38" s="54">
        <v>2420.6</v>
      </c>
      <c r="F38" s="169">
        <v>4133</v>
      </c>
      <c r="G38" s="54">
        <v>14.28</v>
      </c>
      <c r="H38" s="54">
        <v>4.2</v>
      </c>
      <c r="I38" s="54">
        <v>7.14</v>
      </c>
      <c r="J38" s="54">
        <v>5.04</v>
      </c>
      <c r="K38" s="54">
        <v>8.57</v>
      </c>
      <c r="L38" s="54">
        <v>6.72</v>
      </c>
      <c r="M38" s="54">
        <v>11.42</v>
      </c>
      <c r="N38" s="54">
        <v>16.8</v>
      </c>
      <c r="O38" s="54">
        <v>28.56</v>
      </c>
      <c r="P38" s="54">
        <v>8.4</v>
      </c>
      <c r="Q38" s="54">
        <v>14.28</v>
      </c>
      <c r="R38" s="54">
        <v>10.08</v>
      </c>
      <c r="S38" s="54">
        <v>17.14</v>
      </c>
      <c r="T38" s="54">
        <v>13.44</v>
      </c>
      <c r="U38" s="54">
        <v>22.84</v>
      </c>
      <c r="V38" s="54">
        <v>242</v>
      </c>
      <c r="W38" s="54">
        <v>413.3</v>
      </c>
      <c r="X38" s="54">
        <v>605.1</v>
      </c>
      <c r="Y38" s="54">
        <v>1033.1999999999998</v>
      </c>
    </row>
    <row r="39" spans="1:25" x14ac:dyDescent="0.35">
      <c r="A39" s="25">
        <v>33</v>
      </c>
      <c r="B39" s="54">
        <v>8.6999999999999993</v>
      </c>
      <c r="C39" s="54">
        <v>205.20000000000002</v>
      </c>
      <c r="D39" s="35">
        <v>350.29999999999995</v>
      </c>
      <c r="E39" s="54">
        <v>2462.6</v>
      </c>
      <c r="F39" s="169">
        <v>4203.8</v>
      </c>
      <c r="G39" s="54">
        <v>14.79</v>
      </c>
      <c r="H39" s="54">
        <v>4.3499999999999996</v>
      </c>
      <c r="I39" s="54">
        <v>7.4</v>
      </c>
      <c r="J39" s="54">
        <v>5.22</v>
      </c>
      <c r="K39" s="54">
        <v>8.8699999999999992</v>
      </c>
      <c r="L39" s="54">
        <v>6.96</v>
      </c>
      <c r="M39" s="54">
        <v>11.83</v>
      </c>
      <c r="N39" s="54">
        <v>17.399999999999999</v>
      </c>
      <c r="O39" s="54">
        <v>29.58</v>
      </c>
      <c r="P39" s="54">
        <v>8.6999999999999993</v>
      </c>
      <c r="Q39" s="54">
        <v>14.79</v>
      </c>
      <c r="R39" s="54">
        <v>10.44</v>
      </c>
      <c r="S39" s="54">
        <v>17.740000000000002</v>
      </c>
      <c r="T39" s="54">
        <v>13.92</v>
      </c>
      <c r="U39" s="54">
        <v>23.66</v>
      </c>
      <c r="V39" s="54">
        <v>246.2</v>
      </c>
      <c r="W39" s="54">
        <v>420.4</v>
      </c>
      <c r="X39" s="54">
        <v>615.6</v>
      </c>
      <c r="Y39" s="54">
        <v>1050.8999999999999</v>
      </c>
    </row>
    <row r="40" spans="1:25" x14ac:dyDescent="0.35">
      <c r="A40" s="25">
        <v>34</v>
      </c>
      <c r="B40" s="54">
        <v>8.9</v>
      </c>
      <c r="C40" s="54">
        <v>211</v>
      </c>
      <c r="D40" s="35">
        <v>360.2</v>
      </c>
      <c r="E40" s="54">
        <v>2532.1999999999998</v>
      </c>
      <c r="F40" s="169">
        <v>4322.6000000000004</v>
      </c>
      <c r="G40" s="54">
        <v>15.13</v>
      </c>
      <c r="H40" s="54">
        <v>4.45</v>
      </c>
      <c r="I40" s="54">
        <v>7.57</v>
      </c>
      <c r="J40" s="54">
        <v>5.34</v>
      </c>
      <c r="K40" s="54">
        <v>9.08</v>
      </c>
      <c r="L40" s="54">
        <v>7.12</v>
      </c>
      <c r="M40" s="54">
        <v>12.1</v>
      </c>
      <c r="N40" s="54">
        <v>17.8</v>
      </c>
      <c r="O40" s="54">
        <v>30.26</v>
      </c>
      <c r="P40" s="54">
        <v>8.9</v>
      </c>
      <c r="Q40" s="54">
        <v>15.13</v>
      </c>
      <c r="R40" s="54">
        <v>10.68</v>
      </c>
      <c r="S40" s="54">
        <v>18.16</v>
      </c>
      <c r="T40" s="54">
        <v>14.24</v>
      </c>
      <c r="U40" s="54">
        <v>24.2</v>
      </c>
      <c r="V40" s="54">
        <v>253.2</v>
      </c>
      <c r="W40" s="54">
        <v>432.2</v>
      </c>
      <c r="X40" s="54">
        <v>633</v>
      </c>
      <c r="Y40" s="54">
        <v>1080.5999999999999</v>
      </c>
    </row>
    <row r="41" spans="1:25" x14ac:dyDescent="0.35">
      <c r="A41" s="25">
        <v>35</v>
      </c>
      <c r="B41" s="54">
        <v>9.1</v>
      </c>
      <c r="C41" s="54">
        <v>215.6</v>
      </c>
      <c r="D41" s="35">
        <v>368</v>
      </c>
      <c r="E41" s="54">
        <v>2587.4</v>
      </c>
      <c r="F41" s="169">
        <v>4416.2</v>
      </c>
      <c r="G41" s="54">
        <v>15.47</v>
      </c>
      <c r="H41" s="54">
        <v>4.55</v>
      </c>
      <c r="I41" s="54">
        <v>7.74</v>
      </c>
      <c r="J41" s="54">
        <v>5.46</v>
      </c>
      <c r="K41" s="54">
        <v>9.2799999999999994</v>
      </c>
      <c r="L41" s="54">
        <v>7.28</v>
      </c>
      <c r="M41" s="54">
        <v>12.38</v>
      </c>
      <c r="N41" s="54">
        <v>18.2</v>
      </c>
      <c r="O41" s="54">
        <v>30.94</v>
      </c>
      <c r="P41" s="54">
        <v>9.1</v>
      </c>
      <c r="Q41" s="54">
        <v>15.47</v>
      </c>
      <c r="R41" s="54">
        <v>10.92</v>
      </c>
      <c r="S41" s="54">
        <v>18.559999999999999</v>
      </c>
      <c r="T41" s="54">
        <v>14.56</v>
      </c>
      <c r="U41" s="54">
        <v>24.76</v>
      </c>
      <c r="V41" s="54">
        <v>258.7</v>
      </c>
      <c r="W41" s="54">
        <v>441.6</v>
      </c>
      <c r="X41" s="54">
        <v>646.79999999999995</v>
      </c>
      <c r="Y41" s="54">
        <v>1104</v>
      </c>
    </row>
    <row r="42" spans="1:25" x14ac:dyDescent="0.35">
      <c r="A42" s="25">
        <v>36</v>
      </c>
      <c r="B42" s="54">
        <v>9.3000000000000007</v>
      </c>
      <c r="C42" s="54">
        <v>221.5</v>
      </c>
      <c r="D42" s="35">
        <v>378</v>
      </c>
      <c r="E42" s="54">
        <v>2658.2</v>
      </c>
      <c r="F42" s="169">
        <v>4536.2</v>
      </c>
      <c r="G42" s="54">
        <v>15.81</v>
      </c>
      <c r="H42" s="54">
        <v>4.6500000000000004</v>
      </c>
      <c r="I42" s="54">
        <v>7.91</v>
      </c>
      <c r="J42" s="54">
        <v>5.58</v>
      </c>
      <c r="K42" s="54">
        <v>9.49</v>
      </c>
      <c r="L42" s="54">
        <v>7.44</v>
      </c>
      <c r="M42" s="54">
        <v>12.65</v>
      </c>
      <c r="N42" s="54">
        <v>18.600000000000001</v>
      </c>
      <c r="O42" s="54">
        <v>31.62</v>
      </c>
      <c r="P42" s="54">
        <v>9.3000000000000007</v>
      </c>
      <c r="Q42" s="54">
        <v>15.81</v>
      </c>
      <c r="R42" s="54">
        <v>11.16</v>
      </c>
      <c r="S42" s="54">
        <v>18.98</v>
      </c>
      <c r="T42" s="54">
        <v>14.88</v>
      </c>
      <c r="U42" s="54">
        <v>25.3</v>
      </c>
      <c r="V42" s="54">
        <v>265.8</v>
      </c>
      <c r="W42" s="54">
        <v>453.6</v>
      </c>
      <c r="X42" s="54">
        <v>664.5</v>
      </c>
      <c r="Y42" s="54">
        <v>1134</v>
      </c>
    </row>
    <row r="43" spans="1:25" x14ac:dyDescent="0.35">
      <c r="A43" s="25">
        <v>37</v>
      </c>
      <c r="B43" s="54">
        <v>9.6</v>
      </c>
      <c r="C43" s="54">
        <v>227.3</v>
      </c>
      <c r="D43" s="35">
        <v>387.9</v>
      </c>
      <c r="E43" s="54">
        <v>2727.8</v>
      </c>
      <c r="F43" s="169">
        <v>4655</v>
      </c>
      <c r="G43" s="54">
        <v>16.32</v>
      </c>
      <c r="H43" s="54">
        <v>4.8</v>
      </c>
      <c r="I43" s="54">
        <v>8.16</v>
      </c>
      <c r="J43" s="54">
        <v>5.76</v>
      </c>
      <c r="K43" s="54">
        <v>9.7899999999999991</v>
      </c>
      <c r="L43" s="54">
        <v>7.68</v>
      </c>
      <c r="M43" s="54">
        <v>13.06</v>
      </c>
      <c r="N43" s="54">
        <v>19.2</v>
      </c>
      <c r="O43" s="54">
        <v>32.64</v>
      </c>
      <c r="P43" s="54">
        <v>9.6</v>
      </c>
      <c r="Q43" s="54">
        <v>16.32</v>
      </c>
      <c r="R43" s="54">
        <v>11.52</v>
      </c>
      <c r="S43" s="54">
        <v>19.580000000000002</v>
      </c>
      <c r="T43" s="54">
        <v>15.36</v>
      </c>
      <c r="U43" s="54">
        <v>26.12</v>
      </c>
      <c r="V43" s="54">
        <v>272.8</v>
      </c>
      <c r="W43" s="54">
        <v>465.5</v>
      </c>
      <c r="X43" s="54">
        <v>681.9</v>
      </c>
      <c r="Y43" s="54">
        <v>1163.7</v>
      </c>
    </row>
    <row r="44" spans="1:25" x14ac:dyDescent="0.35">
      <c r="A44" s="25">
        <v>38</v>
      </c>
      <c r="B44" s="54">
        <v>9.8000000000000007</v>
      </c>
      <c r="C44" s="54">
        <v>233</v>
      </c>
      <c r="D44" s="35">
        <v>397.59999999999997</v>
      </c>
      <c r="E44" s="54">
        <v>2796.2</v>
      </c>
      <c r="F44" s="169">
        <v>4771.3999999999996</v>
      </c>
      <c r="G44" s="54">
        <v>16.66</v>
      </c>
      <c r="H44" s="54">
        <v>4.9000000000000004</v>
      </c>
      <c r="I44" s="54">
        <v>8.33</v>
      </c>
      <c r="J44" s="54">
        <v>5.88</v>
      </c>
      <c r="K44" s="54">
        <v>10</v>
      </c>
      <c r="L44" s="54">
        <v>7.84</v>
      </c>
      <c r="M44" s="54">
        <v>13.33</v>
      </c>
      <c r="N44" s="54">
        <v>19.600000000000001</v>
      </c>
      <c r="O44" s="54">
        <v>33.32</v>
      </c>
      <c r="P44" s="54">
        <v>9.8000000000000007</v>
      </c>
      <c r="Q44" s="54">
        <v>16.66</v>
      </c>
      <c r="R44" s="54">
        <v>11.76</v>
      </c>
      <c r="S44" s="54">
        <v>20</v>
      </c>
      <c r="T44" s="54">
        <v>15.68</v>
      </c>
      <c r="U44" s="54">
        <v>26.66</v>
      </c>
      <c r="V44" s="54">
        <v>279.60000000000002</v>
      </c>
      <c r="W44" s="54">
        <v>477.1</v>
      </c>
      <c r="X44" s="54">
        <v>699</v>
      </c>
      <c r="Y44" s="54">
        <v>1192.8</v>
      </c>
    </row>
    <row r="45" spans="1:25" x14ac:dyDescent="0.35">
      <c r="A45" s="25">
        <v>39</v>
      </c>
      <c r="B45" s="54">
        <v>10</v>
      </c>
      <c r="C45" s="54">
        <v>239.9</v>
      </c>
      <c r="D45" s="35">
        <v>409.29999999999995</v>
      </c>
      <c r="E45" s="54">
        <v>2879</v>
      </c>
      <c r="F45" s="169">
        <v>4911.8</v>
      </c>
      <c r="G45" s="54">
        <v>17</v>
      </c>
      <c r="H45" s="54">
        <v>5</v>
      </c>
      <c r="I45" s="54">
        <v>8.5</v>
      </c>
      <c r="J45" s="54">
        <v>6</v>
      </c>
      <c r="K45" s="54">
        <v>10.199999999999999</v>
      </c>
      <c r="L45" s="54">
        <v>8</v>
      </c>
      <c r="M45" s="54">
        <v>13.6</v>
      </c>
      <c r="N45" s="54">
        <v>20</v>
      </c>
      <c r="O45" s="54">
        <v>34</v>
      </c>
      <c r="P45" s="54">
        <v>10</v>
      </c>
      <c r="Q45" s="54">
        <v>17</v>
      </c>
      <c r="R45" s="54">
        <v>12</v>
      </c>
      <c r="S45" s="54">
        <v>20.400000000000002</v>
      </c>
      <c r="T45" s="54">
        <v>16</v>
      </c>
      <c r="U45" s="54">
        <v>27.2</v>
      </c>
      <c r="V45" s="54">
        <v>287.89999999999998</v>
      </c>
      <c r="W45" s="54">
        <v>491.2</v>
      </c>
      <c r="X45" s="54">
        <v>719.7</v>
      </c>
      <c r="Y45" s="54">
        <v>1227.8999999999999</v>
      </c>
    </row>
    <row r="46" spans="1:25" x14ac:dyDescent="0.35">
      <c r="A46" s="25">
        <v>40</v>
      </c>
      <c r="B46" s="54">
        <v>10.199999999999999</v>
      </c>
      <c r="C46" s="54">
        <v>244.70000000000002</v>
      </c>
      <c r="D46" s="35">
        <v>417.5</v>
      </c>
      <c r="E46" s="54">
        <v>2936.6</v>
      </c>
      <c r="F46" s="169">
        <v>5010.2</v>
      </c>
      <c r="G46" s="54">
        <v>17.34</v>
      </c>
      <c r="H46" s="54">
        <v>5.0999999999999996</v>
      </c>
      <c r="I46" s="54">
        <v>8.67</v>
      </c>
      <c r="J46" s="54">
        <v>6.12</v>
      </c>
      <c r="K46" s="54">
        <v>10.4</v>
      </c>
      <c r="L46" s="54">
        <v>8.16</v>
      </c>
      <c r="M46" s="54">
        <v>13.87</v>
      </c>
      <c r="N46" s="54">
        <v>20.399999999999999</v>
      </c>
      <c r="O46" s="54">
        <v>34.68</v>
      </c>
      <c r="P46" s="54">
        <v>10.199999999999999</v>
      </c>
      <c r="Q46" s="54">
        <v>17.34</v>
      </c>
      <c r="R46" s="54">
        <v>12.24</v>
      </c>
      <c r="S46" s="54">
        <v>20.8</v>
      </c>
      <c r="T46" s="54">
        <v>16.32</v>
      </c>
      <c r="U46" s="54">
        <v>27.740000000000002</v>
      </c>
      <c r="V46" s="54">
        <v>293.60000000000002</v>
      </c>
      <c r="W46" s="54">
        <v>501</v>
      </c>
      <c r="X46" s="54">
        <v>734.1</v>
      </c>
      <c r="Y46" s="54">
        <v>1252.5</v>
      </c>
    </row>
    <row r="47" spans="1:25" x14ac:dyDescent="0.35">
      <c r="A47" s="25">
        <v>41</v>
      </c>
      <c r="B47" s="54">
        <v>10.5</v>
      </c>
      <c r="C47" s="54">
        <v>248.1</v>
      </c>
      <c r="D47" s="35">
        <v>423.2</v>
      </c>
      <c r="E47" s="54">
        <v>2977.4</v>
      </c>
      <c r="F47" s="169">
        <v>5078.6000000000004</v>
      </c>
      <c r="G47" s="54">
        <v>17.850000000000001</v>
      </c>
      <c r="H47" s="54">
        <v>5.25</v>
      </c>
      <c r="I47" s="54">
        <v>8.93</v>
      </c>
      <c r="J47" s="54">
        <v>6.3</v>
      </c>
      <c r="K47" s="54">
        <v>10.71</v>
      </c>
      <c r="L47" s="54">
        <v>8.4</v>
      </c>
      <c r="M47" s="54">
        <v>14.28</v>
      </c>
      <c r="N47" s="54">
        <v>21</v>
      </c>
      <c r="O47" s="54">
        <v>35.700000000000003</v>
      </c>
      <c r="P47" s="54">
        <v>10.5</v>
      </c>
      <c r="Q47" s="54">
        <v>17.850000000000001</v>
      </c>
      <c r="R47" s="54">
        <v>12.6</v>
      </c>
      <c r="S47" s="54">
        <v>21.42</v>
      </c>
      <c r="T47" s="54">
        <v>16.8</v>
      </c>
      <c r="U47" s="54">
        <v>28.560000000000002</v>
      </c>
      <c r="V47" s="54">
        <v>297.7</v>
      </c>
      <c r="W47" s="54">
        <v>507.8</v>
      </c>
      <c r="X47" s="54">
        <v>744.3</v>
      </c>
      <c r="Y47" s="54">
        <v>1269.5999999999999</v>
      </c>
    </row>
    <row r="48" spans="1:25" x14ac:dyDescent="0.35">
      <c r="A48" s="25">
        <v>42</v>
      </c>
      <c r="B48" s="54">
        <v>10.7</v>
      </c>
      <c r="C48" s="54">
        <v>255.00000000000003</v>
      </c>
      <c r="D48" s="35">
        <v>435</v>
      </c>
      <c r="E48" s="54">
        <v>3060.2</v>
      </c>
      <c r="F48" s="169">
        <v>5220.2</v>
      </c>
      <c r="G48" s="54">
        <v>18.190000000000001</v>
      </c>
      <c r="H48" s="54">
        <v>5.35</v>
      </c>
      <c r="I48" s="54">
        <v>9.1</v>
      </c>
      <c r="J48" s="54">
        <v>6.42</v>
      </c>
      <c r="K48" s="54">
        <v>10.91</v>
      </c>
      <c r="L48" s="54">
        <v>8.56</v>
      </c>
      <c r="M48" s="54">
        <v>14.55</v>
      </c>
      <c r="N48" s="54">
        <v>21.4</v>
      </c>
      <c r="O48" s="54">
        <v>36.380000000000003</v>
      </c>
      <c r="P48" s="54">
        <v>10.7</v>
      </c>
      <c r="Q48" s="54">
        <v>18.190000000000001</v>
      </c>
      <c r="R48" s="54">
        <v>12.84</v>
      </c>
      <c r="S48" s="54">
        <v>21.82</v>
      </c>
      <c r="T48" s="54">
        <v>17.12</v>
      </c>
      <c r="U48" s="54">
        <v>29.1</v>
      </c>
      <c r="V48" s="54">
        <v>306</v>
      </c>
      <c r="W48" s="54">
        <v>522</v>
      </c>
      <c r="X48" s="54">
        <v>765.00000000000011</v>
      </c>
      <c r="Y48" s="54">
        <v>1305</v>
      </c>
    </row>
    <row r="49" spans="1:25" x14ac:dyDescent="0.35">
      <c r="A49" s="25">
        <v>43</v>
      </c>
      <c r="B49" s="54">
        <v>10.9</v>
      </c>
      <c r="C49" s="54">
        <v>259.7</v>
      </c>
      <c r="D49" s="35">
        <v>443</v>
      </c>
      <c r="E49" s="54">
        <v>3116.6</v>
      </c>
      <c r="F49" s="169">
        <v>5316.2</v>
      </c>
      <c r="G49" s="54">
        <v>18.53</v>
      </c>
      <c r="H49" s="54">
        <v>5.45</v>
      </c>
      <c r="I49" s="54">
        <v>9.27</v>
      </c>
      <c r="J49" s="54">
        <v>6.54</v>
      </c>
      <c r="K49" s="54">
        <v>11.12</v>
      </c>
      <c r="L49" s="54">
        <v>8.7200000000000006</v>
      </c>
      <c r="M49" s="54">
        <v>14.82</v>
      </c>
      <c r="N49" s="54">
        <v>21.8</v>
      </c>
      <c r="O49" s="54">
        <v>37.06</v>
      </c>
      <c r="P49" s="54">
        <v>10.9</v>
      </c>
      <c r="Q49" s="54">
        <v>18.53</v>
      </c>
      <c r="R49" s="54">
        <v>13.08</v>
      </c>
      <c r="S49" s="54">
        <v>22.240000000000002</v>
      </c>
      <c r="T49" s="54">
        <v>17.440000000000001</v>
      </c>
      <c r="U49" s="54">
        <v>29.64</v>
      </c>
      <c r="V49" s="54">
        <v>311.60000000000002</v>
      </c>
      <c r="W49" s="54">
        <v>531.6</v>
      </c>
      <c r="X49" s="54">
        <v>779.1</v>
      </c>
      <c r="Y49" s="54">
        <v>1329</v>
      </c>
    </row>
    <row r="50" spans="1:25" x14ac:dyDescent="0.35">
      <c r="A50" s="25">
        <v>44</v>
      </c>
      <c r="B50" s="54">
        <v>11.1</v>
      </c>
      <c r="C50" s="54">
        <v>263.09999999999997</v>
      </c>
      <c r="D50" s="35">
        <v>448.7</v>
      </c>
      <c r="E50" s="54">
        <v>3157.4</v>
      </c>
      <c r="F50" s="169">
        <v>5384.6</v>
      </c>
      <c r="G50" s="54">
        <v>18.87</v>
      </c>
      <c r="H50" s="54">
        <v>5.55</v>
      </c>
      <c r="I50" s="54">
        <v>9.44</v>
      </c>
      <c r="J50" s="54">
        <v>6.66</v>
      </c>
      <c r="K50" s="54">
        <v>11.32</v>
      </c>
      <c r="L50" s="54">
        <v>8.8800000000000008</v>
      </c>
      <c r="M50" s="54">
        <v>15.1</v>
      </c>
      <c r="N50" s="54">
        <v>22.2</v>
      </c>
      <c r="O50" s="54">
        <v>37.74</v>
      </c>
      <c r="P50" s="54">
        <v>11.1</v>
      </c>
      <c r="Q50" s="54">
        <v>18.87</v>
      </c>
      <c r="R50" s="54">
        <v>13.32</v>
      </c>
      <c r="S50" s="54">
        <v>22.64</v>
      </c>
      <c r="T50" s="54">
        <v>17.760000000000002</v>
      </c>
      <c r="U50" s="54">
        <v>30.2</v>
      </c>
      <c r="V50" s="54">
        <v>315.7</v>
      </c>
      <c r="W50" s="54">
        <v>538.4</v>
      </c>
      <c r="X50" s="54">
        <v>789.29999999999984</v>
      </c>
      <c r="Y50" s="54">
        <v>1346.1</v>
      </c>
    </row>
    <row r="51" spans="1:25" x14ac:dyDescent="0.35">
      <c r="A51" s="25">
        <v>45</v>
      </c>
      <c r="B51" s="54">
        <v>11.3</v>
      </c>
      <c r="C51" s="54">
        <v>268.89999999999998</v>
      </c>
      <c r="D51" s="35">
        <v>458.59999999999997</v>
      </c>
      <c r="E51" s="54">
        <v>3227</v>
      </c>
      <c r="F51" s="169">
        <v>5503.4</v>
      </c>
      <c r="G51" s="54">
        <v>19.21</v>
      </c>
      <c r="H51" s="54">
        <v>5.65</v>
      </c>
      <c r="I51" s="54">
        <v>9.61</v>
      </c>
      <c r="J51" s="54">
        <v>6.78</v>
      </c>
      <c r="K51" s="54">
        <v>11.53</v>
      </c>
      <c r="L51" s="54">
        <v>9.0399999999999991</v>
      </c>
      <c r="M51" s="54">
        <v>15.37</v>
      </c>
      <c r="N51" s="54">
        <v>22.6</v>
      </c>
      <c r="O51" s="54">
        <v>38.42</v>
      </c>
      <c r="P51" s="54">
        <v>11.3</v>
      </c>
      <c r="Q51" s="54">
        <v>19.21</v>
      </c>
      <c r="R51" s="54">
        <v>13.56</v>
      </c>
      <c r="S51" s="54">
        <v>23.06</v>
      </c>
      <c r="T51" s="54">
        <v>18.079999999999998</v>
      </c>
      <c r="U51" s="54">
        <v>30.740000000000002</v>
      </c>
      <c r="V51" s="54">
        <v>322.7</v>
      </c>
      <c r="W51" s="54">
        <v>550.29999999999995</v>
      </c>
      <c r="X51" s="54">
        <v>806.69999999999993</v>
      </c>
      <c r="Y51" s="54">
        <v>1375.8</v>
      </c>
    </row>
    <row r="52" spans="1:25" x14ac:dyDescent="0.35">
      <c r="A52" s="25">
        <v>46</v>
      </c>
      <c r="B52" s="54">
        <v>11.6</v>
      </c>
      <c r="C52" s="54">
        <v>273.7</v>
      </c>
      <c r="D52" s="35">
        <v>466.79999999999995</v>
      </c>
      <c r="E52" s="54">
        <v>3284.6</v>
      </c>
      <c r="F52" s="169">
        <v>5601.8</v>
      </c>
      <c r="G52" s="54">
        <v>19.72</v>
      </c>
      <c r="H52" s="54">
        <v>5.8</v>
      </c>
      <c r="I52" s="54">
        <v>9.86</v>
      </c>
      <c r="J52" s="54">
        <v>6.96</v>
      </c>
      <c r="K52" s="54">
        <v>11.83</v>
      </c>
      <c r="L52" s="54">
        <v>9.2799999999999994</v>
      </c>
      <c r="M52" s="54">
        <v>15.78</v>
      </c>
      <c r="N52" s="54">
        <v>23.2</v>
      </c>
      <c r="O52" s="54">
        <v>39.44</v>
      </c>
      <c r="P52" s="54">
        <v>11.6</v>
      </c>
      <c r="Q52" s="54">
        <v>19.72</v>
      </c>
      <c r="R52" s="54">
        <v>13.92</v>
      </c>
      <c r="S52" s="54">
        <v>23.66</v>
      </c>
      <c r="T52" s="54">
        <v>18.559999999999999</v>
      </c>
      <c r="U52" s="54">
        <v>31.560000000000002</v>
      </c>
      <c r="V52" s="54">
        <v>328.4</v>
      </c>
      <c r="W52" s="54">
        <v>560.20000000000005</v>
      </c>
      <c r="X52" s="54">
        <v>821.1</v>
      </c>
      <c r="Y52" s="54">
        <v>1400.3999999999999</v>
      </c>
    </row>
    <row r="53" spans="1:25" x14ac:dyDescent="0.35">
      <c r="A53" s="25">
        <v>47</v>
      </c>
      <c r="B53" s="54">
        <v>11.8</v>
      </c>
      <c r="C53" s="54">
        <v>277</v>
      </c>
      <c r="D53" s="35">
        <v>472.4</v>
      </c>
      <c r="E53" s="54">
        <v>3324.2</v>
      </c>
      <c r="F53" s="169">
        <v>5669</v>
      </c>
      <c r="G53" s="54">
        <v>20.059999999999999</v>
      </c>
      <c r="H53" s="54">
        <v>5.9</v>
      </c>
      <c r="I53" s="54">
        <v>10.029999999999999</v>
      </c>
      <c r="J53" s="54">
        <v>7.08</v>
      </c>
      <c r="K53" s="54">
        <v>12.04</v>
      </c>
      <c r="L53" s="54">
        <v>9.44</v>
      </c>
      <c r="M53" s="54">
        <v>16.05</v>
      </c>
      <c r="N53" s="54">
        <v>23.6</v>
      </c>
      <c r="O53" s="54">
        <v>40.119999999999997</v>
      </c>
      <c r="P53" s="54">
        <v>11.8</v>
      </c>
      <c r="Q53" s="54">
        <v>20.059999999999999</v>
      </c>
      <c r="R53" s="54">
        <v>14.16</v>
      </c>
      <c r="S53" s="54">
        <v>24.080000000000002</v>
      </c>
      <c r="T53" s="54">
        <v>18.88</v>
      </c>
      <c r="U53" s="54">
        <v>32.1</v>
      </c>
      <c r="V53" s="54">
        <v>332.4</v>
      </c>
      <c r="W53" s="54">
        <v>566.9</v>
      </c>
      <c r="X53" s="54">
        <v>831</v>
      </c>
      <c r="Y53" s="54">
        <v>1417.2</v>
      </c>
    </row>
    <row r="54" spans="1:25" x14ac:dyDescent="0.35">
      <c r="A54" s="25">
        <v>48</v>
      </c>
      <c r="B54" s="54">
        <v>12</v>
      </c>
      <c r="C54" s="54">
        <v>282.89999999999998</v>
      </c>
      <c r="D54" s="35">
        <v>482.4</v>
      </c>
      <c r="E54" s="54">
        <v>3395</v>
      </c>
      <c r="F54" s="169">
        <v>5789</v>
      </c>
      <c r="G54" s="54">
        <v>20.399999999999999</v>
      </c>
      <c r="H54" s="54">
        <v>6</v>
      </c>
      <c r="I54" s="54">
        <v>10.199999999999999</v>
      </c>
      <c r="J54" s="54">
        <v>7.2</v>
      </c>
      <c r="K54" s="54">
        <v>12.24</v>
      </c>
      <c r="L54" s="54">
        <v>9.6</v>
      </c>
      <c r="M54" s="54">
        <v>16.32</v>
      </c>
      <c r="N54" s="54">
        <v>24</v>
      </c>
      <c r="O54" s="54">
        <v>40.799999999999997</v>
      </c>
      <c r="P54" s="54">
        <v>12</v>
      </c>
      <c r="Q54" s="54">
        <v>20.399999999999999</v>
      </c>
      <c r="R54" s="54">
        <v>14.4</v>
      </c>
      <c r="S54" s="54">
        <v>24.48</v>
      </c>
      <c r="T54" s="54">
        <v>19.2</v>
      </c>
      <c r="U54" s="54">
        <v>32.64</v>
      </c>
      <c r="V54" s="54">
        <v>339.5</v>
      </c>
      <c r="W54" s="54">
        <v>578.9</v>
      </c>
      <c r="X54" s="54">
        <v>848.69999999999993</v>
      </c>
      <c r="Y54" s="54">
        <v>1447.2</v>
      </c>
    </row>
    <row r="55" spans="1:25" x14ac:dyDescent="0.35">
      <c r="A55" s="25">
        <v>49</v>
      </c>
      <c r="B55" s="54">
        <v>12.2</v>
      </c>
      <c r="C55" s="54">
        <v>288.7</v>
      </c>
      <c r="D55" s="35">
        <v>492.29999999999995</v>
      </c>
      <c r="E55" s="54">
        <v>3464.6</v>
      </c>
      <c r="F55" s="169">
        <v>5907.8</v>
      </c>
      <c r="G55" s="54">
        <v>20.74</v>
      </c>
      <c r="H55" s="54">
        <v>6.1</v>
      </c>
      <c r="I55" s="54">
        <v>10.37</v>
      </c>
      <c r="J55" s="54">
        <v>7.32</v>
      </c>
      <c r="K55" s="54">
        <v>12.44</v>
      </c>
      <c r="L55" s="54">
        <v>9.76</v>
      </c>
      <c r="M55" s="54">
        <v>16.59</v>
      </c>
      <c r="N55" s="54">
        <v>24.4</v>
      </c>
      <c r="O55" s="54">
        <v>41.48</v>
      </c>
      <c r="P55" s="54">
        <v>12.2</v>
      </c>
      <c r="Q55" s="54">
        <v>20.74</v>
      </c>
      <c r="R55" s="54">
        <v>14.64</v>
      </c>
      <c r="S55" s="54">
        <v>24.88</v>
      </c>
      <c r="T55" s="54">
        <v>19.52</v>
      </c>
      <c r="U55" s="54">
        <v>33.18</v>
      </c>
      <c r="V55" s="54">
        <v>346.4</v>
      </c>
      <c r="W55" s="54">
        <v>590.79999999999995</v>
      </c>
      <c r="X55" s="54">
        <v>866.1</v>
      </c>
      <c r="Y55" s="54">
        <v>1476.8999999999999</v>
      </c>
    </row>
    <row r="56" spans="1:25" x14ac:dyDescent="0.35">
      <c r="A56" s="25">
        <v>50</v>
      </c>
      <c r="B56" s="54">
        <v>12.4</v>
      </c>
      <c r="C56" s="54">
        <v>292.2</v>
      </c>
      <c r="D56" s="35">
        <v>498.2</v>
      </c>
      <c r="E56" s="54">
        <v>3506.6</v>
      </c>
      <c r="F56" s="169">
        <v>5978.6</v>
      </c>
      <c r="G56" s="54">
        <v>21.08</v>
      </c>
      <c r="H56" s="54">
        <v>6.2</v>
      </c>
      <c r="I56" s="54">
        <v>10.54</v>
      </c>
      <c r="J56" s="54">
        <v>7.44</v>
      </c>
      <c r="K56" s="54">
        <v>12.65</v>
      </c>
      <c r="L56" s="54">
        <v>9.92</v>
      </c>
      <c r="M56" s="54">
        <v>16.86</v>
      </c>
      <c r="N56" s="54">
        <v>24.8</v>
      </c>
      <c r="O56" s="54">
        <v>42.16</v>
      </c>
      <c r="P56" s="54">
        <v>12.4</v>
      </c>
      <c r="Q56" s="54">
        <v>21.08</v>
      </c>
      <c r="R56" s="54">
        <v>14.88</v>
      </c>
      <c r="S56" s="54">
        <v>25.3</v>
      </c>
      <c r="T56" s="54">
        <v>19.84</v>
      </c>
      <c r="U56" s="54">
        <v>33.72</v>
      </c>
      <c r="V56" s="54">
        <v>350.6</v>
      </c>
      <c r="W56" s="54">
        <v>597.79999999999995</v>
      </c>
      <c r="X56" s="54">
        <v>876.6</v>
      </c>
      <c r="Y56" s="54">
        <v>1494.6</v>
      </c>
    </row>
    <row r="57" spans="1:25" x14ac:dyDescent="0.35">
      <c r="A57" s="25">
        <v>51</v>
      </c>
      <c r="B57" s="54">
        <v>12.7</v>
      </c>
      <c r="C57" s="54">
        <v>297.89999999999998</v>
      </c>
      <c r="D57" s="35">
        <v>507.9</v>
      </c>
      <c r="E57" s="54">
        <v>3575</v>
      </c>
      <c r="F57" s="169">
        <v>6095</v>
      </c>
      <c r="G57" s="54">
        <v>21.59</v>
      </c>
      <c r="H57" s="54">
        <v>6.35</v>
      </c>
      <c r="I57" s="54">
        <v>10.8</v>
      </c>
      <c r="J57" s="54">
        <v>7.62</v>
      </c>
      <c r="K57" s="54">
        <v>12.95</v>
      </c>
      <c r="L57" s="54">
        <v>10.16</v>
      </c>
      <c r="M57" s="54">
        <v>17.27</v>
      </c>
      <c r="N57" s="54">
        <v>25.4</v>
      </c>
      <c r="O57" s="54">
        <v>43.18</v>
      </c>
      <c r="P57" s="54">
        <v>12.7</v>
      </c>
      <c r="Q57" s="54">
        <v>21.59</v>
      </c>
      <c r="R57" s="54">
        <v>15.24</v>
      </c>
      <c r="S57" s="54">
        <v>25.900000000000002</v>
      </c>
      <c r="T57" s="54">
        <v>20.32</v>
      </c>
      <c r="U57" s="54">
        <v>34.54</v>
      </c>
      <c r="V57" s="54">
        <v>357.5</v>
      </c>
      <c r="W57" s="54">
        <v>609.5</v>
      </c>
      <c r="X57" s="54">
        <v>893.69999999999993</v>
      </c>
      <c r="Y57" s="54">
        <v>1523.7</v>
      </c>
    </row>
    <row r="58" spans="1:25" x14ac:dyDescent="0.35">
      <c r="A58" s="25">
        <v>52</v>
      </c>
      <c r="B58" s="54">
        <v>12.9</v>
      </c>
      <c r="C58" s="54">
        <v>303.7</v>
      </c>
      <c r="D58" s="35">
        <v>517.79999999999995</v>
      </c>
      <c r="E58" s="54">
        <v>3644.6</v>
      </c>
      <c r="F58" s="169">
        <v>6213.8</v>
      </c>
      <c r="G58" s="54">
        <v>21.93</v>
      </c>
      <c r="H58" s="54">
        <v>6.45</v>
      </c>
      <c r="I58" s="54">
        <v>10.97</v>
      </c>
      <c r="J58" s="54">
        <v>7.74</v>
      </c>
      <c r="K58" s="54">
        <v>13.16</v>
      </c>
      <c r="L58" s="54">
        <v>10.32</v>
      </c>
      <c r="M58" s="54">
        <v>17.54</v>
      </c>
      <c r="N58" s="54">
        <v>25.8</v>
      </c>
      <c r="O58" s="54">
        <v>43.86</v>
      </c>
      <c r="P58" s="54">
        <v>12.9</v>
      </c>
      <c r="Q58" s="54">
        <v>21.93</v>
      </c>
      <c r="R58" s="54">
        <v>15.48</v>
      </c>
      <c r="S58" s="54">
        <v>26.32</v>
      </c>
      <c r="T58" s="54">
        <v>20.64</v>
      </c>
      <c r="U58" s="54">
        <v>35.08</v>
      </c>
      <c r="V58" s="54">
        <v>364.4</v>
      </c>
      <c r="W58" s="54">
        <v>621.4</v>
      </c>
      <c r="X58" s="54">
        <v>911.1</v>
      </c>
      <c r="Y58" s="54">
        <v>1553.3999999999999</v>
      </c>
    </row>
    <row r="59" spans="1:25" x14ac:dyDescent="0.35">
      <c r="A59" s="25">
        <v>53</v>
      </c>
      <c r="B59" s="54">
        <v>13.1</v>
      </c>
      <c r="C59" s="54">
        <v>308.39999999999998</v>
      </c>
      <c r="D59" s="35">
        <v>525.79999999999995</v>
      </c>
      <c r="E59" s="54">
        <v>3701</v>
      </c>
      <c r="F59" s="169">
        <v>6309.8</v>
      </c>
      <c r="G59" s="54">
        <v>22.27</v>
      </c>
      <c r="H59" s="54">
        <v>6.55</v>
      </c>
      <c r="I59" s="54">
        <v>11.14</v>
      </c>
      <c r="J59" s="54">
        <v>7.86</v>
      </c>
      <c r="K59" s="54">
        <v>13.36</v>
      </c>
      <c r="L59" s="54">
        <v>10.48</v>
      </c>
      <c r="M59" s="54">
        <v>17.82</v>
      </c>
      <c r="N59" s="54">
        <v>26.2</v>
      </c>
      <c r="O59" s="54">
        <v>44.54</v>
      </c>
      <c r="P59" s="54">
        <v>13.1</v>
      </c>
      <c r="Q59" s="54">
        <v>22.27</v>
      </c>
      <c r="R59" s="54">
        <v>15.72</v>
      </c>
      <c r="S59" s="54">
        <v>26.72</v>
      </c>
      <c r="T59" s="54">
        <v>20.96</v>
      </c>
      <c r="U59" s="54">
        <v>35.64</v>
      </c>
      <c r="V59" s="54">
        <v>370.1</v>
      </c>
      <c r="W59" s="54">
        <v>631</v>
      </c>
      <c r="X59" s="54">
        <v>925.19999999999993</v>
      </c>
      <c r="Y59" s="54">
        <v>1577.3999999999999</v>
      </c>
    </row>
    <row r="60" spans="1:25" x14ac:dyDescent="0.35">
      <c r="A60" s="25">
        <v>54</v>
      </c>
      <c r="B60" s="54">
        <v>13.3</v>
      </c>
      <c r="C60" s="54">
        <v>312.89999999999998</v>
      </c>
      <c r="D60" s="35">
        <v>533.4</v>
      </c>
      <c r="E60" s="54">
        <v>3755</v>
      </c>
      <c r="F60" s="169">
        <v>6401</v>
      </c>
      <c r="G60" s="54">
        <v>22.61</v>
      </c>
      <c r="H60" s="54">
        <v>6.65</v>
      </c>
      <c r="I60" s="54">
        <v>11.31</v>
      </c>
      <c r="J60" s="54">
        <v>7.98</v>
      </c>
      <c r="K60" s="54">
        <v>13.57</v>
      </c>
      <c r="L60" s="54">
        <v>10.64</v>
      </c>
      <c r="M60" s="54">
        <v>18.09</v>
      </c>
      <c r="N60" s="54">
        <v>26.6</v>
      </c>
      <c r="O60" s="54">
        <v>45.22</v>
      </c>
      <c r="P60" s="54">
        <v>13.3</v>
      </c>
      <c r="Q60" s="54">
        <v>22.61</v>
      </c>
      <c r="R60" s="54">
        <v>15.96</v>
      </c>
      <c r="S60" s="54">
        <v>27.14</v>
      </c>
      <c r="T60" s="54">
        <v>21.28</v>
      </c>
      <c r="U60" s="54">
        <v>36.18</v>
      </c>
      <c r="V60" s="54">
        <v>375.5</v>
      </c>
      <c r="W60" s="54">
        <v>640.1</v>
      </c>
      <c r="X60" s="54">
        <v>938.69999999999993</v>
      </c>
      <c r="Y60" s="54">
        <v>1600.2</v>
      </c>
    </row>
    <row r="61" spans="1:25" x14ac:dyDescent="0.35">
      <c r="A61" s="25">
        <v>55</v>
      </c>
      <c r="B61" s="54">
        <v>13.6</v>
      </c>
      <c r="C61" s="54">
        <v>318.7</v>
      </c>
      <c r="D61" s="35">
        <v>543.29999999999995</v>
      </c>
      <c r="E61" s="54">
        <v>3824.6</v>
      </c>
      <c r="F61" s="169">
        <v>6519.8</v>
      </c>
      <c r="G61" s="54">
        <v>23.12</v>
      </c>
      <c r="H61" s="54">
        <v>6.8</v>
      </c>
      <c r="I61" s="54">
        <v>11.56</v>
      </c>
      <c r="J61" s="54">
        <v>8.16</v>
      </c>
      <c r="K61" s="54">
        <v>13.87</v>
      </c>
      <c r="L61" s="54">
        <v>10.88</v>
      </c>
      <c r="M61" s="54">
        <v>18.5</v>
      </c>
      <c r="N61" s="54">
        <v>27.2</v>
      </c>
      <c r="O61" s="54">
        <v>46.24</v>
      </c>
      <c r="P61" s="54">
        <v>13.6</v>
      </c>
      <c r="Q61" s="54">
        <v>23.12</v>
      </c>
      <c r="R61" s="54">
        <v>16.32</v>
      </c>
      <c r="S61" s="54">
        <v>27.740000000000002</v>
      </c>
      <c r="T61" s="54">
        <v>21.76</v>
      </c>
      <c r="U61" s="54">
        <v>37</v>
      </c>
      <c r="V61" s="54">
        <v>382.4</v>
      </c>
      <c r="W61" s="54">
        <v>652</v>
      </c>
      <c r="X61" s="54">
        <v>956.1</v>
      </c>
      <c r="Y61" s="54">
        <v>1629.8999999999999</v>
      </c>
    </row>
    <row r="62" spans="1:25" x14ac:dyDescent="0.35">
      <c r="A62" s="25">
        <v>56</v>
      </c>
      <c r="B62" s="54">
        <v>13.8</v>
      </c>
      <c r="C62" s="54">
        <v>322.29999999999995</v>
      </c>
      <c r="D62" s="35">
        <v>549.4</v>
      </c>
      <c r="E62" s="54">
        <v>3867.8</v>
      </c>
      <c r="F62" s="169">
        <v>6593</v>
      </c>
      <c r="G62" s="54">
        <v>23.46</v>
      </c>
      <c r="H62" s="54">
        <v>6.9</v>
      </c>
      <c r="I62" s="54">
        <v>11.73</v>
      </c>
      <c r="J62" s="54">
        <v>8.2799999999999994</v>
      </c>
      <c r="K62" s="54">
        <v>14.08</v>
      </c>
      <c r="L62" s="54">
        <v>11.04</v>
      </c>
      <c r="M62" s="54">
        <v>18.77</v>
      </c>
      <c r="N62" s="54">
        <v>27.6</v>
      </c>
      <c r="O62" s="54">
        <v>46.92</v>
      </c>
      <c r="P62" s="54">
        <v>13.8</v>
      </c>
      <c r="Q62" s="54">
        <v>23.46</v>
      </c>
      <c r="R62" s="54">
        <v>16.559999999999999</v>
      </c>
      <c r="S62" s="54">
        <v>28.16</v>
      </c>
      <c r="T62" s="54">
        <v>22.08</v>
      </c>
      <c r="U62" s="54">
        <v>37.54</v>
      </c>
      <c r="V62" s="54">
        <v>386.8</v>
      </c>
      <c r="W62" s="54">
        <v>659.3</v>
      </c>
      <c r="X62" s="54">
        <v>966.89999999999986</v>
      </c>
      <c r="Y62" s="54">
        <v>1648.2</v>
      </c>
    </row>
    <row r="63" spans="1:25" x14ac:dyDescent="0.35">
      <c r="A63" s="25">
        <v>57</v>
      </c>
      <c r="B63" s="54">
        <v>14</v>
      </c>
      <c r="C63" s="54">
        <v>328</v>
      </c>
      <c r="D63" s="35">
        <v>559.1</v>
      </c>
      <c r="E63" s="54">
        <v>3936.2</v>
      </c>
      <c r="F63" s="169">
        <v>6709.4</v>
      </c>
      <c r="G63" s="54">
        <v>23.8</v>
      </c>
      <c r="H63" s="54">
        <v>7</v>
      </c>
      <c r="I63" s="54">
        <v>11.9</v>
      </c>
      <c r="J63" s="54">
        <v>8.4</v>
      </c>
      <c r="K63" s="54">
        <v>14.28</v>
      </c>
      <c r="L63" s="54">
        <v>11.2</v>
      </c>
      <c r="M63" s="54">
        <v>19.04</v>
      </c>
      <c r="N63" s="54">
        <v>28</v>
      </c>
      <c r="O63" s="54">
        <v>47.6</v>
      </c>
      <c r="P63" s="54">
        <v>14</v>
      </c>
      <c r="Q63" s="54">
        <v>23.8</v>
      </c>
      <c r="R63" s="54">
        <v>16.8</v>
      </c>
      <c r="S63" s="54">
        <v>28.560000000000002</v>
      </c>
      <c r="T63" s="54">
        <v>22.4</v>
      </c>
      <c r="U63" s="54">
        <v>38.08</v>
      </c>
      <c r="V63" s="54">
        <v>393.6</v>
      </c>
      <c r="W63" s="54">
        <v>670.9</v>
      </c>
      <c r="X63" s="54">
        <v>984</v>
      </c>
      <c r="Y63" s="54">
        <v>1677.3</v>
      </c>
    </row>
    <row r="64" spans="1:25" x14ac:dyDescent="0.35">
      <c r="A64" s="25">
        <v>58</v>
      </c>
      <c r="B64" s="54">
        <v>14.2</v>
      </c>
      <c r="C64" s="54">
        <v>331.4</v>
      </c>
      <c r="D64" s="35">
        <v>564.9</v>
      </c>
      <c r="E64" s="54">
        <v>3977</v>
      </c>
      <c r="F64" s="169">
        <v>6779</v>
      </c>
      <c r="G64" s="54">
        <v>24.14</v>
      </c>
      <c r="H64" s="54">
        <v>7.1</v>
      </c>
      <c r="I64" s="54">
        <v>12.07</v>
      </c>
      <c r="J64" s="54">
        <v>8.52</v>
      </c>
      <c r="K64" s="54">
        <v>14.48</v>
      </c>
      <c r="L64" s="54">
        <v>11.36</v>
      </c>
      <c r="M64" s="54">
        <v>19.309999999999999</v>
      </c>
      <c r="N64" s="54">
        <v>28.4</v>
      </c>
      <c r="O64" s="54">
        <v>48.28</v>
      </c>
      <c r="P64" s="54">
        <v>14.2</v>
      </c>
      <c r="Q64" s="54">
        <v>24.14</v>
      </c>
      <c r="R64" s="54">
        <v>17.04</v>
      </c>
      <c r="S64" s="54">
        <v>28.96</v>
      </c>
      <c r="T64" s="54">
        <v>22.72</v>
      </c>
      <c r="U64" s="54">
        <v>38.619999999999997</v>
      </c>
      <c r="V64" s="54">
        <v>397.7</v>
      </c>
      <c r="W64" s="54">
        <v>677.9</v>
      </c>
      <c r="X64" s="54">
        <v>994.19999999999993</v>
      </c>
      <c r="Y64" s="54">
        <v>1694.7</v>
      </c>
    </row>
    <row r="65" spans="1:25" x14ac:dyDescent="0.35">
      <c r="A65" s="25">
        <v>59</v>
      </c>
      <c r="B65" s="54">
        <v>14.4</v>
      </c>
      <c r="C65" s="54">
        <v>337.29999999999995</v>
      </c>
      <c r="D65" s="35">
        <v>574.9</v>
      </c>
      <c r="E65" s="54">
        <v>4047.8</v>
      </c>
      <c r="F65" s="169">
        <v>6899</v>
      </c>
      <c r="G65" s="54">
        <v>24.48</v>
      </c>
      <c r="H65" s="54">
        <v>7.2</v>
      </c>
      <c r="I65" s="54">
        <v>12.24</v>
      </c>
      <c r="J65" s="54">
        <v>8.64</v>
      </c>
      <c r="K65" s="54">
        <v>14.69</v>
      </c>
      <c r="L65" s="54">
        <v>11.52</v>
      </c>
      <c r="M65" s="54">
        <v>19.579999999999998</v>
      </c>
      <c r="N65" s="54">
        <v>28.8</v>
      </c>
      <c r="O65" s="54">
        <v>48.96</v>
      </c>
      <c r="P65" s="54">
        <v>14.4</v>
      </c>
      <c r="Q65" s="54">
        <v>24.48</v>
      </c>
      <c r="R65" s="54">
        <v>17.28</v>
      </c>
      <c r="S65" s="54">
        <v>29.38</v>
      </c>
      <c r="T65" s="54">
        <v>23.04</v>
      </c>
      <c r="U65" s="54">
        <v>39.160000000000004</v>
      </c>
      <c r="V65" s="54">
        <v>404.8</v>
      </c>
      <c r="W65" s="54">
        <v>689.9</v>
      </c>
      <c r="X65" s="54">
        <v>1011.8999999999999</v>
      </c>
      <c r="Y65" s="54">
        <v>1724.7</v>
      </c>
    </row>
    <row r="66" spans="1:25" x14ac:dyDescent="0.35">
      <c r="A66" s="25">
        <v>60</v>
      </c>
      <c r="B66" s="54">
        <v>14.7</v>
      </c>
      <c r="C66" s="54">
        <v>342</v>
      </c>
      <c r="D66" s="35">
        <v>582.9</v>
      </c>
      <c r="E66" s="54">
        <v>4104.2</v>
      </c>
      <c r="F66" s="169">
        <v>6995</v>
      </c>
      <c r="G66" s="54">
        <v>24.99</v>
      </c>
      <c r="H66" s="54">
        <v>7.35</v>
      </c>
      <c r="I66" s="54">
        <v>12.5</v>
      </c>
      <c r="J66" s="54">
        <v>8.82</v>
      </c>
      <c r="K66" s="54">
        <v>14.99</v>
      </c>
      <c r="L66" s="54">
        <v>11.76</v>
      </c>
      <c r="M66" s="54">
        <v>19.989999999999998</v>
      </c>
      <c r="N66" s="54">
        <v>29.4</v>
      </c>
      <c r="O66" s="54">
        <v>49.98</v>
      </c>
      <c r="P66" s="54">
        <v>14.7</v>
      </c>
      <c r="Q66" s="54">
        <v>24.99</v>
      </c>
      <c r="R66" s="54">
        <v>17.64</v>
      </c>
      <c r="S66" s="54">
        <v>29.98</v>
      </c>
      <c r="T66" s="54">
        <v>23.52</v>
      </c>
      <c r="U66" s="54">
        <v>39.980000000000004</v>
      </c>
      <c r="V66" s="54">
        <v>410.4</v>
      </c>
      <c r="W66" s="54">
        <v>699.5</v>
      </c>
      <c r="X66" s="54">
        <v>1026</v>
      </c>
      <c r="Y66" s="54">
        <v>1748.7</v>
      </c>
    </row>
    <row r="67" spans="1:25" x14ac:dyDescent="0.35">
      <c r="A67" s="25">
        <v>61</v>
      </c>
      <c r="B67" s="54">
        <v>14.9</v>
      </c>
      <c r="C67" s="54">
        <v>345.5</v>
      </c>
      <c r="D67" s="35">
        <v>588.79999999999995</v>
      </c>
      <c r="E67" s="54">
        <v>4146.2</v>
      </c>
      <c r="F67" s="169">
        <v>7065.8</v>
      </c>
      <c r="G67" s="54">
        <v>25.33</v>
      </c>
      <c r="H67" s="54">
        <v>7.45</v>
      </c>
      <c r="I67" s="54">
        <v>12.67</v>
      </c>
      <c r="J67" s="54">
        <v>8.94</v>
      </c>
      <c r="K67" s="54">
        <v>15.2</v>
      </c>
      <c r="L67" s="54">
        <v>11.92</v>
      </c>
      <c r="M67" s="54">
        <v>20.260000000000002</v>
      </c>
      <c r="N67" s="54">
        <v>29.8</v>
      </c>
      <c r="O67" s="54">
        <v>50.66</v>
      </c>
      <c r="P67" s="54">
        <v>14.9</v>
      </c>
      <c r="Q67" s="54">
        <v>25.33</v>
      </c>
      <c r="R67" s="54">
        <v>17.88</v>
      </c>
      <c r="S67" s="54">
        <v>30.400000000000002</v>
      </c>
      <c r="T67" s="54">
        <v>23.84</v>
      </c>
      <c r="U67" s="54">
        <v>40.520000000000003</v>
      </c>
      <c r="V67" s="54">
        <v>414.6</v>
      </c>
      <c r="W67" s="54">
        <v>706.6</v>
      </c>
      <c r="X67" s="54">
        <v>1036.5</v>
      </c>
      <c r="Y67" s="54">
        <v>1766.3999999999999</v>
      </c>
    </row>
    <row r="68" spans="1:25" x14ac:dyDescent="0.35">
      <c r="A68" s="25">
        <v>62</v>
      </c>
      <c r="B68" s="54">
        <v>15.1</v>
      </c>
      <c r="C68" s="54">
        <v>351.2</v>
      </c>
      <c r="D68" s="35">
        <v>598.5</v>
      </c>
      <c r="E68" s="54">
        <v>4214.6000000000004</v>
      </c>
      <c r="F68" s="169">
        <v>7182.2</v>
      </c>
      <c r="G68" s="54">
        <v>25.67</v>
      </c>
      <c r="H68" s="54">
        <v>7.55</v>
      </c>
      <c r="I68" s="54">
        <v>12.84</v>
      </c>
      <c r="J68" s="54">
        <v>9.06</v>
      </c>
      <c r="K68" s="54">
        <v>15.4</v>
      </c>
      <c r="L68" s="54">
        <v>12.08</v>
      </c>
      <c r="M68" s="54">
        <v>20.54</v>
      </c>
      <c r="N68" s="54">
        <v>30.2</v>
      </c>
      <c r="O68" s="54">
        <v>51.34</v>
      </c>
      <c r="P68" s="54">
        <v>15.1</v>
      </c>
      <c r="Q68" s="54">
        <v>25.67</v>
      </c>
      <c r="R68" s="54">
        <v>18.12</v>
      </c>
      <c r="S68" s="54">
        <v>30.8</v>
      </c>
      <c r="T68" s="54">
        <v>24.16</v>
      </c>
      <c r="U68" s="54">
        <v>41.08</v>
      </c>
      <c r="V68" s="54">
        <v>421.4</v>
      </c>
      <c r="W68" s="54">
        <v>718.2</v>
      </c>
      <c r="X68" s="54">
        <v>1053.5999999999999</v>
      </c>
      <c r="Y68" s="54">
        <v>1795.5</v>
      </c>
    </row>
    <row r="69" spans="1:25" x14ac:dyDescent="0.35">
      <c r="A69" s="25">
        <v>63</v>
      </c>
      <c r="B69" s="54">
        <v>15.3</v>
      </c>
      <c r="C69" s="54">
        <v>355.7</v>
      </c>
      <c r="D69" s="35">
        <v>606.19999999999993</v>
      </c>
      <c r="E69" s="54">
        <v>4268.6000000000004</v>
      </c>
      <c r="F69" s="169">
        <v>7274.6</v>
      </c>
      <c r="G69" s="54">
        <v>26.01</v>
      </c>
      <c r="H69" s="54">
        <v>7.65</v>
      </c>
      <c r="I69" s="54">
        <v>13.01</v>
      </c>
      <c r="J69" s="54">
        <v>9.18</v>
      </c>
      <c r="K69" s="54">
        <v>15.61</v>
      </c>
      <c r="L69" s="54">
        <v>12.24</v>
      </c>
      <c r="M69" s="54">
        <v>20.81</v>
      </c>
      <c r="N69" s="54">
        <v>30.6</v>
      </c>
      <c r="O69" s="54">
        <v>52.02</v>
      </c>
      <c r="P69" s="54">
        <v>15.3</v>
      </c>
      <c r="Q69" s="54">
        <v>26.01</v>
      </c>
      <c r="R69" s="54">
        <v>18.36</v>
      </c>
      <c r="S69" s="54">
        <v>31.220000000000002</v>
      </c>
      <c r="T69" s="54">
        <v>24.48</v>
      </c>
      <c r="U69" s="54">
        <v>41.62</v>
      </c>
      <c r="V69" s="54">
        <v>426.8</v>
      </c>
      <c r="W69" s="54">
        <v>727.4</v>
      </c>
      <c r="X69" s="54">
        <v>1067.0999999999999</v>
      </c>
      <c r="Y69" s="54">
        <v>1818.5999999999997</v>
      </c>
    </row>
    <row r="70" spans="1:25" x14ac:dyDescent="0.35">
      <c r="A70" s="25">
        <v>64</v>
      </c>
      <c r="B70" s="54">
        <v>15.7</v>
      </c>
      <c r="C70" s="54">
        <v>359.29999999999995</v>
      </c>
      <c r="D70" s="35">
        <v>612.29999999999995</v>
      </c>
      <c r="E70" s="54">
        <v>4311.8</v>
      </c>
      <c r="F70" s="169">
        <v>7347.8</v>
      </c>
      <c r="G70" s="54">
        <v>26.69</v>
      </c>
      <c r="H70" s="54">
        <v>7.85</v>
      </c>
      <c r="I70" s="54">
        <v>13.35</v>
      </c>
      <c r="J70" s="54">
        <v>9.42</v>
      </c>
      <c r="K70" s="54">
        <v>16.010000000000002</v>
      </c>
      <c r="L70" s="54">
        <v>12.56</v>
      </c>
      <c r="M70" s="54">
        <v>21.35</v>
      </c>
      <c r="N70" s="54">
        <v>31.4</v>
      </c>
      <c r="O70" s="54">
        <v>53.38</v>
      </c>
      <c r="P70" s="54">
        <v>15.7</v>
      </c>
      <c r="Q70" s="54">
        <v>26.69</v>
      </c>
      <c r="R70" s="54">
        <v>18.84</v>
      </c>
      <c r="S70" s="54">
        <v>32.020000000000003</v>
      </c>
      <c r="T70" s="54">
        <v>25.12</v>
      </c>
      <c r="U70" s="54">
        <v>42.7</v>
      </c>
      <c r="V70" s="54">
        <v>431.2</v>
      </c>
      <c r="W70" s="54">
        <v>734.8</v>
      </c>
      <c r="X70" s="54">
        <v>1077.8999999999999</v>
      </c>
      <c r="Y70" s="54">
        <v>1836.8999999999999</v>
      </c>
    </row>
    <row r="71" spans="1:25" x14ac:dyDescent="0.35">
      <c r="A71" s="25">
        <v>65</v>
      </c>
      <c r="B71" s="54">
        <v>15.9</v>
      </c>
      <c r="C71" s="54">
        <v>365.2</v>
      </c>
      <c r="D71" s="35">
        <v>622.29999999999995</v>
      </c>
      <c r="E71" s="54">
        <v>4382.6000000000004</v>
      </c>
      <c r="F71" s="169">
        <v>7467.8</v>
      </c>
      <c r="G71" s="54">
        <v>27.03</v>
      </c>
      <c r="H71" s="54">
        <v>7.95</v>
      </c>
      <c r="I71" s="54">
        <v>13.52</v>
      </c>
      <c r="J71" s="54">
        <v>9.5399999999999991</v>
      </c>
      <c r="K71" s="54">
        <v>16.22</v>
      </c>
      <c r="L71" s="54">
        <v>12.72</v>
      </c>
      <c r="M71" s="54">
        <v>21.62</v>
      </c>
      <c r="N71" s="54">
        <v>31.8</v>
      </c>
      <c r="O71" s="54">
        <v>54.06</v>
      </c>
      <c r="P71" s="54">
        <v>15.9</v>
      </c>
      <c r="Q71" s="54">
        <v>27.03</v>
      </c>
      <c r="R71" s="54">
        <v>19.079999999999998</v>
      </c>
      <c r="S71" s="54">
        <v>32.44</v>
      </c>
      <c r="T71" s="54">
        <v>25.44</v>
      </c>
      <c r="U71" s="54">
        <v>43.24</v>
      </c>
      <c r="V71" s="54">
        <v>438.2</v>
      </c>
      <c r="W71" s="54">
        <v>746.8</v>
      </c>
      <c r="X71" s="54">
        <v>1095.5999999999999</v>
      </c>
      <c r="Y71" s="54">
        <v>1866.8999999999999</v>
      </c>
    </row>
    <row r="72" spans="1:25" x14ac:dyDescent="0.35">
      <c r="A72" s="25">
        <v>66</v>
      </c>
      <c r="B72" s="54">
        <v>16.2</v>
      </c>
      <c r="C72" s="54">
        <v>371.9</v>
      </c>
      <c r="D72" s="35">
        <v>633.69999999999993</v>
      </c>
      <c r="E72" s="54">
        <v>4463</v>
      </c>
      <c r="F72" s="169">
        <v>7604.6</v>
      </c>
      <c r="G72" s="54">
        <v>27.54</v>
      </c>
      <c r="H72" s="54">
        <v>8.1</v>
      </c>
      <c r="I72" s="54">
        <v>13.77</v>
      </c>
      <c r="J72" s="54">
        <v>9.7200000000000006</v>
      </c>
      <c r="K72" s="54">
        <v>16.52</v>
      </c>
      <c r="L72" s="54">
        <v>12.96</v>
      </c>
      <c r="M72" s="54">
        <v>22.03</v>
      </c>
      <c r="N72" s="54">
        <v>32.4</v>
      </c>
      <c r="O72" s="54">
        <v>55.08</v>
      </c>
      <c r="P72" s="54">
        <v>16.2</v>
      </c>
      <c r="Q72" s="54">
        <v>27.54</v>
      </c>
      <c r="R72" s="54">
        <v>19.440000000000001</v>
      </c>
      <c r="S72" s="54">
        <v>33.04</v>
      </c>
      <c r="T72" s="54">
        <v>25.92</v>
      </c>
      <c r="U72" s="54">
        <v>44.06</v>
      </c>
      <c r="V72" s="54">
        <v>446.3</v>
      </c>
      <c r="W72" s="54">
        <v>760.4</v>
      </c>
      <c r="X72" s="54">
        <v>1115.7</v>
      </c>
      <c r="Y72" s="54">
        <v>1901.0999999999997</v>
      </c>
    </row>
    <row r="73" spans="1:25" x14ac:dyDescent="0.35">
      <c r="A73" s="25">
        <v>67</v>
      </c>
      <c r="B73" s="54">
        <v>16.399999999999999</v>
      </c>
      <c r="C73" s="54">
        <v>371.9</v>
      </c>
      <c r="D73" s="35">
        <v>633.69999999999993</v>
      </c>
      <c r="E73" s="54">
        <v>4463</v>
      </c>
      <c r="F73" s="169">
        <v>7604.6</v>
      </c>
      <c r="G73" s="54">
        <v>27.88</v>
      </c>
      <c r="H73" s="54">
        <v>8.1999999999999993</v>
      </c>
      <c r="I73" s="54">
        <v>13.94</v>
      </c>
      <c r="J73" s="54">
        <v>9.84</v>
      </c>
      <c r="K73" s="54">
        <v>16.73</v>
      </c>
      <c r="L73" s="54">
        <v>13.12</v>
      </c>
      <c r="M73" s="54">
        <v>22.3</v>
      </c>
      <c r="N73" s="54">
        <v>32.799999999999997</v>
      </c>
      <c r="O73" s="54">
        <v>55.76</v>
      </c>
      <c r="P73" s="54">
        <v>16.399999999999999</v>
      </c>
      <c r="Q73" s="54">
        <v>27.88</v>
      </c>
      <c r="R73" s="54">
        <v>19.68</v>
      </c>
      <c r="S73" s="54">
        <v>33.46</v>
      </c>
      <c r="T73" s="54">
        <v>26.24</v>
      </c>
      <c r="U73" s="54">
        <v>44.6</v>
      </c>
      <c r="V73" s="54">
        <v>446.3</v>
      </c>
      <c r="W73" s="54">
        <v>760.4</v>
      </c>
      <c r="X73" s="54">
        <v>1115.7</v>
      </c>
      <c r="Y73" s="54">
        <v>1901.0999999999997</v>
      </c>
    </row>
    <row r="74" spans="1:25" x14ac:dyDescent="0.35">
      <c r="A74" s="25">
        <v>68</v>
      </c>
      <c r="B74" s="54">
        <v>16.600000000000001</v>
      </c>
      <c r="C74" s="54">
        <v>377.9</v>
      </c>
      <c r="D74" s="35">
        <v>643.9</v>
      </c>
      <c r="E74" s="54">
        <v>4535</v>
      </c>
      <c r="F74" s="169">
        <v>7727</v>
      </c>
      <c r="G74" s="54">
        <v>28.22</v>
      </c>
      <c r="H74" s="54">
        <v>8.3000000000000007</v>
      </c>
      <c r="I74" s="54">
        <v>14.11</v>
      </c>
      <c r="J74" s="54">
        <v>9.9600000000000009</v>
      </c>
      <c r="K74" s="54">
        <v>16.93</v>
      </c>
      <c r="L74" s="54">
        <v>13.28</v>
      </c>
      <c r="M74" s="54">
        <v>22.58</v>
      </c>
      <c r="N74" s="54">
        <v>33.200000000000003</v>
      </c>
      <c r="O74" s="54">
        <v>56.44</v>
      </c>
      <c r="P74" s="54">
        <v>16.600000000000001</v>
      </c>
      <c r="Q74" s="54">
        <v>28.22</v>
      </c>
      <c r="R74" s="54">
        <v>19.920000000000002</v>
      </c>
      <c r="S74" s="54">
        <v>33.86</v>
      </c>
      <c r="T74" s="54">
        <v>26.56</v>
      </c>
      <c r="U74" s="54">
        <v>45.160000000000004</v>
      </c>
      <c r="V74" s="54">
        <v>453.5</v>
      </c>
      <c r="W74" s="54">
        <v>772.7</v>
      </c>
      <c r="X74" s="54">
        <v>1133.7</v>
      </c>
      <c r="Y74" s="54">
        <v>1931.7</v>
      </c>
    </row>
    <row r="75" spans="1:25" x14ac:dyDescent="0.35">
      <c r="A75" s="25">
        <v>69</v>
      </c>
      <c r="B75" s="54">
        <v>16.8</v>
      </c>
      <c r="C75" s="54">
        <v>383.7</v>
      </c>
      <c r="D75" s="35">
        <v>653.79999999999995</v>
      </c>
      <c r="E75" s="54">
        <v>4604.6000000000004</v>
      </c>
      <c r="F75" s="169">
        <v>7845.8</v>
      </c>
      <c r="G75" s="54">
        <v>28.56</v>
      </c>
      <c r="H75" s="54">
        <v>8.4</v>
      </c>
      <c r="I75" s="54">
        <v>14.28</v>
      </c>
      <c r="J75" s="54">
        <v>10.08</v>
      </c>
      <c r="K75" s="54">
        <v>17.14</v>
      </c>
      <c r="L75" s="54">
        <v>13.44</v>
      </c>
      <c r="M75" s="54">
        <v>22.85</v>
      </c>
      <c r="N75" s="54">
        <v>33.6</v>
      </c>
      <c r="O75" s="54">
        <v>57.12</v>
      </c>
      <c r="P75" s="54">
        <v>16.8</v>
      </c>
      <c r="Q75" s="54">
        <v>28.56</v>
      </c>
      <c r="R75" s="54">
        <v>20.16</v>
      </c>
      <c r="S75" s="54">
        <v>34.28</v>
      </c>
      <c r="T75" s="54">
        <v>26.88</v>
      </c>
      <c r="U75" s="54">
        <v>45.7</v>
      </c>
      <c r="V75" s="54">
        <v>460.4</v>
      </c>
      <c r="W75" s="54">
        <v>784.6</v>
      </c>
      <c r="X75" s="54">
        <v>1151.0999999999999</v>
      </c>
      <c r="Y75" s="54">
        <v>1961.3999999999999</v>
      </c>
    </row>
    <row r="76" spans="1:25" x14ac:dyDescent="0.35">
      <c r="A76" s="25">
        <v>70</v>
      </c>
      <c r="B76" s="54">
        <v>16.899999999999999</v>
      </c>
      <c r="C76" s="54">
        <v>387</v>
      </c>
      <c r="D76" s="35">
        <v>659.4</v>
      </c>
      <c r="E76" s="54">
        <v>4644.2</v>
      </c>
      <c r="F76" s="169">
        <v>7913</v>
      </c>
      <c r="G76" s="54">
        <v>28.73</v>
      </c>
      <c r="H76" s="54">
        <v>8.4499999999999993</v>
      </c>
      <c r="I76" s="54">
        <v>14.37</v>
      </c>
      <c r="J76" s="54">
        <v>10.14</v>
      </c>
      <c r="K76" s="54">
        <v>17.239999999999998</v>
      </c>
      <c r="L76" s="54">
        <v>13.52</v>
      </c>
      <c r="M76" s="54">
        <v>22.98</v>
      </c>
      <c r="N76" s="54">
        <v>33.799999999999997</v>
      </c>
      <c r="O76" s="54">
        <v>57.46</v>
      </c>
      <c r="P76" s="54">
        <v>16.899999999999999</v>
      </c>
      <c r="Q76" s="54">
        <v>28.73</v>
      </c>
      <c r="R76" s="54">
        <v>20.28</v>
      </c>
      <c r="S76" s="54">
        <v>34.480000000000004</v>
      </c>
      <c r="T76" s="54">
        <v>27.04</v>
      </c>
      <c r="U76" s="54">
        <v>45.96</v>
      </c>
      <c r="V76" s="54">
        <v>464.4</v>
      </c>
      <c r="W76" s="54">
        <v>791.3</v>
      </c>
      <c r="X76" s="54">
        <v>1161</v>
      </c>
      <c r="Y76" s="54">
        <v>1978.2</v>
      </c>
    </row>
    <row r="77" spans="1:25" x14ac:dyDescent="0.35">
      <c r="A77" s="25">
        <v>71</v>
      </c>
      <c r="B77" s="54">
        <v>17.100000000000001</v>
      </c>
      <c r="C77" s="54">
        <v>392.9</v>
      </c>
      <c r="D77" s="35">
        <v>669.4</v>
      </c>
      <c r="E77" s="54">
        <v>4715</v>
      </c>
      <c r="F77" s="169">
        <v>8033</v>
      </c>
      <c r="G77" s="54">
        <v>29.07</v>
      </c>
      <c r="H77" s="54">
        <v>8.5500000000000007</v>
      </c>
      <c r="I77" s="54">
        <v>14.54</v>
      </c>
      <c r="J77" s="54">
        <v>10.26</v>
      </c>
      <c r="K77" s="54">
        <v>17.440000000000001</v>
      </c>
      <c r="L77" s="54">
        <v>13.68</v>
      </c>
      <c r="M77" s="54">
        <v>23.26</v>
      </c>
      <c r="N77" s="54">
        <v>34.200000000000003</v>
      </c>
      <c r="O77" s="54">
        <v>58.14</v>
      </c>
      <c r="P77" s="54">
        <v>17.100000000000001</v>
      </c>
      <c r="Q77" s="54">
        <v>29.07</v>
      </c>
      <c r="R77" s="54">
        <v>20.52</v>
      </c>
      <c r="S77" s="54">
        <v>34.880000000000003</v>
      </c>
      <c r="T77" s="54">
        <v>27.36</v>
      </c>
      <c r="U77" s="54">
        <v>46.52</v>
      </c>
      <c r="V77" s="54">
        <v>471.5</v>
      </c>
      <c r="W77" s="54">
        <v>803.3</v>
      </c>
      <c r="X77" s="54">
        <v>1178.7</v>
      </c>
      <c r="Y77" s="54">
        <v>2008.2</v>
      </c>
    </row>
    <row r="78" spans="1:25" x14ac:dyDescent="0.35">
      <c r="A78" s="25">
        <v>72</v>
      </c>
      <c r="B78" s="54">
        <v>17.3</v>
      </c>
      <c r="C78" s="54">
        <v>392.9</v>
      </c>
      <c r="D78" s="35">
        <v>669.4</v>
      </c>
      <c r="E78" s="54">
        <v>4715</v>
      </c>
      <c r="F78" s="169">
        <v>8033</v>
      </c>
      <c r="G78" s="54">
        <v>29.41</v>
      </c>
      <c r="H78" s="54">
        <v>8.65</v>
      </c>
      <c r="I78" s="54">
        <v>14.71</v>
      </c>
      <c r="J78" s="54">
        <v>10.38</v>
      </c>
      <c r="K78" s="54">
        <v>17.649999999999999</v>
      </c>
      <c r="L78" s="54">
        <v>13.84</v>
      </c>
      <c r="M78" s="54">
        <v>23.53</v>
      </c>
      <c r="N78" s="54">
        <v>34.6</v>
      </c>
      <c r="O78" s="54">
        <v>58.82</v>
      </c>
      <c r="P78" s="54">
        <v>17.3</v>
      </c>
      <c r="Q78" s="54">
        <v>29.41</v>
      </c>
      <c r="R78" s="54">
        <v>20.76</v>
      </c>
      <c r="S78" s="54">
        <v>35.300000000000004</v>
      </c>
      <c r="T78" s="54">
        <v>27.68</v>
      </c>
      <c r="U78" s="54">
        <v>47.06</v>
      </c>
      <c r="V78" s="54">
        <v>471.5</v>
      </c>
      <c r="W78" s="54">
        <v>803.3</v>
      </c>
      <c r="X78" s="54">
        <v>1178.7</v>
      </c>
      <c r="Y78" s="54">
        <v>2008.2</v>
      </c>
    </row>
    <row r="79" spans="1:25" x14ac:dyDescent="0.35">
      <c r="A79" s="25">
        <v>73</v>
      </c>
      <c r="B79" s="54">
        <v>17.5</v>
      </c>
      <c r="C79" s="54">
        <v>392.9</v>
      </c>
      <c r="D79" s="35">
        <v>669.4</v>
      </c>
      <c r="E79" s="54">
        <v>4715</v>
      </c>
      <c r="F79" s="169">
        <v>8033</v>
      </c>
      <c r="G79" s="54">
        <v>29.75</v>
      </c>
      <c r="H79" s="54">
        <v>8.75</v>
      </c>
      <c r="I79" s="54">
        <v>14.88</v>
      </c>
      <c r="J79" s="54">
        <v>10.5</v>
      </c>
      <c r="K79" s="54">
        <v>17.850000000000001</v>
      </c>
      <c r="L79" s="54">
        <v>14</v>
      </c>
      <c r="M79" s="54">
        <v>23.8</v>
      </c>
      <c r="N79" s="54">
        <v>35</v>
      </c>
      <c r="O79" s="54">
        <v>59.5</v>
      </c>
      <c r="P79" s="54">
        <v>17.5</v>
      </c>
      <c r="Q79" s="54">
        <v>29.75</v>
      </c>
      <c r="R79" s="54">
        <v>21</v>
      </c>
      <c r="S79" s="54">
        <v>35.700000000000003</v>
      </c>
      <c r="T79" s="54">
        <v>28</v>
      </c>
      <c r="U79" s="54">
        <v>47.6</v>
      </c>
      <c r="V79" s="54">
        <v>471.5</v>
      </c>
      <c r="W79" s="54">
        <v>803.3</v>
      </c>
      <c r="X79" s="54">
        <v>1178.7</v>
      </c>
      <c r="Y79" s="54">
        <v>2008.2</v>
      </c>
    </row>
    <row r="80" spans="1:25" x14ac:dyDescent="0.35">
      <c r="A80" s="25">
        <v>74</v>
      </c>
      <c r="B80" s="54">
        <v>17.8</v>
      </c>
      <c r="C80" s="54">
        <v>395.09999999999997</v>
      </c>
      <c r="D80" s="35">
        <v>673.1</v>
      </c>
      <c r="E80" s="54">
        <v>4741.3999999999996</v>
      </c>
      <c r="F80" s="169">
        <v>8077.4</v>
      </c>
      <c r="G80" s="54">
        <v>30.26</v>
      </c>
      <c r="H80" s="54">
        <v>8.9</v>
      </c>
      <c r="I80" s="54">
        <v>15.13</v>
      </c>
      <c r="J80" s="54">
        <v>10.68</v>
      </c>
      <c r="K80" s="54">
        <v>18.16</v>
      </c>
      <c r="L80" s="54">
        <v>14.24</v>
      </c>
      <c r="M80" s="54">
        <v>24.21</v>
      </c>
      <c r="N80" s="54">
        <v>35.6</v>
      </c>
      <c r="O80" s="54">
        <v>60.52</v>
      </c>
      <c r="P80" s="54">
        <v>17.8</v>
      </c>
      <c r="Q80" s="54">
        <v>30.26</v>
      </c>
      <c r="R80" s="54">
        <v>21.36</v>
      </c>
      <c r="S80" s="54">
        <v>36.32</v>
      </c>
      <c r="T80" s="54">
        <v>28.48</v>
      </c>
      <c r="U80" s="54">
        <v>48.42</v>
      </c>
      <c r="V80" s="54">
        <v>474.1</v>
      </c>
      <c r="W80" s="54">
        <v>807.7</v>
      </c>
      <c r="X80" s="54">
        <v>1185.3</v>
      </c>
      <c r="Y80" s="54">
        <v>2019.3</v>
      </c>
    </row>
    <row r="81" spans="1:25" x14ac:dyDescent="0.35">
      <c r="A81" s="25">
        <v>75</v>
      </c>
      <c r="B81" s="54">
        <v>18</v>
      </c>
      <c r="C81" s="54">
        <v>397.59999999999997</v>
      </c>
      <c r="D81" s="35">
        <v>677.4</v>
      </c>
      <c r="E81" s="54">
        <v>4771.3999999999996</v>
      </c>
      <c r="F81" s="169">
        <v>8129</v>
      </c>
      <c r="G81" s="54">
        <v>30.6</v>
      </c>
      <c r="H81" s="54">
        <v>9</v>
      </c>
      <c r="I81" s="54">
        <v>15.3</v>
      </c>
      <c r="J81" s="54">
        <v>10.8</v>
      </c>
      <c r="K81" s="54">
        <v>18.36</v>
      </c>
      <c r="L81" s="54">
        <v>14.4</v>
      </c>
      <c r="M81" s="54">
        <v>24.48</v>
      </c>
      <c r="N81" s="54">
        <v>36</v>
      </c>
      <c r="O81" s="54">
        <v>61.2</v>
      </c>
      <c r="P81" s="54">
        <v>18</v>
      </c>
      <c r="Q81" s="54">
        <v>30.6</v>
      </c>
      <c r="R81" s="54">
        <v>21.6</v>
      </c>
      <c r="S81" s="54">
        <v>36.72</v>
      </c>
      <c r="T81" s="54">
        <v>28.8</v>
      </c>
      <c r="U81" s="54">
        <v>48.96</v>
      </c>
      <c r="V81" s="54">
        <v>477.1</v>
      </c>
      <c r="W81" s="54">
        <v>812.9</v>
      </c>
      <c r="X81" s="54">
        <v>1192.8</v>
      </c>
      <c r="Y81" s="54">
        <v>2032.2</v>
      </c>
    </row>
    <row r="82" spans="1:25" x14ac:dyDescent="0.35">
      <c r="A82" s="25">
        <v>76</v>
      </c>
      <c r="B82" s="54">
        <v>18.2</v>
      </c>
      <c r="C82" s="54">
        <v>397.59999999999997</v>
      </c>
      <c r="D82" s="35">
        <v>677.4</v>
      </c>
      <c r="E82" s="54">
        <v>4771.3999999999996</v>
      </c>
      <c r="F82" s="169">
        <v>8129</v>
      </c>
      <c r="G82" s="54">
        <v>30.94</v>
      </c>
      <c r="H82" s="54">
        <v>9.1</v>
      </c>
      <c r="I82" s="54">
        <v>15.47</v>
      </c>
      <c r="J82" s="54">
        <v>10.92</v>
      </c>
      <c r="K82" s="54">
        <v>18.559999999999999</v>
      </c>
      <c r="L82" s="54">
        <v>14.56</v>
      </c>
      <c r="M82" s="54">
        <v>24.75</v>
      </c>
      <c r="N82" s="54">
        <v>36.4</v>
      </c>
      <c r="O82" s="54">
        <v>61.88</v>
      </c>
      <c r="P82" s="54">
        <v>18.2</v>
      </c>
      <c r="Q82" s="54">
        <v>30.94</v>
      </c>
      <c r="R82" s="54">
        <v>21.84</v>
      </c>
      <c r="S82" s="54">
        <v>37.119999999999997</v>
      </c>
      <c r="T82" s="54">
        <v>29.12</v>
      </c>
      <c r="U82" s="54">
        <v>49.5</v>
      </c>
      <c r="V82" s="54">
        <v>477.1</v>
      </c>
      <c r="W82" s="54">
        <v>812.9</v>
      </c>
      <c r="X82" s="54">
        <v>1192.8</v>
      </c>
      <c r="Y82" s="54">
        <v>2032.2</v>
      </c>
    </row>
    <row r="83" spans="1:25" x14ac:dyDescent="0.35">
      <c r="A83" s="25">
        <v>77</v>
      </c>
      <c r="B83" s="54">
        <v>18.399999999999999</v>
      </c>
      <c r="C83" s="54">
        <v>397.59999999999997</v>
      </c>
      <c r="D83" s="35">
        <v>677.4</v>
      </c>
      <c r="E83" s="54">
        <v>4771.3999999999996</v>
      </c>
      <c r="F83" s="169">
        <v>8129</v>
      </c>
      <c r="G83" s="54">
        <v>31.28</v>
      </c>
      <c r="H83" s="54">
        <v>9.1999999999999993</v>
      </c>
      <c r="I83" s="54">
        <v>15.64</v>
      </c>
      <c r="J83" s="54">
        <v>11.04</v>
      </c>
      <c r="K83" s="54">
        <v>18.77</v>
      </c>
      <c r="L83" s="54">
        <v>14.72</v>
      </c>
      <c r="M83" s="54">
        <v>25.02</v>
      </c>
      <c r="N83" s="54">
        <v>36.799999999999997</v>
      </c>
      <c r="O83" s="54">
        <v>62.56</v>
      </c>
      <c r="P83" s="54">
        <v>18.399999999999999</v>
      </c>
      <c r="Q83" s="54">
        <v>31.28</v>
      </c>
      <c r="R83" s="54">
        <v>22.08</v>
      </c>
      <c r="S83" s="54">
        <v>37.54</v>
      </c>
      <c r="T83" s="54">
        <v>29.44</v>
      </c>
      <c r="U83" s="54">
        <v>50.04</v>
      </c>
      <c r="V83" s="54">
        <v>477.1</v>
      </c>
      <c r="W83" s="54">
        <v>812.9</v>
      </c>
      <c r="X83" s="54">
        <v>1192.8</v>
      </c>
      <c r="Y83" s="54">
        <v>2032.2</v>
      </c>
    </row>
    <row r="84" spans="1:25" x14ac:dyDescent="0.35">
      <c r="A84" s="25">
        <v>78</v>
      </c>
      <c r="B84" s="54">
        <v>18.7</v>
      </c>
      <c r="C84" s="54">
        <v>397.84999999999997</v>
      </c>
      <c r="D84" s="35">
        <v>677.8</v>
      </c>
      <c r="E84" s="54">
        <v>4774.3999999999996</v>
      </c>
      <c r="F84" s="169">
        <v>8133.8</v>
      </c>
      <c r="G84" s="54">
        <v>31.79</v>
      </c>
      <c r="H84" s="54">
        <v>9.35</v>
      </c>
      <c r="I84" s="54">
        <v>15.9</v>
      </c>
      <c r="J84" s="54">
        <v>11.22</v>
      </c>
      <c r="K84" s="54">
        <v>19.07</v>
      </c>
      <c r="L84" s="54">
        <v>14.96</v>
      </c>
      <c r="M84" s="54">
        <v>25.43</v>
      </c>
      <c r="N84" s="54">
        <v>37.4</v>
      </c>
      <c r="O84" s="54">
        <v>63.58</v>
      </c>
      <c r="P84" s="54">
        <v>18.7</v>
      </c>
      <c r="Q84" s="54">
        <v>31.79</v>
      </c>
      <c r="R84" s="54">
        <v>22.44</v>
      </c>
      <c r="S84" s="54">
        <v>38.14</v>
      </c>
      <c r="T84" s="54">
        <v>29.92</v>
      </c>
      <c r="U84" s="54">
        <v>50.86</v>
      </c>
      <c r="V84" s="54">
        <v>477.4</v>
      </c>
      <c r="W84" s="54">
        <v>813.4</v>
      </c>
      <c r="X84" s="54">
        <v>1193.55</v>
      </c>
      <c r="Y84" s="54">
        <v>2033.3999999999999</v>
      </c>
    </row>
    <row r="85" spans="1:25" x14ac:dyDescent="0.35">
      <c r="A85" s="25">
        <v>79</v>
      </c>
      <c r="B85" s="54">
        <v>18.899999999999999</v>
      </c>
      <c r="C85" s="54">
        <v>397.84999999999997</v>
      </c>
      <c r="D85" s="35">
        <v>677.8</v>
      </c>
      <c r="E85" s="54">
        <v>4774.3999999999996</v>
      </c>
      <c r="F85" s="169">
        <v>8133.8</v>
      </c>
      <c r="G85" s="54">
        <v>32.130000000000003</v>
      </c>
      <c r="H85" s="54">
        <v>9.4499999999999993</v>
      </c>
      <c r="I85" s="54">
        <v>16.07</v>
      </c>
      <c r="J85" s="54">
        <v>11.34</v>
      </c>
      <c r="K85" s="54">
        <v>19.28</v>
      </c>
      <c r="L85" s="54">
        <v>15.12</v>
      </c>
      <c r="M85" s="54">
        <v>25.7</v>
      </c>
      <c r="N85" s="54">
        <v>37.799999999999997</v>
      </c>
      <c r="O85" s="54">
        <v>64.260000000000005</v>
      </c>
      <c r="P85" s="54">
        <v>18.899999999999999</v>
      </c>
      <c r="Q85" s="54">
        <v>32.130000000000003</v>
      </c>
      <c r="R85" s="54">
        <v>22.68</v>
      </c>
      <c r="S85" s="54">
        <v>38.56</v>
      </c>
      <c r="T85" s="54">
        <v>30.24</v>
      </c>
      <c r="U85" s="54">
        <v>51.4</v>
      </c>
      <c r="V85" s="54">
        <v>477.4</v>
      </c>
      <c r="W85" s="54">
        <v>813.4</v>
      </c>
      <c r="X85" s="54">
        <v>1193.55</v>
      </c>
      <c r="Y85" s="54">
        <v>2033.3999999999999</v>
      </c>
    </row>
    <row r="86" spans="1:25" x14ac:dyDescent="0.35">
      <c r="A86" s="25">
        <v>80</v>
      </c>
      <c r="B86" s="54">
        <v>19.100000000000001</v>
      </c>
      <c r="C86" s="54">
        <v>397.84999999999997</v>
      </c>
      <c r="D86" s="35">
        <v>677.8</v>
      </c>
      <c r="E86" s="54">
        <v>4774.3999999999996</v>
      </c>
      <c r="F86" s="169">
        <v>8133.8</v>
      </c>
      <c r="G86" s="54">
        <v>32.47</v>
      </c>
      <c r="H86" s="54">
        <v>9.5500000000000007</v>
      </c>
      <c r="I86" s="54">
        <v>16.239999999999998</v>
      </c>
      <c r="J86" s="54">
        <v>11.46</v>
      </c>
      <c r="K86" s="54">
        <v>19.48</v>
      </c>
      <c r="L86" s="54">
        <v>15.28</v>
      </c>
      <c r="M86" s="54">
        <v>25.98</v>
      </c>
      <c r="N86" s="54">
        <v>38.200000000000003</v>
      </c>
      <c r="O86" s="54">
        <v>64.94</v>
      </c>
      <c r="P86" s="54">
        <v>19.100000000000001</v>
      </c>
      <c r="Q86" s="54">
        <v>32.47</v>
      </c>
      <c r="R86" s="54">
        <v>22.92</v>
      </c>
      <c r="S86" s="54">
        <v>38.96</v>
      </c>
      <c r="T86" s="54">
        <v>30.56</v>
      </c>
      <c r="U86" s="54">
        <v>51.96</v>
      </c>
      <c r="V86" s="54">
        <v>477.4</v>
      </c>
      <c r="W86" s="54">
        <v>813.4</v>
      </c>
      <c r="X86" s="54">
        <v>1193.55</v>
      </c>
      <c r="Y86" s="54">
        <v>2033.3999999999999</v>
      </c>
    </row>
    <row r="87" spans="1:25" x14ac:dyDescent="0.35">
      <c r="A87" s="25">
        <v>81</v>
      </c>
      <c r="B87" s="54">
        <v>19.3</v>
      </c>
      <c r="C87" s="54"/>
      <c r="D87" s="54"/>
      <c r="E87" s="54"/>
      <c r="F87" s="169"/>
      <c r="G87" s="54">
        <v>32.81</v>
      </c>
      <c r="H87" s="54">
        <v>9.65</v>
      </c>
      <c r="I87" s="54">
        <v>16.41</v>
      </c>
      <c r="J87" s="54">
        <v>11.58</v>
      </c>
      <c r="K87" s="54">
        <v>19.690000000000001</v>
      </c>
      <c r="L87" s="54">
        <v>15.44</v>
      </c>
      <c r="M87" s="54">
        <v>26.25</v>
      </c>
      <c r="N87" s="54">
        <v>38.6</v>
      </c>
      <c r="O87" s="54">
        <v>65.62</v>
      </c>
      <c r="P87" s="54">
        <v>19.3</v>
      </c>
      <c r="Q87" s="54">
        <v>32.81</v>
      </c>
      <c r="R87" s="54">
        <v>23.16</v>
      </c>
      <c r="S87" s="54">
        <v>39.380000000000003</v>
      </c>
      <c r="T87" s="54">
        <v>30.88</v>
      </c>
      <c r="U87" s="54">
        <v>52.5</v>
      </c>
      <c r="V87" s="54"/>
      <c r="W87" s="54"/>
      <c r="X87" s="35"/>
    </row>
    <row r="88" spans="1:25" x14ac:dyDescent="0.35">
      <c r="A88" s="25">
        <v>82</v>
      </c>
      <c r="B88" s="54">
        <v>19.5</v>
      </c>
      <c r="C88" s="54"/>
      <c r="D88" s="54"/>
      <c r="E88" s="54"/>
      <c r="F88" s="169"/>
      <c r="G88" s="54">
        <v>33.15</v>
      </c>
      <c r="H88" s="54">
        <v>9.75</v>
      </c>
      <c r="I88" s="54">
        <v>16.579999999999998</v>
      </c>
      <c r="J88" s="54">
        <v>11.7</v>
      </c>
      <c r="K88" s="54">
        <v>19.89</v>
      </c>
      <c r="L88" s="54">
        <v>15.6</v>
      </c>
      <c r="M88" s="54">
        <v>26.52</v>
      </c>
      <c r="N88" s="54">
        <v>39</v>
      </c>
      <c r="O88" s="54">
        <v>66.3</v>
      </c>
      <c r="P88" s="54">
        <v>19.5</v>
      </c>
      <c r="Q88" s="54">
        <v>33.15</v>
      </c>
      <c r="R88" s="54">
        <v>23.4</v>
      </c>
      <c r="S88" s="54">
        <v>39.78</v>
      </c>
      <c r="T88" s="54">
        <v>31.2</v>
      </c>
      <c r="U88" s="54">
        <v>53.04</v>
      </c>
      <c r="V88" s="54"/>
      <c r="W88" s="54"/>
      <c r="X88" s="35"/>
    </row>
    <row r="89" spans="1:25" x14ac:dyDescent="0.35">
      <c r="A89" s="25">
        <v>83</v>
      </c>
      <c r="B89" s="54">
        <v>19.7</v>
      </c>
      <c r="C89" s="54"/>
      <c r="D89" s="54"/>
      <c r="E89" s="54"/>
      <c r="F89" s="169"/>
      <c r="G89" s="54">
        <v>33.49</v>
      </c>
      <c r="H89" s="54">
        <v>9.85</v>
      </c>
      <c r="I89" s="54">
        <v>16.75</v>
      </c>
      <c r="J89" s="54">
        <v>11.82</v>
      </c>
      <c r="K89" s="54">
        <v>20.09</v>
      </c>
      <c r="L89" s="54">
        <v>15.76</v>
      </c>
      <c r="M89" s="54">
        <v>26.79</v>
      </c>
      <c r="N89" s="54">
        <v>39.4</v>
      </c>
      <c r="O89" s="54">
        <v>66.98</v>
      </c>
      <c r="P89" s="54">
        <v>19.7</v>
      </c>
      <c r="Q89" s="54">
        <v>33.49</v>
      </c>
      <c r="R89" s="54">
        <v>23.64</v>
      </c>
      <c r="S89" s="54">
        <v>40.18</v>
      </c>
      <c r="T89" s="54">
        <v>31.52</v>
      </c>
      <c r="U89" s="54">
        <v>53.58</v>
      </c>
      <c r="V89" s="54"/>
      <c r="W89" s="54"/>
      <c r="X89" s="35"/>
    </row>
    <row r="90" spans="1:25" x14ac:dyDescent="0.35">
      <c r="A90" s="25">
        <v>84</v>
      </c>
      <c r="B90" s="54">
        <v>19.8</v>
      </c>
      <c r="C90" s="54"/>
      <c r="D90" s="54"/>
      <c r="E90" s="54"/>
      <c r="F90" s="169"/>
      <c r="G90" s="54">
        <v>33.659999999999997</v>
      </c>
      <c r="H90" s="54">
        <v>9.9</v>
      </c>
      <c r="I90" s="54">
        <v>16.829999999999998</v>
      </c>
      <c r="J90" s="54">
        <v>11.88</v>
      </c>
      <c r="K90" s="54">
        <v>20.2</v>
      </c>
      <c r="L90" s="54">
        <v>15.84</v>
      </c>
      <c r="M90" s="54">
        <v>26.93</v>
      </c>
      <c r="N90" s="54">
        <v>39.6</v>
      </c>
      <c r="O90" s="54">
        <v>67.319999999999993</v>
      </c>
      <c r="P90" s="54">
        <v>19.8</v>
      </c>
      <c r="Q90" s="54">
        <v>33.659999999999997</v>
      </c>
      <c r="R90" s="54">
        <v>23.76</v>
      </c>
      <c r="S90" s="54">
        <v>40.4</v>
      </c>
      <c r="T90" s="54">
        <v>31.68</v>
      </c>
      <c r="U90" s="54">
        <v>53.86</v>
      </c>
      <c r="V90" s="54"/>
      <c r="W90" s="54"/>
      <c r="X90" s="35"/>
    </row>
    <row r="91" spans="1:25" x14ac:dyDescent="0.35">
      <c r="A91" s="25">
        <v>85</v>
      </c>
      <c r="B91" s="54">
        <v>20</v>
      </c>
      <c r="C91" s="54"/>
      <c r="D91" s="54"/>
      <c r="E91" s="54"/>
      <c r="F91" s="169"/>
      <c r="G91" s="54">
        <v>34</v>
      </c>
      <c r="H91" s="54">
        <v>10</v>
      </c>
      <c r="I91" s="54">
        <v>17</v>
      </c>
      <c r="J91" s="54">
        <v>12</v>
      </c>
      <c r="K91" s="54">
        <v>20.399999999999999</v>
      </c>
      <c r="L91" s="54">
        <v>16</v>
      </c>
      <c r="M91" s="54">
        <v>27.2</v>
      </c>
      <c r="N91" s="54">
        <v>40</v>
      </c>
      <c r="O91" s="54">
        <v>68</v>
      </c>
      <c r="P91" s="54">
        <v>20</v>
      </c>
      <c r="Q91" s="54">
        <v>34</v>
      </c>
      <c r="R91" s="54">
        <v>24</v>
      </c>
      <c r="S91" s="54">
        <v>40.800000000000004</v>
      </c>
      <c r="T91" s="54">
        <v>32</v>
      </c>
      <c r="U91" s="54">
        <v>54.4</v>
      </c>
      <c r="V91" s="54"/>
      <c r="W91" s="54"/>
      <c r="X91" s="35"/>
    </row>
    <row r="92" spans="1:25" x14ac:dyDescent="0.35">
      <c r="A92" s="25">
        <v>86</v>
      </c>
      <c r="B92" s="54">
        <v>20.2</v>
      </c>
      <c r="C92" s="54"/>
      <c r="D92" s="54"/>
      <c r="E92" s="54"/>
      <c r="F92" s="169"/>
      <c r="G92" s="54">
        <v>34.340000000000003</v>
      </c>
      <c r="H92" s="54">
        <v>10.1</v>
      </c>
      <c r="I92" s="54">
        <v>17.170000000000002</v>
      </c>
      <c r="J92" s="54">
        <v>12.12</v>
      </c>
      <c r="K92" s="54">
        <v>20.6</v>
      </c>
      <c r="L92" s="54">
        <v>16.16</v>
      </c>
      <c r="M92" s="54">
        <v>27.47</v>
      </c>
      <c r="N92" s="54">
        <v>40.4</v>
      </c>
      <c r="O92" s="54">
        <v>68.680000000000007</v>
      </c>
      <c r="P92" s="54">
        <v>20.2</v>
      </c>
      <c r="Q92" s="54">
        <v>34.340000000000003</v>
      </c>
      <c r="R92" s="54">
        <v>24.24</v>
      </c>
      <c r="S92" s="54">
        <v>41.2</v>
      </c>
      <c r="T92" s="54">
        <v>32.32</v>
      </c>
      <c r="U92" s="54">
        <v>54.94</v>
      </c>
      <c r="V92" s="54"/>
      <c r="W92" s="54"/>
      <c r="X92" s="35"/>
    </row>
    <row r="93" spans="1:25" x14ac:dyDescent="0.35">
      <c r="A93" s="25">
        <v>87</v>
      </c>
      <c r="B93" s="54">
        <v>20.399999999999999</v>
      </c>
      <c r="C93" s="54"/>
      <c r="D93" s="54"/>
      <c r="E93" s="54"/>
      <c r="F93" s="169"/>
      <c r="G93" s="54">
        <v>34.68</v>
      </c>
      <c r="H93" s="54">
        <v>10.199999999999999</v>
      </c>
      <c r="I93" s="54">
        <v>17.34</v>
      </c>
      <c r="J93" s="54">
        <v>12.24</v>
      </c>
      <c r="K93" s="54">
        <v>20.81</v>
      </c>
      <c r="L93" s="54">
        <v>16.32</v>
      </c>
      <c r="M93" s="54">
        <v>27.74</v>
      </c>
      <c r="N93" s="54">
        <v>40.799999999999997</v>
      </c>
      <c r="O93" s="54">
        <v>69.36</v>
      </c>
      <c r="P93" s="54">
        <v>20.399999999999999</v>
      </c>
      <c r="Q93" s="54">
        <v>34.68</v>
      </c>
      <c r="R93" s="54">
        <v>24.48</v>
      </c>
      <c r="S93" s="54">
        <v>41.62</v>
      </c>
      <c r="T93" s="54">
        <v>32.64</v>
      </c>
      <c r="U93" s="54">
        <v>55.480000000000004</v>
      </c>
      <c r="V93" s="54"/>
      <c r="W93" s="54"/>
      <c r="X93" s="35"/>
    </row>
    <row r="94" spans="1:25" x14ac:dyDescent="0.35">
      <c r="A94" s="25">
        <v>88</v>
      </c>
      <c r="B94" s="54">
        <v>20.6</v>
      </c>
      <c r="C94" s="54"/>
      <c r="D94" s="54"/>
      <c r="E94" s="54"/>
      <c r="F94" s="169"/>
      <c r="G94" s="54">
        <v>35.020000000000003</v>
      </c>
      <c r="H94" s="54">
        <v>10.3</v>
      </c>
      <c r="I94" s="54">
        <v>17.510000000000002</v>
      </c>
      <c r="J94" s="54">
        <v>12.36</v>
      </c>
      <c r="K94" s="54">
        <v>21.01</v>
      </c>
      <c r="L94" s="54">
        <v>16.48</v>
      </c>
      <c r="M94" s="54">
        <v>28.02</v>
      </c>
      <c r="N94" s="54">
        <v>41.2</v>
      </c>
      <c r="O94" s="54">
        <v>70.040000000000006</v>
      </c>
      <c r="P94" s="54">
        <v>20.6</v>
      </c>
      <c r="Q94" s="54">
        <v>35.020000000000003</v>
      </c>
      <c r="R94" s="54">
        <v>24.72</v>
      </c>
      <c r="S94" s="54">
        <v>42.02</v>
      </c>
      <c r="T94" s="54">
        <v>32.96</v>
      </c>
      <c r="U94" s="54">
        <v>56.04</v>
      </c>
      <c r="V94" s="54"/>
      <c r="W94" s="54"/>
      <c r="X94" s="35"/>
    </row>
    <row r="95" spans="1:25" x14ac:dyDescent="0.35">
      <c r="A95" s="25">
        <v>89</v>
      </c>
      <c r="B95" s="54">
        <v>20.8</v>
      </c>
      <c r="C95" s="54"/>
      <c r="D95" s="54"/>
      <c r="E95" s="54"/>
      <c r="F95" s="169"/>
      <c r="G95" s="54">
        <v>35.36</v>
      </c>
      <c r="H95" s="54">
        <v>10.4</v>
      </c>
      <c r="I95" s="54">
        <v>17.68</v>
      </c>
      <c r="J95" s="54">
        <v>12.48</v>
      </c>
      <c r="K95" s="54">
        <v>21.22</v>
      </c>
      <c r="L95" s="54">
        <v>16.64</v>
      </c>
      <c r="M95" s="54">
        <v>28.29</v>
      </c>
      <c r="N95" s="54">
        <v>41.6</v>
      </c>
      <c r="O95" s="54">
        <v>70.72</v>
      </c>
      <c r="P95" s="54">
        <v>20.8</v>
      </c>
      <c r="Q95" s="54">
        <v>35.36</v>
      </c>
      <c r="R95" s="54">
        <v>24.96</v>
      </c>
      <c r="S95" s="54">
        <v>42.44</v>
      </c>
      <c r="T95" s="54">
        <v>33.28</v>
      </c>
      <c r="U95" s="54">
        <v>56.58</v>
      </c>
      <c r="V95" s="54"/>
      <c r="W95" s="54"/>
      <c r="X95" s="35"/>
    </row>
    <row r="96" spans="1:25" x14ac:dyDescent="0.35">
      <c r="A96" s="25">
        <v>90</v>
      </c>
      <c r="B96" s="54">
        <v>21</v>
      </c>
      <c r="C96" s="54"/>
      <c r="D96" s="54"/>
      <c r="E96" s="54"/>
      <c r="F96" s="169"/>
      <c r="G96" s="54">
        <v>35.700000000000003</v>
      </c>
      <c r="H96" s="54">
        <v>10.5</v>
      </c>
      <c r="I96" s="54">
        <v>17.850000000000001</v>
      </c>
      <c r="J96" s="54">
        <v>12.6</v>
      </c>
      <c r="K96" s="54">
        <v>21.42</v>
      </c>
      <c r="L96" s="54">
        <v>16.8</v>
      </c>
      <c r="M96" s="54">
        <v>28.56</v>
      </c>
      <c r="N96" s="54">
        <v>42</v>
      </c>
      <c r="O96" s="54">
        <v>71.400000000000006</v>
      </c>
      <c r="P96" s="54">
        <v>21</v>
      </c>
      <c r="Q96" s="54">
        <v>35.700000000000003</v>
      </c>
      <c r="R96" s="54">
        <v>25.2</v>
      </c>
      <c r="S96" s="54">
        <v>42.84</v>
      </c>
      <c r="T96" s="54">
        <v>33.6</v>
      </c>
      <c r="U96" s="54">
        <v>57.120000000000005</v>
      </c>
      <c r="V96" s="54"/>
      <c r="W96" s="54"/>
      <c r="X96" s="35"/>
    </row>
    <row r="97" spans="1:24" x14ac:dyDescent="0.35">
      <c r="A97" s="25">
        <v>91</v>
      </c>
      <c r="B97" s="54">
        <v>21.1</v>
      </c>
      <c r="C97" s="54"/>
      <c r="D97" s="54"/>
      <c r="E97" s="54"/>
      <c r="F97" s="169"/>
      <c r="G97" s="54">
        <v>35.869999999999997</v>
      </c>
      <c r="H97" s="54">
        <v>10.55</v>
      </c>
      <c r="I97" s="54">
        <v>17.940000000000001</v>
      </c>
      <c r="J97" s="54">
        <v>12.66</v>
      </c>
      <c r="K97" s="54">
        <v>21.52</v>
      </c>
      <c r="L97" s="54">
        <v>16.88</v>
      </c>
      <c r="M97" s="54">
        <v>28.7</v>
      </c>
      <c r="N97" s="54">
        <v>42.2</v>
      </c>
      <c r="O97" s="54">
        <v>71.739999999999995</v>
      </c>
      <c r="P97" s="54">
        <v>21.1</v>
      </c>
      <c r="Q97" s="54">
        <v>35.869999999999997</v>
      </c>
      <c r="R97" s="54">
        <v>25.32</v>
      </c>
      <c r="S97" s="54">
        <v>43.04</v>
      </c>
      <c r="T97" s="54">
        <v>33.76</v>
      </c>
      <c r="U97" s="54">
        <v>57.4</v>
      </c>
      <c r="V97" s="54"/>
      <c r="W97" s="54"/>
      <c r="X97" s="35"/>
    </row>
    <row r="98" spans="1:24" x14ac:dyDescent="0.35">
      <c r="A98" s="25">
        <v>92</v>
      </c>
      <c r="B98" s="54">
        <v>21.3</v>
      </c>
      <c r="C98" s="54"/>
      <c r="D98" s="54"/>
      <c r="E98" s="54"/>
      <c r="F98" s="169"/>
      <c r="G98" s="54">
        <v>36.21</v>
      </c>
      <c r="H98" s="54">
        <v>10.65</v>
      </c>
      <c r="I98" s="54">
        <v>18.11</v>
      </c>
      <c r="J98" s="54">
        <v>12.78</v>
      </c>
      <c r="K98" s="54">
        <v>21.73</v>
      </c>
      <c r="L98" s="54">
        <v>17.04</v>
      </c>
      <c r="M98" s="54">
        <v>28.97</v>
      </c>
      <c r="N98" s="54">
        <v>42.6</v>
      </c>
      <c r="O98" s="54">
        <v>72.42</v>
      </c>
      <c r="P98" s="54">
        <v>21.3</v>
      </c>
      <c r="Q98" s="54">
        <v>36.21</v>
      </c>
      <c r="R98" s="54">
        <v>25.56</v>
      </c>
      <c r="S98" s="54">
        <v>43.46</v>
      </c>
      <c r="T98" s="54">
        <v>34.08</v>
      </c>
      <c r="U98" s="54">
        <v>57.94</v>
      </c>
      <c r="V98" s="54"/>
      <c r="W98" s="54"/>
      <c r="X98" s="35"/>
    </row>
    <row r="99" spans="1:24" x14ac:dyDescent="0.35">
      <c r="A99" s="25">
        <v>93</v>
      </c>
      <c r="B99" s="54">
        <v>21.5</v>
      </c>
      <c r="C99" s="54"/>
      <c r="D99" s="54"/>
      <c r="E99" s="54"/>
      <c r="F99" s="169"/>
      <c r="G99" s="54">
        <v>36.549999999999997</v>
      </c>
      <c r="H99" s="54">
        <v>10.75</v>
      </c>
      <c r="I99" s="54">
        <v>18.28</v>
      </c>
      <c r="J99" s="54">
        <v>12.9</v>
      </c>
      <c r="K99" s="54">
        <v>21.93</v>
      </c>
      <c r="L99" s="54">
        <v>17.2</v>
      </c>
      <c r="M99" s="54">
        <v>29.24</v>
      </c>
      <c r="N99" s="54">
        <v>43</v>
      </c>
      <c r="O99" s="54">
        <v>73.099999999999994</v>
      </c>
      <c r="P99" s="54">
        <v>21.5</v>
      </c>
      <c r="Q99" s="54">
        <v>36.549999999999997</v>
      </c>
      <c r="R99" s="54">
        <v>25.8</v>
      </c>
      <c r="S99" s="54">
        <v>43.86</v>
      </c>
      <c r="T99" s="54">
        <v>34.4</v>
      </c>
      <c r="U99" s="54">
        <v>58.480000000000004</v>
      </c>
      <c r="V99" s="54"/>
      <c r="W99" s="54"/>
      <c r="X99" s="35"/>
    </row>
    <row r="100" spans="1:24" x14ac:dyDescent="0.35">
      <c r="A100" s="25">
        <v>94</v>
      </c>
      <c r="B100" s="54">
        <v>21.6</v>
      </c>
      <c r="C100" s="54"/>
      <c r="D100" s="54"/>
      <c r="E100" s="54"/>
      <c r="F100" s="169"/>
      <c r="G100" s="54">
        <v>36.72</v>
      </c>
      <c r="H100" s="54">
        <v>10.8</v>
      </c>
      <c r="I100" s="54">
        <v>18.36</v>
      </c>
      <c r="J100" s="54">
        <v>12.96</v>
      </c>
      <c r="K100" s="54">
        <v>22.03</v>
      </c>
      <c r="L100" s="54">
        <v>17.28</v>
      </c>
      <c r="M100" s="54">
        <v>29.38</v>
      </c>
      <c r="N100" s="54">
        <v>43.2</v>
      </c>
      <c r="O100" s="54">
        <v>73.44</v>
      </c>
      <c r="P100" s="54">
        <v>21.6</v>
      </c>
      <c r="Q100" s="54">
        <v>36.72</v>
      </c>
      <c r="R100" s="54">
        <v>25.92</v>
      </c>
      <c r="S100" s="54">
        <v>44.06</v>
      </c>
      <c r="T100" s="54">
        <v>34.56</v>
      </c>
      <c r="U100" s="54">
        <v>58.76</v>
      </c>
      <c r="V100" s="54"/>
      <c r="W100" s="54"/>
      <c r="X100" s="35"/>
    </row>
    <row r="101" spans="1:24" x14ac:dyDescent="0.35">
      <c r="A101" s="25">
        <v>95</v>
      </c>
      <c r="B101" s="54">
        <v>21.8</v>
      </c>
      <c r="C101" s="54"/>
      <c r="D101" s="54"/>
      <c r="E101" s="54"/>
      <c r="F101" s="169"/>
      <c r="G101" s="54">
        <v>37.06</v>
      </c>
      <c r="H101" s="54">
        <v>10.9</v>
      </c>
      <c r="I101" s="54">
        <v>18.53</v>
      </c>
      <c r="J101" s="54">
        <v>13.08</v>
      </c>
      <c r="K101" s="54">
        <v>22.24</v>
      </c>
      <c r="L101" s="54">
        <v>17.440000000000001</v>
      </c>
      <c r="M101" s="54">
        <v>29.65</v>
      </c>
      <c r="N101" s="54">
        <v>43.6</v>
      </c>
      <c r="O101" s="54">
        <v>74.12</v>
      </c>
      <c r="P101" s="54">
        <v>21.8</v>
      </c>
      <c r="Q101" s="54">
        <v>37.06</v>
      </c>
      <c r="R101" s="54">
        <v>26.16</v>
      </c>
      <c r="S101" s="54">
        <v>44.480000000000004</v>
      </c>
      <c r="T101" s="54">
        <v>34.880000000000003</v>
      </c>
      <c r="U101" s="54">
        <v>59.300000000000004</v>
      </c>
      <c r="V101" s="54"/>
      <c r="W101" s="54"/>
      <c r="X101" s="35"/>
    </row>
    <row r="102" spans="1:24" x14ac:dyDescent="0.35">
      <c r="A102" s="25">
        <v>96</v>
      </c>
      <c r="B102" s="54">
        <v>22</v>
      </c>
      <c r="C102" s="54"/>
      <c r="D102" s="54"/>
      <c r="E102" s="54"/>
      <c r="F102" s="169"/>
      <c r="G102" s="54">
        <v>37.4</v>
      </c>
      <c r="H102" s="54">
        <v>11</v>
      </c>
      <c r="I102" s="54">
        <v>18.7</v>
      </c>
      <c r="J102" s="54">
        <v>13.2</v>
      </c>
      <c r="K102" s="54">
        <v>22.44</v>
      </c>
      <c r="L102" s="54">
        <v>17.600000000000001</v>
      </c>
      <c r="M102" s="54">
        <v>29.92</v>
      </c>
      <c r="N102" s="54">
        <v>44</v>
      </c>
      <c r="O102" s="54">
        <v>74.8</v>
      </c>
      <c r="P102" s="54">
        <v>22</v>
      </c>
      <c r="Q102" s="54">
        <v>37.4</v>
      </c>
      <c r="R102" s="54">
        <v>26.4</v>
      </c>
      <c r="S102" s="54">
        <v>44.88</v>
      </c>
      <c r="T102" s="54">
        <v>35.200000000000003</v>
      </c>
      <c r="U102" s="54">
        <v>59.84</v>
      </c>
      <c r="V102" s="54"/>
      <c r="W102" s="54"/>
      <c r="X102" s="35"/>
    </row>
    <row r="103" spans="1:24" x14ac:dyDescent="0.35">
      <c r="A103" s="25">
        <v>97</v>
      </c>
      <c r="B103" s="54">
        <v>22.1</v>
      </c>
      <c r="C103" s="54"/>
      <c r="D103" s="54"/>
      <c r="E103" s="54"/>
      <c r="F103" s="169"/>
      <c r="G103" s="54">
        <v>37.57</v>
      </c>
      <c r="H103" s="54">
        <v>11.05</v>
      </c>
      <c r="I103" s="54">
        <v>18.79</v>
      </c>
      <c r="J103" s="54">
        <v>13.26</v>
      </c>
      <c r="K103" s="54">
        <v>22.54</v>
      </c>
      <c r="L103" s="54">
        <v>17.68</v>
      </c>
      <c r="M103" s="54">
        <v>30.06</v>
      </c>
      <c r="N103" s="54">
        <v>44.2</v>
      </c>
      <c r="O103" s="54">
        <v>75.14</v>
      </c>
      <c r="P103" s="54">
        <v>22.1</v>
      </c>
      <c r="Q103" s="54">
        <v>37.57</v>
      </c>
      <c r="R103" s="54">
        <v>26.52</v>
      </c>
      <c r="S103" s="54">
        <v>45.08</v>
      </c>
      <c r="T103" s="54">
        <v>35.36</v>
      </c>
      <c r="U103" s="54">
        <v>60.120000000000005</v>
      </c>
      <c r="V103" s="54"/>
      <c r="W103" s="54"/>
      <c r="X103" s="35"/>
    </row>
    <row r="104" spans="1:24" x14ac:dyDescent="0.35">
      <c r="A104" s="25">
        <v>98</v>
      </c>
      <c r="B104" s="54">
        <v>22.3</v>
      </c>
      <c r="C104" s="54"/>
      <c r="D104" s="54"/>
      <c r="E104" s="54"/>
      <c r="F104" s="169"/>
      <c r="G104" s="54">
        <v>37.909999999999997</v>
      </c>
      <c r="H104" s="54">
        <v>11.15</v>
      </c>
      <c r="I104" s="54">
        <v>18.96</v>
      </c>
      <c r="J104" s="54">
        <v>13.38</v>
      </c>
      <c r="K104" s="54">
        <v>22.75</v>
      </c>
      <c r="L104" s="54">
        <v>17.84</v>
      </c>
      <c r="M104" s="54">
        <v>30.33</v>
      </c>
      <c r="N104" s="54">
        <v>44.6</v>
      </c>
      <c r="O104" s="54">
        <v>75.819999999999993</v>
      </c>
      <c r="P104" s="54">
        <v>22.3</v>
      </c>
      <c r="Q104" s="54">
        <v>37.909999999999997</v>
      </c>
      <c r="R104" s="54">
        <v>26.76</v>
      </c>
      <c r="S104" s="54">
        <v>45.5</v>
      </c>
      <c r="T104" s="54">
        <v>35.68</v>
      </c>
      <c r="U104" s="54">
        <v>60.660000000000004</v>
      </c>
      <c r="V104" s="54"/>
      <c r="W104" s="54"/>
      <c r="X104" s="35"/>
    </row>
    <row r="105" spans="1:24" x14ac:dyDescent="0.35">
      <c r="A105" s="25">
        <v>99</v>
      </c>
      <c r="B105" s="54">
        <v>22.5</v>
      </c>
      <c r="C105" s="54"/>
      <c r="D105" s="54"/>
      <c r="E105" s="54"/>
      <c r="F105" s="169"/>
      <c r="G105" s="54">
        <v>38.25</v>
      </c>
      <c r="H105" s="54">
        <v>11.25</v>
      </c>
      <c r="I105" s="54">
        <v>19.13</v>
      </c>
      <c r="J105" s="54">
        <v>13.5</v>
      </c>
      <c r="K105" s="54">
        <v>22.95</v>
      </c>
      <c r="L105" s="54">
        <v>18</v>
      </c>
      <c r="M105" s="54">
        <v>30.6</v>
      </c>
      <c r="N105" s="54">
        <v>45</v>
      </c>
      <c r="O105" s="54">
        <v>76.5</v>
      </c>
      <c r="P105" s="54">
        <v>22.5</v>
      </c>
      <c r="Q105" s="54">
        <v>38.25</v>
      </c>
      <c r="R105" s="54">
        <v>27</v>
      </c>
      <c r="S105" s="54">
        <v>45.9</v>
      </c>
      <c r="T105" s="54">
        <v>36</v>
      </c>
      <c r="U105" s="54">
        <v>61.2</v>
      </c>
      <c r="V105" s="54"/>
      <c r="W105" s="54"/>
      <c r="X105" s="35"/>
    </row>
    <row r="106" spans="1:24" x14ac:dyDescent="0.35">
      <c r="A106" s="25">
        <v>100</v>
      </c>
      <c r="B106" s="54">
        <v>22.7</v>
      </c>
      <c r="C106" s="54"/>
      <c r="D106" s="54"/>
      <c r="E106" s="54"/>
      <c r="F106" s="169"/>
      <c r="G106" s="54">
        <v>38.590000000000003</v>
      </c>
      <c r="H106" s="54">
        <v>11.35</v>
      </c>
      <c r="I106" s="54">
        <v>19.3</v>
      </c>
      <c r="J106" s="54">
        <v>13.62</v>
      </c>
      <c r="K106" s="54">
        <v>23.15</v>
      </c>
      <c r="L106" s="54">
        <v>18.16</v>
      </c>
      <c r="M106" s="54">
        <v>30.87</v>
      </c>
      <c r="N106" s="54">
        <v>45.4</v>
      </c>
      <c r="O106" s="54">
        <v>77.180000000000007</v>
      </c>
      <c r="P106" s="54">
        <v>22.7</v>
      </c>
      <c r="Q106" s="54">
        <v>38.590000000000003</v>
      </c>
      <c r="R106" s="54">
        <v>27.24</v>
      </c>
      <c r="S106" s="54">
        <v>46.300000000000004</v>
      </c>
      <c r="T106" s="54">
        <v>36.32</v>
      </c>
      <c r="U106" s="54">
        <v>61.74</v>
      </c>
      <c r="V106" s="54"/>
      <c r="W106" s="54"/>
      <c r="X106" s="35"/>
    </row>
    <row r="107" spans="1:24" x14ac:dyDescent="0.35">
      <c r="A107" s="25">
        <v>101</v>
      </c>
      <c r="B107" s="54">
        <v>22.8</v>
      </c>
      <c r="C107" s="54"/>
      <c r="D107" s="54"/>
      <c r="E107" s="54"/>
      <c r="F107" s="169"/>
      <c r="G107" s="54">
        <v>38.76</v>
      </c>
      <c r="H107" s="54">
        <v>11.4</v>
      </c>
      <c r="I107" s="54">
        <v>19.38</v>
      </c>
      <c r="J107" s="54">
        <v>13.68</v>
      </c>
      <c r="K107" s="54">
        <v>23.26</v>
      </c>
      <c r="L107" s="54">
        <v>18.239999999999998</v>
      </c>
      <c r="M107" s="54">
        <v>31.01</v>
      </c>
      <c r="N107" s="54">
        <v>45.6</v>
      </c>
      <c r="O107" s="54">
        <v>77.52</v>
      </c>
      <c r="P107" s="54">
        <v>22.8</v>
      </c>
      <c r="Q107" s="54">
        <v>38.76</v>
      </c>
      <c r="R107" s="54">
        <v>27.36</v>
      </c>
      <c r="S107" s="54">
        <v>46.52</v>
      </c>
      <c r="T107" s="54">
        <v>36.479999999999997</v>
      </c>
      <c r="U107" s="54">
        <v>62.02</v>
      </c>
      <c r="V107" s="54"/>
      <c r="W107" s="54"/>
      <c r="X107" s="35"/>
    </row>
    <row r="108" spans="1:24" x14ac:dyDescent="0.35">
      <c r="A108" s="25">
        <v>102</v>
      </c>
      <c r="B108" s="54">
        <v>23</v>
      </c>
      <c r="C108" s="54"/>
      <c r="D108" s="54"/>
      <c r="E108" s="54"/>
      <c r="F108" s="169"/>
      <c r="G108" s="54">
        <v>39.1</v>
      </c>
      <c r="H108" s="54">
        <v>11.5</v>
      </c>
      <c r="I108" s="54">
        <v>19.55</v>
      </c>
      <c r="J108" s="54">
        <v>13.8</v>
      </c>
      <c r="K108" s="54">
        <v>23.46</v>
      </c>
      <c r="L108" s="54">
        <v>18.399999999999999</v>
      </c>
      <c r="M108" s="54">
        <v>31.28</v>
      </c>
      <c r="N108" s="54">
        <v>46</v>
      </c>
      <c r="O108" s="54">
        <v>78.2</v>
      </c>
      <c r="P108" s="54">
        <v>23</v>
      </c>
      <c r="Q108" s="54">
        <v>39.1</v>
      </c>
      <c r="R108" s="54">
        <v>27.6</v>
      </c>
      <c r="S108" s="54">
        <v>46.92</v>
      </c>
      <c r="T108" s="54">
        <v>36.799999999999997</v>
      </c>
      <c r="U108" s="54">
        <v>62.56</v>
      </c>
      <c r="V108" s="54"/>
      <c r="W108" s="54"/>
      <c r="X108" s="35"/>
    </row>
    <row r="109" spans="1:24" x14ac:dyDescent="0.35">
      <c r="A109" s="25">
        <v>103</v>
      </c>
      <c r="B109" s="54">
        <v>23.1</v>
      </c>
      <c r="C109" s="54"/>
      <c r="D109" s="54"/>
      <c r="E109" s="54"/>
      <c r="F109" s="169"/>
      <c r="G109" s="54">
        <v>39.270000000000003</v>
      </c>
      <c r="H109" s="54">
        <v>11.55</v>
      </c>
      <c r="I109" s="54">
        <v>19.64</v>
      </c>
      <c r="J109" s="54">
        <v>13.86</v>
      </c>
      <c r="K109" s="54">
        <v>23.56</v>
      </c>
      <c r="L109" s="54">
        <v>18.48</v>
      </c>
      <c r="M109" s="54">
        <v>31.42</v>
      </c>
      <c r="N109" s="54">
        <v>46.2</v>
      </c>
      <c r="O109" s="54">
        <v>78.540000000000006</v>
      </c>
      <c r="P109" s="54">
        <v>23.1</v>
      </c>
      <c r="Q109" s="54">
        <v>39.270000000000003</v>
      </c>
      <c r="R109" s="54">
        <v>27.72</v>
      </c>
      <c r="S109" s="54">
        <v>47.12</v>
      </c>
      <c r="T109" s="54">
        <v>36.96</v>
      </c>
      <c r="U109" s="54">
        <v>62.84</v>
      </c>
      <c r="V109" s="54"/>
      <c r="W109" s="54"/>
      <c r="X109" s="35"/>
    </row>
    <row r="110" spans="1:24" x14ac:dyDescent="0.35">
      <c r="A110" s="25">
        <v>104</v>
      </c>
      <c r="B110" s="54">
        <v>23.3</v>
      </c>
      <c r="C110" s="54"/>
      <c r="D110" s="54"/>
      <c r="E110" s="54"/>
      <c r="F110" s="169"/>
      <c r="G110" s="54">
        <v>39.61</v>
      </c>
      <c r="H110" s="54">
        <v>11.65</v>
      </c>
      <c r="I110" s="54">
        <v>19.809999999999999</v>
      </c>
      <c r="J110" s="54">
        <v>13.98</v>
      </c>
      <c r="K110" s="54">
        <v>23.77</v>
      </c>
      <c r="L110" s="54">
        <v>18.64</v>
      </c>
      <c r="M110" s="54">
        <v>31.69</v>
      </c>
      <c r="N110" s="54">
        <v>46.6</v>
      </c>
      <c r="O110" s="54">
        <v>79.22</v>
      </c>
      <c r="P110" s="54">
        <v>23.3</v>
      </c>
      <c r="Q110" s="54">
        <v>39.61</v>
      </c>
      <c r="R110" s="54">
        <v>27.96</v>
      </c>
      <c r="S110" s="54">
        <v>47.54</v>
      </c>
      <c r="T110" s="54">
        <v>37.28</v>
      </c>
      <c r="U110" s="54">
        <v>63.38</v>
      </c>
      <c r="V110" s="54"/>
      <c r="W110" s="54"/>
      <c r="X110" s="35"/>
    </row>
    <row r="111" spans="1:24" x14ac:dyDescent="0.35">
      <c r="A111" s="25">
        <v>105</v>
      </c>
      <c r="B111" s="54">
        <v>23.4</v>
      </c>
      <c r="C111" s="54"/>
      <c r="D111" s="54"/>
      <c r="E111" s="54"/>
      <c r="F111" s="169"/>
      <c r="G111" s="54">
        <v>39.78</v>
      </c>
      <c r="H111" s="54">
        <v>11.7</v>
      </c>
      <c r="I111" s="54">
        <v>19.89</v>
      </c>
      <c r="J111" s="54">
        <v>14.04</v>
      </c>
      <c r="K111" s="54">
        <v>23.87</v>
      </c>
      <c r="L111" s="54">
        <v>18.72</v>
      </c>
      <c r="M111" s="54">
        <v>31.82</v>
      </c>
      <c r="N111" s="54">
        <v>46.8</v>
      </c>
      <c r="O111" s="54">
        <v>79.56</v>
      </c>
      <c r="P111" s="54">
        <v>23.4</v>
      </c>
      <c r="Q111" s="54">
        <v>39.78</v>
      </c>
      <c r="R111" s="54">
        <v>28.08</v>
      </c>
      <c r="S111" s="54">
        <v>47.74</v>
      </c>
      <c r="T111" s="54">
        <v>37.44</v>
      </c>
      <c r="U111" s="54">
        <v>63.64</v>
      </c>
      <c r="V111" s="54"/>
      <c r="W111" s="54"/>
      <c r="X111" s="35"/>
    </row>
    <row r="112" spans="1:24" x14ac:dyDescent="0.35">
      <c r="A112" s="25">
        <v>106</v>
      </c>
      <c r="B112" s="54">
        <v>23.6</v>
      </c>
      <c r="C112" s="54"/>
      <c r="D112" s="54"/>
      <c r="E112" s="54"/>
      <c r="F112" s="169"/>
      <c r="G112" s="54">
        <v>40.119999999999997</v>
      </c>
      <c r="H112" s="54">
        <v>11.8</v>
      </c>
      <c r="I112" s="54">
        <v>20.059999999999999</v>
      </c>
      <c r="J112" s="54">
        <v>14.16</v>
      </c>
      <c r="K112" s="54">
        <v>24.07</v>
      </c>
      <c r="L112" s="54">
        <v>18.88</v>
      </c>
      <c r="M112" s="54">
        <v>32.1</v>
      </c>
      <c r="N112" s="54">
        <v>47.2</v>
      </c>
      <c r="O112" s="54">
        <v>80.239999999999995</v>
      </c>
      <c r="P112" s="54">
        <v>23.6</v>
      </c>
      <c r="Q112" s="54">
        <v>40.119999999999997</v>
      </c>
      <c r="R112" s="54">
        <v>28.32</v>
      </c>
      <c r="S112" s="54">
        <v>48.14</v>
      </c>
      <c r="T112" s="54">
        <v>37.76</v>
      </c>
      <c r="U112" s="54">
        <v>64.2</v>
      </c>
      <c r="V112" s="54"/>
      <c r="W112" s="54"/>
      <c r="X112" s="35"/>
    </row>
    <row r="113" spans="1:24" x14ac:dyDescent="0.35">
      <c r="A113" s="25">
        <v>107</v>
      </c>
      <c r="B113" s="54">
        <v>23.8</v>
      </c>
      <c r="C113" s="54"/>
      <c r="D113" s="54"/>
      <c r="E113" s="54"/>
      <c r="F113" s="169"/>
      <c r="G113" s="54">
        <v>40.46</v>
      </c>
      <c r="H113" s="54">
        <v>11.9</v>
      </c>
      <c r="I113" s="54">
        <v>20.23</v>
      </c>
      <c r="J113" s="54">
        <v>14.28</v>
      </c>
      <c r="K113" s="54">
        <v>24.28</v>
      </c>
      <c r="L113" s="54">
        <v>19.04</v>
      </c>
      <c r="M113" s="54">
        <v>32.369999999999997</v>
      </c>
      <c r="N113" s="54">
        <v>47.6</v>
      </c>
      <c r="O113" s="54">
        <v>80.92</v>
      </c>
      <c r="P113" s="54">
        <v>23.8</v>
      </c>
      <c r="Q113" s="54">
        <v>40.46</v>
      </c>
      <c r="R113" s="54">
        <v>28.56</v>
      </c>
      <c r="S113" s="54">
        <v>48.56</v>
      </c>
      <c r="T113" s="54">
        <v>38.08</v>
      </c>
      <c r="U113" s="54">
        <v>64.739999999999995</v>
      </c>
      <c r="V113" s="54"/>
      <c r="W113" s="54"/>
      <c r="X113" s="35"/>
    </row>
    <row r="114" spans="1:24" x14ac:dyDescent="0.35">
      <c r="A114" s="25">
        <v>108</v>
      </c>
      <c r="B114" s="54">
        <v>23.9</v>
      </c>
      <c r="C114" s="54"/>
      <c r="D114" s="54"/>
      <c r="E114" s="54"/>
      <c r="F114" s="169"/>
      <c r="G114" s="54">
        <v>40.630000000000003</v>
      </c>
      <c r="H114" s="54">
        <v>11.95</v>
      </c>
      <c r="I114" s="54">
        <v>20.32</v>
      </c>
      <c r="J114" s="54">
        <v>14.34</v>
      </c>
      <c r="K114" s="54">
        <v>24.38</v>
      </c>
      <c r="L114" s="54">
        <v>19.12</v>
      </c>
      <c r="M114" s="54">
        <v>32.5</v>
      </c>
      <c r="N114" s="54">
        <v>47.8</v>
      </c>
      <c r="O114" s="54">
        <v>81.260000000000005</v>
      </c>
      <c r="P114" s="54">
        <v>23.9</v>
      </c>
      <c r="Q114" s="54">
        <v>40.630000000000003</v>
      </c>
      <c r="R114" s="54">
        <v>28.68</v>
      </c>
      <c r="S114" s="54">
        <v>48.76</v>
      </c>
      <c r="T114" s="54">
        <v>38.24</v>
      </c>
      <c r="U114" s="54">
        <v>65</v>
      </c>
      <c r="V114" s="54"/>
      <c r="W114" s="54"/>
      <c r="X114" s="35"/>
    </row>
    <row r="115" spans="1:24" x14ac:dyDescent="0.35">
      <c r="A115" s="25">
        <v>109</v>
      </c>
      <c r="B115" s="54">
        <v>24.1</v>
      </c>
      <c r="C115" s="54"/>
      <c r="D115" s="54"/>
      <c r="E115" s="54"/>
      <c r="F115" s="169"/>
      <c r="G115" s="54">
        <v>40.97</v>
      </c>
      <c r="H115" s="54">
        <v>12.05</v>
      </c>
      <c r="I115" s="54">
        <v>20.49</v>
      </c>
      <c r="J115" s="54">
        <v>14.46</v>
      </c>
      <c r="K115" s="54">
        <v>24.58</v>
      </c>
      <c r="L115" s="54">
        <v>19.28</v>
      </c>
      <c r="M115" s="54">
        <v>32.78</v>
      </c>
      <c r="N115" s="54">
        <v>48.2</v>
      </c>
      <c r="O115" s="54">
        <v>81.94</v>
      </c>
      <c r="P115" s="54">
        <v>24.1</v>
      </c>
      <c r="Q115" s="54">
        <v>40.97</v>
      </c>
      <c r="R115" s="54">
        <v>28.92</v>
      </c>
      <c r="S115" s="54">
        <v>49.160000000000004</v>
      </c>
      <c r="T115" s="54">
        <v>38.56</v>
      </c>
      <c r="U115" s="54">
        <v>65.56</v>
      </c>
      <c r="V115" s="54"/>
      <c r="W115" s="54"/>
      <c r="X115" s="35"/>
    </row>
    <row r="116" spans="1:24" x14ac:dyDescent="0.35">
      <c r="A116" s="25">
        <v>110</v>
      </c>
      <c r="B116" s="54">
        <v>24.2</v>
      </c>
      <c r="C116" s="54"/>
      <c r="D116" s="54"/>
      <c r="E116" s="54"/>
      <c r="F116" s="169"/>
      <c r="G116" s="54">
        <v>41.14</v>
      </c>
      <c r="H116" s="54">
        <v>12.1</v>
      </c>
      <c r="I116" s="54">
        <v>20.57</v>
      </c>
      <c r="J116" s="54">
        <v>14.52</v>
      </c>
      <c r="K116" s="54">
        <v>24.68</v>
      </c>
      <c r="L116" s="54">
        <v>19.36</v>
      </c>
      <c r="M116" s="54">
        <v>32.909999999999997</v>
      </c>
      <c r="N116" s="54">
        <v>48.4</v>
      </c>
      <c r="O116" s="54">
        <v>82.28</v>
      </c>
      <c r="P116" s="54">
        <v>24.2</v>
      </c>
      <c r="Q116" s="54">
        <v>41.14</v>
      </c>
      <c r="R116" s="54">
        <v>29.04</v>
      </c>
      <c r="S116" s="54">
        <v>49.36</v>
      </c>
      <c r="T116" s="54">
        <v>38.72</v>
      </c>
      <c r="U116" s="54">
        <v>65.820000000000007</v>
      </c>
      <c r="V116" s="54"/>
      <c r="W116" s="54"/>
      <c r="X116" s="35"/>
    </row>
    <row r="117" spans="1:24" x14ac:dyDescent="0.35">
      <c r="A117" s="25">
        <v>111</v>
      </c>
      <c r="B117" s="54">
        <v>24.4</v>
      </c>
      <c r="C117" s="54"/>
      <c r="D117" s="54"/>
      <c r="E117" s="54"/>
      <c r="F117" s="169"/>
      <c r="G117" s="54">
        <v>41.48</v>
      </c>
      <c r="H117" s="54">
        <v>12.2</v>
      </c>
      <c r="I117" s="54">
        <v>20.74</v>
      </c>
      <c r="J117" s="54">
        <v>14.64</v>
      </c>
      <c r="K117" s="54">
        <v>24.89</v>
      </c>
      <c r="L117" s="54">
        <v>19.52</v>
      </c>
      <c r="M117" s="54">
        <v>33.18</v>
      </c>
      <c r="N117" s="54">
        <v>48.8</v>
      </c>
      <c r="O117" s="54">
        <v>82.96</v>
      </c>
      <c r="P117" s="54">
        <v>24.4</v>
      </c>
      <c r="Q117" s="54">
        <v>41.48</v>
      </c>
      <c r="R117" s="54">
        <v>29.28</v>
      </c>
      <c r="S117" s="54">
        <v>49.78</v>
      </c>
      <c r="T117" s="54">
        <v>39.04</v>
      </c>
      <c r="U117" s="54">
        <v>66.36</v>
      </c>
      <c r="V117" s="54"/>
      <c r="W117" s="54"/>
      <c r="X117" s="35"/>
    </row>
    <row r="118" spans="1:24" x14ac:dyDescent="0.35">
      <c r="A118" s="25">
        <v>112</v>
      </c>
      <c r="B118" s="54">
        <v>24.5</v>
      </c>
      <c r="C118" s="54"/>
      <c r="D118" s="54"/>
      <c r="E118" s="54"/>
      <c r="F118" s="169"/>
      <c r="G118" s="54">
        <v>41.65</v>
      </c>
      <c r="H118" s="54">
        <v>12.25</v>
      </c>
      <c r="I118" s="54">
        <v>20.83</v>
      </c>
      <c r="J118" s="54">
        <v>14.7</v>
      </c>
      <c r="K118" s="54">
        <v>24.99</v>
      </c>
      <c r="L118" s="54">
        <v>19.600000000000001</v>
      </c>
      <c r="M118" s="54">
        <v>33.32</v>
      </c>
      <c r="N118" s="54">
        <v>49</v>
      </c>
      <c r="O118" s="54">
        <v>83.3</v>
      </c>
      <c r="P118" s="54">
        <v>24.5</v>
      </c>
      <c r="Q118" s="54">
        <v>41.65</v>
      </c>
      <c r="R118" s="54">
        <v>29.4</v>
      </c>
      <c r="S118" s="54">
        <v>49.980000000000004</v>
      </c>
      <c r="T118" s="54">
        <v>39.200000000000003</v>
      </c>
      <c r="U118" s="54">
        <v>66.64</v>
      </c>
      <c r="V118" s="54"/>
      <c r="W118" s="54"/>
      <c r="X118" s="35"/>
    </row>
    <row r="119" spans="1:24" x14ac:dyDescent="0.35">
      <c r="A119" s="25">
        <v>113</v>
      </c>
      <c r="B119" s="54">
        <v>24.7</v>
      </c>
      <c r="C119" s="54"/>
      <c r="D119" s="54"/>
      <c r="E119" s="54"/>
      <c r="F119" s="169"/>
      <c r="G119" s="54">
        <v>41.99</v>
      </c>
      <c r="H119" s="54">
        <v>12.35</v>
      </c>
      <c r="I119" s="54">
        <v>21</v>
      </c>
      <c r="J119" s="54">
        <v>14.82</v>
      </c>
      <c r="K119" s="54">
        <v>25.19</v>
      </c>
      <c r="L119" s="54">
        <v>19.760000000000002</v>
      </c>
      <c r="M119" s="54">
        <v>33.590000000000003</v>
      </c>
      <c r="N119" s="54">
        <v>49.4</v>
      </c>
      <c r="O119" s="54">
        <v>83.98</v>
      </c>
      <c r="P119" s="54">
        <v>24.7</v>
      </c>
      <c r="Q119" s="54">
        <v>41.99</v>
      </c>
      <c r="R119" s="54">
        <v>29.64</v>
      </c>
      <c r="S119" s="54">
        <v>50.38</v>
      </c>
      <c r="T119" s="54">
        <v>39.520000000000003</v>
      </c>
      <c r="U119" s="54">
        <v>67.180000000000007</v>
      </c>
      <c r="V119" s="54"/>
      <c r="W119" s="54"/>
      <c r="X119" s="35"/>
    </row>
    <row r="120" spans="1:24" x14ac:dyDescent="0.35">
      <c r="A120" s="25">
        <v>114</v>
      </c>
      <c r="B120" s="54">
        <v>24.8</v>
      </c>
      <c r="C120" s="54"/>
      <c r="D120" s="54"/>
      <c r="E120" s="54"/>
      <c r="F120" s="169"/>
      <c r="G120" s="54">
        <v>42.16</v>
      </c>
      <c r="H120" s="54">
        <v>12.4</v>
      </c>
      <c r="I120" s="54">
        <v>21.08</v>
      </c>
      <c r="J120" s="54">
        <v>14.88</v>
      </c>
      <c r="K120" s="54">
        <v>25.3</v>
      </c>
      <c r="L120" s="54">
        <v>19.84</v>
      </c>
      <c r="M120" s="54">
        <v>33.729999999999997</v>
      </c>
      <c r="N120" s="54">
        <v>49.6</v>
      </c>
      <c r="O120" s="54">
        <v>84.32</v>
      </c>
      <c r="P120" s="54">
        <v>24.8</v>
      </c>
      <c r="Q120" s="54">
        <v>42.16</v>
      </c>
      <c r="R120" s="54">
        <v>29.76</v>
      </c>
      <c r="S120" s="54">
        <v>50.6</v>
      </c>
      <c r="T120" s="54">
        <v>39.68</v>
      </c>
      <c r="U120" s="54">
        <v>67.460000000000008</v>
      </c>
      <c r="V120" s="54"/>
      <c r="W120" s="54"/>
      <c r="X120" s="35"/>
    </row>
    <row r="121" spans="1:24" x14ac:dyDescent="0.35">
      <c r="A121" s="25">
        <v>115</v>
      </c>
      <c r="B121" s="54">
        <v>25</v>
      </c>
      <c r="C121" s="54"/>
      <c r="D121" s="54"/>
      <c r="E121" s="54"/>
      <c r="F121" s="169"/>
      <c r="G121" s="54">
        <v>42.5</v>
      </c>
      <c r="H121" s="54">
        <v>12.5</v>
      </c>
      <c r="I121" s="54">
        <v>21.25</v>
      </c>
      <c r="J121" s="54">
        <v>15</v>
      </c>
      <c r="K121" s="54">
        <v>25.5</v>
      </c>
      <c r="L121" s="54">
        <v>20</v>
      </c>
      <c r="M121" s="54">
        <v>34</v>
      </c>
      <c r="N121" s="54">
        <v>50</v>
      </c>
      <c r="O121" s="54">
        <v>85</v>
      </c>
      <c r="P121" s="54">
        <v>25</v>
      </c>
      <c r="Q121" s="54">
        <v>42.5</v>
      </c>
      <c r="R121" s="54">
        <v>30</v>
      </c>
      <c r="S121" s="54">
        <v>51</v>
      </c>
      <c r="T121" s="54">
        <v>40</v>
      </c>
      <c r="U121" s="54">
        <v>68</v>
      </c>
      <c r="V121" s="54"/>
      <c r="W121" s="54"/>
      <c r="X121" s="35"/>
    </row>
    <row r="122" spans="1:24" x14ac:dyDescent="0.35">
      <c r="A122" s="25">
        <v>116</v>
      </c>
      <c r="B122" s="54">
        <v>25.2</v>
      </c>
      <c r="C122" s="54"/>
      <c r="D122" s="54"/>
      <c r="E122" s="54"/>
      <c r="F122" s="169"/>
      <c r="G122" s="54">
        <v>42.84</v>
      </c>
      <c r="H122" s="54">
        <v>12.6</v>
      </c>
      <c r="I122" s="54">
        <v>21.42</v>
      </c>
      <c r="J122" s="54">
        <v>15.12</v>
      </c>
      <c r="K122" s="54">
        <v>25.7</v>
      </c>
      <c r="L122" s="54">
        <v>20.16</v>
      </c>
      <c r="M122" s="54">
        <v>34.270000000000003</v>
      </c>
      <c r="N122" s="54">
        <v>50.4</v>
      </c>
      <c r="O122" s="54">
        <v>85.68</v>
      </c>
      <c r="P122" s="54">
        <v>25.2</v>
      </c>
      <c r="Q122" s="54">
        <v>42.84</v>
      </c>
      <c r="R122" s="54">
        <v>30.24</v>
      </c>
      <c r="S122" s="54">
        <v>51.4</v>
      </c>
      <c r="T122" s="54">
        <v>40.32</v>
      </c>
      <c r="U122" s="54">
        <v>68.540000000000006</v>
      </c>
      <c r="V122" s="54"/>
      <c r="W122" s="54"/>
      <c r="X122" s="35"/>
    </row>
    <row r="123" spans="1:24" x14ac:dyDescent="0.35">
      <c r="A123" s="25">
        <v>117</v>
      </c>
      <c r="B123" s="54">
        <v>25.3</v>
      </c>
      <c r="C123" s="54"/>
      <c r="D123" s="54"/>
      <c r="E123" s="54"/>
      <c r="F123" s="169"/>
      <c r="G123" s="54">
        <v>43.01</v>
      </c>
      <c r="H123" s="54">
        <v>12.65</v>
      </c>
      <c r="I123" s="54">
        <v>21.51</v>
      </c>
      <c r="J123" s="54">
        <v>15.18</v>
      </c>
      <c r="K123" s="54">
        <v>25.81</v>
      </c>
      <c r="L123" s="54">
        <v>20.239999999999998</v>
      </c>
      <c r="M123" s="54">
        <v>34.409999999999997</v>
      </c>
      <c r="N123" s="54">
        <v>50.6</v>
      </c>
      <c r="O123" s="54">
        <v>86.02</v>
      </c>
      <c r="P123" s="54">
        <v>25.3</v>
      </c>
      <c r="Q123" s="54">
        <v>43.01</v>
      </c>
      <c r="R123" s="54">
        <v>30.36</v>
      </c>
      <c r="S123" s="54">
        <v>51.620000000000005</v>
      </c>
      <c r="T123" s="54">
        <v>40.479999999999997</v>
      </c>
      <c r="U123" s="54">
        <v>68.820000000000007</v>
      </c>
      <c r="V123" s="54"/>
      <c r="W123" s="54"/>
      <c r="X123" s="35"/>
    </row>
    <row r="124" spans="1:24" x14ac:dyDescent="0.35">
      <c r="A124" s="25">
        <v>118</v>
      </c>
      <c r="B124" s="54">
        <v>25.5</v>
      </c>
      <c r="C124" s="54"/>
      <c r="D124" s="54"/>
      <c r="E124" s="54"/>
      <c r="F124" s="169"/>
      <c r="G124" s="54">
        <v>43.35</v>
      </c>
      <c r="H124" s="54">
        <v>12.75</v>
      </c>
      <c r="I124" s="54">
        <v>21.68</v>
      </c>
      <c r="J124" s="54">
        <v>15.3</v>
      </c>
      <c r="K124" s="54">
        <v>26.01</v>
      </c>
      <c r="L124" s="54">
        <v>20.399999999999999</v>
      </c>
      <c r="M124" s="54">
        <v>34.68</v>
      </c>
      <c r="N124" s="54">
        <v>51</v>
      </c>
      <c r="O124" s="54">
        <v>86.7</v>
      </c>
      <c r="P124" s="54">
        <v>25.5</v>
      </c>
      <c r="Q124" s="54">
        <v>43.35</v>
      </c>
      <c r="R124" s="54">
        <v>30.6</v>
      </c>
      <c r="S124" s="54">
        <v>52.02</v>
      </c>
      <c r="T124" s="54">
        <v>40.799999999999997</v>
      </c>
      <c r="U124" s="54">
        <v>69.36</v>
      </c>
      <c r="V124" s="54"/>
      <c r="W124" s="54"/>
      <c r="X124" s="35"/>
    </row>
    <row r="125" spans="1:24" x14ac:dyDescent="0.35">
      <c r="A125" s="25">
        <v>119</v>
      </c>
      <c r="B125" s="54">
        <v>25.6</v>
      </c>
      <c r="C125" s="54"/>
      <c r="D125" s="54"/>
      <c r="E125" s="54"/>
      <c r="F125" s="169"/>
      <c r="G125" s="54">
        <v>43.52</v>
      </c>
      <c r="H125" s="54">
        <v>12.8</v>
      </c>
      <c r="I125" s="54">
        <v>21.76</v>
      </c>
      <c r="J125" s="54">
        <v>15.36</v>
      </c>
      <c r="K125" s="54">
        <v>26.11</v>
      </c>
      <c r="L125" s="54">
        <v>20.48</v>
      </c>
      <c r="M125" s="54">
        <v>34.82</v>
      </c>
      <c r="N125" s="54">
        <v>51.2</v>
      </c>
      <c r="O125" s="54">
        <v>87.04</v>
      </c>
      <c r="P125" s="54">
        <v>25.6</v>
      </c>
      <c r="Q125" s="54">
        <v>43.52</v>
      </c>
      <c r="R125" s="54">
        <v>30.72</v>
      </c>
      <c r="S125" s="54">
        <v>52.22</v>
      </c>
      <c r="T125" s="54">
        <v>40.96</v>
      </c>
      <c r="U125" s="54">
        <v>69.64</v>
      </c>
      <c r="V125" s="54"/>
      <c r="W125" s="54"/>
      <c r="X125" s="35"/>
    </row>
    <row r="126" spans="1:24" x14ac:dyDescent="0.35">
      <c r="A126" s="25">
        <v>120</v>
      </c>
      <c r="B126" s="54">
        <v>25.8</v>
      </c>
      <c r="C126" s="54"/>
      <c r="D126" s="54"/>
      <c r="E126" s="54"/>
      <c r="F126" s="169"/>
      <c r="G126" s="54">
        <v>43.86</v>
      </c>
      <c r="H126" s="54">
        <v>12.9</v>
      </c>
      <c r="I126" s="54">
        <v>21.93</v>
      </c>
      <c r="J126" s="54">
        <v>15.48</v>
      </c>
      <c r="K126" s="54">
        <v>26.32</v>
      </c>
      <c r="L126" s="54">
        <v>20.64</v>
      </c>
      <c r="M126" s="54">
        <v>35.090000000000003</v>
      </c>
      <c r="N126" s="54">
        <v>51.6</v>
      </c>
      <c r="O126" s="54">
        <v>87.72</v>
      </c>
      <c r="P126" s="54">
        <v>25.8</v>
      </c>
      <c r="Q126" s="54">
        <v>43.86</v>
      </c>
      <c r="R126" s="54">
        <v>30.96</v>
      </c>
      <c r="S126" s="54">
        <v>52.64</v>
      </c>
      <c r="T126" s="54">
        <v>41.28</v>
      </c>
      <c r="U126" s="54">
        <v>70.180000000000007</v>
      </c>
      <c r="V126" s="54"/>
      <c r="W126" s="54"/>
      <c r="X126" s="35"/>
    </row>
    <row r="127" spans="1:24" x14ac:dyDescent="0.35">
      <c r="A127" s="25">
        <v>121</v>
      </c>
      <c r="B127" s="54">
        <v>25.9</v>
      </c>
      <c r="C127" s="54"/>
      <c r="D127" s="54"/>
      <c r="E127" s="54"/>
      <c r="F127" s="169"/>
      <c r="G127" s="54">
        <v>44.03</v>
      </c>
      <c r="H127" s="54">
        <v>12.95</v>
      </c>
      <c r="I127" s="54">
        <v>22.02</v>
      </c>
      <c r="J127" s="54">
        <v>15.54</v>
      </c>
      <c r="K127" s="54">
        <v>26.42</v>
      </c>
      <c r="L127" s="54">
        <v>20.72</v>
      </c>
      <c r="M127" s="54">
        <v>35.22</v>
      </c>
      <c r="N127" s="54">
        <v>51.8</v>
      </c>
      <c r="O127" s="54">
        <v>88.06</v>
      </c>
      <c r="P127" s="54">
        <v>25.9</v>
      </c>
      <c r="Q127" s="54">
        <v>44.03</v>
      </c>
      <c r="R127" s="54">
        <v>31.08</v>
      </c>
      <c r="S127" s="54">
        <v>52.84</v>
      </c>
      <c r="T127" s="54">
        <v>41.44</v>
      </c>
      <c r="U127" s="54">
        <v>70.44</v>
      </c>
      <c r="V127" s="54"/>
      <c r="W127" s="54"/>
      <c r="X127" s="35"/>
    </row>
    <row r="128" spans="1:24" x14ac:dyDescent="0.35">
      <c r="A128" s="25">
        <v>122</v>
      </c>
      <c r="B128" s="54">
        <v>26</v>
      </c>
      <c r="C128" s="54"/>
      <c r="D128" s="54"/>
      <c r="E128" s="54"/>
      <c r="F128" s="169"/>
      <c r="G128" s="54">
        <v>44.2</v>
      </c>
      <c r="H128" s="54">
        <v>13</v>
      </c>
      <c r="I128" s="54">
        <v>22.1</v>
      </c>
      <c r="J128" s="54">
        <v>15.6</v>
      </c>
      <c r="K128" s="54">
        <v>26.52</v>
      </c>
      <c r="L128" s="54">
        <v>20.8</v>
      </c>
      <c r="M128" s="54">
        <v>35.36</v>
      </c>
      <c r="N128" s="54">
        <v>52</v>
      </c>
      <c r="O128" s="54">
        <v>88.4</v>
      </c>
      <c r="P128" s="54">
        <v>26</v>
      </c>
      <c r="Q128" s="54">
        <v>44.2</v>
      </c>
      <c r="R128" s="54">
        <v>31.2</v>
      </c>
      <c r="S128" s="54">
        <v>53.04</v>
      </c>
      <c r="T128" s="54">
        <v>41.6</v>
      </c>
      <c r="U128" s="54">
        <v>70.72</v>
      </c>
      <c r="V128" s="54"/>
      <c r="W128" s="54"/>
      <c r="X128" s="35"/>
    </row>
    <row r="129" spans="1:24" x14ac:dyDescent="0.35">
      <c r="A129" s="25">
        <v>123</v>
      </c>
      <c r="B129" s="54">
        <v>26.1</v>
      </c>
      <c r="C129" s="54"/>
      <c r="D129" s="54"/>
      <c r="E129" s="54"/>
      <c r="F129" s="169"/>
      <c r="G129" s="54">
        <v>44.37</v>
      </c>
      <c r="H129" s="54">
        <v>13.05</v>
      </c>
      <c r="I129" s="54">
        <v>22.19</v>
      </c>
      <c r="J129" s="54">
        <v>15.66</v>
      </c>
      <c r="K129" s="54">
        <v>26.62</v>
      </c>
      <c r="L129" s="54">
        <v>20.88</v>
      </c>
      <c r="M129" s="54">
        <v>35.5</v>
      </c>
      <c r="N129" s="54">
        <v>52.2</v>
      </c>
      <c r="O129" s="54">
        <v>88.74</v>
      </c>
      <c r="P129" s="54">
        <v>26.1</v>
      </c>
      <c r="Q129" s="54">
        <v>44.37</v>
      </c>
      <c r="R129" s="54">
        <v>31.32</v>
      </c>
      <c r="S129" s="54">
        <v>53.24</v>
      </c>
      <c r="T129" s="54">
        <v>41.76</v>
      </c>
      <c r="U129" s="54">
        <v>71</v>
      </c>
      <c r="V129" s="54"/>
      <c r="W129" s="54"/>
      <c r="X129" s="35"/>
    </row>
    <row r="130" spans="1:24" x14ac:dyDescent="0.35">
      <c r="A130" s="25">
        <v>124</v>
      </c>
      <c r="B130" s="54">
        <v>26.2</v>
      </c>
      <c r="C130" s="54"/>
      <c r="D130" s="54"/>
      <c r="E130" s="54"/>
      <c r="F130" s="169"/>
      <c r="G130" s="54">
        <v>44.54</v>
      </c>
      <c r="H130" s="54">
        <v>13.1</v>
      </c>
      <c r="I130" s="54">
        <v>22.27</v>
      </c>
      <c r="J130" s="54">
        <v>15.72</v>
      </c>
      <c r="K130" s="54">
        <v>26.72</v>
      </c>
      <c r="L130" s="54">
        <v>20.96</v>
      </c>
      <c r="M130" s="54">
        <v>35.630000000000003</v>
      </c>
      <c r="N130" s="54">
        <v>52.4</v>
      </c>
      <c r="O130" s="54">
        <v>89.08</v>
      </c>
      <c r="P130" s="54">
        <v>26.2</v>
      </c>
      <c r="Q130" s="54">
        <v>44.54</v>
      </c>
      <c r="R130" s="54">
        <v>31.44</v>
      </c>
      <c r="S130" s="54">
        <v>53.44</v>
      </c>
      <c r="T130" s="54">
        <v>41.92</v>
      </c>
      <c r="U130" s="54">
        <v>71.260000000000005</v>
      </c>
      <c r="V130" s="54"/>
      <c r="W130" s="54"/>
      <c r="X130" s="35"/>
    </row>
    <row r="131" spans="1:24" x14ac:dyDescent="0.35">
      <c r="A131" s="25">
        <v>125</v>
      </c>
      <c r="B131" s="54">
        <v>26.3</v>
      </c>
      <c r="C131" s="54"/>
      <c r="D131" s="54"/>
      <c r="E131" s="54"/>
      <c r="F131" s="169"/>
      <c r="G131" s="54">
        <v>44.71</v>
      </c>
      <c r="H131" s="54">
        <v>13.15</v>
      </c>
      <c r="I131" s="54">
        <v>22.36</v>
      </c>
      <c r="J131" s="54">
        <v>15.78</v>
      </c>
      <c r="K131" s="54">
        <v>26.83</v>
      </c>
      <c r="L131" s="54">
        <v>21.04</v>
      </c>
      <c r="M131" s="54">
        <v>35.770000000000003</v>
      </c>
      <c r="N131" s="54">
        <v>52.6</v>
      </c>
      <c r="O131" s="54">
        <v>89.42</v>
      </c>
      <c r="P131" s="54">
        <v>26.3</v>
      </c>
      <c r="Q131" s="54">
        <v>44.71</v>
      </c>
      <c r="R131" s="54">
        <v>31.56</v>
      </c>
      <c r="S131" s="54">
        <v>53.660000000000004</v>
      </c>
      <c r="T131" s="54">
        <v>42.08</v>
      </c>
      <c r="U131" s="54">
        <v>71.540000000000006</v>
      </c>
      <c r="V131" s="54"/>
      <c r="W131" s="54"/>
      <c r="X131" s="35"/>
    </row>
    <row r="132" spans="1:24" x14ac:dyDescent="0.35">
      <c r="A132" s="25">
        <v>126</v>
      </c>
      <c r="B132" s="54">
        <v>26.4</v>
      </c>
      <c r="C132" s="54"/>
      <c r="D132" s="54"/>
      <c r="E132" s="54"/>
      <c r="F132" s="169"/>
      <c r="G132" s="54">
        <v>44.88</v>
      </c>
      <c r="H132" s="54">
        <v>13.2</v>
      </c>
      <c r="I132" s="54">
        <v>22.44</v>
      </c>
      <c r="J132" s="54">
        <v>15.84</v>
      </c>
      <c r="K132" s="54">
        <v>26.93</v>
      </c>
      <c r="L132" s="54">
        <v>21.12</v>
      </c>
      <c r="M132" s="54">
        <v>35.9</v>
      </c>
      <c r="N132" s="54">
        <v>52.8</v>
      </c>
      <c r="O132" s="54">
        <v>89.76</v>
      </c>
      <c r="P132" s="54">
        <v>26.4</v>
      </c>
      <c r="Q132" s="54">
        <v>44.88</v>
      </c>
      <c r="R132" s="54">
        <v>31.68</v>
      </c>
      <c r="S132" s="54">
        <v>53.86</v>
      </c>
      <c r="T132" s="54">
        <v>42.24</v>
      </c>
      <c r="U132" s="54">
        <v>71.8</v>
      </c>
      <c r="V132" s="54"/>
      <c r="W132" s="54"/>
      <c r="X132" s="35"/>
    </row>
    <row r="133" spans="1:24" x14ac:dyDescent="0.35">
      <c r="A133" s="25">
        <v>127</v>
      </c>
      <c r="B133" s="54">
        <v>26.5</v>
      </c>
      <c r="C133" s="54"/>
      <c r="D133" s="54"/>
      <c r="E133" s="54"/>
      <c r="F133" s="169"/>
      <c r="G133" s="54">
        <v>45.05</v>
      </c>
      <c r="H133" s="54">
        <v>13.25</v>
      </c>
      <c r="I133" s="54">
        <v>22.53</v>
      </c>
      <c r="J133" s="54">
        <v>15.9</v>
      </c>
      <c r="K133" s="54">
        <v>27.03</v>
      </c>
      <c r="L133" s="54">
        <v>21.2</v>
      </c>
      <c r="M133" s="54">
        <v>36.04</v>
      </c>
      <c r="N133" s="54">
        <v>53</v>
      </c>
      <c r="O133" s="54">
        <v>90.1</v>
      </c>
      <c r="P133" s="54">
        <v>26.5</v>
      </c>
      <c r="Q133" s="54">
        <v>45.05</v>
      </c>
      <c r="R133" s="54">
        <v>31.8</v>
      </c>
      <c r="S133" s="54">
        <v>54.06</v>
      </c>
      <c r="T133" s="54">
        <v>42.4</v>
      </c>
      <c r="U133" s="54">
        <v>72.08</v>
      </c>
      <c r="V133" s="54"/>
      <c r="W133" s="54"/>
      <c r="X133" s="35"/>
    </row>
    <row r="134" spans="1:24" x14ac:dyDescent="0.35">
      <c r="A134" s="25">
        <v>128</v>
      </c>
      <c r="B134" s="54">
        <v>26.6</v>
      </c>
      <c r="C134" s="54"/>
      <c r="D134" s="54"/>
      <c r="E134" s="54"/>
      <c r="F134" s="169"/>
      <c r="G134" s="54">
        <v>45.22</v>
      </c>
      <c r="H134" s="54">
        <v>13.3</v>
      </c>
      <c r="I134" s="54">
        <v>22.61</v>
      </c>
      <c r="J134" s="54">
        <v>15.96</v>
      </c>
      <c r="K134" s="54">
        <v>27.13</v>
      </c>
      <c r="L134" s="54">
        <v>21.28</v>
      </c>
      <c r="M134" s="54">
        <v>36.18</v>
      </c>
      <c r="N134" s="54">
        <v>53.2</v>
      </c>
      <c r="O134" s="54">
        <v>90.44</v>
      </c>
      <c r="P134" s="54">
        <v>26.6</v>
      </c>
      <c r="Q134" s="54">
        <v>45.22</v>
      </c>
      <c r="R134" s="54">
        <v>31.92</v>
      </c>
      <c r="S134" s="54">
        <v>54.26</v>
      </c>
      <c r="T134" s="54">
        <v>42.56</v>
      </c>
      <c r="U134" s="54">
        <v>72.36</v>
      </c>
      <c r="V134" s="54"/>
      <c r="W134" s="54"/>
      <c r="X134" s="35"/>
    </row>
    <row r="135" spans="1:24" x14ac:dyDescent="0.35">
      <c r="A135" s="25">
        <v>129</v>
      </c>
      <c r="B135" s="54">
        <v>26.7</v>
      </c>
      <c r="C135" s="54"/>
      <c r="D135" s="54"/>
      <c r="E135" s="54"/>
      <c r="F135" s="169"/>
      <c r="G135" s="54">
        <v>45.39</v>
      </c>
      <c r="H135" s="54">
        <v>13.35</v>
      </c>
      <c r="I135" s="54">
        <v>22.7</v>
      </c>
      <c r="J135" s="54">
        <v>16.02</v>
      </c>
      <c r="K135" s="54">
        <v>27.23</v>
      </c>
      <c r="L135" s="54">
        <v>21.36</v>
      </c>
      <c r="M135" s="54">
        <v>36.31</v>
      </c>
      <c r="N135" s="54">
        <v>53.4</v>
      </c>
      <c r="O135" s="54">
        <v>90.78</v>
      </c>
      <c r="P135" s="54">
        <v>26.7</v>
      </c>
      <c r="Q135" s="54">
        <v>45.39</v>
      </c>
      <c r="R135" s="54">
        <v>32.04</v>
      </c>
      <c r="S135" s="54">
        <v>54.46</v>
      </c>
      <c r="T135" s="54">
        <v>42.72</v>
      </c>
      <c r="U135" s="54">
        <v>72.62</v>
      </c>
      <c r="V135" s="54"/>
      <c r="W135" s="54"/>
      <c r="X135" s="35"/>
    </row>
    <row r="136" spans="1:24" x14ac:dyDescent="0.35">
      <c r="A136" s="25">
        <v>130</v>
      </c>
      <c r="B136" s="54">
        <v>26.8</v>
      </c>
      <c r="C136" s="54"/>
      <c r="D136" s="54"/>
      <c r="E136" s="54"/>
      <c r="F136" s="169"/>
      <c r="G136" s="54">
        <v>45.56</v>
      </c>
      <c r="H136" s="54">
        <v>13.4</v>
      </c>
      <c r="I136" s="54">
        <v>22.78</v>
      </c>
      <c r="J136" s="54">
        <v>16.079999999999998</v>
      </c>
      <c r="K136" s="54">
        <v>27.34</v>
      </c>
      <c r="L136" s="54">
        <v>21.44</v>
      </c>
      <c r="M136" s="54">
        <v>36.450000000000003</v>
      </c>
      <c r="N136" s="54">
        <v>53.6</v>
      </c>
      <c r="O136" s="54">
        <v>91.12</v>
      </c>
      <c r="P136" s="54">
        <v>26.8</v>
      </c>
      <c r="Q136" s="54">
        <v>45.56</v>
      </c>
      <c r="R136" s="54">
        <v>32.159999999999997</v>
      </c>
      <c r="S136" s="54">
        <v>54.68</v>
      </c>
      <c r="T136" s="54">
        <v>42.88</v>
      </c>
      <c r="U136" s="54">
        <v>72.900000000000006</v>
      </c>
      <c r="V136" s="54"/>
      <c r="W136" s="54"/>
      <c r="X136" s="35"/>
    </row>
    <row r="137" spans="1:24" x14ac:dyDescent="0.35">
      <c r="A137" s="25">
        <v>131</v>
      </c>
      <c r="B137" s="54">
        <v>26.9</v>
      </c>
      <c r="C137" s="54"/>
      <c r="D137" s="54"/>
      <c r="E137" s="54"/>
      <c r="F137" s="169"/>
      <c r="G137" s="54">
        <v>45.73</v>
      </c>
      <c r="H137" s="54">
        <v>13.45</v>
      </c>
      <c r="I137" s="54">
        <v>22.87</v>
      </c>
      <c r="J137" s="54">
        <v>16.14</v>
      </c>
      <c r="K137" s="54">
        <v>27.44</v>
      </c>
      <c r="L137" s="54">
        <v>21.52</v>
      </c>
      <c r="M137" s="54">
        <v>36.58</v>
      </c>
      <c r="N137" s="54">
        <v>53.8</v>
      </c>
      <c r="O137" s="54">
        <v>91.46</v>
      </c>
      <c r="P137" s="54">
        <v>26.9</v>
      </c>
      <c r="Q137" s="54">
        <v>45.73</v>
      </c>
      <c r="R137" s="54">
        <v>32.28</v>
      </c>
      <c r="S137" s="54">
        <v>54.88</v>
      </c>
      <c r="T137" s="54">
        <v>43.04</v>
      </c>
      <c r="U137" s="54">
        <v>73.16</v>
      </c>
      <c r="V137" s="54"/>
      <c r="W137" s="54"/>
      <c r="X137" s="35"/>
    </row>
    <row r="138" spans="1:24" x14ac:dyDescent="0.35">
      <c r="A138" s="25">
        <v>132</v>
      </c>
      <c r="B138" s="54">
        <v>27</v>
      </c>
      <c r="C138" s="54"/>
      <c r="D138" s="54"/>
      <c r="E138" s="54"/>
      <c r="F138" s="169"/>
      <c r="G138" s="54">
        <v>45.9</v>
      </c>
      <c r="H138" s="54">
        <v>13.5</v>
      </c>
      <c r="I138" s="54">
        <v>22.95</v>
      </c>
      <c r="J138" s="54">
        <v>16.2</v>
      </c>
      <c r="K138" s="54">
        <v>27.54</v>
      </c>
      <c r="L138" s="54">
        <v>21.6</v>
      </c>
      <c r="M138" s="54">
        <v>36.72</v>
      </c>
      <c r="N138" s="54">
        <v>54</v>
      </c>
      <c r="O138" s="54">
        <v>91.8</v>
      </c>
      <c r="P138" s="54">
        <v>27</v>
      </c>
      <c r="Q138" s="54">
        <v>45.9</v>
      </c>
      <c r="R138" s="54">
        <v>32.4</v>
      </c>
      <c r="S138" s="54">
        <v>55.08</v>
      </c>
      <c r="T138" s="54">
        <v>43.2</v>
      </c>
      <c r="U138" s="54">
        <v>73.44</v>
      </c>
      <c r="V138" s="54"/>
      <c r="W138" s="54"/>
      <c r="X138" s="35"/>
    </row>
    <row r="139" spans="1:24" x14ac:dyDescent="0.35">
      <c r="A139" s="25">
        <v>133</v>
      </c>
      <c r="B139" s="54">
        <v>27.1</v>
      </c>
      <c r="C139" s="54"/>
      <c r="D139" s="54"/>
      <c r="E139" s="54"/>
      <c r="F139" s="169"/>
      <c r="G139" s="54">
        <v>46.07</v>
      </c>
      <c r="H139" s="54">
        <v>13.55</v>
      </c>
      <c r="I139" s="54">
        <v>23.04</v>
      </c>
      <c r="J139" s="54">
        <v>16.260000000000002</v>
      </c>
      <c r="K139" s="54">
        <v>27.64</v>
      </c>
      <c r="L139" s="54">
        <v>21.68</v>
      </c>
      <c r="M139" s="54">
        <v>36.86</v>
      </c>
      <c r="N139" s="54">
        <v>54.2</v>
      </c>
      <c r="O139" s="54">
        <v>92.14</v>
      </c>
      <c r="P139" s="54">
        <v>27.1</v>
      </c>
      <c r="Q139" s="54">
        <v>46.07</v>
      </c>
      <c r="R139" s="54">
        <v>32.520000000000003</v>
      </c>
      <c r="S139" s="54">
        <v>55.28</v>
      </c>
      <c r="T139" s="54">
        <v>43.36</v>
      </c>
      <c r="U139" s="54">
        <v>73.72</v>
      </c>
      <c r="V139" s="54"/>
      <c r="W139" s="54"/>
      <c r="X139" s="35"/>
    </row>
    <row r="140" spans="1:24" x14ac:dyDescent="0.35">
      <c r="A140" s="25">
        <v>134</v>
      </c>
      <c r="B140" s="54">
        <v>27.2</v>
      </c>
      <c r="C140" s="54"/>
      <c r="D140" s="54"/>
      <c r="E140" s="54"/>
      <c r="F140" s="169"/>
      <c r="G140" s="54">
        <v>46.24</v>
      </c>
      <c r="H140" s="54">
        <v>13.6</v>
      </c>
      <c r="I140" s="54">
        <v>23.12</v>
      </c>
      <c r="J140" s="54">
        <v>16.32</v>
      </c>
      <c r="K140" s="54">
        <v>27.74</v>
      </c>
      <c r="L140" s="54">
        <v>21.76</v>
      </c>
      <c r="M140" s="54">
        <v>36.99</v>
      </c>
      <c r="N140" s="54">
        <v>54.4</v>
      </c>
      <c r="O140" s="54">
        <v>92.48</v>
      </c>
      <c r="P140" s="54">
        <v>27.2</v>
      </c>
      <c r="Q140" s="54">
        <v>46.24</v>
      </c>
      <c r="R140" s="54">
        <v>32.64</v>
      </c>
      <c r="S140" s="54">
        <v>55.480000000000004</v>
      </c>
      <c r="T140" s="54">
        <v>43.52</v>
      </c>
      <c r="U140" s="54">
        <v>73.98</v>
      </c>
      <c r="V140" s="54"/>
      <c r="W140" s="54"/>
      <c r="X140" s="35"/>
    </row>
    <row r="141" spans="1:24" x14ac:dyDescent="0.35">
      <c r="A141" s="25">
        <v>135</v>
      </c>
      <c r="B141" s="54">
        <v>27.3</v>
      </c>
      <c r="C141" s="54"/>
      <c r="D141" s="54"/>
      <c r="E141" s="54"/>
      <c r="F141" s="169"/>
      <c r="G141" s="54">
        <v>46.41</v>
      </c>
      <c r="H141" s="54">
        <v>13.65</v>
      </c>
      <c r="I141" s="54">
        <v>23.21</v>
      </c>
      <c r="J141" s="54">
        <v>16.38</v>
      </c>
      <c r="K141" s="54">
        <v>27.85</v>
      </c>
      <c r="L141" s="54">
        <v>21.84</v>
      </c>
      <c r="M141" s="54">
        <v>37.130000000000003</v>
      </c>
      <c r="N141" s="54">
        <v>54.6</v>
      </c>
      <c r="O141" s="54">
        <v>92.82</v>
      </c>
      <c r="P141" s="54">
        <v>27.3</v>
      </c>
      <c r="Q141" s="54">
        <v>46.41</v>
      </c>
      <c r="R141" s="54">
        <v>32.76</v>
      </c>
      <c r="S141" s="54">
        <v>55.7</v>
      </c>
      <c r="T141" s="54">
        <v>43.68</v>
      </c>
      <c r="U141" s="54">
        <v>74.260000000000005</v>
      </c>
      <c r="V141" s="54"/>
      <c r="W141" s="54"/>
      <c r="X141" s="35"/>
    </row>
    <row r="142" spans="1:24" x14ac:dyDescent="0.35">
      <c r="A142" s="25">
        <v>136</v>
      </c>
      <c r="B142" s="54">
        <v>27.4</v>
      </c>
      <c r="C142" s="54"/>
      <c r="D142" s="54"/>
      <c r="E142" s="54"/>
      <c r="F142" s="169"/>
      <c r="G142" s="54">
        <v>46.58</v>
      </c>
      <c r="H142" s="54">
        <v>13.7</v>
      </c>
      <c r="I142" s="54">
        <v>23.29</v>
      </c>
      <c r="J142" s="54">
        <v>16.440000000000001</v>
      </c>
      <c r="K142" s="54">
        <v>27.95</v>
      </c>
      <c r="L142" s="54">
        <v>21.92</v>
      </c>
      <c r="M142" s="54">
        <v>37.26</v>
      </c>
      <c r="N142" s="54">
        <v>54.8</v>
      </c>
      <c r="O142" s="54">
        <v>93.16</v>
      </c>
      <c r="P142" s="54">
        <v>27.4</v>
      </c>
      <c r="Q142" s="54">
        <v>46.58</v>
      </c>
      <c r="R142" s="54">
        <v>32.880000000000003</v>
      </c>
      <c r="S142" s="54">
        <v>55.9</v>
      </c>
      <c r="T142" s="54">
        <v>43.84</v>
      </c>
      <c r="U142" s="54">
        <v>74.52</v>
      </c>
      <c r="V142" s="54"/>
      <c r="W142" s="54"/>
      <c r="X142" s="35"/>
    </row>
    <row r="143" spans="1:24" x14ac:dyDescent="0.35">
      <c r="A143" s="25">
        <v>137</v>
      </c>
      <c r="B143" s="54">
        <v>27.5</v>
      </c>
      <c r="C143" s="54"/>
      <c r="D143" s="54"/>
      <c r="E143" s="54"/>
      <c r="F143" s="169"/>
      <c r="G143" s="54">
        <v>46.75</v>
      </c>
      <c r="H143" s="54">
        <v>13.75</v>
      </c>
      <c r="I143" s="54">
        <v>23.38</v>
      </c>
      <c r="J143" s="54">
        <v>16.5</v>
      </c>
      <c r="K143" s="54">
        <v>28.05</v>
      </c>
      <c r="L143" s="54">
        <v>22</v>
      </c>
      <c r="M143" s="54">
        <v>37.4</v>
      </c>
      <c r="N143" s="54">
        <v>55</v>
      </c>
      <c r="O143" s="54">
        <v>93.5</v>
      </c>
      <c r="P143" s="54">
        <v>27.5</v>
      </c>
      <c r="Q143" s="54">
        <v>46.75</v>
      </c>
      <c r="R143" s="54">
        <v>33</v>
      </c>
      <c r="S143" s="54">
        <v>56.1</v>
      </c>
      <c r="T143" s="54">
        <v>44</v>
      </c>
      <c r="U143" s="54">
        <v>74.8</v>
      </c>
      <c r="V143" s="54"/>
      <c r="W143" s="54"/>
      <c r="X143" s="35"/>
    </row>
    <row r="144" spans="1:24" x14ac:dyDescent="0.35">
      <c r="A144" s="25">
        <v>138</v>
      </c>
      <c r="B144" s="54">
        <v>27.6</v>
      </c>
      <c r="C144" s="54"/>
      <c r="D144" s="54"/>
      <c r="E144" s="54"/>
      <c r="F144" s="169"/>
      <c r="G144" s="54">
        <v>46.92</v>
      </c>
      <c r="H144" s="54">
        <v>13.8</v>
      </c>
      <c r="I144" s="54">
        <v>23.46</v>
      </c>
      <c r="J144" s="54">
        <v>16.559999999999999</v>
      </c>
      <c r="K144" s="54">
        <v>28.15</v>
      </c>
      <c r="L144" s="54">
        <v>22.08</v>
      </c>
      <c r="M144" s="54">
        <v>37.54</v>
      </c>
      <c r="N144" s="54">
        <v>55.2</v>
      </c>
      <c r="O144" s="54">
        <v>93.84</v>
      </c>
      <c r="P144" s="54">
        <v>27.6</v>
      </c>
      <c r="Q144" s="54">
        <v>46.92</v>
      </c>
      <c r="R144" s="54">
        <v>33.119999999999997</v>
      </c>
      <c r="S144" s="54">
        <v>56.300000000000004</v>
      </c>
      <c r="T144" s="54">
        <v>44.16</v>
      </c>
      <c r="U144" s="54">
        <v>75.08</v>
      </c>
      <c r="V144" s="54"/>
      <c r="W144" s="54"/>
      <c r="X144" s="35"/>
    </row>
    <row r="145" spans="1:24" x14ac:dyDescent="0.35">
      <c r="A145" s="25">
        <v>139</v>
      </c>
      <c r="B145" s="54">
        <v>27.7</v>
      </c>
      <c r="C145" s="54"/>
      <c r="D145" s="54"/>
      <c r="E145" s="54"/>
      <c r="F145" s="169"/>
      <c r="G145" s="54">
        <v>47.09</v>
      </c>
      <c r="H145" s="54">
        <v>13.85</v>
      </c>
      <c r="I145" s="54">
        <v>23.55</v>
      </c>
      <c r="J145" s="54">
        <v>16.62</v>
      </c>
      <c r="K145" s="54">
        <v>28.25</v>
      </c>
      <c r="L145" s="54">
        <v>22.16</v>
      </c>
      <c r="M145" s="54">
        <v>37.67</v>
      </c>
      <c r="N145" s="54">
        <v>55.4</v>
      </c>
      <c r="O145" s="54">
        <v>94.18</v>
      </c>
      <c r="P145" s="54">
        <v>27.7</v>
      </c>
      <c r="Q145" s="54">
        <v>47.09</v>
      </c>
      <c r="R145" s="54">
        <v>33.24</v>
      </c>
      <c r="S145" s="54">
        <v>56.5</v>
      </c>
      <c r="T145" s="54">
        <v>44.32</v>
      </c>
      <c r="U145" s="54">
        <v>75.34</v>
      </c>
      <c r="V145" s="54"/>
      <c r="W145" s="54"/>
      <c r="X145" s="35"/>
    </row>
    <row r="146" spans="1:24" x14ac:dyDescent="0.35">
      <c r="A146" s="25">
        <v>140</v>
      </c>
      <c r="B146" s="54">
        <v>27.8</v>
      </c>
      <c r="C146" s="54"/>
      <c r="D146" s="54"/>
      <c r="E146" s="54"/>
      <c r="F146" s="169"/>
      <c r="G146" s="54">
        <v>47.26</v>
      </c>
      <c r="H146" s="54">
        <v>13.9</v>
      </c>
      <c r="I146" s="54">
        <v>23.63</v>
      </c>
      <c r="J146" s="54">
        <v>16.68</v>
      </c>
      <c r="K146" s="54">
        <v>28.36</v>
      </c>
      <c r="L146" s="54">
        <v>22.24</v>
      </c>
      <c r="M146" s="54">
        <v>37.81</v>
      </c>
      <c r="N146" s="54">
        <v>55.6</v>
      </c>
      <c r="O146" s="54">
        <v>94.52</v>
      </c>
      <c r="P146" s="54">
        <v>27.8</v>
      </c>
      <c r="Q146" s="54">
        <v>47.26</v>
      </c>
      <c r="R146" s="54">
        <v>33.36</v>
      </c>
      <c r="S146" s="54">
        <v>56.72</v>
      </c>
      <c r="T146" s="54">
        <v>44.48</v>
      </c>
      <c r="U146" s="54">
        <v>75.62</v>
      </c>
      <c r="V146" s="54"/>
      <c r="W146" s="54"/>
      <c r="X146" s="35"/>
    </row>
    <row r="147" spans="1:24" x14ac:dyDescent="0.35">
      <c r="A147" s="25">
        <v>141</v>
      </c>
      <c r="B147" s="54">
        <v>27.9</v>
      </c>
      <c r="C147" s="54"/>
      <c r="D147" s="54"/>
      <c r="E147" s="54"/>
      <c r="F147" s="169"/>
      <c r="G147" s="54">
        <v>47.43</v>
      </c>
      <c r="H147" s="54">
        <v>13.95</v>
      </c>
      <c r="I147" s="54">
        <v>23.72</v>
      </c>
      <c r="J147" s="54">
        <v>16.739999999999998</v>
      </c>
      <c r="K147" s="54">
        <v>28.46</v>
      </c>
      <c r="L147" s="54">
        <v>22.32</v>
      </c>
      <c r="M147" s="54">
        <v>37.94</v>
      </c>
      <c r="N147" s="54">
        <v>55.8</v>
      </c>
      <c r="O147" s="54">
        <v>94.86</v>
      </c>
      <c r="P147" s="54">
        <v>27.9</v>
      </c>
      <c r="Q147" s="54">
        <v>47.43</v>
      </c>
      <c r="R147" s="54">
        <v>33.479999999999997</v>
      </c>
      <c r="S147" s="54">
        <v>56.92</v>
      </c>
      <c r="T147" s="54">
        <v>44.64</v>
      </c>
      <c r="U147" s="54">
        <v>75.88</v>
      </c>
      <c r="V147" s="54"/>
      <c r="W147" s="54"/>
      <c r="X147" s="35"/>
    </row>
    <row r="148" spans="1:24" x14ac:dyDescent="0.35">
      <c r="A148" s="25">
        <v>142</v>
      </c>
      <c r="B148" s="54">
        <v>28</v>
      </c>
      <c r="C148" s="54"/>
      <c r="D148" s="54"/>
      <c r="E148" s="54"/>
      <c r="F148" s="169"/>
      <c r="G148" s="54">
        <v>47.6</v>
      </c>
      <c r="H148" s="54">
        <v>14</v>
      </c>
      <c r="I148" s="54">
        <v>23.8</v>
      </c>
      <c r="J148" s="54">
        <v>16.8</v>
      </c>
      <c r="K148" s="54">
        <v>28.56</v>
      </c>
      <c r="L148" s="54">
        <v>22.4</v>
      </c>
      <c r="M148" s="54">
        <v>38.08</v>
      </c>
      <c r="N148" s="54">
        <v>56</v>
      </c>
      <c r="O148" s="54">
        <v>95.2</v>
      </c>
      <c r="P148" s="54">
        <v>28</v>
      </c>
      <c r="Q148" s="54">
        <v>47.6</v>
      </c>
      <c r="R148" s="54">
        <v>33.6</v>
      </c>
      <c r="S148" s="54">
        <v>57.120000000000005</v>
      </c>
      <c r="T148" s="54">
        <v>44.8</v>
      </c>
      <c r="U148" s="54">
        <v>76.16</v>
      </c>
      <c r="V148" s="54"/>
      <c r="W148" s="54"/>
      <c r="X148" s="35"/>
    </row>
    <row r="149" spans="1:24" x14ac:dyDescent="0.35">
      <c r="A149" s="25">
        <v>143</v>
      </c>
      <c r="B149" s="54">
        <v>28.1</v>
      </c>
      <c r="C149" s="54"/>
      <c r="D149" s="54"/>
      <c r="E149" s="54"/>
      <c r="F149" s="169"/>
      <c r="G149" s="54">
        <v>47.77</v>
      </c>
      <c r="H149" s="54">
        <v>14.05</v>
      </c>
      <c r="I149" s="54">
        <v>23.89</v>
      </c>
      <c r="J149" s="54">
        <v>16.86</v>
      </c>
      <c r="K149" s="54">
        <v>28.66</v>
      </c>
      <c r="L149" s="54">
        <v>22.48</v>
      </c>
      <c r="M149" s="54">
        <v>38.22</v>
      </c>
      <c r="N149" s="54">
        <v>56.2</v>
      </c>
      <c r="O149" s="54">
        <v>95.54</v>
      </c>
      <c r="P149" s="54">
        <v>28.1</v>
      </c>
      <c r="Q149" s="54">
        <v>47.77</v>
      </c>
      <c r="R149" s="54">
        <v>33.72</v>
      </c>
      <c r="S149" s="54">
        <v>57.32</v>
      </c>
      <c r="T149" s="54">
        <v>44.96</v>
      </c>
      <c r="U149" s="54">
        <v>76.44</v>
      </c>
      <c r="V149" s="54"/>
      <c r="W149" s="54"/>
      <c r="X149" s="35"/>
    </row>
    <row r="150" spans="1:24" x14ac:dyDescent="0.35">
      <c r="A150" s="25">
        <v>144</v>
      </c>
      <c r="B150" s="54">
        <v>28.2</v>
      </c>
      <c r="C150" s="54"/>
      <c r="D150" s="54"/>
      <c r="E150" s="54"/>
      <c r="F150" s="169"/>
      <c r="G150" s="54">
        <v>47.94</v>
      </c>
      <c r="H150" s="54">
        <v>14.1</v>
      </c>
      <c r="I150" s="54">
        <v>23.97</v>
      </c>
      <c r="J150" s="54">
        <v>16.920000000000002</v>
      </c>
      <c r="K150" s="54">
        <v>28.76</v>
      </c>
      <c r="L150" s="54">
        <v>22.56</v>
      </c>
      <c r="M150" s="54">
        <v>38.35</v>
      </c>
      <c r="N150" s="54">
        <v>56.4</v>
      </c>
      <c r="O150" s="54">
        <v>95.88</v>
      </c>
      <c r="P150" s="54">
        <v>28.2</v>
      </c>
      <c r="Q150" s="54">
        <v>47.94</v>
      </c>
      <c r="R150" s="54">
        <v>33.840000000000003</v>
      </c>
      <c r="S150" s="54">
        <v>57.52</v>
      </c>
      <c r="T150" s="54">
        <v>45.12</v>
      </c>
      <c r="U150" s="54">
        <v>76.7</v>
      </c>
      <c r="V150" s="54"/>
      <c r="W150" s="54"/>
      <c r="X150" s="35"/>
    </row>
    <row r="151" spans="1:24" x14ac:dyDescent="0.35">
      <c r="A151" s="25">
        <v>145</v>
      </c>
      <c r="B151" s="54">
        <v>28.3</v>
      </c>
      <c r="C151" s="54"/>
      <c r="D151" s="54"/>
      <c r="E151" s="54"/>
      <c r="F151" s="169"/>
      <c r="G151" s="54">
        <v>48.11</v>
      </c>
      <c r="H151" s="54">
        <v>14.15</v>
      </c>
      <c r="I151" s="54">
        <v>24.06</v>
      </c>
      <c r="J151" s="54">
        <v>16.98</v>
      </c>
      <c r="K151" s="54">
        <v>28.87</v>
      </c>
      <c r="L151" s="54">
        <v>22.64</v>
      </c>
      <c r="M151" s="54">
        <v>38.49</v>
      </c>
      <c r="N151" s="54">
        <v>56.6</v>
      </c>
      <c r="O151" s="54">
        <v>96.22</v>
      </c>
      <c r="P151" s="54">
        <v>28.3</v>
      </c>
      <c r="Q151" s="54">
        <v>48.11</v>
      </c>
      <c r="R151" s="54">
        <v>33.96</v>
      </c>
      <c r="S151" s="54">
        <v>57.74</v>
      </c>
      <c r="T151" s="54">
        <v>45.28</v>
      </c>
      <c r="U151" s="54">
        <v>76.98</v>
      </c>
      <c r="V151" s="54"/>
      <c r="W151" s="54"/>
      <c r="X151" s="35"/>
    </row>
    <row r="152" spans="1:24" x14ac:dyDescent="0.35">
      <c r="A152" s="25">
        <v>146</v>
      </c>
      <c r="B152" s="54">
        <v>28.4</v>
      </c>
      <c r="C152" s="54"/>
      <c r="D152" s="54"/>
      <c r="E152" s="54"/>
      <c r="F152" s="169"/>
      <c r="G152" s="54">
        <v>48.28</v>
      </c>
      <c r="H152" s="54">
        <v>14.2</v>
      </c>
      <c r="I152" s="54">
        <v>24.14</v>
      </c>
      <c r="J152" s="54">
        <v>17.04</v>
      </c>
      <c r="K152" s="54">
        <v>28.97</v>
      </c>
      <c r="L152" s="54">
        <v>22.72</v>
      </c>
      <c r="M152" s="54">
        <v>38.619999999999997</v>
      </c>
      <c r="N152" s="54">
        <v>56.8</v>
      </c>
      <c r="O152" s="54">
        <v>96.56</v>
      </c>
      <c r="P152" s="54">
        <v>28.4</v>
      </c>
      <c r="Q152" s="54">
        <v>48.28</v>
      </c>
      <c r="R152" s="54">
        <v>34.08</v>
      </c>
      <c r="S152" s="54">
        <v>57.94</v>
      </c>
      <c r="T152" s="54">
        <v>45.44</v>
      </c>
      <c r="U152" s="54">
        <v>77.239999999999995</v>
      </c>
      <c r="V152" s="54"/>
      <c r="W152" s="54"/>
      <c r="X152" s="35"/>
    </row>
    <row r="153" spans="1:24" x14ac:dyDescent="0.35">
      <c r="A153" s="25">
        <v>147</v>
      </c>
      <c r="B153" s="54">
        <v>28.5</v>
      </c>
      <c r="C153" s="54"/>
      <c r="D153" s="54"/>
      <c r="E153" s="54"/>
      <c r="F153" s="169"/>
      <c r="G153" s="54">
        <v>48.45</v>
      </c>
      <c r="H153" s="54">
        <v>14.25</v>
      </c>
      <c r="I153" s="54">
        <v>24.23</v>
      </c>
      <c r="J153" s="54">
        <v>17.100000000000001</v>
      </c>
      <c r="K153" s="54">
        <v>29.07</v>
      </c>
      <c r="L153" s="54">
        <v>22.8</v>
      </c>
      <c r="M153" s="54">
        <v>38.76</v>
      </c>
      <c r="N153" s="54">
        <v>57</v>
      </c>
      <c r="O153" s="54">
        <v>96.9</v>
      </c>
      <c r="P153" s="54">
        <v>28.5</v>
      </c>
      <c r="Q153" s="54">
        <v>48.45</v>
      </c>
      <c r="R153" s="54">
        <v>34.200000000000003</v>
      </c>
      <c r="S153" s="54">
        <v>58.14</v>
      </c>
      <c r="T153" s="54">
        <v>45.6</v>
      </c>
      <c r="U153" s="54">
        <v>77.52</v>
      </c>
      <c r="V153" s="54"/>
      <c r="W153" s="54"/>
      <c r="X153" s="35"/>
    </row>
    <row r="154" spans="1:24" x14ac:dyDescent="0.35">
      <c r="A154" s="25">
        <v>148</v>
      </c>
      <c r="B154" s="54">
        <v>28.6</v>
      </c>
      <c r="C154" s="54"/>
      <c r="D154" s="54"/>
      <c r="E154" s="54"/>
      <c r="F154" s="169"/>
      <c r="G154" s="54">
        <v>48.62</v>
      </c>
      <c r="H154" s="54">
        <v>14.3</v>
      </c>
      <c r="I154" s="54">
        <v>24.31</v>
      </c>
      <c r="J154" s="54">
        <v>17.16</v>
      </c>
      <c r="K154" s="54">
        <v>29.17</v>
      </c>
      <c r="L154" s="54">
        <v>22.88</v>
      </c>
      <c r="M154" s="54">
        <v>38.9</v>
      </c>
      <c r="N154" s="54">
        <v>57.2</v>
      </c>
      <c r="O154" s="54">
        <v>97.24</v>
      </c>
      <c r="P154" s="54">
        <v>28.6</v>
      </c>
      <c r="Q154" s="54">
        <v>48.62</v>
      </c>
      <c r="R154" s="54">
        <v>34.32</v>
      </c>
      <c r="S154" s="54">
        <v>58.34</v>
      </c>
      <c r="T154" s="54">
        <v>45.76</v>
      </c>
      <c r="U154" s="54">
        <v>77.8</v>
      </c>
      <c r="V154" s="54"/>
      <c r="W154" s="54"/>
      <c r="X154" s="35"/>
    </row>
    <row r="155" spans="1:24" x14ac:dyDescent="0.35">
      <c r="A155" s="25">
        <v>149</v>
      </c>
      <c r="B155" s="54">
        <v>28.7</v>
      </c>
      <c r="C155" s="54"/>
      <c r="D155" s="54"/>
      <c r="E155" s="54"/>
      <c r="F155" s="169"/>
      <c r="G155" s="54">
        <v>48.79</v>
      </c>
      <c r="H155" s="54">
        <v>14.35</v>
      </c>
      <c r="I155" s="54">
        <v>24.4</v>
      </c>
      <c r="J155" s="54">
        <v>17.22</v>
      </c>
      <c r="K155" s="54">
        <v>29.27</v>
      </c>
      <c r="L155" s="54">
        <v>22.96</v>
      </c>
      <c r="M155" s="54">
        <v>39.03</v>
      </c>
      <c r="N155" s="54">
        <v>57.4</v>
      </c>
      <c r="O155" s="54">
        <v>97.58</v>
      </c>
      <c r="P155" s="54">
        <v>28.7</v>
      </c>
      <c r="Q155" s="54">
        <v>48.79</v>
      </c>
      <c r="R155" s="54">
        <v>34.44</v>
      </c>
      <c r="S155" s="54">
        <v>58.54</v>
      </c>
      <c r="T155" s="54">
        <v>45.92</v>
      </c>
      <c r="U155" s="54">
        <v>78.06</v>
      </c>
      <c r="V155" s="54"/>
      <c r="W155" s="54"/>
      <c r="X155" s="35"/>
    </row>
    <row r="156" spans="1:24" x14ac:dyDescent="0.35">
      <c r="A156" s="25">
        <v>150</v>
      </c>
      <c r="B156" s="54">
        <v>28.8</v>
      </c>
      <c r="C156" s="54"/>
      <c r="D156" s="54"/>
      <c r="E156" s="54"/>
      <c r="F156" s="169"/>
      <c r="G156" s="54">
        <v>48.96</v>
      </c>
      <c r="H156" s="54">
        <v>14.4</v>
      </c>
      <c r="I156" s="54">
        <v>24.48</v>
      </c>
      <c r="J156" s="54">
        <v>17.28</v>
      </c>
      <c r="K156" s="54">
        <v>29.38</v>
      </c>
      <c r="L156" s="54">
        <v>23.04</v>
      </c>
      <c r="M156" s="54">
        <v>39.17</v>
      </c>
      <c r="N156" s="54">
        <v>57.6</v>
      </c>
      <c r="O156" s="54">
        <v>97.92</v>
      </c>
      <c r="P156" s="54">
        <v>28.8</v>
      </c>
      <c r="Q156" s="54">
        <v>48.96</v>
      </c>
      <c r="R156" s="54">
        <v>34.56</v>
      </c>
      <c r="S156" s="54">
        <v>58.76</v>
      </c>
      <c r="T156" s="54">
        <v>46.08</v>
      </c>
      <c r="U156" s="54">
        <v>78.34</v>
      </c>
      <c r="V156" s="54"/>
      <c r="W156" s="54"/>
      <c r="X156" s="35"/>
    </row>
    <row r="157" spans="1:24" x14ac:dyDescent="0.35">
      <c r="A157" s="25">
        <v>151</v>
      </c>
      <c r="B157" s="54">
        <v>28.9</v>
      </c>
      <c r="C157" s="54"/>
      <c r="D157" s="54"/>
      <c r="E157" s="54"/>
      <c r="F157" s="169"/>
      <c r="G157" s="54">
        <v>49.13</v>
      </c>
      <c r="H157" s="54">
        <v>14.45</v>
      </c>
      <c r="I157" s="54">
        <v>24.57</v>
      </c>
      <c r="J157" s="54">
        <v>17.34</v>
      </c>
      <c r="K157" s="54">
        <v>29.48</v>
      </c>
      <c r="L157" s="54">
        <v>23.12</v>
      </c>
      <c r="M157" s="54">
        <v>39.299999999999997</v>
      </c>
      <c r="N157" s="54">
        <v>57.8</v>
      </c>
      <c r="O157" s="54">
        <v>98.26</v>
      </c>
      <c r="P157" s="54">
        <v>28.9</v>
      </c>
      <c r="Q157" s="54">
        <v>49.13</v>
      </c>
      <c r="R157" s="54">
        <v>34.68</v>
      </c>
      <c r="S157" s="54">
        <v>58.96</v>
      </c>
      <c r="T157" s="54">
        <v>46.24</v>
      </c>
      <c r="U157" s="54">
        <v>78.600000000000009</v>
      </c>
      <c r="V157" s="54"/>
      <c r="W157" s="54"/>
      <c r="X157" s="35"/>
    </row>
    <row r="158" spans="1:24" x14ac:dyDescent="0.35">
      <c r="A158" s="25">
        <v>152</v>
      </c>
      <c r="B158" s="54">
        <v>29</v>
      </c>
      <c r="C158" s="54"/>
      <c r="D158" s="54"/>
      <c r="E158" s="54"/>
      <c r="F158" s="169"/>
      <c r="G158" s="54">
        <v>49.3</v>
      </c>
      <c r="H158" s="54">
        <v>14.5</v>
      </c>
      <c r="I158" s="54">
        <v>24.65</v>
      </c>
      <c r="J158" s="54">
        <v>17.399999999999999</v>
      </c>
      <c r="K158" s="54">
        <v>29.58</v>
      </c>
      <c r="L158" s="54">
        <v>23.2</v>
      </c>
      <c r="M158" s="54">
        <v>39.44</v>
      </c>
      <c r="N158" s="54">
        <v>58</v>
      </c>
      <c r="O158" s="54">
        <v>98.6</v>
      </c>
      <c r="P158" s="54">
        <v>29</v>
      </c>
      <c r="Q158" s="54">
        <v>49.3</v>
      </c>
      <c r="R158" s="54">
        <v>34.799999999999997</v>
      </c>
      <c r="S158" s="54">
        <v>59.160000000000004</v>
      </c>
      <c r="T158" s="54">
        <v>46.4</v>
      </c>
      <c r="U158" s="54">
        <v>78.88</v>
      </c>
      <c r="V158" s="54"/>
      <c r="W158" s="54"/>
      <c r="X158" s="35"/>
    </row>
    <row r="159" spans="1:24" x14ac:dyDescent="0.35">
      <c r="A159" s="25">
        <v>153</v>
      </c>
      <c r="B159" s="54">
        <v>29.1</v>
      </c>
      <c r="C159" s="54"/>
      <c r="D159" s="54"/>
      <c r="E159" s="54"/>
      <c r="F159" s="169"/>
      <c r="G159" s="54">
        <v>49.47</v>
      </c>
      <c r="H159" s="54">
        <v>14.55</v>
      </c>
      <c r="I159" s="54">
        <v>24.74</v>
      </c>
      <c r="J159" s="54">
        <v>17.46</v>
      </c>
      <c r="K159" s="54">
        <v>29.68</v>
      </c>
      <c r="L159" s="54">
        <v>23.28</v>
      </c>
      <c r="M159" s="54">
        <v>39.58</v>
      </c>
      <c r="N159" s="54">
        <v>58.2</v>
      </c>
      <c r="O159" s="54">
        <v>98.94</v>
      </c>
      <c r="P159" s="54">
        <v>29.1</v>
      </c>
      <c r="Q159" s="54">
        <v>49.47</v>
      </c>
      <c r="R159" s="54">
        <v>34.92</v>
      </c>
      <c r="S159" s="54">
        <v>59.36</v>
      </c>
      <c r="T159" s="54">
        <v>46.56</v>
      </c>
      <c r="U159" s="54">
        <v>79.16</v>
      </c>
      <c r="V159" s="54"/>
      <c r="W159" s="35"/>
      <c r="X159" s="35"/>
    </row>
    <row r="160" spans="1:24" x14ac:dyDescent="0.35">
      <c r="A160" s="25">
        <v>154</v>
      </c>
      <c r="B160" s="54">
        <v>29.2</v>
      </c>
      <c r="C160" s="54"/>
      <c r="D160" s="54"/>
      <c r="E160" s="54"/>
      <c r="F160" s="169"/>
      <c r="G160" s="54">
        <v>49.64</v>
      </c>
      <c r="H160" s="54">
        <v>14.6</v>
      </c>
      <c r="I160" s="54">
        <v>24.82</v>
      </c>
      <c r="J160" s="54">
        <v>17.52</v>
      </c>
      <c r="K160" s="54">
        <v>29.78</v>
      </c>
      <c r="L160" s="54">
        <v>23.36</v>
      </c>
      <c r="M160" s="54">
        <v>39.71</v>
      </c>
      <c r="N160" s="54">
        <v>58.4</v>
      </c>
      <c r="O160" s="54">
        <v>99.28</v>
      </c>
      <c r="P160" s="54">
        <v>29.2</v>
      </c>
      <c r="Q160" s="54">
        <v>49.64</v>
      </c>
      <c r="R160" s="54">
        <v>35.04</v>
      </c>
      <c r="S160" s="54">
        <v>59.56</v>
      </c>
      <c r="T160" s="54">
        <v>46.72</v>
      </c>
      <c r="U160" s="54">
        <v>79.42</v>
      </c>
      <c r="V160" s="54"/>
      <c r="W160" s="35"/>
      <c r="X160" s="35"/>
    </row>
    <row r="161" spans="1:24" x14ac:dyDescent="0.35">
      <c r="A161" s="25">
        <v>155</v>
      </c>
      <c r="B161" s="54">
        <v>29.3</v>
      </c>
      <c r="C161" s="54"/>
      <c r="D161" s="54"/>
      <c r="E161" s="54"/>
      <c r="F161" s="169"/>
      <c r="G161" s="54">
        <v>49.81</v>
      </c>
      <c r="H161" s="54">
        <v>14.65</v>
      </c>
      <c r="I161" s="54">
        <v>24.91</v>
      </c>
      <c r="J161" s="54">
        <v>17.579999999999998</v>
      </c>
      <c r="K161" s="54">
        <v>29.89</v>
      </c>
      <c r="L161" s="54">
        <v>23.44</v>
      </c>
      <c r="M161" s="54">
        <v>39.85</v>
      </c>
      <c r="N161" s="54">
        <v>58.6</v>
      </c>
      <c r="O161" s="54">
        <v>99.62</v>
      </c>
      <c r="P161" s="54">
        <v>29.3</v>
      </c>
      <c r="Q161" s="54">
        <v>49.81</v>
      </c>
      <c r="R161" s="54">
        <v>35.159999999999997</v>
      </c>
      <c r="S161" s="54">
        <v>59.78</v>
      </c>
      <c r="T161" s="54">
        <v>46.88</v>
      </c>
      <c r="U161" s="54">
        <v>79.7</v>
      </c>
      <c r="V161" s="54"/>
      <c r="W161" s="35"/>
      <c r="X161" s="35"/>
    </row>
    <row r="162" spans="1:24" x14ac:dyDescent="0.35">
      <c r="A162" s="25">
        <v>156</v>
      </c>
      <c r="B162" s="54">
        <v>29.3</v>
      </c>
      <c r="C162" s="54"/>
      <c r="D162" s="54"/>
      <c r="E162" s="54"/>
      <c r="F162" s="169"/>
      <c r="G162" s="54">
        <v>49.81</v>
      </c>
      <c r="H162" s="54">
        <v>14.65</v>
      </c>
      <c r="I162" s="54">
        <v>24.91</v>
      </c>
      <c r="J162" s="54">
        <v>17.579999999999998</v>
      </c>
      <c r="K162" s="54">
        <v>29.89</v>
      </c>
      <c r="L162" s="54">
        <v>23.44</v>
      </c>
      <c r="M162" s="54">
        <v>39.85</v>
      </c>
      <c r="N162" s="54">
        <v>58.6</v>
      </c>
      <c r="O162" s="54">
        <v>99.62</v>
      </c>
      <c r="P162" s="54">
        <v>29.3</v>
      </c>
      <c r="Q162" s="54">
        <v>49.81</v>
      </c>
      <c r="R162" s="54">
        <v>35.159999999999997</v>
      </c>
      <c r="S162" s="54">
        <v>59.78</v>
      </c>
      <c r="T162" s="54">
        <v>46.88</v>
      </c>
      <c r="U162" s="54">
        <v>79.7</v>
      </c>
      <c r="V162" s="54"/>
      <c r="W162" s="35"/>
      <c r="X162" s="35"/>
    </row>
    <row r="163" spans="1:24" x14ac:dyDescent="0.35">
      <c r="A163" s="25">
        <v>157</v>
      </c>
      <c r="B163" s="54">
        <v>29.4</v>
      </c>
      <c r="C163" s="54"/>
      <c r="D163" s="54"/>
      <c r="E163" s="54"/>
      <c r="F163" s="169"/>
      <c r="G163" s="54">
        <v>49.98</v>
      </c>
      <c r="H163" s="54">
        <v>14.7</v>
      </c>
      <c r="I163" s="54">
        <v>24.99</v>
      </c>
      <c r="J163" s="54">
        <v>17.64</v>
      </c>
      <c r="K163" s="54">
        <v>29.99</v>
      </c>
      <c r="L163" s="54">
        <v>23.52</v>
      </c>
      <c r="M163" s="54">
        <v>39.979999999999997</v>
      </c>
      <c r="N163" s="54">
        <v>58.8</v>
      </c>
      <c r="O163" s="54">
        <v>99.96</v>
      </c>
      <c r="P163" s="54">
        <v>29.4</v>
      </c>
      <c r="Q163" s="54">
        <v>49.98</v>
      </c>
      <c r="R163" s="54">
        <v>35.28</v>
      </c>
      <c r="S163" s="54">
        <v>59.980000000000004</v>
      </c>
      <c r="T163" s="54">
        <v>47.04</v>
      </c>
      <c r="U163" s="54">
        <v>79.960000000000008</v>
      </c>
      <c r="V163" s="54"/>
      <c r="W163" s="35"/>
      <c r="X163" s="35"/>
    </row>
    <row r="164" spans="1:24" x14ac:dyDescent="0.35">
      <c r="A164" s="25">
        <v>158</v>
      </c>
      <c r="B164" s="54">
        <v>29.5</v>
      </c>
      <c r="C164" s="54"/>
      <c r="D164" s="54"/>
      <c r="E164" s="54"/>
      <c r="F164" s="169"/>
      <c r="G164" s="54">
        <v>50.15</v>
      </c>
      <c r="H164" s="54">
        <v>14.75</v>
      </c>
      <c r="I164" s="54">
        <v>25.08</v>
      </c>
      <c r="J164" s="54">
        <v>17.7</v>
      </c>
      <c r="K164" s="54">
        <v>30.09</v>
      </c>
      <c r="L164" s="54">
        <v>23.6</v>
      </c>
      <c r="M164" s="54">
        <v>40.119999999999997</v>
      </c>
      <c r="N164" s="54">
        <v>59</v>
      </c>
      <c r="O164" s="54">
        <v>100.3</v>
      </c>
      <c r="P164" s="54">
        <v>29.5</v>
      </c>
      <c r="Q164" s="54">
        <v>50.15</v>
      </c>
      <c r="R164" s="54">
        <v>35.4</v>
      </c>
      <c r="S164" s="54">
        <v>60.18</v>
      </c>
      <c r="T164" s="54">
        <v>47.2</v>
      </c>
      <c r="U164" s="54">
        <v>80.239999999999995</v>
      </c>
      <c r="V164" s="54"/>
      <c r="W164" s="35"/>
      <c r="X164" s="35"/>
    </row>
    <row r="165" spans="1:24" x14ac:dyDescent="0.35">
      <c r="A165" s="25">
        <v>159</v>
      </c>
      <c r="B165" s="54">
        <v>29.6</v>
      </c>
      <c r="C165" s="54"/>
      <c r="D165" s="54"/>
      <c r="E165" s="54"/>
      <c r="F165" s="169"/>
      <c r="G165" s="54">
        <v>50.32</v>
      </c>
      <c r="H165" s="54">
        <v>14.8</v>
      </c>
      <c r="I165" s="54">
        <v>25.16</v>
      </c>
      <c r="J165" s="54">
        <v>17.760000000000002</v>
      </c>
      <c r="K165" s="54">
        <v>30.19</v>
      </c>
      <c r="L165" s="54">
        <v>23.68</v>
      </c>
      <c r="M165" s="54">
        <v>40.26</v>
      </c>
      <c r="N165" s="54">
        <v>59.2</v>
      </c>
      <c r="O165" s="54">
        <v>100.64</v>
      </c>
      <c r="P165" s="54">
        <v>29.6</v>
      </c>
      <c r="Q165" s="54">
        <v>50.32</v>
      </c>
      <c r="R165" s="54">
        <v>35.520000000000003</v>
      </c>
      <c r="S165" s="54">
        <v>60.38</v>
      </c>
      <c r="T165" s="54">
        <v>47.36</v>
      </c>
      <c r="U165" s="54">
        <v>80.52</v>
      </c>
      <c r="V165" s="54"/>
      <c r="W165" s="35"/>
      <c r="X165" s="35"/>
    </row>
    <row r="166" spans="1:24" x14ac:dyDescent="0.35">
      <c r="A166" s="25">
        <v>160</v>
      </c>
      <c r="B166" s="54">
        <v>29.7</v>
      </c>
      <c r="C166" s="54"/>
      <c r="D166" s="54"/>
      <c r="E166" s="54"/>
      <c r="F166" s="169"/>
      <c r="G166" s="54">
        <v>50.49</v>
      </c>
      <c r="H166" s="54">
        <v>14.85</v>
      </c>
      <c r="I166" s="54">
        <v>25.25</v>
      </c>
      <c r="J166" s="54">
        <v>17.82</v>
      </c>
      <c r="K166" s="54">
        <v>30.29</v>
      </c>
      <c r="L166" s="54">
        <v>23.76</v>
      </c>
      <c r="M166" s="54">
        <v>40.39</v>
      </c>
      <c r="N166" s="54">
        <v>59.4</v>
      </c>
      <c r="O166" s="54">
        <v>100.98</v>
      </c>
      <c r="P166" s="54">
        <v>29.7</v>
      </c>
      <c r="Q166" s="54">
        <v>50.49</v>
      </c>
      <c r="R166" s="54">
        <v>35.64</v>
      </c>
      <c r="S166" s="54">
        <v>60.58</v>
      </c>
      <c r="T166" s="54">
        <v>47.52</v>
      </c>
      <c r="U166" s="54">
        <v>80.78</v>
      </c>
      <c r="V166" s="54"/>
      <c r="W166" s="35"/>
      <c r="X166" s="35"/>
    </row>
    <row r="167" spans="1:24" x14ac:dyDescent="0.35">
      <c r="A167" s="25">
        <v>161</v>
      </c>
      <c r="B167" s="54">
        <v>29.8</v>
      </c>
      <c r="C167" s="54"/>
      <c r="D167" s="54"/>
      <c r="E167" s="54"/>
      <c r="F167" s="169"/>
      <c r="G167" s="54">
        <v>50.66</v>
      </c>
      <c r="H167" s="54">
        <v>14.9</v>
      </c>
      <c r="I167" s="54">
        <v>25.33</v>
      </c>
      <c r="J167" s="54">
        <v>17.88</v>
      </c>
      <c r="K167" s="54">
        <v>30.4</v>
      </c>
      <c r="L167" s="54">
        <v>23.84</v>
      </c>
      <c r="M167" s="54">
        <v>40.53</v>
      </c>
      <c r="N167" s="54">
        <v>59.6</v>
      </c>
      <c r="O167" s="54">
        <v>101.32</v>
      </c>
      <c r="P167" s="54">
        <v>29.8</v>
      </c>
      <c r="Q167" s="54">
        <v>50.66</v>
      </c>
      <c r="R167" s="54">
        <v>35.76</v>
      </c>
      <c r="S167" s="54">
        <v>60.800000000000004</v>
      </c>
      <c r="T167" s="54">
        <v>47.68</v>
      </c>
      <c r="U167" s="54">
        <v>81.06</v>
      </c>
      <c r="V167" s="54"/>
      <c r="W167" s="35"/>
      <c r="X167" s="35"/>
    </row>
    <row r="168" spans="1:24" x14ac:dyDescent="0.35">
      <c r="A168" s="25">
        <v>162</v>
      </c>
      <c r="B168" s="54">
        <v>29.9</v>
      </c>
      <c r="C168" s="54"/>
      <c r="D168" s="54"/>
      <c r="E168" s="54"/>
      <c r="F168" s="169"/>
      <c r="G168" s="54">
        <v>50.83</v>
      </c>
      <c r="H168" s="54">
        <v>14.95</v>
      </c>
      <c r="I168" s="54">
        <v>25.42</v>
      </c>
      <c r="J168" s="54">
        <v>17.940000000000001</v>
      </c>
      <c r="K168" s="54">
        <v>30.5</v>
      </c>
      <c r="L168" s="54">
        <v>23.92</v>
      </c>
      <c r="M168" s="54">
        <v>40.659999999999997</v>
      </c>
      <c r="N168" s="54">
        <v>59.8</v>
      </c>
      <c r="O168" s="54">
        <v>101.66</v>
      </c>
      <c r="P168" s="54">
        <v>29.9</v>
      </c>
      <c r="Q168" s="54">
        <v>50.83</v>
      </c>
      <c r="R168" s="54">
        <v>35.880000000000003</v>
      </c>
      <c r="S168" s="54">
        <v>61</v>
      </c>
      <c r="T168" s="54">
        <v>47.84</v>
      </c>
      <c r="U168" s="54">
        <v>81.320000000000007</v>
      </c>
      <c r="V168" s="54"/>
      <c r="W168" s="35"/>
      <c r="X168" s="35"/>
    </row>
    <row r="169" spans="1:24" x14ac:dyDescent="0.35">
      <c r="A169" s="25">
        <v>163</v>
      </c>
      <c r="B169" s="54">
        <v>30</v>
      </c>
      <c r="C169" s="54"/>
      <c r="D169" s="54"/>
      <c r="E169" s="54"/>
      <c r="F169" s="169"/>
      <c r="G169" s="54">
        <v>51</v>
      </c>
      <c r="H169" s="54">
        <v>15</v>
      </c>
      <c r="I169" s="54">
        <v>25.5</v>
      </c>
      <c r="J169" s="54">
        <v>18</v>
      </c>
      <c r="K169" s="54">
        <v>30.6</v>
      </c>
      <c r="L169" s="54">
        <v>24</v>
      </c>
      <c r="M169" s="54">
        <v>40.799999999999997</v>
      </c>
      <c r="N169" s="54">
        <v>60</v>
      </c>
      <c r="O169" s="54">
        <v>102</v>
      </c>
      <c r="P169" s="54">
        <v>30</v>
      </c>
      <c r="Q169" s="54">
        <v>51</v>
      </c>
      <c r="R169" s="54">
        <v>36</v>
      </c>
      <c r="S169" s="54">
        <v>61.2</v>
      </c>
      <c r="T169" s="54">
        <v>48</v>
      </c>
      <c r="U169" s="54">
        <v>81.600000000000009</v>
      </c>
      <c r="V169" s="54"/>
      <c r="W169" s="35"/>
      <c r="X169" s="35"/>
    </row>
    <row r="170" spans="1:24" x14ac:dyDescent="0.35">
      <c r="A170" s="25">
        <v>164</v>
      </c>
      <c r="B170" s="54">
        <v>30.1</v>
      </c>
      <c r="C170" s="54"/>
      <c r="D170" s="54"/>
      <c r="E170" s="54"/>
      <c r="F170" s="169"/>
      <c r="G170" s="54">
        <v>51.17</v>
      </c>
      <c r="H170" s="54">
        <v>15.05</v>
      </c>
      <c r="I170" s="54">
        <v>25.59</v>
      </c>
      <c r="J170" s="54">
        <v>18.059999999999999</v>
      </c>
      <c r="K170" s="54">
        <v>30.7</v>
      </c>
      <c r="L170" s="54">
        <v>24.08</v>
      </c>
      <c r="M170" s="54">
        <v>40.94</v>
      </c>
      <c r="N170" s="54">
        <v>60.2</v>
      </c>
      <c r="O170" s="54">
        <v>102.34</v>
      </c>
      <c r="P170" s="54">
        <v>30.1</v>
      </c>
      <c r="Q170" s="54">
        <v>51.17</v>
      </c>
      <c r="R170" s="54">
        <v>36.119999999999997</v>
      </c>
      <c r="S170" s="54">
        <v>61.4</v>
      </c>
      <c r="T170" s="54">
        <v>48.16</v>
      </c>
      <c r="U170" s="54">
        <v>81.88</v>
      </c>
      <c r="V170" s="54"/>
      <c r="W170" s="35"/>
      <c r="X170" s="35"/>
    </row>
    <row r="171" spans="1:24" x14ac:dyDescent="0.35">
      <c r="A171" s="25">
        <v>165</v>
      </c>
      <c r="B171" s="54">
        <v>30.2</v>
      </c>
      <c r="C171" s="54"/>
      <c r="D171" s="54"/>
      <c r="E171" s="54"/>
      <c r="F171" s="169"/>
      <c r="G171" s="54">
        <v>51.34</v>
      </c>
      <c r="H171" s="54">
        <v>15.1</v>
      </c>
      <c r="I171" s="54">
        <v>25.67</v>
      </c>
      <c r="J171" s="54">
        <v>18.12</v>
      </c>
      <c r="K171" s="54">
        <v>30.8</v>
      </c>
      <c r="L171" s="54">
        <v>24.16</v>
      </c>
      <c r="M171" s="54">
        <v>41.07</v>
      </c>
      <c r="N171" s="54">
        <v>60.4</v>
      </c>
      <c r="O171" s="54">
        <v>102.68</v>
      </c>
      <c r="P171" s="54">
        <v>30.2</v>
      </c>
      <c r="Q171" s="54">
        <v>51.34</v>
      </c>
      <c r="R171" s="54">
        <v>36.24</v>
      </c>
      <c r="S171" s="54">
        <v>61.6</v>
      </c>
      <c r="T171" s="54">
        <v>48.32</v>
      </c>
      <c r="U171" s="54">
        <v>82.14</v>
      </c>
      <c r="V171" s="54"/>
      <c r="W171" s="35"/>
      <c r="X171" s="35"/>
    </row>
    <row r="172" spans="1:24" x14ac:dyDescent="0.35">
      <c r="A172" s="25">
        <v>166</v>
      </c>
      <c r="B172" s="54">
        <v>30.2</v>
      </c>
      <c r="C172" s="54"/>
      <c r="D172" s="54"/>
      <c r="E172" s="54"/>
      <c r="F172" s="169"/>
      <c r="G172" s="54">
        <v>51.34</v>
      </c>
      <c r="H172" s="54">
        <v>15.1</v>
      </c>
      <c r="I172" s="54">
        <v>25.67</v>
      </c>
      <c r="J172" s="54">
        <v>18.12</v>
      </c>
      <c r="K172" s="54">
        <v>30.8</v>
      </c>
      <c r="L172" s="54">
        <v>24.16</v>
      </c>
      <c r="M172" s="54">
        <v>41.07</v>
      </c>
      <c r="N172" s="54">
        <v>60.4</v>
      </c>
      <c r="O172" s="54">
        <v>102.68</v>
      </c>
      <c r="P172" s="54">
        <v>30.2</v>
      </c>
      <c r="Q172" s="54">
        <v>51.34</v>
      </c>
      <c r="R172" s="54">
        <v>36.24</v>
      </c>
      <c r="S172" s="54">
        <v>61.6</v>
      </c>
      <c r="T172" s="54">
        <v>48.32</v>
      </c>
      <c r="U172" s="54">
        <v>82.14</v>
      </c>
      <c r="V172" s="54"/>
      <c r="W172" s="35"/>
      <c r="X172" s="35"/>
    </row>
    <row r="173" spans="1:24" x14ac:dyDescent="0.35">
      <c r="A173" s="25">
        <v>167</v>
      </c>
      <c r="B173" s="54">
        <v>30.3</v>
      </c>
      <c r="C173" s="54"/>
      <c r="D173" s="54"/>
      <c r="E173" s="54"/>
      <c r="F173" s="169"/>
      <c r="G173" s="54">
        <v>51.51</v>
      </c>
      <c r="H173" s="54">
        <v>15.15</v>
      </c>
      <c r="I173" s="54">
        <v>25.76</v>
      </c>
      <c r="J173" s="54">
        <v>18.18</v>
      </c>
      <c r="K173" s="54">
        <v>30.91</v>
      </c>
      <c r="L173" s="54">
        <v>24.24</v>
      </c>
      <c r="M173" s="54">
        <v>41.21</v>
      </c>
      <c r="N173" s="54">
        <v>60.6</v>
      </c>
      <c r="O173" s="54">
        <v>103.02</v>
      </c>
      <c r="P173" s="54">
        <v>30.3</v>
      </c>
      <c r="Q173" s="54">
        <v>51.51</v>
      </c>
      <c r="R173" s="54">
        <v>36.36</v>
      </c>
      <c r="S173" s="54">
        <v>61.82</v>
      </c>
      <c r="T173" s="54">
        <v>48.48</v>
      </c>
      <c r="U173" s="54">
        <v>82.42</v>
      </c>
      <c r="V173" s="54"/>
      <c r="W173" s="35"/>
      <c r="X173" s="35"/>
    </row>
    <row r="174" spans="1:24" x14ac:dyDescent="0.35">
      <c r="A174" s="25">
        <v>168</v>
      </c>
      <c r="B174" s="54">
        <v>30.4</v>
      </c>
      <c r="C174" s="54"/>
      <c r="D174" s="54"/>
      <c r="E174" s="54"/>
      <c r="F174" s="169"/>
      <c r="G174" s="54">
        <v>51.68</v>
      </c>
      <c r="H174" s="54">
        <v>15.2</v>
      </c>
      <c r="I174" s="54">
        <v>25.84</v>
      </c>
      <c r="J174" s="54">
        <v>18.239999999999998</v>
      </c>
      <c r="K174" s="54">
        <v>31.01</v>
      </c>
      <c r="L174" s="54">
        <v>24.32</v>
      </c>
      <c r="M174" s="54">
        <v>41.34</v>
      </c>
      <c r="N174" s="54">
        <v>60.8</v>
      </c>
      <c r="O174" s="54">
        <v>103.36</v>
      </c>
      <c r="P174" s="54">
        <v>30.4</v>
      </c>
      <c r="Q174" s="54">
        <v>51.68</v>
      </c>
      <c r="R174" s="54">
        <v>36.479999999999997</v>
      </c>
      <c r="S174" s="54">
        <v>62.02</v>
      </c>
      <c r="T174" s="54">
        <v>48.64</v>
      </c>
      <c r="U174" s="54">
        <v>82.68</v>
      </c>
      <c r="V174" s="54"/>
      <c r="W174" s="35"/>
      <c r="X174" s="35"/>
    </row>
    <row r="175" spans="1:24" x14ac:dyDescent="0.35">
      <c r="A175" s="25">
        <v>169</v>
      </c>
      <c r="B175" s="54">
        <v>30.5</v>
      </c>
      <c r="C175" s="54"/>
      <c r="D175" s="54"/>
      <c r="E175" s="54"/>
      <c r="F175" s="169"/>
      <c r="G175" s="54">
        <v>51.85</v>
      </c>
      <c r="H175" s="54">
        <v>15.25</v>
      </c>
      <c r="I175" s="54">
        <v>25.93</v>
      </c>
      <c r="J175" s="54">
        <v>18.3</v>
      </c>
      <c r="K175" s="54">
        <v>31.11</v>
      </c>
      <c r="L175" s="54">
        <v>24.4</v>
      </c>
      <c r="M175" s="54">
        <v>41.48</v>
      </c>
      <c r="N175" s="54">
        <v>61</v>
      </c>
      <c r="O175" s="54">
        <v>103.7</v>
      </c>
      <c r="P175" s="54">
        <v>30.5</v>
      </c>
      <c r="Q175" s="54">
        <v>51.85</v>
      </c>
      <c r="R175" s="54">
        <v>36.6</v>
      </c>
      <c r="S175" s="54">
        <v>62.22</v>
      </c>
      <c r="T175" s="54">
        <v>48.8</v>
      </c>
      <c r="U175" s="54">
        <v>82.960000000000008</v>
      </c>
      <c r="V175" s="54"/>
      <c r="W175" s="35"/>
      <c r="X175" s="35"/>
    </row>
    <row r="176" spans="1:24" x14ac:dyDescent="0.35">
      <c r="A176" s="25">
        <v>170</v>
      </c>
      <c r="B176" s="54">
        <v>30.6</v>
      </c>
      <c r="C176" s="54"/>
      <c r="D176" s="54"/>
      <c r="E176" s="54"/>
      <c r="F176" s="169"/>
      <c r="G176" s="54">
        <v>52.02</v>
      </c>
      <c r="H176" s="54">
        <v>15.3</v>
      </c>
      <c r="I176" s="54">
        <v>26.01</v>
      </c>
      <c r="J176" s="54">
        <v>18.36</v>
      </c>
      <c r="K176" s="54">
        <v>31.21</v>
      </c>
      <c r="L176" s="54">
        <v>24.48</v>
      </c>
      <c r="M176" s="54">
        <v>41.62</v>
      </c>
      <c r="N176" s="54">
        <v>61.2</v>
      </c>
      <c r="O176" s="54">
        <v>104.04</v>
      </c>
      <c r="P176" s="54">
        <v>30.6</v>
      </c>
      <c r="Q176" s="54">
        <v>52.02</v>
      </c>
      <c r="R176" s="54">
        <v>36.72</v>
      </c>
      <c r="S176" s="54">
        <v>62.42</v>
      </c>
      <c r="T176" s="54">
        <v>48.96</v>
      </c>
      <c r="U176" s="54">
        <v>83.24</v>
      </c>
      <c r="V176" s="54"/>
      <c r="W176" s="35"/>
      <c r="X176" s="35"/>
    </row>
    <row r="177" spans="1:24" x14ac:dyDescent="0.35">
      <c r="A177" s="25">
        <v>171</v>
      </c>
      <c r="B177" s="54">
        <v>30.7</v>
      </c>
      <c r="C177" s="54"/>
      <c r="D177" s="54"/>
      <c r="E177" s="54"/>
      <c r="F177" s="169"/>
      <c r="G177" s="54">
        <v>52.19</v>
      </c>
      <c r="H177" s="54">
        <v>15.35</v>
      </c>
      <c r="I177" s="54">
        <v>26.1</v>
      </c>
      <c r="J177" s="54">
        <v>18.420000000000002</v>
      </c>
      <c r="K177" s="54">
        <v>31.31</v>
      </c>
      <c r="L177" s="54">
        <v>24.56</v>
      </c>
      <c r="M177" s="54">
        <v>41.75</v>
      </c>
      <c r="N177" s="54">
        <v>61.4</v>
      </c>
      <c r="O177" s="54">
        <v>104.38</v>
      </c>
      <c r="P177" s="54">
        <v>30.7</v>
      </c>
      <c r="Q177" s="54">
        <v>52.19</v>
      </c>
      <c r="R177" s="54">
        <v>36.840000000000003</v>
      </c>
      <c r="S177" s="54">
        <v>62.620000000000005</v>
      </c>
      <c r="T177" s="54">
        <v>49.12</v>
      </c>
      <c r="U177" s="54">
        <v>83.5</v>
      </c>
      <c r="V177" s="54"/>
      <c r="W177" s="35"/>
      <c r="X177" s="35"/>
    </row>
    <row r="178" spans="1:24" x14ac:dyDescent="0.35">
      <c r="A178" s="25">
        <v>172</v>
      </c>
      <c r="B178" s="54">
        <v>30.8</v>
      </c>
      <c r="C178" s="54"/>
      <c r="D178" s="54"/>
      <c r="E178" s="54"/>
      <c r="F178" s="169"/>
      <c r="G178" s="54">
        <v>52.36</v>
      </c>
      <c r="H178" s="54">
        <v>15.4</v>
      </c>
      <c r="I178" s="54">
        <v>26.18</v>
      </c>
      <c r="J178" s="54">
        <v>18.48</v>
      </c>
      <c r="K178" s="54">
        <v>31.42</v>
      </c>
      <c r="L178" s="54">
        <v>24.64</v>
      </c>
      <c r="M178" s="54">
        <v>41.89</v>
      </c>
      <c r="N178" s="54">
        <v>61.6</v>
      </c>
      <c r="O178" s="54">
        <v>104.72</v>
      </c>
      <c r="P178" s="54">
        <v>30.8</v>
      </c>
      <c r="Q178" s="54">
        <v>52.36</v>
      </c>
      <c r="R178" s="54">
        <v>36.96</v>
      </c>
      <c r="S178" s="54">
        <v>62.84</v>
      </c>
      <c r="T178" s="54">
        <v>49.28</v>
      </c>
      <c r="U178" s="54">
        <v>83.78</v>
      </c>
      <c r="V178" s="54"/>
      <c r="W178" s="35"/>
      <c r="X178" s="35"/>
    </row>
    <row r="179" spans="1:24" x14ac:dyDescent="0.35">
      <c r="A179" s="25">
        <v>173</v>
      </c>
      <c r="B179" s="54">
        <v>30.9</v>
      </c>
      <c r="C179" s="54"/>
      <c r="D179" s="54"/>
      <c r="E179" s="54"/>
      <c r="F179" s="169"/>
      <c r="G179" s="54">
        <v>52.53</v>
      </c>
      <c r="H179" s="54">
        <v>15.45</v>
      </c>
      <c r="I179" s="54">
        <v>26.27</v>
      </c>
      <c r="J179" s="54">
        <v>18.54</v>
      </c>
      <c r="K179" s="54">
        <v>31.52</v>
      </c>
      <c r="L179" s="54">
        <v>24.72</v>
      </c>
      <c r="M179" s="54">
        <v>42.02</v>
      </c>
      <c r="N179" s="54">
        <v>61.8</v>
      </c>
      <c r="O179" s="54">
        <v>105.06</v>
      </c>
      <c r="P179" s="54">
        <v>30.9</v>
      </c>
      <c r="Q179" s="54">
        <v>52.53</v>
      </c>
      <c r="R179" s="54">
        <v>37.08</v>
      </c>
      <c r="S179" s="54">
        <v>63.04</v>
      </c>
      <c r="T179" s="54">
        <v>49.44</v>
      </c>
      <c r="U179" s="54">
        <v>84.04</v>
      </c>
      <c r="V179" s="54"/>
      <c r="W179" s="35"/>
      <c r="X179" s="35"/>
    </row>
    <row r="180" spans="1:24" x14ac:dyDescent="0.35">
      <c r="A180" s="25">
        <v>174</v>
      </c>
      <c r="B180" s="54">
        <v>31</v>
      </c>
      <c r="C180" s="54"/>
      <c r="D180" s="54"/>
      <c r="E180" s="54"/>
      <c r="F180" s="169"/>
      <c r="G180" s="54">
        <v>52.7</v>
      </c>
      <c r="H180" s="54">
        <v>15.5</v>
      </c>
      <c r="I180" s="54">
        <v>26.35</v>
      </c>
      <c r="J180" s="54">
        <v>18.600000000000001</v>
      </c>
      <c r="K180" s="54">
        <v>31.62</v>
      </c>
      <c r="L180" s="54">
        <v>24.8</v>
      </c>
      <c r="M180" s="54">
        <v>42.16</v>
      </c>
      <c r="N180" s="54">
        <v>62</v>
      </c>
      <c r="O180" s="54">
        <v>105.4</v>
      </c>
      <c r="P180" s="54">
        <v>31</v>
      </c>
      <c r="Q180" s="54">
        <v>52.7</v>
      </c>
      <c r="R180" s="54">
        <v>37.200000000000003</v>
      </c>
      <c r="S180" s="54">
        <v>63.24</v>
      </c>
      <c r="T180" s="54">
        <v>49.6</v>
      </c>
      <c r="U180" s="54">
        <v>84.320000000000007</v>
      </c>
      <c r="V180" s="54"/>
      <c r="W180" s="35"/>
      <c r="X180" s="35"/>
    </row>
    <row r="181" spans="1:24" x14ac:dyDescent="0.35">
      <c r="A181" s="25">
        <v>175</v>
      </c>
      <c r="B181" s="54">
        <v>31</v>
      </c>
      <c r="C181" s="54"/>
      <c r="D181" s="54"/>
      <c r="E181" s="54"/>
      <c r="F181" s="169"/>
      <c r="G181" s="54">
        <v>52.7</v>
      </c>
      <c r="H181" s="54">
        <v>15.5</v>
      </c>
      <c r="I181" s="54">
        <v>26.35</v>
      </c>
      <c r="J181" s="54">
        <v>18.600000000000001</v>
      </c>
      <c r="K181" s="54">
        <v>31.62</v>
      </c>
      <c r="L181" s="54">
        <v>24.8</v>
      </c>
      <c r="M181" s="54">
        <v>42.16</v>
      </c>
      <c r="N181" s="54">
        <v>62</v>
      </c>
      <c r="O181" s="54">
        <v>105.4</v>
      </c>
      <c r="P181" s="54">
        <v>31</v>
      </c>
      <c r="Q181" s="54">
        <v>52.7</v>
      </c>
      <c r="R181" s="54">
        <v>37.200000000000003</v>
      </c>
      <c r="S181" s="54">
        <v>63.24</v>
      </c>
      <c r="T181" s="54">
        <v>49.6</v>
      </c>
      <c r="U181" s="54">
        <v>84.320000000000007</v>
      </c>
      <c r="V181" s="54"/>
      <c r="W181" s="35"/>
      <c r="X181" s="35"/>
    </row>
    <row r="182" spans="1:24" x14ac:dyDescent="0.35">
      <c r="A182" s="25">
        <v>176</v>
      </c>
      <c r="B182" s="54">
        <v>31.1</v>
      </c>
      <c r="C182" s="54"/>
      <c r="D182" s="54"/>
      <c r="E182" s="54"/>
      <c r="F182" s="169"/>
      <c r="G182" s="54">
        <v>52.87</v>
      </c>
      <c r="H182" s="54">
        <v>15.55</v>
      </c>
      <c r="I182" s="54">
        <v>26.44</v>
      </c>
      <c r="J182" s="54">
        <v>18.66</v>
      </c>
      <c r="K182" s="54">
        <v>31.72</v>
      </c>
      <c r="L182" s="54">
        <v>24.88</v>
      </c>
      <c r="M182" s="54">
        <v>42.3</v>
      </c>
      <c r="N182" s="54">
        <v>62.2</v>
      </c>
      <c r="O182" s="54">
        <v>105.74</v>
      </c>
      <c r="P182" s="54">
        <v>31.1</v>
      </c>
      <c r="Q182" s="54">
        <v>52.87</v>
      </c>
      <c r="R182" s="54">
        <v>37.32</v>
      </c>
      <c r="S182" s="54">
        <v>63.440000000000005</v>
      </c>
      <c r="T182" s="54">
        <v>49.76</v>
      </c>
      <c r="U182" s="54">
        <v>84.600000000000009</v>
      </c>
      <c r="V182" s="54"/>
      <c r="W182" s="35"/>
      <c r="X182" s="35"/>
    </row>
    <row r="183" spans="1:24" x14ac:dyDescent="0.35">
      <c r="A183" s="25">
        <v>177</v>
      </c>
      <c r="B183" s="54">
        <v>31.2</v>
      </c>
      <c r="C183" s="54"/>
      <c r="D183" s="54"/>
      <c r="E183" s="54"/>
      <c r="F183" s="169"/>
      <c r="G183" s="54">
        <v>53.04</v>
      </c>
      <c r="H183" s="54">
        <v>15.6</v>
      </c>
      <c r="I183" s="54">
        <v>26.52</v>
      </c>
      <c r="J183" s="54">
        <v>18.72</v>
      </c>
      <c r="K183" s="54">
        <v>31.82</v>
      </c>
      <c r="L183" s="54">
        <v>24.96</v>
      </c>
      <c r="M183" s="54">
        <v>42.43</v>
      </c>
      <c r="N183" s="54">
        <v>62.4</v>
      </c>
      <c r="O183" s="54">
        <v>106.08</v>
      </c>
      <c r="P183" s="54">
        <v>31.2</v>
      </c>
      <c r="Q183" s="54">
        <v>53.04</v>
      </c>
      <c r="R183" s="54">
        <v>37.44</v>
      </c>
      <c r="S183" s="54">
        <v>63.64</v>
      </c>
      <c r="T183" s="54">
        <v>49.92</v>
      </c>
      <c r="U183" s="54">
        <v>84.86</v>
      </c>
      <c r="V183" s="54"/>
      <c r="W183" s="35"/>
      <c r="X183" s="35"/>
    </row>
    <row r="184" spans="1:24" x14ac:dyDescent="0.35">
      <c r="A184" s="25">
        <v>178</v>
      </c>
      <c r="B184" s="54">
        <v>31.3</v>
      </c>
      <c r="C184" s="54"/>
      <c r="D184" s="54"/>
      <c r="E184" s="54"/>
      <c r="F184" s="169"/>
      <c r="G184" s="54">
        <v>53.21</v>
      </c>
      <c r="H184" s="54">
        <v>15.65</v>
      </c>
      <c r="I184" s="54">
        <v>26.61</v>
      </c>
      <c r="J184" s="54">
        <v>18.78</v>
      </c>
      <c r="K184" s="54">
        <v>31.93</v>
      </c>
      <c r="L184" s="54">
        <v>25.04</v>
      </c>
      <c r="M184" s="54">
        <v>42.57</v>
      </c>
      <c r="N184" s="54">
        <v>62.6</v>
      </c>
      <c r="O184" s="54">
        <v>106.42</v>
      </c>
      <c r="P184" s="54">
        <v>31.3</v>
      </c>
      <c r="Q184" s="54">
        <v>53.21</v>
      </c>
      <c r="R184" s="54">
        <v>37.56</v>
      </c>
      <c r="S184" s="54">
        <v>63.86</v>
      </c>
      <c r="T184" s="54">
        <v>50.08</v>
      </c>
      <c r="U184" s="54">
        <v>85.14</v>
      </c>
      <c r="V184" s="54"/>
      <c r="W184" s="35"/>
      <c r="X184" s="35"/>
    </row>
    <row r="185" spans="1:24" x14ac:dyDescent="0.35">
      <c r="A185" s="25">
        <v>179</v>
      </c>
      <c r="B185" s="54">
        <v>31.4</v>
      </c>
      <c r="C185" s="54"/>
      <c r="D185" s="54"/>
      <c r="E185" s="54"/>
      <c r="F185" s="169"/>
      <c r="G185" s="54">
        <v>53.38</v>
      </c>
      <c r="H185" s="54">
        <v>15.7</v>
      </c>
      <c r="I185" s="54">
        <v>26.69</v>
      </c>
      <c r="J185" s="54">
        <v>18.84</v>
      </c>
      <c r="K185" s="54">
        <v>32.03</v>
      </c>
      <c r="L185" s="54">
        <v>25.12</v>
      </c>
      <c r="M185" s="54">
        <v>42.7</v>
      </c>
      <c r="N185" s="54">
        <v>62.8</v>
      </c>
      <c r="O185" s="54">
        <v>106.76</v>
      </c>
      <c r="P185" s="54">
        <v>31.4</v>
      </c>
      <c r="Q185" s="54">
        <v>53.38</v>
      </c>
      <c r="R185" s="54">
        <v>37.68</v>
      </c>
      <c r="S185" s="54">
        <v>64.06</v>
      </c>
      <c r="T185" s="54">
        <v>50.24</v>
      </c>
      <c r="U185" s="54">
        <v>85.4</v>
      </c>
      <c r="V185" s="54"/>
      <c r="W185" s="35"/>
      <c r="X185" s="35"/>
    </row>
    <row r="186" spans="1:24" x14ac:dyDescent="0.35">
      <c r="A186" s="25">
        <v>180</v>
      </c>
      <c r="B186" s="54">
        <v>31.5</v>
      </c>
      <c r="C186" s="54"/>
      <c r="D186" s="54"/>
      <c r="E186" s="54"/>
      <c r="F186" s="169"/>
      <c r="G186" s="54">
        <v>53.55</v>
      </c>
      <c r="H186" s="54">
        <v>15.75</v>
      </c>
      <c r="I186" s="54">
        <v>26.78</v>
      </c>
      <c r="J186" s="54">
        <v>18.899999999999999</v>
      </c>
      <c r="K186" s="54">
        <v>32.130000000000003</v>
      </c>
      <c r="L186" s="54">
        <v>25.2</v>
      </c>
      <c r="M186" s="54">
        <v>42.84</v>
      </c>
      <c r="N186" s="54">
        <v>63</v>
      </c>
      <c r="O186" s="54">
        <v>107.1</v>
      </c>
      <c r="P186" s="54">
        <v>31.5</v>
      </c>
      <c r="Q186" s="54">
        <v>53.55</v>
      </c>
      <c r="R186" s="54">
        <v>37.799999999999997</v>
      </c>
      <c r="S186" s="54">
        <v>64.260000000000005</v>
      </c>
      <c r="T186" s="54">
        <v>50.4</v>
      </c>
      <c r="U186" s="54">
        <v>85.68</v>
      </c>
      <c r="V186" s="54"/>
      <c r="W186" s="35"/>
      <c r="X186" s="35"/>
    </row>
    <row r="187" spans="1:24" x14ac:dyDescent="0.35">
      <c r="A187" s="25">
        <v>181</v>
      </c>
      <c r="B187" s="54">
        <v>31.6</v>
      </c>
      <c r="C187" s="54"/>
      <c r="D187" s="54"/>
      <c r="E187" s="54"/>
      <c r="F187" s="169"/>
      <c r="G187" s="54">
        <v>53.72</v>
      </c>
      <c r="H187" s="54">
        <v>15.8</v>
      </c>
      <c r="I187" s="54">
        <v>26.86</v>
      </c>
      <c r="J187" s="54">
        <v>18.96</v>
      </c>
      <c r="K187" s="54">
        <v>32.229999999999997</v>
      </c>
      <c r="L187" s="54">
        <v>25.28</v>
      </c>
      <c r="M187" s="54">
        <v>42.98</v>
      </c>
      <c r="N187" s="54">
        <v>63.2</v>
      </c>
      <c r="O187" s="54">
        <v>107.44</v>
      </c>
      <c r="P187" s="54">
        <v>31.6</v>
      </c>
      <c r="Q187" s="54">
        <v>53.72</v>
      </c>
      <c r="R187" s="54">
        <v>37.92</v>
      </c>
      <c r="S187" s="54">
        <v>64.460000000000008</v>
      </c>
      <c r="T187" s="54">
        <v>50.56</v>
      </c>
      <c r="U187" s="54">
        <v>85.960000000000008</v>
      </c>
      <c r="V187" s="54"/>
      <c r="W187" s="35"/>
      <c r="X187" s="35"/>
    </row>
    <row r="188" spans="1:24" x14ac:dyDescent="0.35">
      <c r="A188" s="25">
        <v>182</v>
      </c>
      <c r="B188" s="54">
        <v>31.7</v>
      </c>
      <c r="C188" s="54"/>
      <c r="D188" s="54"/>
      <c r="E188" s="54"/>
      <c r="F188" s="169"/>
      <c r="G188" s="54">
        <v>53.89</v>
      </c>
      <c r="H188" s="54">
        <v>15.85</v>
      </c>
      <c r="I188" s="54">
        <v>26.95</v>
      </c>
      <c r="J188" s="54">
        <v>19.02</v>
      </c>
      <c r="K188" s="54">
        <v>32.33</v>
      </c>
      <c r="L188" s="54">
        <v>25.36</v>
      </c>
      <c r="M188" s="54">
        <v>43.11</v>
      </c>
      <c r="N188" s="54">
        <v>63.4</v>
      </c>
      <c r="O188" s="54">
        <v>107.78</v>
      </c>
      <c r="P188" s="54">
        <v>31.7</v>
      </c>
      <c r="Q188" s="54">
        <v>53.89</v>
      </c>
      <c r="R188" s="54">
        <v>38.04</v>
      </c>
      <c r="S188" s="54">
        <v>64.66</v>
      </c>
      <c r="T188" s="54">
        <v>50.72</v>
      </c>
      <c r="U188" s="54">
        <v>86.22</v>
      </c>
      <c r="V188" s="54"/>
      <c r="W188" s="35"/>
      <c r="X188" s="35"/>
    </row>
    <row r="189" spans="1:24" x14ac:dyDescent="0.35">
      <c r="A189" s="25">
        <v>183</v>
      </c>
      <c r="B189" s="54">
        <v>31.8</v>
      </c>
      <c r="C189" s="54"/>
      <c r="D189" s="54"/>
      <c r="E189" s="54"/>
      <c r="F189" s="169"/>
      <c r="G189" s="54">
        <v>54.06</v>
      </c>
      <c r="H189" s="54">
        <v>15.9</v>
      </c>
      <c r="I189" s="54">
        <v>27.03</v>
      </c>
      <c r="J189" s="54">
        <v>19.079999999999998</v>
      </c>
      <c r="K189" s="54">
        <v>32.44</v>
      </c>
      <c r="L189" s="54">
        <v>25.44</v>
      </c>
      <c r="M189" s="54">
        <v>43.25</v>
      </c>
      <c r="N189" s="54">
        <v>63.6</v>
      </c>
      <c r="O189" s="54">
        <v>108.12</v>
      </c>
      <c r="P189" s="54">
        <v>31.8</v>
      </c>
      <c r="Q189" s="54">
        <v>54.06</v>
      </c>
      <c r="R189" s="54">
        <v>38.159999999999997</v>
      </c>
      <c r="S189" s="54">
        <v>64.88</v>
      </c>
      <c r="T189" s="54">
        <v>50.88</v>
      </c>
      <c r="U189" s="54">
        <v>86.5</v>
      </c>
      <c r="V189" s="54"/>
      <c r="W189" s="35"/>
      <c r="X189" s="35"/>
    </row>
    <row r="190" spans="1:24" x14ac:dyDescent="0.35">
      <c r="A190" s="25">
        <v>184</v>
      </c>
      <c r="B190" s="54">
        <v>31.9</v>
      </c>
      <c r="C190" s="54"/>
      <c r="D190" s="54"/>
      <c r="E190" s="54"/>
      <c r="F190" s="169"/>
      <c r="G190" s="54">
        <v>54.23</v>
      </c>
      <c r="H190" s="54">
        <v>15.95</v>
      </c>
      <c r="I190" s="54">
        <v>27.12</v>
      </c>
      <c r="J190" s="54">
        <v>19.14</v>
      </c>
      <c r="K190" s="54">
        <v>32.54</v>
      </c>
      <c r="L190" s="54">
        <v>25.52</v>
      </c>
      <c r="M190" s="54">
        <v>43.38</v>
      </c>
      <c r="N190" s="54">
        <v>63.8</v>
      </c>
      <c r="O190" s="54">
        <v>108.46</v>
      </c>
      <c r="P190" s="54">
        <v>31.9</v>
      </c>
      <c r="Q190" s="54">
        <v>54.23</v>
      </c>
      <c r="R190" s="54">
        <v>38.28</v>
      </c>
      <c r="S190" s="54">
        <v>65.08</v>
      </c>
      <c r="T190" s="54">
        <v>51.04</v>
      </c>
      <c r="U190" s="54">
        <v>86.76</v>
      </c>
      <c r="V190" s="54"/>
      <c r="W190" s="35"/>
      <c r="X190" s="35"/>
    </row>
    <row r="191" spans="1:24" x14ac:dyDescent="0.35">
      <c r="A191" s="25">
        <v>185</v>
      </c>
      <c r="B191" s="54">
        <v>31.9</v>
      </c>
      <c r="C191" s="54"/>
      <c r="D191" s="54"/>
      <c r="E191" s="54"/>
      <c r="F191" s="169"/>
      <c r="G191" s="54">
        <v>54.23</v>
      </c>
      <c r="H191" s="54">
        <v>15.95</v>
      </c>
      <c r="I191" s="54">
        <v>27.12</v>
      </c>
      <c r="J191" s="54">
        <v>19.14</v>
      </c>
      <c r="K191" s="54">
        <v>32.54</v>
      </c>
      <c r="L191" s="54">
        <v>25.52</v>
      </c>
      <c r="M191" s="54">
        <v>43.38</v>
      </c>
      <c r="N191" s="54">
        <v>63.8</v>
      </c>
      <c r="O191" s="54">
        <v>108.46</v>
      </c>
      <c r="P191" s="54">
        <v>31.9</v>
      </c>
      <c r="Q191" s="54">
        <v>54.23</v>
      </c>
      <c r="R191" s="54">
        <v>38.28</v>
      </c>
      <c r="S191" s="54">
        <v>65.08</v>
      </c>
      <c r="T191" s="54">
        <v>51.04</v>
      </c>
      <c r="U191" s="54">
        <v>86.76</v>
      </c>
      <c r="V191" s="54"/>
      <c r="W191" s="35"/>
      <c r="X191" s="35"/>
    </row>
    <row r="192" spans="1:24" x14ac:dyDescent="0.35">
      <c r="A192" s="25">
        <v>186</v>
      </c>
      <c r="B192" s="54">
        <v>32</v>
      </c>
      <c r="C192" s="54"/>
      <c r="D192" s="54"/>
      <c r="E192" s="54"/>
      <c r="F192" s="169"/>
      <c r="G192" s="54">
        <v>54.4</v>
      </c>
      <c r="H192" s="54">
        <v>16</v>
      </c>
      <c r="I192" s="54">
        <v>27.2</v>
      </c>
      <c r="J192" s="54">
        <v>19.2</v>
      </c>
      <c r="K192" s="54">
        <v>32.64</v>
      </c>
      <c r="L192" s="54">
        <v>25.6</v>
      </c>
      <c r="M192" s="54">
        <v>43.52</v>
      </c>
      <c r="N192" s="54">
        <v>64</v>
      </c>
      <c r="O192" s="54">
        <v>108.8</v>
      </c>
      <c r="P192" s="54">
        <v>32</v>
      </c>
      <c r="Q192" s="54">
        <v>54.4</v>
      </c>
      <c r="R192" s="54">
        <v>38.4</v>
      </c>
      <c r="S192" s="54">
        <v>65.28</v>
      </c>
      <c r="T192" s="54">
        <v>51.2</v>
      </c>
      <c r="U192" s="54">
        <v>87.04</v>
      </c>
      <c r="V192" s="54"/>
      <c r="W192" s="35"/>
      <c r="X192" s="35"/>
    </row>
    <row r="193" spans="1:24" x14ac:dyDescent="0.35">
      <c r="A193" s="25">
        <v>187</v>
      </c>
      <c r="B193" s="54">
        <v>32.1</v>
      </c>
      <c r="C193" s="54"/>
      <c r="D193" s="54"/>
      <c r="E193" s="54"/>
      <c r="F193" s="169"/>
      <c r="G193" s="54">
        <v>54.57</v>
      </c>
      <c r="H193" s="54">
        <v>16.05</v>
      </c>
      <c r="I193" s="54">
        <v>27.29</v>
      </c>
      <c r="J193" s="54">
        <v>19.260000000000002</v>
      </c>
      <c r="K193" s="54">
        <v>32.74</v>
      </c>
      <c r="L193" s="54">
        <v>25.68</v>
      </c>
      <c r="M193" s="54">
        <v>43.66</v>
      </c>
      <c r="N193" s="54">
        <v>64.2</v>
      </c>
      <c r="O193" s="54">
        <v>109.14</v>
      </c>
      <c r="P193" s="54">
        <v>32.1</v>
      </c>
      <c r="Q193" s="54">
        <v>54.57</v>
      </c>
      <c r="R193" s="54">
        <v>38.520000000000003</v>
      </c>
      <c r="S193" s="54">
        <v>65.48</v>
      </c>
      <c r="T193" s="54">
        <v>51.36</v>
      </c>
      <c r="U193" s="54">
        <v>87.320000000000007</v>
      </c>
      <c r="V193" s="54"/>
      <c r="W193" s="35"/>
      <c r="X193" s="35"/>
    </row>
    <row r="194" spans="1:24" x14ac:dyDescent="0.35">
      <c r="A194" s="25">
        <v>188</v>
      </c>
      <c r="B194" s="54">
        <v>32.200000000000003</v>
      </c>
      <c r="C194" s="54"/>
      <c r="D194" s="54"/>
      <c r="E194" s="54"/>
      <c r="F194" s="169"/>
      <c r="G194" s="54">
        <v>54.74</v>
      </c>
      <c r="H194" s="54">
        <v>16.100000000000001</v>
      </c>
      <c r="I194" s="54">
        <v>27.37</v>
      </c>
      <c r="J194" s="54">
        <v>19.32</v>
      </c>
      <c r="K194" s="54">
        <v>32.840000000000003</v>
      </c>
      <c r="L194" s="54">
        <v>25.76</v>
      </c>
      <c r="M194" s="54">
        <v>43.79</v>
      </c>
      <c r="N194" s="54">
        <v>64.400000000000006</v>
      </c>
      <c r="O194" s="54">
        <v>109.48</v>
      </c>
      <c r="P194" s="54">
        <v>32.200000000000003</v>
      </c>
      <c r="Q194" s="54">
        <v>54.74</v>
      </c>
      <c r="R194" s="54">
        <v>38.64</v>
      </c>
      <c r="S194" s="54">
        <v>65.680000000000007</v>
      </c>
      <c r="T194" s="54">
        <v>51.52</v>
      </c>
      <c r="U194" s="54">
        <v>87.58</v>
      </c>
      <c r="V194" s="54"/>
      <c r="W194" s="35"/>
      <c r="X194" s="35"/>
    </row>
    <row r="195" spans="1:24" x14ac:dyDescent="0.35">
      <c r="A195" s="25">
        <v>189</v>
      </c>
      <c r="B195" s="54">
        <v>32.299999999999997</v>
      </c>
      <c r="C195" s="54"/>
      <c r="D195" s="54"/>
      <c r="E195" s="54"/>
      <c r="F195" s="169"/>
      <c r="G195" s="54">
        <v>54.91</v>
      </c>
      <c r="H195" s="54">
        <v>16.149999999999999</v>
      </c>
      <c r="I195" s="54">
        <v>27.46</v>
      </c>
      <c r="J195" s="54">
        <v>19.38</v>
      </c>
      <c r="K195" s="54">
        <v>32.950000000000003</v>
      </c>
      <c r="L195" s="54">
        <v>25.84</v>
      </c>
      <c r="M195" s="54">
        <v>43.93</v>
      </c>
      <c r="N195" s="54">
        <v>64.599999999999994</v>
      </c>
      <c r="O195" s="54">
        <v>109.82</v>
      </c>
      <c r="P195" s="54">
        <v>32.299999999999997</v>
      </c>
      <c r="Q195" s="54">
        <v>54.91</v>
      </c>
      <c r="R195" s="54">
        <v>38.76</v>
      </c>
      <c r="S195" s="54">
        <v>65.900000000000006</v>
      </c>
      <c r="T195" s="54">
        <v>51.68</v>
      </c>
      <c r="U195" s="54">
        <v>87.86</v>
      </c>
      <c r="V195" s="54"/>
      <c r="W195" s="35"/>
      <c r="X195" s="35"/>
    </row>
    <row r="196" spans="1:24" x14ac:dyDescent="0.35">
      <c r="A196" s="25">
        <v>190</v>
      </c>
      <c r="B196" s="54">
        <v>32.4</v>
      </c>
      <c r="C196" s="54"/>
      <c r="D196" s="54"/>
      <c r="E196" s="54"/>
      <c r="F196" s="169"/>
      <c r="G196" s="54">
        <v>55.08</v>
      </c>
      <c r="H196" s="54">
        <v>16.2</v>
      </c>
      <c r="I196" s="54">
        <v>27.54</v>
      </c>
      <c r="J196" s="54">
        <v>19.440000000000001</v>
      </c>
      <c r="K196" s="54">
        <v>33.049999999999997</v>
      </c>
      <c r="L196" s="54">
        <v>25.92</v>
      </c>
      <c r="M196" s="54">
        <v>44.06</v>
      </c>
      <c r="N196" s="54">
        <v>64.8</v>
      </c>
      <c r="O196" s="54">
        <v>110.16</v>
      </c>
      <c r="P196" s="54">
        <v>32.4</v>
      </c>
      <c r="Q196" s="54">
        <v>55.08</v>
      </c>
      <c r="R196" s="54">
        <v>38.880000000000003</v>
      </c>
      <c r="S196" s="54">
        <v>66.099999999999994</v>
      </c>
      <c r="T196" s="54">
        <v>51.84</v>
      </c>
      <c r="U196" s="54">
        <v>88.12</v>
      </c>
      <c r="V196" s="54"/>
      <c r="W196" s="35"/>
      <c r="X196" s="35"/>
    </row>
    <row r="197" spans="1:24" x14ac:dyDescent="0.35">
      <c r="A197" s="25">
        <v>191</v>
      </c>
      <c r="B197" s="54">
        <v>32.5</v>
      </c>
      <c r="C197" s="54"/>
      <c r="D197" s="54"/>
      <c r="E197" s="54"/>
      <c r="F197" s="169"/>
      <c r="G197" s="54">
        <v>55.25</v>
      </c>
      <c r="H197" s="54">
        <v>16.25</v>
      </c>
      <c r="I197" s="54">
        <v>27.63</v>
      </c>
      <c r="J197" s="54">
        <v>19.5</v>
      </c>
      <c r="K197" s="54">
        <v>33.15</v>
      </c>
      <c r="L197" s="54">
        <v>26</v>
      </c>
      <c r="M197" s="54">
        <v>44.2</v>
      </c>
      <c r="N197" s="54">
        <v>65</v>
      </c>
      <c r="O197" s="54">
        <v>110.5</v>
      </c>
      <c r="P197" s="54">
        <v>32.5</v>
      </c>
      <c r="Q197" s="54">
        <v>55.25</v>
      </c>
      <c r="R197" s="54">
        <v>39</v>
      </c>
      <c r="S197" s="54">
        <v>66.3</v>
      </c>
      <c r="T197" s="54">
        <v>52</v>
      </c>
      <c r="U197" s="54">
        <v>88.4</v>
      </c>
      <c r="V197" s="54"/>
      <c r="W197" s="35"/>
      <c r="X197" s="35"/>
    </row>
    <row r="198" spans="1:24" x14ac:dyDescent="0.35">
      <c r="A198" s="25">
        <v>192</v>
      </c>
      <c r="B198" s="54">
        <v>32.6</v>
      </c>
      <c r="C198" s="54"/>
      <c r="D198" s="54"/>
      <c r="E198" s="54"/>
      <c r="F198" s="169"/>
      <c r="G198" s="54">
        <v>55.42</v>
      </c>
      <c r="H198" s="54">
        <v>16.3</v>
      </c>
      <c r="I198" s="54">
        <v>27.71</v>
      </c>
      <c r="J198" s="54">
        <v>19.559999999999999</v>
      </c>
      <c r="K198" s="54">
        <v>33.25</v>
      </c>
      <c r="L198" s="54">
        <v>26.08</v>
      </c>
      <c r="M198" s="54">
        <v>44.34</v>
      </c>
      <c r="N198" s="54">
        <v>65.2</v>
      </c>
      <c r="O198" s="54">
        <v>110.84</v>
      </c>
      <c r="P198" s="54">
        <v>32.6</v>
      </c>
      <c r="Q198" s="54">
        <v>55.42</v>
      </c>
      <c r="R198" s="54">
        <v>39.119999999999997</v>
      </c>
      <c r="S198" s="54">
        <v>66.5</v>
      </c>
      <c r="T198" s="54">
        <v>52.16</v>
      </c>
      <c r="U198" s="54">
        <v>88.68</v>
      </c>
      <c r="V198" s="54"/>
      <c r="W198" s="35"/>
      <c r="X198" s="35"/>
    </row>
    <row r="199" spans="1:24" x14ac:dyDescent="0.35">
      <c r="A199" s="25">
        <v>193</v>
      </c>
      <c r="B199" s="54">
        <v>32.700000000000003</v>
      </c>
      <c r="C199" s="54"/>
      <c r="D199" s="54"/>
      <c r="E199" s="54"/>
      <c r="F199" s="169"/>
      <c r="G199" s="54">
        <v>55.59</v>
      </c>
      <c r="H199" s="54">
        <v>16.350000000000001</v>
      </c>
      <c r="I199" s="54">
        <v>27.8</v>
      </c>
      <c r="J199" s="54">
        <v>19.62</v>
      </c>
      <c r="K199" s="54">
        <v>33.35</v>
      </c>
      <c r="L199" s="54">
        <v>26.16</v>
      </c>
      <c r="M199" s="54">
        <v>44.47</v>
      </c>
      <c r="N199" s="54">
        <v>65.400000000000006</v>
      </c>
      <c r="O199" s="54">
        <v>111.18</v>
      </c>
      <c r="P199" s="54">
        <v>32.700000000000003</v>
      </c>
      <c r="Q199" s="54">
        <v>55.59</v>
      </c>
      <c r="R199" s="54">
        <v>39.24</v>
      </c>
      <c r="S199" s="54">
        <v>66.7</v>
      </c>
      <c r="T199" s="54">
        <v>52.32</v>
      </c>
      <c r="U199" s="54">
        <v>88.94</v>
      </c>
      <c r="V199" s="54"/>
      <c r="W199" s="35"/>
      <c r="X199" s="35"/>
    </row>
    <row r="200" spans="1:24" x14ac:dyDescent="0.35">
      <c r="A200" s="25">
        <v>194</v>
      </c>
      <c r="B200" s="54">
        <v>32.799999999999997</v>
      </c>
      <c r="C200" s="54"/>
      <c r="D200" s="54"/>
      <c r="E200" s="54"/>
      <c r="F200" s="169"/>
      <c r="G200" s="54">
        <v>55.76</v>
      </c>
      <c r="H200" s="54">
        <v>16.399999999999999</v>
      </c>
      <c r="I200" s="54">
        <v>27.88</v>
      </c>
      <c r="J200" s="54">
        <v>19.68</v>
      </c>
      <c r="K200" s="54">
        <v>33.46</v>
      </c>
      <c r="L200" s="54">
        <v>26.24</v>
      </c>
      <c r="M200" s="54">
        <v>44.61</v>
      </c>
      <c r="N200" s="54">
        <v>65.599999999999994</v>
      </c>
      <c r="O200" s="54">
        <v>111.52</v>
      </c>
      <c r="P200" s="54">
        <v>32.799999999999997</v>
      </c>
      <c r="Q200" s="54">
        <v>55.76</v>
      </c>
      <c r="R200" s="54">
        <v>39.36</v>
      </c>
      <c r="S200" s="54">
        <v>66.92</v>
      </c>
      <c r="T200" s="54">
        <v>52.48</v>
      </c>
      <c r="U200" s="54">
        <v>89.22</v>
      </c>
      <c r="V200" s="54"/>
      <c r="W200" s="35"/>
      <c r="X200" s="35"/>
    </row>
    <row r="201" spans="1:24" x14ac:dyDescent="0.35">
      <c r="A201" s="25">
        <v>195</v>
      </c>
      <c r="B201" s="54">
        <v>32.799999999999997</v>
      </c>
      <c r="C201" s="54"/>
      <c r="D201" s="54"/>
      <c r="E201" s="54"/>
      <c r="F201" s="169"/>
      <c r="G201" s="54">
        <v>55.76</v>
      </c>
      <c r="H201" s="54">
        <v>16.399999999999999</v>
      </c>
      <c r="I201" s="54">
        <v>27.88</v>
      </c>
      <c r="J201" s="54">
        <v>19.68</v>
      </c>
      <c r="K201" s="54">
        <v>33.46</v>
      </c>
      <c r="L201" s="54">
        <v>26.24</v>
      </c>
      <c r="M201" s="54">
        <v>44.61</v>
      </c>
      <c r="N201" s="54">
        <v>65.599999999999994</v>
      </c>
      <c r="O201" s="54">
        <v>111.52</v>
      </c>
      <c r="P201" s="54">
        <v>32.799999999999997</v>
      </c>
      <c r="Q201" s="54">
        <v>55.76</v>
      </c>
      <c r="R201" s="54">
        <v>39.36</v>
      </c>
      <c r="S201" s="54">
        <v>66.92</v>
      </c>
      <c r="T201" s="54">
        <v>52.48</v>
      </c>
      <c r="U201" s="54">
        <v>89.22</v>
      </c>
      <c r="V201" s="54"/>
      <c r="W201" s="35"/>
      <c r="X201" s="35"/>
    </row>
    <row r="202" spans="1:24" x14ac:dyDescent="0.35">
      <c r="A202" s="25">
        <v>196</v>
      </c>
      <c r="B202" s="54">
        <v>32.9</v>
      </c>
      <c r="C202" s="54"/>
      <c r="D202" s="54"/>
      <c r="E202" s="54"/>
      <c r="F202" s="169"/>
      <c r="G202" s="54">
        <v>55.93</v>
      </c>
      <c r="H202" s="54">
        <v>16.45</v>
      </c>
      <c r="I202" s="54">
        <v>27.97</v>
      </c>
      <c r="J202" s="54">
        <v>19.739999999999998</v>
      </c>
      <c r="K202" s="54">
        <v>33.56</v>
      </c>
      <c r="L202" s="54">
        <v>26.32</v>
      </c>
      <c r="M202" s="54">
        <v>44.74</v>
      </c>
      <c r="N202" s="54">
        <v>65.8</v>
      </c>
      <c r="O202" s="54">
        <v>111.86</v>
      </c>
      <c r="P202" s="54">
        <v>32.9</v>
      </c>
      <c r="Q202" s="54">
        <v>55.93</v>
      </c>
      <c r="R202" s="54">
        <v>39.479999999999997</v>
      </c>
      <c r="S202" s="54">
        <v>67.12</v>
      </c>
      <c r="T202" s="54">
        <v>52.64</v>
      </c>
      <c r="U202" s="54">
        <v>89.48</v>
      </c>
      <c r="V202" s="54"/>
      <c r="W202" s="35"/>
      <c r="X202" s="35"/>
    </row>
    <row r="203" spans="1:24" x14ac:dyDescent="0.35">
      <c r="A203" s="25">
        <v>197</v>
      </c>
      <c r="B203" s="54">
        <v>33</v>
      </c>
      <c r="C203" s="54"/>
      <c r="D203" s="54"/>
      <c r="E203" s="54"/>
      <c r="F203" s="169"/>
      <c r="G203" s="54">
        <v>56.1</v>
      </c>
      <c r="H203" s="54">
        <v>16.5</v>
      </c>
      <c r="I203" s="54">
        <v>28.05</v>
      </c>
      <c r="J203" s="54">
        <v>19.8</v>
      </c>
      <c r="K203" s="54">
        <v>33.659999999999997</v>
      </c>
      <c r="L203" s="54">
        <v>26.4</v>
      </c>
      <c r="M203" s="54">
        <v>44.88</v>
      </c>
      <c r="N203" s="54">
        <v>66</v>
      </c>
      <c r="O203" s="54">
        <v>112.2</v>
      </c>
      <c r="P203" s="54">
        <v>33</v>
      </c>
      <c r="Q203" s="54">
        <v>56.1</v>
      </c>
      <c r="R203" s="54">
        <v>39.6</v>
      </c>
      <c r="S203" s="54">
        <v>67.320000000000007</v>
      </c>
      <c r="T203" s="54">
        <v>52.8</v>
      </c>
      <c r="U203" s="54">
        <v>89.76</v>
      </c>
      <c r="V203" s="54"/>
      <c r="W203" s="35"/>
      <c r="X203" s="35"/>
    </row>
    <row r="204" spans="1:24" x14ac:dyDescent="0.35">
      <c r="A204" s="25">
        <v>198</v>
      </c>
      <c r="B204" s="54">
        <v>33.1</v>
      </c>
      <c r="C204" s="54"/>
      <c r="D204" s="54"/>
      <c r="E204" s="54"/>
      <c r="F204" s="169"/>
      <c r="G204" s="54">
        <v>56.27</v>
      </c>
      <c r="H204" s="54">
        <v>16.55</v>
      </c>
      <c r="I204" s="54">
        <v>28.14</v>
      </c>
      <c r="J204" s="54">
        <v>19.86</v>
      </c>
      <c r="K204" s="54">
        <v>33.76</v>
      </c>
      <c r="L204" s="54">
        <v>26.48</v>
      </c>
      <c r="M204" s="54">
        <v>45.02</v>
      </c>
      <c r="N204" s="54">
        <v>66.2</v>
      </c>
      <c r="O204" s="54">
        <v>112.54</v>
      </c>
      <c r="P204" s="54">
        <v>33.1</v>
      </c>
      <c r="Q204" s="54">
        <v>56.27</v>
      </c>
      <c r="R204" s="54">
        <v>39.72</v>
      </c>
      <c r="S204" s="54">
        <v>67.52</v>
      </c>
      <c r="T204" s="54">
        <v>52.96</v>
      </c>
      <c r="U204" s="54">
        <v>90.04</v>
      </c>
      <c r="V204" s="54"/>
      <c r="W204" s="35"/>
      <c r="X204" s="35"/>
    </row>
    <row r="205" spans="1:24" x14ac:dyDescent="0.35">
      <c r="A205" s="25">
        <v>199</v>
      </c>
      <c r="B205" s="54">
        <v>33.200000000000003</v>
      </c>
      <c r="C205" s="54"/>
      <c r="D205" s="54"/>
      <c r="E205" s="54"/>
      <c r="F205" s="169"/>
      <c r="G205" s="54">
        <v>56.44</v>
      </c>
      <c r="H205" s="54">
        <v>16.600000000000001</v>
      </c>
      <c r="I205" s="54">
        <v>28.22</v>
      </c>
      <c r="J205" s="54">
        <v>19.920000000000002</v>
      </c>
      <c r="K205" s="54">
        <v>33.86</v>
      </c>
      <c r="L205" s="54">
        <v>26.56</v>
      </c>
      <c r="M205" s="54">
        <v>45.15</v>
      </c>
      <c r="N205" s="54">
        <v>66.400000000000006</v>
      </c>
      <c r="O205" s="54">
        <v>112.88</v>
      </c>
      <c r="P205" s="54">
        <v>33.200000000000003</v>
      </c>
      <c r="Q205" s="54">
        <v>56.44</v>
      </c>
      <c r="R205" s="54">
        <v>39.840000000000003</v>
      </c>
      <c r="S205" s="54">
        <v>67.72</v>
      </c>
      <c r="T205" s="54">
        <v>53.12</v>
      </c>
      <c r="U205" s="54">
        <v>90.3</v>
      </c>
      <c r="V205" s="54"/>
      <c r="W205" s="35"/>
      <c r="X205" s="35"/>
    </row>
    <row r="206" spans="1:24" x14ac:dyDescent="0.35">
      <c r="A206" s="25">
        <v>200</v>
      </c>
      <c r="B206" s="54">
        <v>33.299999999999997</v>
      </c>
      <c r="C206" s="54"/>
      <c r="D206" s="54"/>
      <c r="E206" s="54"/>
      <c r="F206" s="169"/>
      <c r="G206" s="54">
        <v>56.61</v>
      </c>
      <c r="H206" s="54">
        <v>16.649999999999999</v>
      </c>
      <c r="I206" s="54">
        <v>28.31</v>
      </c>
      <c r="J206" s="54">
        <v>19.98</v>
      </c>
      <c r="K206" s="54">
        <v>33.97</v>
      </c>
      <c r="L206" s="54">
        <v>26.64</v>
      </c>
      <c r="M206" s="54">
        <v>45.29</v>
      </c>
      <c r="N206" s="54">
        <v>66.599999999999994</v>
      </c>
      <c r="O206" s="54">
        <v>113.22</v>
      </c>
      <c r="P206" s="54">
        <v>33.299999999999997</v>
      </c>
      <c r="Q206" s="54">
        <v>56.61</v>
      </c>
      <c r="R206" s="54">
        <v>39.96</v>
      </c>
      <c r="S206" s="54">
        <v>67.94</v>
      </c>
      <c r="T206" s="54">
        <v>53.28</v>
      </c>
      <c r="U206" s="54">
        <v>90.58</v>
      </c>
      <c r="V206" s="54"/>
      <c r="W206" s="35"/>
      <c r="X206" s="35"/>
    </row>
    <row r="207" spans="1:24" x14ac:dyDescent="0.35">
      <c r="A207" s="25">
        <v>201</v>
      </c>
      <c r="B207" s="54">
        <v>33.299999999999997</v>
      </c>
      <c r="C207" s="54"/>
      <c r="D207" s="54"/>
      <c r="E207" s="54"/>
      <c r="F207" s="169"/>
      <c r="G207" s="54">
        <v>56.61</v>
      </c>
      <c r="H207" s="54">
        <v>16.649999999999999</v>
      </c>
      <c r="I207" s="54">
        <v>28.31</v>
      </c>
      <c r="J207" s="54">
        <v>19.98</v>
      </c>
      <c r="K207" s="54">
        <v>33.97</v>
      </c>
      <c r="L207" s="54">
        <v>26.64</v>
      </c>
      <c r="M207" s="54">
        <v>45.29</v>
      </c>
      <c r="N207" s="54">
        <v>66.599999999999994</v>
      </c>
      <c r="O207" s="54">
        <v>113.22</v>
      </c>
      <c r="P207" s="54">
        <v>33.299999999999997</v>
      </c>
      <c r="Q207" s="54">
        <v>56.61</v>
      </c>
      <c r="R207" s="54">
        <v>39.96</v>
      </c>
      <c r="S207" s="54">
        <v>67.94</v>
      </c>
      <c r="T207" s="54">
        <v>53.28</v>
      </c>
      <c r="U207" s="54">
        <v>90.58</v>
      </c>
      <c r="V207" s="54"/>
      <c r="W207" s="35"/>
      <c r="X207" s="35"/>
    </row>
    <row r="208" spans="1:24" x14ac:dyDescent="0.35">
      <c r="A208" s="25">
        <v>202</v>
      </c>
      <c r="B208" s="54">
        <v>33.299999999999997</v>
      </c>
      <c r="C208" s="54"/>
      <c r="D208" s="54"/>
      <c r="E208" s="54"/>
      <c r="F208" s="169"/>
      <c r="G208" s="54">
        <v>56.61</v>
      </c>
      <c r="H208" s="54">
        <v>16.649999999999999</v>
      </c>
      <c r="I208" s="54">
        <v>28.31</v>
      </c>
      <c r="J208" s="54">
        <v>19.98</v>
      </c>
      <c r="K208" s="54">
        <v>33.97</v>
      </c>
      <c r="L208" s="54">
        <v>26.64</v>
      </c>
      <c r="M208" s="54">
        <v>45.29</v>
      </c>
      <c r="N208" s="54">
        <v>66.599999999999994</v>
      </c>
      <c r="O208" s="54">
        <v>113.22</v>
      </c>
      <c r="P208" s="54">
        <v>33.299999999999997</v>
      </c>
      <c r="Q208" s="54">
        <v>56.61</v>
      </c>
      <c r="R208" s="54">
        <v>39.96</v>
      </c>
      <c r="S208" s="54">
        <v>67.94</v>
      </c>
      <c r="T208" s="54">
        <v>53.28</v>
      </c>
      <c r="U208" s="54">
        <v>90.58</v>
      </c>
      <c r="V208" s="54"/>
      <c r="W208" s="35"/>
      <c r="X208" s="35"/>
    </row>
    <row r="209" spans="1:24" x14ac:dyDescent="0.35">
      <c r="A209" s="25">
        <v>203</v>
      </c>
      <c r="B209" s="54">
        <v>33.299999999999997</v>
      </c>
      <c r="C209" s="54"/>
      <c r="D209" s="54"/>
      <c r="E209" s="54"/>
      <c r="F209" s="169"/>
      <c r="G209" s="54">
        <v>56.61</v>
      </c>
      <c r="H209" s="54">
        <v>16.649999999999999</v>
      </c>
      <c r="I209" s="54">
        <v>28.31</v>
      </c>
      <c r="J209" s="54">
        <v>19.98</v>
      </c>
      <c r="K209" s="54">
        <v>33.97</v>
      </c>
      <c r="L209" s="54">
        <v>26.64</v>
      </c>
      <c r="M209" s="54">
        <v>45.29</v>
      </c>
      <c r="N209" s="54">
        <v>66.599999999999994</v>
      </c>
      <c r="O209" s="54">
        <v>113.22</v>
      </c>
      <c r="P209" s="54">
        <v>33.299999999999997</v>
      </c>
      <c r="Q209" s="54">
        <v>56.61</v>
      </c>
      <c r="R209" s="54">
        <v>39.96</v>
      </c>
      <c r="S209" s="54">
        <v>67.94</v>
      </c>
      <c r="T209" s="54">
        <v>53.28</v>
      </c>
      <c r="U209" s="54">
        <v>90.58</v>
      </c>
      <c r="V209" s="54"/>
      <c r="W209" s="35"/>
      <c r="X209" s="35"/>
    </row>
    <row r="210" spans="1:24" x14ac:dyDescent="0.35">
      <c r="A210" s="25">
        <v>204</v>
      </c>
      <c r="B210" s="54">
        <v>33.299999999999997</v>
      </c>
      <c r="C210" s="54"/>
      <c r="D210" s="54"/>
      <c r="E210" s="54"/>
      <c r="F210" s="169"/>
      <c r="G210" s="54">
        <v>56.61</v>
      </c>
      <c r="H210" s="54">
        <v>16.649999999999999</v>
      </c>
      <c r="I210" s="54">
        <v>28.31</v>
      </c>
      <c r="J210" s="54">
        <v>19.98</v>
      </c>
      <c r="K210" s="54">
        <v>33.97</v>
      </c>
      <c r="L210" s="54">
        <v>26.64</v>
      </c>
      <c r="M210" s="54">
        <v>45.29</v>
      </c>
      <c r="N210" s="54">
        <v>66.599999999999994</v>
      </c>
      <c r="O210" s="54">
        <v>113.22</v>
      </c>
      <c r="P210" s="54">
        <v>33.299999999999997</v>
      </c>
      <c r="Q210" s="54">
        <v>56.61</v>
      </c>
      <c r="R210" s="54">
        <v>39.96</v>
      </c>
      <c r="S210" s="54">
        <v>67.94</v>
      </c>
      <c r="T210" s="54">
        <v>53.28</v>
      </c>
      <c r="U210" s="54">
        <v>90.58</v>
      </c>
      <c r="V210" s="54"/>
      <c r="W210" s="35"/>
      <c r="X210" s="35"/>
    </row>
    <row r="211" spans="1:24" x14ac:dyDescent="0.35">
      <c r="A211" s="25">
        <v>205</v>
      </c>
      <c r="B211" s="54">
        <v>33.299999999999997</v>
      </c>
      <c r="C211" s="54"/>
      <c r="D211" s="54"/>
      <c r="E211" s="54"/>
      <c r="F211" s="169"/>
      <c r="G211" s="54">
        <v>56.61</v>
      </c>
      <c r="H211" s="54">
        <v>16.649999999999999</v>
      </c>
      <c r="I211" s="54">
        <v>28.31</v>
      </c>
      <c r="J211" s="54">
        <v>19.98</v>
      </c>
      <c r="K211" s="54">
        <v>33.97</v>
      </c>
      <c r="L211" s="54">
        <v>26.64</v>
      </c>
      <c r="M211" s="54">
        <v>45.29</v>
      </c>
      <c r="N211" s="54">
        <v>66.599999999999994</v>
      </c>
      <c r="O211" s="54">
        <v>113.22</v>
      </c>
      <c r="P211" s="54">
        <v>33.299999999999997</v>
      </c>
      <c r="Q211" s="54">
        <v>56.61</v>
      </c>
      <c r="R211" s="54">
        <v>39.96</v>
      </c>
      <c r="S211" s="54">
        <v>67.94</v>
      </c>
      <c r="T211" s="54">
        <v>53.28</v>
      </c>
      <c r="U211" s="54">
        <v>90.58</v>
      </c>
      <c r="V211" s="54"/>
      <c r="W211" s="35"/>
      <c r="X211" s="35"/>
    </row>
    <row r="212" spans="1:24" x14ac:dyDescent="0.35">
      <c r="A212" s="25">
        <v>206</v>
      </c>
      <c r="B212" s="54">
        <v>33.299999999999997</v>
      </c>
      <c r="C212" s="54"/>
      <c r="D212" s="54"/>
      <c r="E212" s="54"/>
      <c r="F212" s="169"/>
      <c r="G212" s="54">
        <v>56.61</v>
      </c>
      <c r="H212" s="54">
        <v>16.649999999999999</v>
      </c>
      <c r="I212" s="54">
        <v>28.31</v>
      </c>
      <c r="J212" s="54">
        <v>19.98</v>
      </c>
      <c r="K212" s="54">
        <v>33.97</v>
      </c>
      <c r="L212" s="54">
        <v>26.64</v>
      </c>
      <c r="M212" s="54">
        <v>45.29</v>
      </c>
      <c r="N212" s="54">
        <v>66.599999999999994</v>
      </c>
      <c r="O212" s="54">
        <v>113.22</v>
      </c>
      <c r="P212" s="54">
        <v>33.299999999999997</v>
      </c>
      <c r="Q212" s="54">
        <v>56.61</v>
      </c>
      <c r="R212" s="54">
        <v>39.96</v>
      </c>
      <c r="S212" s="54">
        <v>67.94</v>
      </c>
      <c r="T212" s="54">
        <v>53.28</v>
      </c>
      <c r="U212" s="54">
        <v>90.58</v>
      </c>
      <c r="V212" s="54"/>
      <c r="W212" s="35"/>
      <c r="X212" s="35"/>
    </row>
    <row r="213" spans="1:24" x14ac:dyDescent="0.35">
      <c r="A213" s="25">
        <v>207</v>
      </c>
      <c r="B213" s="54">
        <v>33.299999999999997</v>
      </c>
      <c r="C213" s="54"/>
      <c r="D213" s="54"/>
      <c r="E213" s="54"/>
      <c r="F213" s="169"/>
      <c r="G213" s="54">
        <v>56.61</v>
      </c>
      <c r="H213" s="54">
        <v>16.649999999999999</v>
      </c>
      <c r="I213" s="54">
        <v>28.31</v>
      </c>
      <c r="J213" s="54">
        <v>19.98</v>
      </c>
      <c r="K213" s="54">
        <v>33.97</v>
      </c>
      <c r="L213" s="54">
        <v>26.64</v>
      </c>
      <c r="M213" s="54">
        <v>45.29</v>
      </c>
      <c r="N213" s="54">
        <v>66.599999999999994</v>
      </c>
      <c r="O213" s="54">
        <v>113.22</v>
      </c>
      <c r="P213" s="54">
        <v>33.299999999999997</v>
      </c>
      <c r="Q213" s="54">
        <v>56.61</v>
      </c>
      <c r="R213" s="54">
        <v>39.96</v>
      </c>
      <c r="S213" s="54">
        <v>67.94</v>
      </c>
      <c r="T213" s="54">
        <v>53.28</v>
      </c>
      <c r="U213" s="54">
        <v>90.58</v>
      </c>
      <c r="V213" s="54"/>
      <c r="W213" s="35"/>
      <c r="X213" s="35"/>
    </row>
    <row r="214" spans="1:24" x14ac:dyDescent="0.35">
      <c r="A214" s="25">
        <v>208</v>
      </c>
      <c r="B214" s="54">
        <v>33.299999999999997</v>
      </c>
      <c r="C214" s="54"/>
      <c r="D214" s="54"/>
      <c r="E214" s="54"/>
      <c r="F214" s="169"/>
      <c r="G214" s="54">
        <v>56.61</v>
      </c>
      <c r="H214" s="54">
        <v>16.649999999999999</v>
      </c>
      <c r="I214" s="54">
        <v>28.31</v>
      </c>
      <c r="J214" s="54">
        <v>19.98</v>
      </c>
      <c r="K214" s="54">
        <v>33.97</v>
      </c>
      <c r="L214" s="54">
        <v>26.64</v>
      </c>
      <c r="M214" s="54">
        <v>45.29</v>
      </c>
      <c r="N214" s="54">
        <v>66.599999999999994</v>
      </c>
      <c r="O214" s="54">
        <v>113.22</v>
      </c>
      <c r="P214" s="54">
        <v>33.299999999999997</v>
      </c>
      <c r="Q214" s="54">
        <v>56.61</v>
      </c>
      <c r="R214" s="54">
        <v>39.96</v>
      </c>
      <c r="S214" s="54">
        <v>67.94</v>
      </c>
      <c r="T214" s="54">
        <v>53.28</v>
      </c>
      <c r="U214" s="54">
        <v>90.58</v>
      </c>
      <c r="V214" s="54"/>
      <c r="W214" s="35"/>
      <c r="X214" s="35"/>
    </row>
    <row r="215" spans="1:24" x14ac:dyDescent="0.35">
      <c r="A215" s="25">
        <v>209</v>
      </c>
      <c r="B215" s="54">
        <v>33.299999999999997</v>
      </c>
      <c r="C215" s="54"/>
      <c r="D215" s="54"/>
      <c r="E215" s="54"/>
      <c r="F215" s="169"/>
      <c r="G215" s="54">
        <v>56.61</v>
      </c>
      <c r="H215" s="54">
        <v>16.649999999999999</v>
      </c>
      <c r="I215" s="54">
        <v>28.31</v>
      </c>
      <c r="J215" s="54">
        <v>19.98</v>
      </c>
      <c r="K215" s="54">
        <v>33.97</v>
      </c>
      <c r="L215" s="54">
        <v>26.64</v>
      </c>
      <c r="M215" s="54">
        <v>45.29</v>
      </c>
      <c r="N215" s="54">
        <v>66.599999999999994</v>
      </c>
      <c r="O215" s="54">
        <v>113.22</v>
      </c>
      <c r="P215" s="54">
        <v>33.299999999999997</v>
      </c>
      <c r="Q215" s="54">
        <v>56.61</v>
      </c>
      <c r="R215" s="54">
        <v>39.96</v>
      </c>
      <c r="S215" s="54">
        <v>67.94</v>
      </c>
      <c r="T215" s="54">
        <v>53.28</v>
      </c>
      <c r="U215" s="54">
        <v>90.58</v>
      </c>
      <c r="V215" s="54"/>
      <c r="W215" s="35"/>
      <c r="X215" s="35"/>
    </row>
    <row r="216" spans="1:24" x14ac:dyDescent="0.35">
      <c r="A216" s="25">
        <v>210</v>
      </c>
      <c r="B216" s="54">
        <v>33.299999999999997</v>
      </c>
      <c r="C216" s="54"/>
      <c r="D216" s="54"/>
      <c r="E216" s="54"/>
      <c r="F216" s="169"/>
      <c r="G216" s="54">
        <v>56.61</v>
      </c>
      <c r="H216" s="54">
        <v>16.649999999999999</v>
      </c>
      <c r="I216" s="54">
        <v>28.31</v>
      </c>
      <c r="J216" s="54">
        <v>19.98</v>
      </c>
      <c r="K216" s="54">
        <v>33.97</v>
      </c>
      <c r="L216" s="54">
        <v>26.64</v>
      </c>
      <c r="M216" s="54">
        <v>45.29</v>
      </c>
      <c r="N216" s="54">
        <v>66.599999999999994</v>
      </c>
      <c r="O216" s="54">
        <v>113.22</v>
      </c>
      <c r="P216" s="54">
        <v>33.299999999999997</v>
      </c>
      <c r="Q216" s="54">
        <v>56.61</v>
      </c>
      <c r="R216" s="54">
        <v>39.96</v>
      </c>
      <c r="S216" s="54">
        <v>67.94</v>
      </c>
      <c r="T216" s="54">
        <v>53.28</v>
      </c>
      <c r="U216" s="54">
        <v>90.58</v>
      </c>
      <c r="V216" s="54"/>
      <c r="W216" s="35"/>
      <c r="X216" s="35"/>
    </row>
    <row r="217" spans="1:24" x14ac:dyDescent="0.35">
      <c r="A217" s="25">
        <v>211</v>
      </c>
      <c r="B217" s="54">
        <v>33.299999999999997</v>
      </c>
      <c r="C217" s="54"/>
      <c r="D217" s="54"/>
      <c r="E217" s="54"/>
      <c r="F217" s="169"/>
      <c r="G217" s="54">
        <v>56.61</v>
      </c>
      <c r="H217" s="54">
        <v>16.649999999999999</v>
      </c>
      <c r="I217" s="54">
        <v>28.31</v>
      </c>
      <c r="J217" s="54">
        <v>19.98</v>
      </c>
      <c r="K217" s="54">
        <v>33.97</v>
      </c>
      <c r="L217" s="54">
        <v>26.64</v>
      </c>
      <c r="M217" s="54">
        <v>45.29</v>
      </c>
      <c r="N217" s="54">
        <v>66.599999999999994</v>
      </c>
      <c r="O217" s="54">
        <v>113.22</v>
      </c>
      <c r="P217" s="54">
        <v>33.299999999999997</v>
      </c>
      <c r="Q217" s="54">
        <v>56.61</v>
      </c>
      <c r="R217" s="54">
        <v>39.96</v>
      </c>
      <c r="S217" s="54">
        <v>67.94</v>
      </c>
      <c r="T217" s="54">
        <v>53.28</v>
      </c>
      <c r="U217" s="54">
        <v>90.58</v>
      </c>
      <c r="V217" s="54"/>
      <c r="W217" s="35"/>
      <c r="X217" s="35"/>
    </row>
    <row r="218" spans="1:24" x14ac:dyDescent="0.35">
      <c r="A218" s="25">
        <v>212</v>
      </c>
      <c r="B218" s="54">
        <v>33.299999999999997</v>
      </c>
      <c r="C218" s="54"/>
      <c r="D218" s="54"/>
      <c r="E218" s="54"/>
      <c r="F218" s="169"/>
      <c r="G218" s="54">
        <v>56.61</v>
      </c>
      <c r="H218" s="54">
        <v>16.649999999999999</v>
      </c>
      <c r="I218" s="54">
        <v>28.31</v>
      </c>
      <c r="J218" s="54">
        <v>19.98</v>
      </c>
      <c r="K218" s="54">
        <v>33.97</v>
      </c>
      <c r="L218" s="54">
        <v>26.64</v>
      </c>
      <c r="M218" s="54">
        <v>45.29</v>
      </c>
      <c r="N218" s="54">
        <v>66.599999999999994</v>
      </c>
      <c r="O218" s="54">
        <v>113.22</v>
      </c>
      <c r="P218" s="54">
        <v>33.299999999999997</v>
      </c>
      <c r="Q218" s="54">
        <v>56.61</v>
      </c>
      <c r="R218" s="54">
        <v>39.96</v>
      </c>
      <c r="S218" s="54">
        <v>67.94</v>
      </c>
      <c r="T218" s="54">
        <v>53.28</v>
      </c>
      <c r="U218" s="54">
        <v>90.58</v>
      </c>
      <c r="V218" s="54"/>
      <c r="W218" s="35"/>
      <c r="X218" s="35"/>
    </row>
    <row r="219" spans="1:24" x14ac:dyDescent="0.35">
      <c r="A219" s="25">
        <v>213</v>
      </c>
      <c r="B219" s="54">
        <v>33.299999999999997</v>
      </c>
      <c r="C219" s="54"/>
      <c r="D219" s="54"/>
      <c r="E219" s="54"/>
      <c r="F219" s="169"/>
      <c r="G219" s="54">
        <v>56.61</v>
      </c>
      <c r="H219" s="54">
        <v>16.649999999999999</v>
      </c>
      <c r="I219" s="54">
        <v>28.31</v>
      </c>
      <c r="J219" s="54">
        <v>19.98</v>
      </c>
      <c r="K219" s="54">
        <v>33.97</v>
      </c>
      <c r="L219" s="54">
        <v>26.64</v>
      </c>
      <c r="M219" s="54">
        <v>45.29</v>
      </c>
      <c r="N219" s="54">
        <v>66.599999999999994</v>
      </c>
      <c r="O219" s="54">
        <v>113.22</v>
      </c>
      <c r="P219" s="54">
        <v>33.299999999999997</v>
      </c>
      <c r="Q219" s="54">
        <v>56.61</v>
      </c>
      <c r="R219" s="54">
        <v>39.96</v>
      </c>
      <c r="S219" s="54">
        <v>67.94</v>
      </c>
      <c r="T219" s="54">
        <v>53.28</v>
      </c>
      <c r="U219" s="54">
        <v>90.58</v>
      </c>
      <c r="V219" s="54"/>
      <c r="W219" s="35"/>
      <c r="X219" s="35"/>
    </row>
    <row r="220" spans="1:24" x14ac:dyDescent="0.35">
      <c r="A220" s="25">
        <v>214</v>
      </c>
      <c r="B220" s="54">
        <v>33.299999999999997</v>
      </c>
      <c r="C220" s="54"/>
      <c r="D220" s="54"/>
      <c r="E220" s="54"/>
      <c r="F220" s="169"/>
      <c r="G220" s="54">
        <v>56.61</v>
      </c>
      <c r="H220" s="54">
        <v>16.649999999999999</v>
      </c>
      <c r="I220" s="54">
        <v>28.31</v>
      </c>
      <c r="J220" s="54">
        <v>19.98</v>
      </c>
      <c r="K220" s="54">
        <v>33.97</v>
      </c>
      <c r="L220" s="54">
        <v>26.64</v>
      </c>
      <c r="M220" s="54">
        <v>45.29</v>
      </c>
      <c r="N220" s="54">
        <v>66.599999999999994</v>
      </c>
      <c r="O220" s="54">
        <v>113.22</v>
      </c>
      <c r="P220" s="54">
        <v>33.299999999999997</v>
      </c>
      <c r="Q220" s="54">
        <v>56.61</v>
      </c>
      <c r="R220" s="54">
        <v>39.96</v>
      </c>
      <c r="S220" s="54">
        <v>67.94</v>
      </c>
      <c r="T220" s="54">
        <v>53.28</v>
      </c>
      <c r="U220" s="54">
        <v>90.58</v>
      </c>
      <c r="V220" s="54"/>
      <c r="W220" s="35"/>
      <c r="X220" s="35"/>
    </row>
    <row r="221" spans="1:24" x14ac:dyDescent="0.35">
      <c r="A221" s="25">
        <v>215</v>
      </c>
      <c r="B221" s="54">
        <v>33.299999999999997</v>
      </c>
      <c r="C221" s="54"/>
      <c r="D221" s="54"/>
      <c r="E221" s="54"/>
      <c r="F221" s="169"/>
      <c r="G221" s="54">
        <v>56.61</v>
      </c>
      <c r="H221" s="54">
        <v>16.649999999999999</v>
      </c>
      <c r="I221" s="54">
        <v>28.31</v>
      </c>
      <c r="J221" s="54">
        <v>19.98</v>
      </c>
      <c r="K221" s="54">
        <v>33.97</v>
      </c>
      <c r="L221" s="54">
        <v>26.64</v>
      </c>
      <c r="M221" s="54">
        <v>45.29</v>
      </c>
      <c r="N221" s="54">
        <v>66.599999999999994</v>
      </c>
      <c r="O221" s="54">
        <v>113.22</v>
      </c>
      <c r="P221" s="54">
        <v>33.299999999999997</v>
      </c>
      <c r="Q221" s="54">
        <v>56.61</v>
      </c>
      <c r="R221" s="54">
        <v>39.96</v>
      </c>
      <c r="S221" s="54">
        <v>67.94</v>
      </c>
      <c r="T221" s="54">
        <v>53.28</v>
      </c>
      <c r="U221" s="54">
        <v>90.58</v>
      </c>
      <c r="V221" s="54"/>
      <c r="W221" s="35"/>
      <c r="X221" s="35"/>
    </row>
    <row r="222" spans="1:24" x14ac:dyDescent="0.35">
      <c r="A222" s="25">
        <v>216</v>
      </c>
      <c r="B222" s="54">
        <v>33.299999999999997</v>
      </c>
      <c r="C222" s="54"/>
      <c r="D222" s="54"/>
      <c r="E222" s="54"/>
      <c r="F222" s="169"/>
      <c r="G222" s="54">
        <v>56.61</v>
      </c>
      <c r="H222" s="54">
        <v>16.649999999999999</v>
      </c>
      <c r="I222" s="54">
        <v>28.31</v>
      </c>
      <c r="J222" s="54">
        <v>19.98</v>
      </c>
      <c r="K222" s="54">
        <v>33.97</v>
      </c>
      <c r="L222" s="54">
        <v>26.64</v>
      </c>
      <c r="M222" s="54">
        <v>45.29</v>
      </c>
      <c r="N222" s="54">
        <v>66.599999999999994</v>
      </c>
      <c r="O222" s="54">
        <v>113.22</v>
      </c>
      <c r="P222" s="54">
        <v>33.299999999999997</v>
      </c>
      <c r="Q222" s="54">
        <v>56.61</v>
      </c>
      <c r="R222" s="54">
        <v>39.96</v>
      </c>
      <c r="S222" s="54">
        <v>67.94</v>
      </c>
      <c r="T222" s="54">
        <v>53.28</v>
      </c>
      <c r="U222" s="54">
        <v>90.58</v>
      </c>
      <c r="V222" s="54"/>
      <c r="W222" s="35"/>
      <c r="X222" s="35"/>
    </row>
    <row r="223" spans="1:24" x14ac:dyDescent="0.35">
      <c r="A223" s="25">
        <v>217</v>
      </c>
      <c r="B223" s="54">
        <v>33.299999999999997</v>
      </c>
      <c r="C223" s="54"/>
      <c r="D223" s="54"/>
      <c r="E223" s="54"/>
      <c r="F223" s="169"/>
      <c r="G223" s="54">
        <v>56.61</v>
      </c>
      <c r="H223" s="54">
        <v>16.649999999999999</v>
      </c>
      <c r="I223" s="54">
        <v>28.31</v>
      </c>
      <c r="J223" s="54">
        <v>19.98</v>
      </c>
      <c r="K223" s="54">
        <v>33.97</v>
      </c>
      <c r="L223" s="54">
        <v>26.64</v>
      </c>
      <c r="M223" s="54">
        <v>45.29</v>
      </c>
      <c r="N223" s="54">
        <v>66.599999999999994</v>
      </c>
      <c r="O223" s="54">
        <v>113.22</v>
      </c>
      <c r="P223" s="54">
        <v>33.299999999999997</v>
      </c>
      <c r="Q223" s="54">
        <v>56.61</v>
      </c>
      <c r="R223" s="54">
        <v>39.96</v>
      </c>
      <c r="S223" s="54">
        <v>67.94</v>
      </c>
      <c r="T223" s="54">
        <v>53.28</v>
      </c>
      <c r="U223" s="54">
        <v>90.58</v>
      </c>
      <c r="V223" s="54"/>
      <c r="W223" s="35"/>
      <c r="X223" s="35"/>
    </row>
    <row r="224" spans="1:24" x14ac:dyDescent="0.35">
      <c r="A224" s="25">
        <v>218</v>
      </c>
      <c r="B224" s="54">
        <v>33.299999999999997</v>
      </c>
      <c r="C224" s="54"/>
      <c r="D224" s="54"/>
      <c r="E224" s="54"/>
      <c r="F224" s="169"/>
      <c r="G224" s="54">
        <v>56.61</v>
      </c>
      <c r="H224" s="54">
        <v>16.649999999999999</v>
      </c>
      <c r="I224" s="54">
        <v>28.31</v>
      </c>
      <c r="J224" s="54">
        <v>19.98</v>
      </c>
      <c r="K224" s="54">
        <v>33.97</v>
      </c>
      <c r="L224" s="54">
        <v>26.64</v>
      </c>
      <c r="M224" s="54">
        <v>45.29</v>
      </c>
      <c r="N224" s="54">
        <v>66.599999999999994</v>
      </c>
      <c r="O224" s="54">
        <v>113.22</v>
      </c>
      <c r="P224" s="54">
        <v>33.299999999999997</v>
      </c>
      <c r="Q224" s="54">
        <v>56.61</v>
      </c>
      <c r="R224" s="54">
        <v>39.96</v>
      </c>
      <c r="S224" s="54">
        <v>67.94</v>
      </c>
      <c r="T224" s="54">
        <v>53.28</v>
      </c>
      <c r="U224" s="54">
        <v>90.58</v>
      </c>
      <c r="V224" s="54"/>
      <c r="W224" s="35"/>
      <c r="X224" s="35"/>
    </row>
    <row r="225" spans="1:24" x14ac:dyDescent="0.35">
      <c r="A225" s="25">
        <v>219</v>
      </c>
      <c r="B225" s="54">
        <v>33.299999999999997</v>
      </c>
      <c r="C225" s="54"/>
      <c r="D225" s="54"/>
      <c r="E225" s="54"/>
      <c r="F225" s="169"/>
      <c r="G225" s="54">
        <v>56.61</v>
      </c>
      <c r="H225" s="54">
        <v>16.649999999999999</v>
      </c>
      <c r="I225" s="54">
        <v>28.31</v>
      </c>
      <c r="J225" s="54">
        <v>19.98</v>
      </c>
      <c r="K225" s="54">
        <v>33.97</v>
      </c>
      <c r="L225" s="54">
        <v>26.64</v>
      </c>
      <c r="M225" s="54">
        <v>45.29</v>
      </c>
      <c r="N225" s="54">
        <v>66.599999999999994</v>
      </c>
      <c r="O225" s="54">
        <v>113.22</v>
      </c>
      <c r="P225" s="54">
        <v>33.299999999999997</v>
      </c>
      <c r="Q225" s="54">
        <v>56.61</v>
      </c>
      <c r="R225" s="54">
        <v>39.96</v>
      </c>
      <c r="S225" s="54">
        <v>67.94</v>
      </c>
      <c r="T225" s="54">
        <v>53.28</v>
      </c>
      <c r="U225" s="54">
        <v>90.58</v>
      </c>
      <c r="V225" s="54"/>
      <c r="W225" s="35"/>
      <c r="X225" s="35"/>
    </row>
    <row r="226" spans="1:24" x14ac:dyDescent="0.35">
      <c r="A226" s="25">
        <v>220</v>
      </c>
      <c r="B226" s="54">
        <v>33.299999999999997</v>
      </c>
      <c r="C226" s="54"/>
      <c r="D226" s="54"/>
      <c r="E226" s="54"/>
      <c r="F226" s="169"/>
      <c r="G226" s="54">
        <v>56.61</v>
      </c>
      <c r="H226" s="54">
        <v>16.649999999999999</v>
      </c>
      <c r="I226" s="54">
        <v>28.31</v>
      </c>
      <c r="J226" s="54">
        <v>19.98</v>
      </c>
      <c r="K226" s="54">
        <v>33.97</v>
      </c>
      <c r="L226" s="54">
        <v>26.64</v>
      </c>
      <c r="M226" s="54">
        <v>45.29</v>
      </c>
      <c r="N226" s="54">
        <v>66.599999999999994</v>
      </c>
      <c r="O226" s="54">
        <v>113.22</v>
      </c>
      <c r="P226" s="54">
        <v>33.299999999999997</v>
      </c>
      <c r="Q226" s="54">
        <v>56.61</v>
      </c>
      <c r="R226" s="54">
        <v>39.96</v>
      </c>
      <c r="S226" s="54">
        <v>67.94</v>
      </c>
      <c r="T226" s="54">
        <v>53.28</v>
      </c>
      <c r="U226" s="54">
        <v>90.58</v>
      </c>
      <c r="V226" s="54"/>
      <c r="W226" s="35"/>
      <c r="X226" s="35"/>
    </row>
    <row r="227" spans="1:24" x14ac:dyDescent="0.35">
      <c r="A227" s="25">
        <v>221</v>
      </c>
      <c r="B227" s="54">
        <v>33.299999999999997</v>
      </c>
      <c r="C227" s="54"/>
      <c r="D227" s="54"/>
      <c r="E227" s="54"/>
      <c r="F227" s="169"/>
      <c r="G227" s="54">
        <v>56.61</v>
      </c>
      <c r="H227" s="54">
        <v>16.649999999999999</v>
      </c>
      <c r="I227" s="54">
        <v>28.31</v>
      </c>
      <c r="J227" s="54">
        <v>19.98</v>
      </c>
      <c r="K227" s="54">
        <v>33.97</v>
      </c>
      <c r="L227" s="54">
        <v>26.64</v>
      </c>
      <c r="M227" s="54">
        <v>45.29</v>
      </c>
      <c r="N227" s="54">
        <v>66.599999999999994</v>
      </c>
      <c r="O227" s="54">
        <v>113.22</v>
      </c>
      <c r="P227" s="54">
        <v>33.299999999999997</v>
      </c>
      <c r="Q227" s="54">
        <v>56.61</v>
      </c>
      <c r="R227" s="54">
        <v>39.96</v>
      </c>
      <c r="S227" s="54">
        <v>67.94</v>
      </c>
      <c r="T227" s="54">
        <v>53.28</v>
      </c>
      <c r="U227" s="54">
        <v>90.58</v>
      </c>
      <c r="V227" s="54"/>
      <c r="W227" s="35"/>
      <c r="X227" s="35"/>
    </row>
    <row r="228" spans="1:24" x14ac:dyDescent="0.35">
      <c r="A228" s="25">
        <v>222</v>
      </c>
      <c r="B228" s="54">
        <v>33.299999999999997</v>
      </c>
      <c r="C228" s="54"/>
      <c r="D228" s="54"/>
      <c r="E228" s="54"/>
      <c r="F228" s="169"/>
      <c r="G228" s="54">
        <v>56.61</v>
      </c>
      <c r="H228" s="54">
        <v>16.649999999999999</v>
      </c>
      <c r="I228" s="54">
        <v>28.31</v>
      </c>
      <c r="J228" s="54">
        <v>19.98</v>
      </c>
      <c r="K228" s="54">
        <v>33.97</v>
      </c>
      <c r="L228" s="54">
        <v>26.64</v>
      </c>
      <c r="M228" s="54">
        <v>45.29</v>
      </c>
      <c r="N228" s="54">
        <v>66.599999999999994</v>
      </c>
      <c r="O228" s="54">
        <v>113.22</v>
      </c>
      <c r="P228" s="54">
        <v>33.299999999999997</v>
      </c>
      <c r="Q228" s="54">
        <v>56.61</v>
      </c>
      <c r="R228" s="54">
        <v>39.96</v>
      </c>
      <c r="S228" s="54">
        <v>67.94</v>
      </c>
      <c r="T228" s="54">
        <v>53.28</v>
      </c>
      <c r="U228" s="54">
        <v>90.58</v>
      </c>
      <c r="V228" s="54"/>
      <c r="W228" s="35"/>
      <c r="X228" s="35"/>
    </row>
    <row r="229" spans="1:24" x14ac:dyDescent="0.35">
      <c r="A229" s="25">
        <v>223</v>
      </c>
      <c r="B229" s="54">
        <v>33.299999999999997</v>
      </c>
      <c r="C229" s="54"/>
      <c r="D229" s="54"/>
      <c r="E229" s="54"/>
      <c r="F229" s="169"/>
      <c r="G229" s="54">
        <v>56.61</v>
      </c>
      <c r="H229" s="54">
        <v>16.649999999999999</v>
      </c>
      <c r="I229" s="54">
        <v>28.31</v>
      </c>
      <c r="J229" s="54">
        <v>19.98</v>
      </c>
      <c r="K229" s="54">
        <v>33.97</v>
      </c>
      <c r="L229" s="54">
        <v>26.64</v>
      </c>
      <c r="M229" s="54">
        <v>45.29</v>
      </c>
      <c r="N229" s="54">
        <v>66.599999999999994</v>
      </c>
      <c r="O229" s="54">
        <v>113.22</v>
      </c>
      <c r="P229" s="54">
        <v>33.299999999999997</v>
      </c>
      <c r="Q229" s="54">
        <v>56.61</v>
      </c>
      <c r="R229" s="54">
        <v>39.96</v>
      </c>
      <c r="S229" s="54">
        <v>67.94</v>
      </c>
      <c r="T229" s="54">
        <v>53.28</v>
      </c>
      <c r="U229" s="54">
        <v>90.58</v>
      </c>
      <c r="V229" s="54"/>
      <c r="W229" s="35"/>
      <c r="X229" s="35"/>
    </row>
    <row r="230" spans="1:24" x14ac:dyDescent="0.35">
      <c r="A230" s="25">
        <v>224</v>
      </c>
      <c r="B230" s="54">
        <v>33.299999999999997</v>
      </c>
      <c r="C230" s="54"/>
      <c r="D230" s="54"/>
      <c r="E230" s="54"/>
      <c r="F230" s="169"/>
      <c r="G230" s="54">
        <v>56.61</v>
      </c>
      <c r="H230" s="54">
        <v>16.649999999999999</v>
      </c>
      <c r="I230" s="54">
        <v>28.31</v>
      </c>
      <c r="J230" s="54">
        <v>19.98</v>
      </c>
      <c r="K230" s="54">
        <v>33.97</v>
      </c>
      <c r="L230" s="54">
        <v>26.64</v>
      </c>
      <c r="M230" s="54">
        <v>45.29</v>
      </c>
      <c r="N230" s="54">
        <v>66.599999999999994</v>
      </c>
      <c r="O230" s="54">
        <v>113.22</v>
      </c>
      <c r="P230" s="54">
        <v>33.299999999999997</v>
      </c>
      <c r="Q230" s="54">
        <v>56.61</v>
      </c>
      <c r="R230" s="54">
        <v>39.96</v>
      </c>
      <c r="S230" s="54">
        <v>67.94</v>
      </c>
      <c r="T230" s="54">
        <v>53.28</v>
      </c>
      <c r="U230" s="54">
        <v>90.58</v>
      </c>
      <c r="V230" s="54"/>
      <c r="W230" s="35"/>
      <c r="X230" s="35"/>
    </row>
    <row r="231" spans="1:24" x14ac:dyDescent="0.35">
      <c r="A231" s="25">
        <v>225</v>
      </c>
      <c r="B231" s="54">
        <v>33.299999999999997</v>
      </c>
      <c r="C231" s="54"/>
      <c r="D231" s="54"/>
      <c r="E231" s="54"/>
      <c r="F231" s="169"/>
      <c r="G231" s="54">
        <v>56.61</v>
      </c>
      <c r="H231" s="54">
        <v>16.649999999999999</v>
      </c>
      <c r="I231" s="54">
        <v>28.31</v>
      </c>
      <c r="J231" s="54">
        <v>19.98</v>
      </c>
      <c r="K231" s="54">
        <v>33.97</v>
      </c>
      <c r="L231" s="54">
        <v>26.64</v>
      </c>
      <c r="M231" s="54">
        <v>45.29</v>
      </c>
      <c r="N231" s="54">
        <v>66.599999999999994</v>
      </c>
      <c r="O231" s="54">
        <v>113.22</v>
      </c>
      <c r="P231" s="54">
        <v>33.299999999999997</v>
      </c>
      <c r="Q231" s="54">
        <v>56.61</v>
      </c>
      <c r="R231" s="54">
        <v>39.96</v>
      </c>
      <c r="S231" s="54">
        <v>67.94</v>
      </c>
      <c r="T231" s="54">
        <v>53.28</v>
      </c>
      <c r="U231" s="54">
        <v>90.58</v>
      </c>
      <c r="V231" s="54"/>
      <c r="W231" s="35"/>
      <c r="X231" s="35"/>
    </row>
    <row r="232" spans="1:24" x14ac:dyDescent="0.35">
      <c r="A232" s="25">
        <v>226</v>
      </c>
      <c r="B232" s="54">
        <v>33.299999999999997</v>
      </c>
      <c r="C232" s="54"/>
      <c r="D232" s="54"/>
      <c r="E232" s="54"/>
      <c r="F232" s="169"/>
      <c r="G232" s="54">
        <v>56.61</v>
      </c>
      <c r="H232" s="54">
        <v>16.649999999999999</v>
      </c>
      <c r="I232" s="54">
        <v>28.31</v>
      </c>
      <c r="J232" s="54">
        <v>19.98</v>
      </c>
      <c r="K232" s="54">
        <v>33.97</v>
      </c>
      <c r="L232" s="54">
        <v>26.64</v>
      </c>
      <c r="M232" s="54">
        <v>45.29</v>
      </c>
      <c r="N232" s="54">
        <v>66.599999999999994</v>
      </c>
      <c r="O232" s="54">
        <v>113.22</v>
      </c>
      <c r="P232" s="54">
        <v>33.299999999999997</v>
      </c>
      <c r="Q232" s="54">
        <v>56.61</v>
      </c>
      <c r="R232" s="54">
        <v>39.96</v>
      </c>
      <c r="S232" s="54">
        <v>67.94</v>
      </c>
      <c r="T232" s="54">
        <v>53.28</v>
      </c>
      <c r="U232" s="54">
        <v>90.58</v>
      </c>
      <c r="V232" s="54"/>
      <c r="W232" s="35"/>
      <c r="X232" s="35"/>
    </row>
    <row r="233" spans="1:24" x14ac:dyDescent="0.35">
      <c r="A233" s="25">
        <v>227</v>
      </c>
      <c r="B233" s="54">
        <v>33.299999999999997</v>
      </c>
      <c r="C233" s="54"/>
      <c r="D233" s="54"/>
      <c r="E233" s="54"/>
      <c r="F233" s="169"/>
      <c r="G233" s="54">
        <v>56.61</v>
      </c>
      <c r="H233" s="54">
        <v>16.649999999999999</v>
      </c>
      <c r="I233" s="54">
        <v>28.31</v>
      </c>
      <c r="J233" s="54">
        <v>19.98</v>
      </c>
      <c r="K233" s="54">
        <v>33.97</v>
      </c>
      <c r="L233" s="54">
        <v>26.64</v>
      </c>
      <c r="M233" s="54">
        <v>45.29</v>
      </c>
      <c r="N233" s="54">
        <v>66.599999999999994</v>
      </c>
      <c r="O233" s="54">
        <v>113.22</v>
      </c>
      <c r="P233" s="54">
        <v>33.299999999999997</v>
      </c>
      <c r="Q233" s="54">
        <v>56.61</v>
      </c>
      <c r="R233" s="54">
        <v>39.96</v>
      </c>
      <c r="S233" s="54">
        <v>67.94</v>
      </c>
      <c r="T233" s="54">
        <v>53.28</v>
      </c>
      <c r="U233" s="54">
        <v>90.58</v>
      </c>
      <c r="V233" s="54"/>
      <c r="W233" s="35"/>
      <c r="X233" s="35"/>
    </row>
    <row r="234" spans="1:24" x14ac:dyDescent="0.35">
      <c r="A234" s="25">
        <v>228</v>
      </c>
      <c r="B234" s="54">
        <v>33.299999999999997</v>
      </c>
      <c r="C234" s="54"/>
      <c r="D234" s="54"/>
      <c r="E234" s="54"/>
      <c r="F234" s="169"/>
      <c r="G234" s="54">
        <v>56.61</v>
      </c>
      <c r="H234" s="54">
        <v>16.649999999999999</v>
      </c>
      <c r="I234" s="54">
        <v>28.31</v>
      </c>
      <c r="J234" s="54">
        <v>19.98</v>
      </c>
      <c r="K234" s="54">
        <v>33.97</v>
      </c>
      <c r="L234" s="54">
        <v>26.64</v>
      </c>
      <c r="M234" s="54">
        <v>45.29</v>
      </c>
      <c r="N234" s="54">
        <v>66.599999999999994</v>
      </c>
      <c r="O234" s="54">
        <v>113.22</v>
      </c>
      <c r="P234" s="54">
        <v>33.299999999999997</v>
      </c>
      <c r="Q234" s="54">
        <v>56.61</v>
      </c>
      <c r="R234" s="54">
        <v>39.96</v>
      </c>
      <c r="S234" s="54">
        <v>67.94</v>
      </c>
      <c r="T234" s="54">
        <v>53.28</v>
      </c>
      <c r="U234" s="54">
        <v>90.58</v>
      </c>
      <c r="V234" s="54"/>
      <c r="W234" s="35"/>
      <c r="X234" s="35"/>
    </row>
    <row r="235" spans="1:24" x14ac:dyDescent="0.35">
      <c r="A235" s="25">
        <v>229</v>
      </c>
      <c r="B235" s="54">
        <v>33.299999999999997</v>
      </c>
      <c r="C235" s="54"/>
      <c r="D235" s="54"/>
      <c r="E235" s="54"/>
      <c r="F235" s="169"/>
      <c r="G235" s="54">
        <v>56.61</v>
      </c>
      <c r="H235" s="54">
        <v>16.649999999999999</v>
      </c>
      <c r="I235" s="54">
        <v>28.31</v>
      </c>
      <c r="J235" s="54">
        <v>19.98</v>
      </c>
      <c r="K235" s="54">
        <v>33.97</v>
      </c>
      <c r="L235" s="54">
        <v>26.64</v>
      </c>
      <c r="M235" s="54">
        <v>45.29</v>
      </c>
      <c r="N235" s="54">
        <v>66.599999999999994</v>
      </c>
      <c r="O235" s="54">
        <v>113.22</v>
      </c>
      <c r="P235" s="54">
        <v>33.299999999999997</v>
      </c>
      <c r="Q235" s="54">
        <v>56.61</v>
      </c>
      <c r="R235" s="54">
        <v>39.96</v>
      </c>
      <c r="S235" s="54">
        <v>67.94</v>
      </c>
      <c r="T235" s="54">
        <v>53.28</v>
      </c>
      <c r="U235" s="54">
        <v>90.58</v>
      </c>
      <c r="V235" s="54"/>
      <c r="W235" s="35"/>
      <c r="X235" s="35"/>
    </row>
    <row r="236" spans="1:24" x14ac:dyDescent="0.35">
      <c r="A236" s="25">
        <v>230</v>
      </c>
      <c r="B236" s="54">
        <v>33.299999999999997</v>
      </c>
      <c r="C236" s="54"/>
      <c r="D236" s="54"/>
      <c r="E236" s="54"/>
      <c r="F236" s="169"/>
      <c r="G236" s="54">
        <v>56.61</v>
      </c>
      <c r="H236" s="54">
        <v>16.649999999999999</v>
      </c>
      <c r="I236" s="54">
        <v>28.31</v>
      </c>
      <c r="J236" s="54">
        <v>19.98</v>
      </c>
      <c r="K236" s="54">
        <v>33.97</v>
      </c>
      <c r="L236" s="54">
        <v>26.64</v>
      </c>
      <c r="M236" s="54">
        <v>45.29</v>
      </c>
      <c r="N236" s="54">
        <v>66.599999999999994</v>
      </c>
      <c r="O236" s="54">
        <v>113.22</v>
      </c>
      <c r="P236" s="54">
        <v>33.299999999999997</v>
      </c>
      <c r="Q236" s="54">
        <v>56.61</v>
      </c>
      <c r="R236" s="54">
        <v>39.96</v>
      </c>
      <c r="S236" s="54">
        <v>67.94</v>
      </c>
      <c r="T236" s="54">
        <v>53.28</v>
      </c>
      <c r="U236" s="54">
        <v>90.58</v>
      </c>
      <c r="V236" s="54"/>
      <c r="W236" s="35"/>
      <c r="X236" s="35"/>
    </row>
    <row r="237" spans="1:24" x14ac:dyDescent="0.35">
      <c r="A237" s="25">
        <v>231</v>
      </c>
      <c r="B237" s="54">
        <v>33.299999999999997</v>
      </c>
      <c r="C237" s="54"/>
      <c r="D237" s="54"/>
      <c r="E237" s="54"/>
      <c r="F237" s="169"/>
      <c r="G237" s="54">
        <v>56.61</v>
      </c>
      <c r="H237" s="54">
        <v>16.649999999999999</v>
      </c>
      <c r="I237" s="54">
        <v>28.31</v>
      </c>
      <c r="J237" s="54">
        <v>19.98</v>
      </c>
      <c r="K237" s="54">
        <v>33.97</v>
      </c>
      <c r="L237" s="54">
        <v>26.64</v>
      </c>
      <c r="M237" s="54">
        <v>45.29</v>
      </c>
      <c r="N237" s="54">
        <v>66.599999999999994</v>
      </c>
      <c r="O237" s="54">
        <v>113.22</v>
      </c>
      <c r="P237" s="54">
        <v>33.299999999999997</v>
      </c>
      <c r="Q237" s="54">
        <v>56.61</v>
      </c>
      <c r="R237" s="54">
        <v>39.96</v>
      </c>
      <c r="S237" s="54">
        <v>67.94</v>
      </c>
      <c r="T237" s="54">
        <v>53.28</v>
      </c>
      <c r="U237" s="54">
        <v>90.58</v>
      </c>
      <c r="V237" s="54"/>
      <c r="W237" s="35"/>
      <c r="X237" s="35"/>
    </row>
    <row r="238" spans="1:24" x14ac:dyDescent="0.35">
      <c r="A238" s="25">
        <v>232</v>
      </c>
      <c r="B238" s="54">
        <v>33.299999999999997</v>
      </c>
      <c r="C238" s="54"/>
      <c r="D238" s="54"/>
      <c r="E238" s="54"/>
      <c r="F238" s="169"/>
      <c r="G238" s="54">
        <v>56.61</v>
      </c>
      <c r="H238" s="54">
        <v>16.649999999999999</v>
      </c>
      <c r="I238" s="54">
        <v>28.31</v>
      </c>
      <c r="J238" s="54">
        <v>19.98</v>
      </c>
      <c r="K238" s="54">
        <v>33.97</v>
      </c>
      <c r="L238" s="54">
        <v>26.64</v>
      </c>
      <c r="M238" s="54">
        <v>45.29</v>
      </c>
      <c r="N238" s="54">
        <v>66.599999999999994</v>
      </c>
      <c r="O238" s="54">
        <v>113.22</v>
      </c>
      <c r="P238" s="54">
        <v>33.299999999999997</v>
      </c>
      <c r="Q238" s="54">
        <v>56.61</v>
      </c>
      <c r="R238" s="54">
        <v>39.96</v>
      </c>
      <c r="S238" s="54">
        <v>67.94</v>
      </c>
      <c r="T238" s="54">
        <v>53.28</v>
      </c>
      <c r="U238" s="54">
        <v>90.58</v>
      </c>
      <c r="V238" s="54"/>
      <c r="W238" s="35"/>
      <c r="X238" s="35"/>
    </row>
    <row r="239" spans="1:24" x14ac:dyDescent="0.35">
      <c r="A239" s="25">
        <v>233</v>
      </c>
      <c r="B239" s="54">
        <v>33.299999999999997</v>
      </c>
      <c r="C239" s="54"/>
      <c r="D239" s="54"/>
      <c r="E239" s="54"/>
      <c r="F239" s="169"/>
      <c r="G239" s="54">
        <v>56.61</v>
      </c>
      <c r="H239" s="54">
        <v>16.649999999999999</v>
      </c>
      <c r="I239" s="54">
        <v>28.31</v>
      </c>
      <c r="J239" s="54">
        <v>19.98</v>
      </c>
      <c r="K239" s="54">
        <v>33.97</v>
      </c>
      <c r="L239" s="54">
        <v>26.64</v>
      </c>
      <c r="M239" s="54">
        <v>45.29</v>
      </c>
      <c r="N239" s="54">
        <v>66.599999999999994</v>
      </c>
      <c r="O239" s="54">
        <v>113.22</v>
      </c>
      <c r="P239" s="54">
        <v>33.299999999999997</v>
      </c>
      <c r="Q239" s="54">
        <v>56.61</v>
      </c>
      <c r="R239" s="54">
        <v>39.96</v>
      </c>
      <c r="S239" s="54">
        <v>67.94</v>
      </c>
      <c r="T239" s="54">
        <v>53.28</v>
      </c>
      <c r="U239" s="54">
        <v>90.58</v>
      </c>
      <c r="V239" s="54"/>
      <c r="W239" s="35"/>
      <c r="X239" s="35"/>
    </row>
    <row r="240" spans="1:24" x14ac:dyDescent="0.35">
      <c r="A240" s="25">
        <v>234</v>
      </c>
      <c r="B240" s="54">
        <v>33.299999999999997</v>
      </c>
      <c r="C240" s="54"/>
      <c r="D240" s="54"/>
      <c r="E240" s="54"/>
      <c r="F240" s="169"/>
      <c r="G240" s="54">
        <v>56.61</v>
      </c>
      <c r="H240" s="54">
        <v>16.649999999999999</v>
      </c>
      <c r="I240" s="54">
        <v>28.31</v>
      </c>
      <c r="J240" s="54">
        <v>19.98</v>
      </c>
      <c r="K240" s="54">
        <v>33.97</v>
      </c>
      <c r="L240" s="54">
        <v>26.64</v>
      </c>
      <c r="M240" s="54">
        <v>45.29</v>
      </c>
      <c r="N240" s="54">
        <v>66.599999999999994</v>
      </c>
      <c r="O240" s="54">
        <v>113.22</v>
      </c>
      <c r="P240" s="54">
        <v>33.299999999999997</v>
      </c>
      <c r="Q240" s="54">
        <v>56.61</v>
      </c>
      <c r="R240" s="54">
        <v>39.96</v>
      </c>
      <c r="S240" s="54">
        <v>67.94</v>
      </c>
      <c r="T240" s="54">
        <v>53.28</v>
      </c>
      <c r="U240" s="54">
        <v>90.58</v>
      </c>
      <c r="V240" s="54"/>
      <c r="W240" s="35"/>
      <c r="X240" s="35"/>
    </row>
    <row r="241" spans="1:24" x14ac:dyDescent="0.35">
      <c r="A241" s="25">
        <v>235</v>
      </c>
      <c r="B241" s="54">
        <v>33.299999999999997</v>
      </c>
      <c r="C241" s="54"/>
      <c r="D241" s="54"/>
      <c r="E241" s="54"/>
      <c r="F241" s="169"/>
      <c r="G241" s="54">
        <v>56.61</v>
      </c>
      <c r="H241" s="54">
        <v>16.649999999999999</v>
      </c>
      <c r="I241" s="54">
        <v>28.31</v>
      </c>
      <c r="J241" s="54">
        <v>19.98</v>
      </c>
      <c r="K241" s="54">
        <v>33.97</v>
      </c>
      <c r="L241" s="54">
        <v>26.64</v>
      </c>
      <c r="M241" s="54">
        <v>45.29</v>
      </c>
      <c r="N241" s="54">
        <v>66.599999999999994</v>
      </c>
      <c r="O241" s="54">
        <v>113.22</v>
      </c>
      <c r="P241" s="54">
        <v>33.299999999999997</v>
      </c>
      <c r="Q241" s="54">
        <v>56.61</v>
      </c>
      <c r="R241" s="54">
        <v>39.96</v>
      </c>
      <c r="S241" s="54">
        <v>67.94</v>
      </c>
      <c r="T241" s="54">
        <v>53.28</v>
      </c>
      <c r="U241" s="54">
        <v>90.58</v>
      </c>
      <c r="V241" s="54"/>
      <c r="W241" s="35"/>
      <c r="X241" s="35"/>
    </row>
    <row r="242" spans="1:24" x14ac:dyDescent="0.35">
      <c r="A242" s="25">
        <v>236</v>
      </c>
      <c r="B242" s="54">
        <v>33.299999999999997</v>
      </c>
      <c r="C242" s="54"/>
      <c r="D242" s="54"/>
      <c r="E242" s="54"/>
      <c r="F242" s="169"/>
      <c r="G242" s="54">
        <v>56.61</v>
      </c>
      <c r="H242" s="54">
        <v>16.649999999999999</v>
      </c>
      <c r="I242" s="54">
        <v>28.31</v>
      </c>
      <c r="J242" s="54">
        <v>19.98</v>
      </c>
      <c r="K242" s="54">
        <v>33.97</v>
      </c>
      <c r="L242" s="54">
        <v>26.64</v>
      </c>
      <c r="M242" s="54">
        <v>45.29</v>
      </c>
      <c r="N242" s="54">
        <v>66.599999999999994</v>
      </c>
      <c r="O242" s="54">
        <v>113.22</v>
      </c>
      <c r="P242" s="54">
        <v>33.299999999999997</v>
      </c>
      <c r="Q242" s="54">
        <v>56.61</v>
      </c>
      <c r="R242" s="54">
        <v>39.96</v>
      </c>
      <c r="S242" s="54">
        <v>67.94</v>
      </c>
      <c r="T242" s="54">
        <v>53.28</v>
      </c>
      <c r="U242" s="54">
        <v>90.58</v>
      </c>
      <c r="V242" s="54"/>
      <c r="W242" s="35"/>
      <c r="X242" s="35"/>
    </row>
    <row r="243" spans="1:24" x14ac:dyDescent="0.35">
      <c r="A243" s="25">
        <v>237</v>
      </c>
      <c r="B243" s="54">
        <v>33.299999999999997</v>
      </c>
      <c r="C243" s="54"/>
      <c r="D243" s="54"/>
      <c r="E243" s="54"/>
      <c r="F243" s="169"/>
      <c r="G243" s="54">
        <v>56.61</v>
      </c>
      <c r="H243" s="54">
        <v>16.649999999999999</v>
      </c>
      <c r="I243" s="54">
        <v>28.31</v>
      </c>
      <c r="J243" s="54">
        <v>19.98</v>
      </c>
      <c r="K243" s="54">
        <v>33.97</v>
      </c>
      <c r="L243" s="54">
        <v>26.64</v>
      </c>
      <c r="M243" s="54">
        <v>45.29</v>
      </c>
      <c r="N243" s="54">
        <v>66.599999999999994</v>
      </c>
      <c r="O243" s="54">
        <v>113.22</v>
      </c>
      <c r="P243" s="54">
        <v>33.299999999999997</v>
      </c>
      <c r="Q243" s="54">
        <v>56.61</v>
      </c>
      <c r="R243" s="54">
        <v>39.96</v>
      </c>
      <c r="S243" s="54">
        <v>67.94</v>
      </c>
      <c r="T243" s="54">
        <v>53.28</v>
      </c>
      <c r="U243" s="54">
        <v>90.58</v>
      </c>
      <c r="V243" s="54"/>
      <c r="W243" s="35"/>
      <c r="X243" s="35"/>
    </row>
    <row r="244" spans="1:24" x14ac:dyDescent="0.35">
      <c r="A244" s="25">
        <v>238</v>
      </c>
      <c r="B244" s="54">
        <v>33.299999999999997</v>
      </c>
      <c r="C244" s="54"/>
      <c r="D244" s="54"/>
      <c r="E244" s="54"/>
      <c r="F244" s="169"/>
      <c r="G244" s="54">
        <v>56.61</v>
      </c>
      <c r="H244" s="54">
        <v>16.649999999999999</v>
      </c>
      <c r="I244" s="54">
        <v>28.31</v>
      </c>
      <c r="J244" s="54">
        <v>19.98</v>
      </c>
      <c r="K244" s="54">
        <v>33.97</v>
      </c>
      <c r="L244" s="54">
        <v>26.64</v>
      </c>
      <c r="M244" s="54">
        <v>45.29</v>
      </c>
      <c r="N244" s="54">
        <v>66.599999999999994</v>
      </c>
      <c r="O244" s="54">
        <v>113.22</v>
      </c>
      <c r="P244" s="54">
        <v>33.299999999999997</v>
      </c>
      <c r="Q244" s="54">
        <v>56.61</v>
      </c>
      <c r="R244" s="54">
        <v>39.96</v>
      </c>
      <c r="S244" s="54">
        <v>67.94</v>
      </c>
      <c r="T244" s="54">
        <v>53.28</v>
      </c>
      <c r="U244" s="54">
        <v>90.58</v>
      </c>
      <c r="V244" s="54"/>
      <c r="W244" s="35"/>
      <c r="X244" s="35"/>
    </row>
    <row r="245" spans="1:24" x14ac:dyDescent="0.35">
      <c r="A245" s="25">
        <v>239</v>
      </c>
      <c r="B245" s="54">
        <v>33.299999999999997</v>
      </c>
      <c r="C245" s="54"/>
      <c r="D245" s="54"/>
      <c r="E245" s="54"/>
      <c r="F245" s="169"/>
      <c r="G245" s="54">
        <v>56.61</v>
      </c>
      <c r="H245" s="54">
        <v>16.649999999999999</v>
      </c>
      <c r="I245" s="54">
        <v>28.31</v>
      </c>
      <c r="J245" s="54">
        <v>19.98</v>
      </c>
      <c r="K245" s="54">
        <v>33.97</v>
      </c>
      <c r="L245" s="54">
        <v>26.64</v>
      </c>
      <c r="M245" s="54">
        <v>45.29</v>
      </c>
      <c r="N245" s="54">
        <v>66.599999999999994</v>
      </c>
      <c r="O245" s="54">
        <v>113.22</v>
      </c>
      <c r="P245" s="54">
        <v>33.299999999999997</v>
      </c>
      <c r="Q245" s="54">
        <v>56.61</v>
      </c>
      <c r="R245" s="54">
        <v>39.96</v>
      </c>
      <c r="S245" s="54">
        <v>67.94</v>
      </c>
      <c r="T245" s="54">
        <v>53.28</v>
      </c>
      <c r="U245" s="54">
        <v>90.58</v>
      </c>
      <c r="V245" s="54"/>
      <c r="W245" s="35"/>
      <c r="X245" s="35"/>
    </row>
    <row r="246" spans="1:24" x14ac:dyDescent="0.35">
      <c r="A246" s="25">
        <v>240</v>
      </c>
      <c r="B246" s="54">
        <v>33.299999999999997</v>
      </c>
      <c r="C246" s="54"/>
      <c r="D246" s="54"/>
      <c r="E246" s="54"/>
      <c r="F246" s="169"/>
      <c r="G246" s="54">
        <v>56.61</v>
      </c>
      <c r="H246" s="54">
        <v>16.649999999999999</v>
      </c>
      <c r="I246" s="54">
        <v>28.31</v>
      </c>
      <c r="J246" s="54">
        <v>19.98</v>
      </c>
      <c r="K246" s="54">
        <v>33.97</v>
      </c>
      <c r="L246" s="54">
        <v>26.64</v>
      </c>
      <c r="M246" s="54">
        <v>45.29</v>
      </c>
      <c r="N246" s="54">
        <v>66.599999999999994</v>
      </c>
      <c r="O246" s="54">
        <v>113.22</v>
      </c>
      <c r="P246" s="54">
        <v>33.299999999999997</v>
      </c>
      <c r="Q246" s="54">
        <v>56.61</v>
      </c>
      <c r="R246" s="54">
        <v>39.96</v>
      </c>
      <c r="S246" s="54">
        <v>67.94</v>
      </c>
      <c r="T246" s="54">
        <v>53.28</v>
      </c>
      <c r="U246" s="54">
        <v>90.58</v>
      </c>
      <c r="V246" s="54"/>
      <c r="W246" s="35"/>
      <c r="X246" s="35"/>
    </row>
    <row r="247" spans="1:24" x14ac:dyDescent="0.35">
      <c r="A247" s="25">
        <v>241</v>
      </c>
      <c r="B247" s="54">
        <v>33.299999999999997</v>
      </c>
      <c r="C247" s="54"/>
      <c r="D247" s="54"/>
      <c r="E247" s="54"/>
      <c r="F247" s="169"/>
      <c r="G247" s="54">
        <v>56.61</v>
      </c>
      <c r="H247" s="54">
        <v>16.649999999999999</v>
      </c>
      <c r="I247" s="54">
        <v>28.31</v>
      </c>
      <c r="J247" s="54">
        <v>19.98</v>
      </c>
      <c r="K247" s="54">
        <v>33.97</v>
      </c>
      <c r="L247" s="54">
        <v>26.64</v>
      </c>
      <c r="M247" s="54">
        <v>45.29</v>
      </c>
      <c r="N247" s="54">
        <v>66.599999999999994</v>
      </c>
      <c r="O247" s="54">
        <v>113.22</v>
      </c>
      <c r="P247" s="54">
        <v>33.299999999999997</v>
      </c>
      <c r="Q247" s="54">
        <v>56.61</v>
      </c>
      <c r="R247" s="54">
        <v>39.96</v>
      </c>
      <c r="S247" s="54">
        <v>67.94</v>
      </c>
      <c r="T247" s="54">
        <v>53.28</v>
      </c>
      <c r="U247" s="54">
        <v>90.58</v>
      </c>
      <c r="V247" s="54"/>
      <c r="W247" s="35"/>
      <c r="X247" s="35"/>
    </row>
    <row r="248" spans="1:24" x14ac:dyDescent="0.35">
      <c r="A248" s="25">
        <v>242</v>
      </c>
      <c r="B248" s="54">
        <v>33.299999999999997</v>
      </c>
      <c r="C248" s="54"/>
      <c r="D248" s="54"/>
      <c r="E248" s="54"/>
      <c r="F248" s="169"/>
      <c r="G248" s="54">
        <v>56.61</v>
      </c>
      <c r="H248" s="54">
        <v>16.649999999999999</v>
      </c>
      <c r="I248" s="54">
        <v>28.31</v>
      </c>
      <c r="J248" s="54">
        <v>19.98</v>
      </c>
      <c r="K248" s="54">
        <v>33.97</v>
      </c>
      <c r="L248" s="54">
        <v>26.64</v>
      </c>
      <c r="M248" s="54">
        <v>45.29</v>
      </c>
      <c r="N248" s="54">
        <v>66.599999999999994</v>
      </c>
      <c r="O248" s="54">
        <v>113.22</v>
      </c>
      <c r="P248" s="54">
        <v>33.299999999999997</v>
      </c>
      <c r="Q248" s="54">
        <v>56.61</v>
      </c>
      <c r="R248" s="54">
        <v>39.96</v>
      </c>
      <c r="S248" s="54">
        <v>67.94</v>
      </c>
      <c r="T248" s="54">
        <v>53.28</v>
      </c>
      <c r="U248" s="54">
        <v>90.58</v>
      </c>
      <c r="V248" s="54"/>
      <c r="W248" s="35"/>
      <c r="X248" s="35"/>
    </row>
    <row r="249" spans="1:24" x14ac:dyDescent="0.35">
      <c r="A249" s="25">
        <v>243</v>
      </c>
      <c r="B249" s="54">
        <v>33.299999999999997</v>
      </c>
      <c r="C249" s="54"/>
      <c r="D249" s="54"/>
      <c r="E249" s="54"/>
      <c r="F249" s="169"/>
      <c r="G249" s="54">
        <v>56.61</v>
      </c>
      <c r="H249" s="54">
        <v>16.649999999999999</v>
      </c>
      <c r="I249" s="54">
        <v>28.31</v>
      </c>
      <c r="J249" s="54">
        <v>19.98</v>
      </c>
      <c r="K249" s="54">
        <v>33.97</v>
      </c>
      <c r="L249" s="54">
        <v>26.64</v>
      </c>
      <c r="M249" s="54">
        <v>45.29</v>
      </c>
      <c r="N249" s="54">
        <v>66.599999999999994</v>
      </c>
      <c r="O249" s="54">
        <v>113.22</v>
      </c>
      <c r="P249" s="54">
        <v>33.299999999999997</v>
      </c>
      <c r="Q249" s="54">
        <v>56.61</v>
      </c>
      <c r="R249" s="54">
        <v>39.96</v>
      </c>
      <c r="S249" s="54">
        <v>67.94</v>
      </c>
      <c r="T249" s="54">
        <v>53.28</v>
      </c>
      <c r="U249" s="54">
        <v>90.58</v>
      </c>
      <c r="V249" s="54"/>
      <c r="W249" s="35"/>
      <c r="X249" s="35"/>
    </row>
    <row r="250" spans="1:24" x14ac:dyDescent="0.35">
      <c r="A250" s="25">
        <v>244</v>
      </c>
      <c r="B250" s="54">
        <v>33.299999999999997</v>
      </c>
      <c r="C250" s="54"/>
      <c r="D250" s="54"/>
      <c r="E250" s="54"/>
      <c r="F250" s="169"/>
      <c r="G250" s="54">
        <v>56.61</v>
      </c>
      <c r="H250" s="54">
        <v>16.649999999999999</v>
      </c>
      <c r="I250" s="54">
        <v>28.31</v>
      </c>
      <c r="J250" s="54">
        <v>19.98</v>
      </c>
      <c r="K250" s="54">
        <v>33.97</v>
      </c>
      <c r="L250" s="54">
        <v>26.64</v>
      </c>
      <c r="M250" s="54">
        <v>45.29</v>
      </c>
      <c r="N250" s="54">
        <v>66.599999999999994</v>
      </c>
      <c r="O250" s="54">
        <v>113.22</v>
      </c>
      <c r="P250" s="54">
        <v>33.299999999999997</v>
      </c>
      <c r="Q250" s="54">
        <v>56.61</v>
      </c>
      <c r="R250" s="54">
        <v>39.96</v>
      </c>
      <c r="S250" s="54">
        <v>67.94</v>
      </c>
      <c r="T250" s="54">
        <v>53.28</v>
      </c>
      <c r="U250" s="54">
        <v>90.58</v>
      </c>
      <c r="V250" s="54"/>
      <c r="W250" s="35"/>
      <c r="X250" s="35"/>
    </row>
    <row r="251" spans="1:24" x14ac:dyDescent="0.35">
      <c r="A251" s="25">
        <v>245</v>
      </c>
      <c r="B251" s="54">
        <v>33.299999999999997</v>
      </c>
      <c r="C251" s="54"/>
      <c r="D251" s="54"/>
      <c r="E251" s="54"/>
      <c r="F251" s="169"/>
      <c r="G251" s="54">
        <v>56.61</v>
      </c>
      <c r="H251" s="54">
        <v>16.649999999999999</v>
      </c>
      <c r="I251" s="54">
        <v>28.31</v>
      </c>
      <c r="J251" s="54">
        <v>19.98</v>
      </c>
      <c r="K251" s="54">
        <v>33.97</v>
      </c>
      <c r="L251" s="54">
        <v>26.64</v>
      </c>
      <c r="M251" s="54">
        <v>45.29</v>
      </c>
      <c r="N251" s="54">
        <v>66.599999999999994</v>
      </c>
      <c r="O251" s="54">
        <v>113.22</v>
      </c>
      <c r="P251" s="54">
        <v>33.299999999999997</v>
      </c>
      <c r="Q251" s="54">
        <v>56.61</v>
      </c>
      <c r="R251" s="54">
        <v>39.96</v>
      </c>
      <c r="S251" s="54">
        <v>67.94</v>
      </c>
      <c r="T251" s="54">
        <v>53.28</v>
      </c>
      <c r="U251" s="54">
        <v>90.58</v>
      </c>
      <c r="V251" s="54"/>
      <c r="W251" s="35"/>
      <c r="X251" s="35"/>
    </row>
    <row r="252" spans="1:24" x14ac:dyDescent="0.35">
      <c r="A252" s="25">
        <v>246</v>
      </c>
      <c r="B252" s="54">
        <v>33.299999999999997</v>
      </c>
      <c r="C252" s="54"/>
      <c r="D252" s="54"/>
      <c r="E252" s="54"/>
      <c r="F252" s="169"/>
      <c r="G252" s="54">
        <v>56.61</v>
      </c>
      <c r="H252" s="54">
        <v>16.649999999999999</v>
      </c>
      <c r="I252" s="54">
        <v>28.31</v>
      </c>
      <c r="J252" s="54">
        <v>19.98</v>
      </c>
      <c r="K252" s="54">
        <v>33.97</v>
      </c>
      <c r="L252" s="54">
        <v>26.64</v>
      </c>
      <c r="M252" s="54">
        <v>45.29</v>
      </c>
      <c r="N252" s="54">
        <v>66.599999999999994</v>
      </c>
      <c r="O252" s="54">
        <v>113.22</v>
      </c>
      <c r="P252" s="54">
        <v>33.299999999999997</v>
      </c>
      <c r="Q252" s="54">
        <v>56.61</v>
      </c>
      <c r="R252" s="54">
        <v>39.96</v>
      </c>
      <c r="S252" s="54">
        <v>67.94</v>
      </c>
      <c r="T252" s="54">
        <v>53.28</v>
      </c>
      <c r="U252" s="54">
        <v>90.58</v>
      </c>
      <c r="V252" s="54"/>
      <c r="W252" s="35"/>
      <c r="X252" s="35"/>
    </row>
    <row r="253" spans="1:24" x14ac:dyDescent="0.35">
      <c r="A253" s="25">
        <v>247</v>
      </c>
      <c r="B253" s="54">
        <v>33.299999999999997</v>
      </c>
      <c r="C253" s="54"/>
      <c r="D253" s="54"/>
      <c r="E253" s="54"/>
      <c r="F253" s="169"/>
      <c r="G253" s="54">
        <v>56.61</v>
      </c>
      <c r="H253" s="54">
        <v>16.649999999999999</v>
      </c>
      <c r="I253" s="54">
        <v>28.31</v>
      </c>
      <c r="J253" s="54">
        <v>19.98</v>
      </c>
      <c r="K253" s="54">
        <v>33.97</v>
      </c>
      <c r="L253" s="54">
        <v>26.64</v>
      </c>
      <c r="M253" s="54">
        <v>45.29</v>
      </c>
      <c r="N253" s="54">
        <v>66.599999999999994</v>
      </c>
      <c r="O253" s="54">
        <v>113.22</v>
      </c>
      <c r="P253" s="54">
        <v>33.299999999999997</v>
      </c>
      <c r="Q253" s="54">
        <v>56.61</v>
      </c>
      <c r="R253" s="54">
        <v>39.96</v>
      </c>
      <c r="S253" s="54">
        <v>67.94</v>
      </c>
      <c r="T253" s="54">
        <v>53.28</v>
      </c>
      <c r="U253" s="54">
        <v>90.58</v>
      </c>
      <c r="V253" s="54"/>
      <c r="W253" s="35"/>
      <c r="X253" s="35"/>
    </row>
    <row r="254" spans="1:24" x14ac:dyDescent="0.35">
      <c r="A254" s="25">
        <v>248</v>
      </c>
      <c r="B254" s="54">
        <v>33.299999999999997</v>
      </c>
      <c r="C254" s="54"/>
      <c r="D254" s="54"/>
      <c r="E254" s="54"/>
      <c r="F254" s="169"/>
      <c r="G254" s="54">
        <v>56.61</v>
      </c>
      <c r="H254" s="54">
        <v>16.649999999999999</v>
      </c>
      <c r="I254" s="54">
        <v>28.31</v>
      </c>
      <c r="J254" s="54">
        <v>19.98</v>
      </c>
      <c r="K254" s="54">
        <v>33.97</v>
      </c>
      <c r="L254" s="54">
        <v>26.64</v>
      </c>
      <c r="M254" s="54">
        <v>45.29</v>
      </c>
      <c r="N254" s="54">
        <v>66.599999999999994</v>
      </c>
      <c r="O254" s="54">
        <v>113.22</v>
      </c>
      <c r="P254" s="54">
        <v>33.299999999999997</v>
      </c>
      <c r="Q254" s="54">
        <v>56.61</v>
      </c>
      <c r="R254" s="54">
        <v>39.96</v>
      </c>
      <c r="S254" s="54">
        <v>67.94</v>
      </c>
      <c r="T254" s="54">
        <v>53.28</v>
      </c>
      <c r="U254" s="54">
        <v>90.58</v>
      </c>
      <c r="V254" s="54"/>
      <c r="W254" s="35"/>
      <c r="X254" s="35"/>
    </row>
    <row r="255" spans="1:24" x14ac:dyDescent="0.35">
      <c r="A255" s="25">
        <v>249</v>
      </c>
      <c r="B255" s="54">
        <v>33.299999999999997</v>
      </c>
      <c r="C255" s="54"/>
      <c r="D255" s="54"/>
      <c r="E255" s="54"/>
      <c r="F255" s="169"/>
      <c r="G255" s="54">
        <v>56.61</v>
      </c>
      <c r="H255" s="54">
        <v>16.649999999999999</v>
      </c>
      <c r="I255" s="54">
        <v>28.31</v>
      </c>
      <c r="J255" s="54">
        <v>19.98</v>
      </c>
      <c r="K255" s="54">
        <v>33.97</v>
      </c>
      <c r="L255" s="54">
        <v>26.64</v>
      </c>
      <c r="M255" s="54">
        <v>45.29</v>
      </c>
      <c r="N255" s="54">
        <v>66.599999999999994</v>
      </c>
      <c r="O255" s="54">
        <v>113.22</v>
      </c>
      <c r="P255" s="54">
        <v>33.299999999999997</v>
      </c>
      <c r="Q255" s="54">
        <v>56.61</v>
      </c>
      <c r="R255" s="54">
        <v>39.96</v>
      </c>
      <c r="S255" s="54">
        <v>67.94</v>
      </c>
      <c r="T255" s="54">
        <v>53.28</v>
      </c>
      <c r="U255" s="54">
        <v>90.58</v>
      </c>
      <c r="V255" s="54"/>
      <c r="W255" s="35"/>
      <c r="X255" s="35"/>
    </row>
    <row r="256" spans="1:24" x14ac:dyDescent="0.35">
      <c r="A256" s="25">
        <v>250</v>
      </c>
      <c r="B256" s="54">
        <v>33.299999999999997</v>
      </c>
      <c r="C256" s="54"/>
      <c r="D256" s="54"/>
      <c r="E256" s="54"/>
      <c r="F256" s="169"/>
      <c r="G256" s="54">
        <v>56.61</v>
      </c>
      <c r="H256" s="54">
        <v>16.649999999999999</v>
      </c>
      <c r="I256" s="54">
        <v>28.31</v>
      </c>
      <c r="J256" s="54">
        <v>19.98</v>
      </c>
      <c r="K256" s="54">
        <v>33.97</v>
      </c>
      <c r="L256" s="54">
        <v>26.64</v>
      </c>
      <c r="M256" s="54">
        <v>45.29</v>
      </c>
      <c r="N256" s="54">
        <v>66.599999999999994</v>
      </c>
      <c r="O256" s="54">
        <v>113.22</v>
      </c>
      <c r="P256" s="54">
        <v>33.299999999999997</v>
      </c>
      <c r="Q256" s="54">
        <v>56.61</v>
      </c>
      <c r="R256" s="54">
        <v>39.96</v>
      </c>
      <c r="S256" s="54">
        <v>67.94</v>
      </c>
      <c r="T256" s="54">
        <v>53.28</v>
      </c>
      <c r="U256" s="54">
        <v>90.58</v>
      </c>
      <c r="V256" s="54"/>
      <c r="W256" s="35"/>
      <c r="X256" s="35"/>
    </row>
  </sheetData>
  <mergeCells count="5">
    <mergeCell ref="B1:F1"/>
    <mergeCell ref="C2:F2"/>
    <mergeCell ref="V2:Y2"/>
    <mergeCell ref="G3:U3"/>
    <mergeCell ref="V3:Y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D0420-6F51-4FB9-9DC9-1B9EE191D17D}">
  <dimension ref="A1:M11"/>
  <sheetViews>
    <sheetView tabSelected="1" workbookViewId="0">
      <selection activeCell="M27" sqref="M27"/>
    </sheetView>
  </sheetViews>
  <sheetFormatPr defaultRowHeight="15.5" x14ac:dyDescent="0.35"/>
  <sheetData>
    <row r="1" spans="1:13" ht="21.5" thickBot="1" x14ac:dyDescent="0.55000000000000004">
      <c r="A1" s="140"/>
      <c r="B1" s="140" t="s">
        <v>0</v>
      </c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1"/>
    </row>
    <row r="2" spans="1:13" ht="21.5" thickBot="1" x14ac:dyDescent="0.55000000000000004">
      <c r="A2" s="26" t="s">
        <v>2</v>
      </c>
      <c r="B2" s="184" t="s">
        <v>3</v>
      </c>
      <c r="C2" s="185"/>
      <c r="D2" s="186"/>
      <c r="E2" s="184" t="s">
        <v>4</v>
      </c>
      <c r="F2" s="185"/>
      <c r="G2" s="186"/>
      <c r="H2" s="184" t="s">
        <v>5</v>
      </c>
      <c r="I2" s="185"/>
      <c r="J2" s="186"/>
      <c r="K2" s="187" t="s">
        <v>6</v>
      </c>
      <c r="L2" s="188"/>
      <c r="M2" s="189"/>
    </row>
    <row r="3" spans="1:13" ht="16" thickBot="1" x14ac:dyDescent="0.4">
      <c r="A3" s="43" t="s">
        <v>27</v>
      </c>
      <c r="B3" s="142" t="s">
        <v>28</v>
      </c>
      <c r="C3" s="143" t="s">
        <v>29</v>
      </c>
      <c r="D3" s="144" t="s">
        <v>30</v>
      </c>
      <c r="E3" s="142" t="s">
        <v>28</v>
      </c>
      <c r="F3" s="143" t="s">
        <v>29</v>
      </c>
      <c r="G3" s="144" t="s">
        <v>30</v>
      </c>
      <c r="H3" s="142" t="s">
        <v>28</v>
      </c>
      <c r="I3" s="143" t="s">
        <v>29</v>
      </c>
      <c r="J3" s="144" t="s">
        <v>30</v>
      </c>
      <c r="K3" s="145" t="s">
        <v>28</v>
      </c>
      <c r="L3" s="146" t="s">
        <v>29</v>
      </c>
      <c r="M3" s="147" t="s">
        <v>30</v>
      </c>
    </row>
    <row r="4" spans="1:13" x14ac:dyDescent="0.35">
      <c r="A4" s="148" t="s">
        <v>3</v>
      </c>
      <c r="B4" s="149">
        <v>0</v>
      </c>
      <c r="C4" s="150" t="s">
        <v>108</v>
      </c>
      <c r="D4" s="151" t="s">
        <v>109</v>
      </c>
      <c r="E4" s="152">
        <v>5</v>
      </c>
      <c r="F4" s="153">
        <v>2.5</v>
      </c>
      <c r="G4" s="154">
        <v>3.6</v>
      </c>
      <c r="H4" s="152">
        <v>19</v>
      </c>
      <c r="I4" s="155">
        <v>4.5999999999999996</v>
      </c>
      <c r="J4" s="154">
        <v>6.4</v>
      </c>
      <c r="K4" s="152">
        <v>21</v>
      </c>
      <c r="L4" s="153">
        <v>4.9000000000000004</v>
      </c>
      <c r="M4" s="154">
        <v>6.8</v>
      </c>
    </row>
    <row r="5" spans="1:13" x14ac:dyDescent="0.35">
      <c r="A5" s="156" t="s">
        <v>32</v>
      </c>
      <c r="B5" s="157">
        <v>5</v>
      </c>
      <c r="C5" s="158">
        <v>2.5</v>
      </c>
      <c r="D5" s="154">
        <v>3.6</v>
      </c>
      <c r="E5" s="159">
        <v>0</v>
      </c>
      <c r="F5" s="160" t="s">
        <v>108</v>
      </c>
      <c r="G5" s="161" t="s">
        <v>109</v>
      </c>
      <c r="H5" s="157">
        <v>19</v>
      </c>
      <c r="I5" s="155">
        <v>4.5999999999999996</v>
      </c>
      <c r="J5" s="154">
        <v>6.4</v>
      </c>
      <c r="K5" s="157">
        <v>21</v>
      </c>
      <c r="L5" s="162">
        <v>4.9000000000000004</v>
      </c>
      <c r="M5" s="154">
        <v>6.8</v>
      </c>
    </row>
    <row r="6" spans="1:13" x14ac:dyDescent="0.35">
      <c r="A6" s="156" t="s">
        <v>5</v>
      </c>
      <c r="B6" s="157">
        <v>19</v>
      </c>
      <c r="C6" s="155">
        <v>4.5999999999999996</v>
      </c>
      <c r="D6" s="154">
        <v>6.4</v>
      </c>
      <c r="E6" s="157">
        <v>19</v>
      </c>
      <c r="F6" s="155">
        <v>4.5999999999999996</v>
      </c>
      <c r="G6" s="154">
        <v>6.4</v>
      </c>
      <c r="H6" s="159"/>
      <c r="I6" s="161" t="s">
        <v>109</v>
      </c>
      <c r="J6" s="163" t="s">
        <v>109</v>
      </c>
      <c r="K6" s="157">
        <v>2</v>
      </c>
      <c r="L6" s="158">
        <v>2.5</v>
      </c>
      <c r="M6" s="154">
        <v>3.6</v>
      </c>
    </row>
    <row r="7" spans="1:13" x14ac:dyDescent="0.35">
      <c r="A7" s="164" t="s">
        <v>6</v>
      </c>
      <c r="B7" s="157">
        <v>21</v>
      </c>
      <c r="C7" s="158">
        <v>4.9000000000000004</v>
      </c>
      <c r="D7" s="154">
        <v>6.8</v>
      </c>
      <c r="E7" s="157">
        <v>21</v>
      </c>
      <c r="F7" s="162">
        <v>4.9000000000000004</v>
      </c>
      <c r="G7" s="154">
        <v>6.8</v>
      </c>
      <c r="H7" s="157">
        <v>2</v>
      </c>
      <c r="I7" s="158">
        <v>2.5</v>
      </c>
      <c r="J7" s="154">
        <v>3.6</v>
      </c>
      <c r="K7" s="159">
        <v>0</v>
      </c>
      <c r="L7" s="160" t="s">
        <v>108</v>
      </c>
      <c r="M7" s="163" t="s">
        <v>109</v>
      </c>
    </row>
    <row r="10" spans="1:13" x14ac:dyDescent="0.35">
      <c r="A10" s="190" t="s">
        <v>110</v>
      </c>
      <c r="B10" s="190"/>
      <c r="C10" s="190"/>
      <c r="D10" s="190"/>
    </row>
    <row r="11" spans="1:13" x14ac:dyDescent="0.35">
      <c r="A11" s="183" t="s">
        <v>111</v>
      </c>
      <c r="B11" s="183"/>
      <c r="C11" s="183"/>
      <c r="D11" s="183"/>
    </row>
  </sheetData>
  <mergeCells count="6">
    <mergeCell ref="A11:D11"/>
    <mergeCell ref="B2:D2"/>
    <mergeCell ref="E2:G2"/>
    <mergeCell ref="H2:J2"/>
    <mergeCell ref="K2:M2"/>
    <mergeCell ref="A10:D10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335B4D7AC069045A32CD659E946C311" ma:contentTypeVersion="17" ma:contentTypeDescription="Een nieuw document maken." ma:contentTypeScope="" ma:versionID="7f32ff4001af510b65ebfbdf7496310a">
  <xsd:schema xmlns:xsd="http://www.w3.org/2001/XMLSchema" xmlns:xs="http://www.w3.org/2001/XMLSchema" xmlns:p="http://schemas.microsoft.com/office/2006/metadata/properties" xmlns:ns2="8e00cc5b-f9fe-4d37-b5ee-a6adf6340d70" xmlns:ns3="f9a550e0-fdef-4e24-b7ea-739d96bb9b0b" targetNamespace="http://schemas.microsoft.com/office/2006/metadata/properties" ma:root="true" ma:fieldsID="7ab219150e1fb5827521d7418420e3b9" ns2:_="" ns3:_="">
    <xsd:import namespace="8e00cc5b-f9fe-4d37-b5ee-a6adf6340d70"/>
    <xsd:import namespace="f9a550e0-fdef-4e24-b7ea-739d96bb9b0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00cc5b-f9fe-4d37-b5ee-a6adf6340d7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Afbeeldingtags" ma:readOnly="false" ma:fieldId="{5cf76f15-5ced-4ddc-b409-7134ff3c332f}" ma:taxonomyMulti="true" ma:sspId="ac5953c0-5a24-4809-b13a-ba84e959e6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a550e0-fdef-4e24-b7ea-739d96bb9b0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80117e4-8451-4fd2-97a7-761999bdfce7}" ma:internalName="TaxCatchAll" ma:showField="CatchAllData" ma:web="f9a550e0-fdef-4e24-b7ea-739d96bb9b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9a550e0-fdef-4e24-b7ea-739d96bb9b0b" xsi:nil="true"/>
    <lcf76f155ced4ddcb4097134ff3c332f xmlns="8e00cc5b-f9fe-4d37-b5ee-a6adf6340d70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518A9D3-C982-4386-A0AD-F7E82591B1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e00cc5b-f9fe-4d37-b5ee-a6adf6340d70"/>
    <ds:schemaRef ds:uri="f9a550e0-fdef-4e24-b7ea-739d96bb9b0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CC86FC1-813E-47C7-8E22-FEBF582C3FB0}">
  <ds:schemaRefs>
    <ds:schemaRef ds:uri="http://purl.org/dc/elements/1.1/"/>
    <ds:schemaRef ds:uri="http://purl.org/dc/dcmitype/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f9a550e0-fdef-4e24-b7ea-739d96bb9b0b"/>
    <ds:schemaRef ds:uri="http://purl.org/dc/terms/"/>
    <ds:schemaRef ds:uri="http://schemas.openxmlformats.org/package/2006/metadata/core-properties"/>
    <ds:schemaRef ds:uri="8e00cc5b-f9fe-4d37-b5ee-a6adf6340d70"/>
  </ds:schemaRefs>
</ds:datastoreItem>
</file>

<file path=customXml/itemProps3.xml><?xml version="1.0" encoding="utf-8"?>
<ds:datastoreItem xmlns:ds="http://schemas.openxmlformats.org/officeDocument/2006/customXml" ds:itemID="{BBEF0624-F63B-43EA-9EB0-E6E6AF17998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6</vt:i4>
      </vt:variant>
      <vt:variant>
        <vt:lpstr>Benoemde bereiken</vt:lpstr>
      </vt:variant>
      <vt:variant>
        <vt:i4>1</vt:i4>
      </vt:variant>
    </vt:vector>
  </HeadingPairs>
  <TitlesOfParts>
    <vt:vector size="7" baseType="lpstr">
      <vt:lpstr>Drielandentrein</vt:lpstr>
      <vt:lpstr>Drielandentrein - DRTF</vt:lpstr>
      <vt:lpstr>Arriva tarieventabel (2026)</vt:lpstr>
      <vt:lpstr>Aanbevolen Inhoud</vt:lpstr>
      <vt:lpstr>NS tarieventabel (2026)</vt:lpstr>
      <vt:lpstr>NMBS tarieventabel (15-10-2025)</vt:lpstr>
      <vt:lpstr>'Arriva tarieventabel (2026)'!Afdrukbereik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Eeckhout, Gerbrand van den</dc:creator>
  <cp:keywords/>
  <dc:description/>
  <cp:lastModifiedBy>Heere, Jordi</cp:lastModifiedBy>
  <cp:revision/>
  <dcterms:created xsi:type="dcterms:W3CDTF">2021-10-27T11:29:27Z</dcterms:created>
  <dcterms:modified xsi:type="dcterms:W3CDTF">2025-11-20T14:21:06Z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0x0101008335B4D7AC069045A32CD659E946C311</vt:lpwstr>
  </property>
  <property fmtid="{D5CDD505-2E9C-101B-9397-08002B2CF9AE}" pid="3" name="MediaServiceImageTags">
    <vt:lpwstr/>
  </property>
</Properties>
</file>