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threadedComments/threadedComment2.xml" ContentType="application/vnd.ms-excel.threadedcomments+xml"/>
  <Override PartName="/xl/comments4.xml" ContentType="application/vnd.openxmlformats-officedocument.spreadsheetml.comments+xml"/>
  <Override PartName="/xl/threadedComments/threadedComment3.xml" ContentType="application/vnd.ms-excel.threadedcomments+xml"/>
  <Override PartName="/xl/comments5.xml" ContentType="application/vnd.openxmlformats-officedocument.spreadsheetml.comments+xml"/>
  <Override PartName="/xl/threadedComments/threadedComment4.xml" ContentType="application/vnd.ms-excel.threaded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drawings/drawing2.xml" ContentType="application/vnd.openxmlformats-officedocument.drawing+xml"/>
  <Override PartName="/xl/comments9.xml" ContentType="application/vnd.openxmlformats-officedocument.spreadsheetml.comments+xml"/>
  <Override PartName="/xl/threadedComments/threadedComment5.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arrivanet.nl\afdelingen$\Marketing\(07_Producten_enTarieven)\Tariefaanvraag 2024\"/>
    </mc:Choice>
  </mc:AlternateContent>
  <xr:revisionPtr revIDLastSave="0" documentId="13_ncr:1_{B23641A5-341E-416E-800B-1B56F71C8B4F}" xr6:coauthVersionLast="47" xr6:coauthVersionMax="47" xr10:uidLastSave="{00000000-0000-0000-0000-000000000000}"/>
  <bookViews>
    <workbookView xWindow="-120" yWindow="-120" windowWidth="21840" windowHeight="13140" activeTab="1" xr2:uid="{9D4A35B0-D877-8349-BCDC-C5086B5D7F1F}"/>
  </bookViews>
  <sheets>
    <sheet name="Aanbevolen Inhoud" sheetId="53" r:id="rId1"/>
    <sheet name="LOG" sheetId="5" r:id="rId2"/>
    <sheet name="01 Vastrechten" sheetId="66" r:id="rId3"/>
    <sheet name="Arriva Flow" sheetId="51" r:id="rId4"/>
    <sheet name="Landelijk spoor NS" sheetId="21" r:id="rId5"/>
    <sheet name="LTK" sheetId="6" r:id="rId6"/>
    <sheet name="Sales producten" sheetId="52" r:id="rId7"/>
    <sheet name="Z-BW" sheetId="55" r:id="rId8"/>
    <sheet name="Z-BO" sheetId="56" r:id="rId9"/>
    <sheet name="ZZ-LB" sheetId="65" r:id="rId10"/>
    <sheet name="O-VD" sheetId="74" r:id="rId11"/>
    <sheet name="O-TWZHO" sheetId="75" r:id="rId12"/>
    <sheet name="O-GLD" sheetId="76" r:id="rId13"/>
    <sheet name="W-ZHN" sheetId="58" r:id="rId14"/>
    <sheet name="N-NF" sheetId="71" r:id="rId15"/>
    <sheet name="N-WAD" sheetId="72" r:id="rId16"/>
    <sheet name="N-NN" sheetId="73" r:id="rId17"/>
    <sheet name="Tarieftabel N-NN" sheetId="38" r:id="rId18"/>
    <sheet name="Tarieftabel ZZ-LR" sheetId="50" r:id="rId19"/>
    <sheet name="Tarieftabel O-VD" sheetId="27" r:id="rId20"/>
    <sheet name="Tarieftabel O-GT" sheetId="28" r:id="rId21"/>
    <sheet name="Tarieftabel O-ArnWin" sheetId="29" r:id="rId22"/>
  </sheets>
  <externalReferences>
    <externalReference r:id="rId23"/>
    <externalReference r:id="rId24"/>
    <externalReference r:id="rId25"/>
  </externalReferences>
  <definedNames>
    <definedName name="_xlnm._FilterDatabase" localSheetId="4" hidden="1">'Landelijk spoor NS'!$B$3:$T$123</definedName>
    <definedName name="BESTAND" localSheetId="2">'[1]Opbr N-1'!#REF!</definedName>
    <definedName name="BESTAND">'[1]Opbr N-1'!#REF!</definedName>
    <definedName name="d" localSheetId="2">'[1]Opbr N-1'!#REF!</definedName>
    <definedName name="d">'[1]Opbr N-1'!#REF!</definedName>
    <definedName name="EURO" localSheetId="2">'[1]Opbr N-1'!#REF!</definedName>
    <definedName name="EURO">'[1]Opbr 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86" i="76" l="1"/>
  <c r="M186" i="76" s="1"/>
  <c r="K186" i="76"/>
  <c r="K185" i="76"/>
  <c r="L185" i="76" s="1"/>
  <c r="M185" i="76" s="1"/>
  <c r="L184" i="76"/>
  <c r="M184" i="76" s="1"/>
  <c r="K184" i="76"/>
  <c r="K183" i="76"/>
  <c r="L183" i="76" s="1"/>
  <c r="M183" i="76" s="1"/>
  <c r="L182" i="76"/>
  <c r="M182" i="76" s="1"/>
  <c r="K182" i="76"/>
  <c r="K181" i="76"/>
  <c r="L181" i="76" s="1"/>
  <c r="M181" i="76" s="1"/>
  <c r="L180" i="76"/>
  <c r="M180" i="76" s="1"/>
  <c r="K180" i="76"/>
  <c r="K179" i="76"/>
  <c r="L179" i="76" s="1"/>
  <c r="M179" i="76" s="1"/>
  <c r="L178" i="76"/>
  <c r="M178" i="76" s="1"/>
  <c r="K178" i="76"/>
  <c r="K177" i="76"/>
  <c r="L177" i="76" s="1"/>
  <c r="M177" i="76" s="1"/>
  <c r="L176" i="76"/>
  <c r="M176" i="76" s="1"/>
  <c r="K176" i="76"/>
  <c r="K175" i="76"/>
  <c r="L175" i="76" s="1"/>
  <c r="M175" i="76" s="1"/>
  <c r="L174" i="76"/>
  <c r="M174" i="76" s="1"/>
  <c r="K174" i="76"/>
  <c r="K173" i="76"/>
  <c r="L173" i="76" s="1"/>
  <c r="M173" i="76" s="1"/>
  <c r="L172" i="76"/>
  <c r="M172" i="76" s="1"/>
  <c r="K172" i="76"/>
  <c r="K171" i="76"/>
  <c r="L171" i="76" s="1"/>
  <c r="M171" i="76" s="1"/>
  <c r="L170" i="76"/>
  <c r="M170" i="76" s="1"/>
  <c r="K170" i="76"/>
  <c r="K169" i="76"/>
  <c r="L169" i="76" s="1"/>
  <c r="M169" i="76" s="1"/>
  <c r="L168" i="76"/>
  <c r="M168" i="76" s="1"/>
  <c r="K168" i="76"/>
  <c r="K167" i="76"/>
  <c r="L167" i="76" s="1"/>
  <c r="M167" i="76" s="1"/>
  <c r="L166" i="76"/>
  <c r="M166" i="76" s="1"/>
  <c r="K166" i="76"/>
  <c r="K165" i="76"/>
  <c r="L165" i="76" s="1"/>
  <c r="M165" i="76" s="1"/>
  <c r="L164" i="76"/>
  <c r="M164" i="76" s="1"/>
  <c r="K164" i="76"/>
  <c r="K163" i="76"/>
  <c r="L163" i="76" s="1"/>
  <c r="M163" i="76" s="1"/>
  <c r="L162" i="76"/>
  <c r="M162" i="76" s="1"/>
  <c r="K162" i="76"/>
  <c r="K161" i="76"/>
  <c r="L161" i="76" s="1"/>
  <c r="M161" i="76" s="1"/>
  <c r="M159" i="76"/>
  <c r="M158" i="76"/>
  <c r="L157" i="76"/>
  <c r="M157" i="76" s="1"/>
  <c r="J157" i="76"/>
  <c r="M156" i="76"/>
  <c r="L156" i="76"/>
  <c r="J156" i="76"/>
  <c r="M154" i="76"/>
  <c r="M153" i="76"/>
  <c r="M152" i="76"/>
  <c r="M151" i="76"/>
  <c r="M150" i="76"/>
  <c r="M149" i="76"/>
  <c r="M148" i="76"/>
  <c r="M147" i="76"/>
  <c r="M146" i="76"/>
  <c r="M120" i="76"/>
  <c r="L120" i="76"/>
  <c r="M119" i="76"/>
  <c r="L119" i="76"/>
  <c r="M118" i="76"/>
  <c r="L118" i="76"/>
  <c r="M117" i="76"/>
  <c r="L117" i="76"/>
  <c r="M116" i="76"/>
  <c r="M115" i="76"/>
  <c r="M114" i="76"/>
  <c r="M113" i="76"/>
  <c r="M104" i="76"/>
  <c r="M103" i="76"/>
  <c r="M102" i="76"/>
  <c r="M101" i="76"/>
  <c r="M100" i="76"/>
  <c r="M99" i="76"/>
  <c r="M98" i="76"/>
  <c r="M97" i="76"/>
  <c r="L96" i="76"/>
  <c r="M95" i="76"/>
  <c r="M94" i="76"/>
  <c r="M93" i="76"/>
  <c r="M92" i="76"/>
  <c r="M91" i="76"/>
  <c r="M90" i="76"/>
  <c r="M89" i="76"/>
  <c r="M88" i="76"/>
  <c r="M87" i="76"/>
  <c r="M86" i="76"/>
  <c r="M77" i="76"/>
  <c r="M71" i="76"/>
  <c r="M70" i="76"/>
  <c r="M69" i="76"/>
  <c r="M68" i="76"/>
  <c r="M67" i="76"/>
  <c r="M66" i="76"/>
  <c r="M65" i="76"/>
  <c r="M64" i="76"/>
  <c r="M63" i="76"/>
  <c r="M62" i="76"/>
  <c r="M44" i="76"/>
  <c r="M43" i="76"/>
  <c r="M42" i="76"/>
  <c r="M41" i="76"/>
  <c r="M40" i="76"/>
  <c r="M39" i="76"/>
  <c r="M38" i="76"/>
  <c r="M37" i="76"/>
  <c r="M36" i="76"/>
  <c r="M35" i="76"/>
  <c r="M34" i="76"/>
  <c r="M33" i="76"/>
  <c r="M32" i="76"/>
  <c r="M31" i="76"/>
  <c r="M30" i="76"/>
  <c r="M29" i="76"/>
  <c r="M28" i="76"/>
  <c r="M27" i="76"/>
  <c r="M26" i="76"/>
  <c r="M25" i="76"/>
  <c r="M24" i="76"/>
  <c r="M23" i="76"/>
  <c r="M22" i="76"/>
  <c r="M21" i="76"/>
  <c r="M20" i="76"/>
  <c r="M19" i="76"/>
  <c r="M18" i="76"/>
  <c r="L16" i="76"/>
  <c r="M14" i="76"/>
  <c r="M13" i="76"/>
  <c r="M12" i="76"/>
  <c r="M11" i="76"/>
  <c r="M10" i="76"/>
  <c r="M9" i="76"/>
  <c r="M8" i="76"/>
  <c r="M7" i="76"/>
  <c r="M6" i="76"/>
  <c r="M5" i="76"/>
  <c r="L204" i="75"/>
  <c r="K204" i="75"/>
  <c r="L203" i="75"/>
  <c r="K203" i="75"/>
  <c r="L202" i="75"/>
  <c r="K202" i="75"/>
  <c r="L201" i="75"/>
  <c r="K201" i="75"/>
  <c r="L200" i="75"/>
  <c r="K200" i="75"/>
  <c r="L199" i="75"/>
  <c r="K199" i="75"/>
  <c r="L198" i="75"/>
  <c r="K198" i="75"/>
  <c r="L197" i="75"/>
  <c r="K197" i="75"/>
  <c r="L196" i="75"/>
  <c r="K196" i="75"/>
  <c r="L195" i="75"/>
  <c r="K195" i="75"/>
  <c r="L194" i="75"/>
  <c r="K194" i="75"/>
  <c r="L193" i="75"/>
  <c r="K193" i="75"/>
  <c r="L192" i="75"/>
  <c r="K192" i="75"/>
  <c r="L191" i="75"/>
  <c r="K191" i="75"/>
  <c r="L190" i="75"/>
  <c r="K190" i="75"/>
  <c r="L189" i="75"/>
  <c r="K189" i="75"/>
  <c r="L188" i="75"/>
  <c r="K188" i="75"/>
  <c r="L187" i="75"/>
  <c r="K187" i="75"/>
  <c r="L186" i="75"/>
  <c r="K186" i="75"/>
  <c r="L185" i="75"/>
  <c r="K185" i="75"/>
  <c r="L184" i="75"/>
  <c r="K184" i="75"/>
  <c r="L183" i="75"/>
  <c r="K183" i="75"/>
  <c r="L182" i="75"/>
  <c r="K182" i="75"/>
  <c r="L181" i="75"/>
  <c r="K181" i="75"/>
  <c r="L180" i="75"/>
  <c r="K180" i="75"/>
  <c r="L179" i="75"/>
  <c r="K179" i="75"/>
  <c r="L173" i="75"/>
  <c r="J173" i="75"/>
  <c r="L172" i="75"/>
  <c r="J172" i="75"/>
  <c r="M138" i="75"/>
  <c r="L138" i="75"/>
  <c r="M137" i="75"/>
  <c r="L137" i="75"/>
  <c r="M136" i="75"/>
  <c r="L136" i="75"/>
  <c r="M135" i="75"/>
  <c r="L135" i="75"/>
  <c r="M134" i="75"/>
  <c r="M133" i="75"/>
  <c r="M132" i="75"/>
  <c r="M131" i="75"/>
  <c r="L131" i="75"/>
  <c r="M72" i="75"/>
  <c r="M71" i="75"/>
  <c r="M70" i="75"/>
  <c r="M69" i="75"/>
  <c r="M68" i="75"/>
  <c r="M67" i="75"/>
  <c r="M66" i="75"/>
  <c r="M65" i="75"/>
  <c r="M64" i="75"/>
  <c r="M63" i="75"/>
  <c r="M44" i="75"/>
  <c r="M43" i="75"/>
  <c r="M42" i="75"/>
  <c r="M41" i="75"/>
  <c r="M40" i="75"/>
  <c r="M39" i="75"/>
  <c r="M38" i="75"/>
  <c r="M37" i="75"/>
  <c r="M36" i="75"/>
  <c r="M35" i="75"/>
  <c r="M34" i="75"/>
  <c r="M33" i="75"/>
  <c r="M32" i="75"/>
  <c r="M31" i="75"/>
  <c r="M30" i="75"/>
  <c r="M29" i="75"/>
  <c r="M28" i="75"/>
  <c r="M27" i="75"/>
  <c r="M26" i="75"/>
  <c r="M25" i="75"/>
  <c r="M24" i="75"/>
  <c r="M23" i="75"/>
  <c r="M22" i="75"/>
  <c r="M21" i="75"/>
  <c r="M20" i="75"/>
  <c r="M19" i="75"/>
  <c r="M18" i="75"/>
  <c r="M17" i="75"/>
  <c r="M3" i="75"/>
  <c r="K16" i="74"/>
  <c r="K15" i="74"/>
  <c r="K14" i="74"/>
  <c r="K13" i="74"/>
  <c r="K12" i="74"/>
  <c r="K11" i="74"/>
  <c r="K10" i="74"/>
  <c r="K9" i="74"/>
  <c r="K7" i="74"/>
  <c r="J7" i="74"/>
  <c r="K6" i="74"/>
  <c r="K5" i="74"/>
  <c r="I14" i="73" l="1"/>
  <c r="K70" i="72"/>
  <c r="K68" i="72" s="1"/>
  <c r="J70" i="72"/>
  <c r="K69" i="72"/>
  <c r="J69" i="72"/>
  <c r="I69" i="72"/>
  <c r="J68" i="72"/>
  <c r="I68" i="72"/>
  <c r="K67" i="72"/>
  <c r="J67" i="72"/>
  <c r="I67" i="72"/>
  <c r="K66" i="72"/>
  <c r="J66" i="72"/>
  <c r="J65" i="72" s="1"/>
  <c r="I66" i="72"/>
  <c r="K65" i="72"/>
  <c r="I65" i="72"/>
  <c r="K64" i="72"/>
  <c r="J64" i="72"/>
  <c r="I64" i="72"/>
  <c r="K63" i="72"/>
  <c r="I63" i="72"/>
  <c r="K32" i="72"/>
  <c r="J32" i="72"/>
  <c r="K31" i="72"/>
  <c r="J31" i="72"/>
  <c r="K30" i="72"/>
  <c r="J30" i="72"/>
  <c r="K25" i="72"/>
  <c r="J25" i="72"/>
  <c r="H25" i="72"/>
  <c r="K19" i="72"/>
  <c r="J19" i="72"/>
  <c r="I19" i="72"/>
  <c r="I14" i="72"/>
  <c r="K74" i="71"/>
  <c r="K73" i="71"/>
  <c r="K72" i="71"/>
  <c r="K71" i="71"/>
  <c r="K70" i="71"/>
  <c r="K65" i="71"/>
  <c r="K64" i="71"/>
  <c r="K63" i="71"/>
  <c r="K62" i="71"/>
  <c r="K61" i="71"/>
  <c r="K60" i="71"/>
  <c r="K59" i="71"/>
  <c r="K58" i="71"/>
  <c r="K57" i="71"/>
  <c r="K56" i="71"/>
  <c r="K55" i="71"/>
  <c r="K54" i="71"/>
  <c r="K53" i="71"/>
  <c r="K52" i="71"/>
  <c r="K51" i="71"/>
  <c r="K50" i="71"/>
  <c r="K49" i="71"/>
  <c r="K48" i="71"/>
  <c r="K47" i="71"/>
  <c r="K46" i="71"/>
  <c r="K45" i="71"/>
  <c r="K44" i="71"/>
  <c r="K43" i="71"/>
  <c r="K42" i="71"/>
  <c r="K41" i="71"/>
  <c r="K40" i="71"/>
  <c r="K39" i="71"/>
  <c r="K38" i="71"/>
  <c r="K36" i="71"/>
  <c r="J36" i="71"/>
  <c r="K35" i="71"/>
  <c r="J35" i="71"/>
  <c r="K34" i="71"/>
  <c r="J34" i="71"/>
  <c r="I34" i="71"/>
  <c r="H34" i="71"/>
  <c r="K33" i="71"/>
  <c r="K32" i="71"/>
  <c r="K31" i="71"/>
  <c r="K30" i="71"/>
  <c r="K29" i="71"/>
  <c r="J29" i="71"/>
  <c r="I29" i="71"/>
  <c r="H29" i="71"/>
  <c r="K28" i="71"/>
  <c r="K27" i="71"/>
  <c r="K25" i="71"/>
  <c r="K24" i="71"/>
  <c r="K23" i="71"/>
  <c r="J23" i="71"/>
  <c r="I23" i="71"/>
  <c r="K22" i="71"/>
  <c r="K21" i="71"/>
  <c r="K20" i="71"/>
  <c r="K19" i="71"/>
  <c r="K18" i="71"/>
  <c r="I18" i="71"/>
  <c r="H18" i="71"/>
  <c r="K17" i="71"/>
  <c r="K16" i="71"/>
  <c r="K14" i="71"/>
  <c r="K13" i="71"/>
  <c r="K12" i="71"/>
  <c r="K11" i="71"/>
  <c r="K10" i="71"/>
  <c r="K9" i="71"/>
  <c r="K8" i="71"/>
  <c r="K7" i="71"/>
  <c r="K6" i="71"/>
  <c r="K5" i="71"/>
  <c r="J63" i="72" l="1"/>
  <c r="K149" i="66" l="1"/>
  <c r="J148" i="66"/>
  <c r="K148" i="66" s="1"/>
  <c r="J147" i="66"/>
  <c r="K147" i="66" s="1"/>
  <c r="K144" i="66"/>
  <c r="K143" i="66"/>
  <c r="K142" i="66"/>
  <c r="K138" i="66"/>
  <c r="J137" i="66"/>
  <c r="K137" i="66" s="1"/>
  <c r="J136" i="66"/>
  <c r="K136" i="66" s="1"/>
  <c r="K120" i="66"/>
  <c r="K119" i="66"/>
  <c r="K118" i="66"/>
  <c r="K111" i="66"/>
  <c r="J111" i="66"/>
  <c r="K110" i="66"/>
  <c r="K109" i="66"/>
  <c r="K108" i="66"/>
  <c r="K107" i="66"/>
  <c r="K106" i="66"/>
  <c r="J106" i="66"/>
  <c r="J157" i="66" s="1"/>
  <c r="K105" i="66"/>
  <c r="J105" i="66"/>
  <c r="K102" i="66"/>
  <c r="J102" i="66"/>
  <c r="J155" i="66" s="1"/>
  <c r="K155" i="66" s="1"/>
  <c r="K101" i="66"/>
  <c r="J101" i="66"/>
  <c r="J103" i="66" s="1"/>
  <c r="K95" i="66"/>
  <c r="J90" i="66"/>
  <c r="K90" i="66" s="1"/>
  <c r="J89" i="66"/>
  <c r="K89" i="66" s="1"/>
  <c r="J88" i="66"/>
  <c r="K88" i="66" s="1"/>
  <c r="K87" i="66"/>
  <c r="K86" i="66"/>
  <c r="J86" i="66"/>
  <c r="K85" i="66"/>
  <c r="J85" i="66"/>
  <c r="K84" i="66"/>
  <c r="J84" i="66"/>
  <c r="K83" i="66"/>
  <c r="J83" i="66"/>
  <c r="K82" i="66"/>
  <c r="J82" i="66"/>
  <c r="K81" i="66"/>
  <c r="J81" i="66"/>
  <c r="K80" i="66"/>
  <c r="J80" i="66"/>
  <c r="K79" i="66"/>
  <c r="J79" i="66"/>
  <c r="K78" i="66"/>
  <c r="J78" i="66"/>
  <c r="K77" i="66"/>
  <c r="J77" i="66"/>
  <c r="K76" i="66"/>
  <c r="J75" i="66"/>
  <c r="K75" i="66" s="1"/>
  <c r="J74" i="66"/>
  <c r="K74" i="66" s="1"/>
  <c r="J73" i="66"/>
  <c r="K73" i="66" s="1"/>
  <c r="J72" i="66"/>
  <c r="K72" i="66" s="1"/>
  <c r="J71" i="66"/>
  <c r="K71" i="66" s="1"/>
  <c r="K70" i="66"/>
  <c r="K69" i="66"/>
  <c r="J96" i="66" s="1"/>
  <c r="K96" i="66" s="1"/>
  <c r="J69" i="66"/>
  <c r="K68" i="66"/>
  <c r="J67" i="66"/>
  <c r="J146" i="66" s="1"/>
  <c r="K146" i="66" s="1"/>
  <c r="J66" i="66"/>
  <c r="J145" i="66" s="1"/>
  <c r="K145" i="66" s="1"/>
  <c r="K59" i="66"/>
  <c r="K58" i="66"/>
  <c r="J58" i="66"/>
  <c r="K57" i="66"/>
  <c r="J57" i="66"/>
  <c r="K56" i="66"/>
  <c r="J56" i="66"/>
  <c r="K55" i="66"/>
  <c r="J55" i="66"/>
  <c r="K54" i="66"/>
  <c r="J54" i="66"/>
  <c r="K53" i="66"/>
  <c r="J53" i="66"/>
  <c r="K52" i="66"/>
  <c r="J52" i="66"/>
  <c r="K51" i="66"/>
  <c r="J51" i="66"/>
  <c r="K50" i="66"/>
  <c r="J50" i="66"/>
  <c r="J45" i="66"/>
  <c r="J46" i="66" s="1"/>
  <c r="K46" i="66" s="1"/>
  <c r="K44" i="66"/>
  <c r="J44" i="66"/>
  <c r="J43" i="66"/>
  <c r="K43" i="66" s="1"/>
  <c r="J42" i="66"/>
  <c r="K42" i="66" s="1"/>
  <c r="J41" i="66"/>
  <c r="K41" i="66" s="1"/>
  <c r="J40" i="66"/>
  <c r="K40" i="66" s="1"/>
  <c r="J39" i="66"/>
  <c r="K39" i="66" s="1"/>
  <c r="J38" i="66"/>
  <c r="J135" i="66" s="1"/>
  <c r="K135" i="66" s="1"/>
  <c r="J37" i="66"/>
  <c r="K37" i="66" s="1"/>
  <c r="J36" i="66"/>
  <c r="K36" i="66" s="1"/>
  <c r="J35" i="66"/>
  <c r="K35" i="66" s="1"/>
  <c r="J34" i="66"/>
  <c r="K34" i="66" s="1"/>
  <c r="J33" i="66"/>
  <c r="K33" i="66" s="1"/>
  <c r="K32" i="66"/>
  <c r="K31" i="66"/>
  <c r="J29" i="66"/>
  <c r="K29" i="66" s="1"/>
  <c r="J28" i="66"/>
  <c r="K28" i="66" s="1"/>
  <c r="J27" i="66"/>
  <c r="K27" i="66" s="1"/>
  <c r="J25" i="66"/>
  <c r="K25" i="66" s="1"/>
  <c r="J23" i="66"/>
  <c r="K23" i="66" s="1"/>
  <c r="J21" i="66"/>
  <c r="K21" i="66" s="1"/>
  <c r="K20" i="66"/>
  <c r="K18" i="66"/>
  <c r="J18" i="66"/>
  <c r="K17" i="66"/>
  <c r="J17" i="66"/>
  <c r="K14" i="66"/>
  <c r="J14" i="66"/>
  <c r="K13" i="66"/>
  <c r="J13" i="66"/>
  <c r="B6" i="66"/>
  <c r="J30" i="66" s="1"/>
  <c r="K30" i="66" s="1"/>
  <c r="B5" i="66"/>
  <c r="J49" i="66" s="1"/>
  <c r="K49" i="66" s="1"/>
  <c r="B4" i="66"/>
  <c r="B3" i="66"/>
  <c r="K45" i="66" l="1"/>
  <c r="K103" i="66"/>
  <c r="J156" i="66"/>
  <c r="K156" i="66" s="1"/>
  <c r="K157" i="66"/>
  <c r="J158" i="66"/>
  <c r="K158" i="66" s="1"/>
  <c r="J47" i="66"/>
  <c r="K47" i="66" s="1"/>
  <c r="J48" i="66"/>
  <c r="K48" i="66" s="1"/>
  <c r="K66" i="66"/>
  <c r="K67" i="66"/>
  <c r="J104" i="66"/>
  <c r="K104" i="66" s="1"/>
  <c r="J112" i="66"/>
  <c r="K112" i="66" s="1"/>
  <c r="J22" i="66"/>
  <c r="J24" i="66"/>
  <c r="K24" i="66" s="1"/>
  <c r="J11" i="66"/>
  <c r="K11" i="66" s="1"/>
  <c r="J12" i="66"/>
  <c r="K12" i="66" s="1"/>
  <c r="J15" i="66"/>
  <c r="K15" i="66" s="1"/>
  <c r="J16" i="66"/>
  <c r="K16" i="66" s="1"/>
  <c r="J19" i="66"/>
  <c r="K19" i="66" s="1"/>
  <c r="K38" i="66"/>
  <c r="K22" i="66" l="1"/>
  <c r="J26" i="66"/>
  <c r="K26" i="66" s="1"/>
  <c r="K53" i="65" l="1"/>
  <c r="K50" i="65"/>
  <c r="K46" i="6" l="1"/>
  <c r="K45" i="6"/>
  <c r="K44" i="6"/>
  <c r="K43" i="6"/>
  <c r="K42" i="6"/>
  <c r="K41" i="6"/>
  <c r="K40" i="6"/>
  <c r="K39" i="6"/>
  <c r="K38" i="6"/>
  <c r="K37" i="6"/>
  <c r="K36" i="6"/>
  <c r="K35" i="6"/>
  <c r="K34" i="6"/>
  <c r="K32" i="6"/>
  <c r="K31" i="6"/>
  <c r="K30" i="6"/>
  <c r="K24" i="6"/>
  <c r="K23" i="6"/>
  <c r="K22" i="6"/>
  <c r="K21" i="6"/>
  <c r="K20" i="6"/>
  <c r="K15" i="6"/>
  <c r="K14" i="6"/>
  <c r="K13" i="6"/>
  <c r="K12" i="6"/>
  <c r="K11" i="6"/>
  <c r="K6" i="6"/>
  <c r="K7" i="6"/>
  <c r="K8" i="6"/>
  <c r="K9" i="6"/>
  <c r="K5" i="6"/>
  <c r="L69" i="56"/>
  <c r="L68" i="56"/>
  <c r="L67" i="56"/>
  <c r="L66" i="56"/>
  <c r="L65" i="56"/>
  <c r="L64" i="56"/>
  <c r="L63" i="56"/>
  <c r="L62" i="56"/>
  <c r="L61" i="56"/>
  <c r="L60" i="56"/>
  <c r="L59" i="56"/>
  <c r="L58" i="56"/>
  <c r="L57" i="56"/>
  <c r="L56" i="56"/>
  <c r="L55" i="56"/>
  <c r="L54" i="56"/>
  <c r="L53" i="56"/>
  <c r="L52" i="56"/>
  <c r="L51" i="56"/>
  <c r="L49" i="56"/>
  <c r="L48" i="56"/>
  <c r="L47" i="56"/>
  <c r="L46" i="56"/>
  <c r="L45" i="56"/>
  <c r="L44" i="56"/>
  <c r="L43" i="56"/>
  <c r="L40" i="56"/>
  <c r="K40" i="56"/>
  <c r="B39" i="56"/>
  <c r="L38" i="56"/>
  <c r="L37" i="56"/>
  <c r="K37" i="56"/>
  <c r="L36" i="56"/>
  <c r="K36" i="56"/>
  <c r="L35" i="56"/>
  <c r="K35" i="56"/>
  <c r="L34" i="56"/>
  <c r="K34" i="56"/>
  <c r="L32" i="56"/>
  <c r="K32" i="56"/>
  <c r="L30" i="56"/>
  <c r="K30" i="56"/>
  <c r="B29" i="56"/>
  <c r="K25" i="56"/>
  <c r="L25" i="56" s="1"/>
  <c r="K24" i="56"/>
  <c r="L24" i="56" s="1"/>
  <c r="K23" i="56"/>
  <c r="L23" i="56" s="1"/>
  <c r="K22" i="56"/>
  <c r="L22" i="56" s="1"/>
  <c r="K21" i="56"/>
  <c r="L21" i="56" s="1"/>
  <c r="K20" i="56"/>
  <c r="L20" i="56" s="1"/>
  <c r="B19" i="56"/>
  <c r="L14" i="56"/>
  <c r="K14" i="56"/>
  <c r="L13" i="56"/>
  <c r="K13" i="56"/>
  <c r="B12" i="56"/>
  <c r="K11" i="56"/>
  <c r="L11" i="56" s="1"/>
  <c r="K9" i="56"/>
  <c r="L9" i="56" s="1"/>
  <c r="B8" i="56"/>
  <c r="L72" i="55"/>
  <c r="L71" i="55"/>
  <c r="L70" i="55"/>
  <c r="L69" i="55"/>
  <c r="L68" i="55"/>
  <c r="L67" i="55"/>
  <c r="L66" i="55"/>
  <c r="L65" i="55"/>
  <c r="L64" i="55"/>
  <c r="L63" i="55"/>
  <c r="L62" i="55"/>
  <c r="L61" i="55"/>
  <c r="L60" i="55"/>
  <c r="L59" i="55"/>
  <c r="L58" i="55"/>
  <c r="L57" i="55"/>
  <c r="L56" i="55"/>
  <c r="L55" i="55"/>
  <c r="L54" i="55"/>
  <c r="L53" i="55"/>
  <c r="L52" i="55"/>
  <c r="L51" i="55"/>
  <c r="L49" i="55"/>
  <c r="L47" i="55"/>
  <c r="L46" i="55"/>
  <c r="L45" i="55"/>
  <c r="L44" i="55"/>
  <c r="L43" i="55"/>
  <c r="L42" i="55"/>
  <c r="K42" i="55"/>
  <c r="K33" i="56" s="1"/>
  <c r="L33" i="56" s="1"/>
  <c r="L41" i="55"/>
  <c r="K41" i="55"/>
  <c r="L40" i="55"/>
  <c r="K40" i="55"/>
  <c r="L39" i="55"/>
  <c r="L38" i="55"/>
  <c r="L37" i="55"/>
  <c r="K36" i="55"/>
  <c r="K31" i="56" s="1"/>
  <c r="L31" i="56" s="1"/>
  <c r="K35" i="55"/>
  <c r="L35" i="55" s="1"/>
  <c r="K34" i="55"/>
  <c r="L34" i="55" s="1"/>
  <c r="L33" i="55"/>
  <c r="L28" i="55"/>
  <c r="K28" i="55"/>
  <c r="K29" i="55" s="1"/>
  <c r="L27" i="55"/>
  <c r="L26" i="55"/>
  <c r="L25" i="55"/>
  <c r="L24" i="55"/>
  <c r="L23" i="55"/>
  <c r="K16" i="55"/>
  <c r="K15" i="56" s="1"/>
  <c r="L15" i="56" s="1"/>
  <c r="L15" i="55"/>
  <c r="L14" i="55"/>
  <c r="L12" i="55"/>
  <c r="L11" i="55"/>
  <c r="L10" i="55"/>
  <c r="L9" i="55"/>
  <c r="K30" i="55" l="1"/>
  <c r="K26" i="56"/>
  <c r="L26" i="56" s="1"/>
  <c r="L29" i="55"/>
  <c r="K17" i="55"/>
  <c r="L16" i="55"/>
  <c r="L36" i="55"/>
  <c r="K16" i="56" l="1"/>
  <c r="L16" i="56" s="1"/>
  <c r="L17" i="55"/>
  <c r="K18" i="55"/>
  <c r="K31" i="55"/>
  <c r="K27" i="56"/>
  <c r="L27" i="56" s="1"/>
  <c r="L30" i="55"/>
  <c r="K28" i="56" l="1"/>
  <c r="L28" i="56" s="1"/>
  <c r="L31" i="55"/>
  <c r="K17" i="56"/>
  <c r="L17" i="56" s="1"/>
  <c r="L18" i="55"/>
  <c r="K19" i="55"/>
  <c r="K18" i="56" l="1"/>
  <c r="L18" i="56" s="1"/>
  <c r="L19" i="55"/>
  <c r="J42" i="6" l="1"/>
  <c r="J9" i="6"/>
  <c r="J8" i="6"/>
  <c r="J7" i="6"/>
  <c r="J6" i="6"/>
  <c r="H43" i="6" l="1"/>
  <c r="H45" i="6" s="1"/>
  <c r="H42" i="6"/>
  <c r="I28" i="6"/>
  <c r="I1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Gorkum van, Noortje N (NSC)</author>
    <author>Haarman, Paul P (NSC)</author>
  </authors>
  <commentList>
    <comment ref="I59" authorId="0" shapeId="0" xr:uid="{C14436A4-D922-4318-8240-86B6F0596D3E}">
      <text>
        <r>
          <rPr>
            <b/>
            <sz val="9"/>
            <color indexed="81"/>
            <rFont val="Tahoma"/>
            <family val="2"/>
          </rPr>
          <t>Gorkum van, Noortje N (NSC):</t>
        </r>
        <r>
          <rPr>
            <sz val="9"/>
            <color indexed="81"/>
            <rFont val="Tahoma"/>
            <family val="2"/>
          </rPr>
          <t xml:space="preserve">
Volgens adviesaanvraag LTK scenario 2
</t>
        </r>
      </text>
    </comment>
    <comment ref="J59" authorId="0" shapeId="0" xr:uid="{50AD3E34-0298-4394-8411-C2162AE99B97}">
      <text>
        <r>
          <rPr>
            <b/>
            <sz val="9"/>
            <color indexed="81"/>
            <rFont val="Tahoma"/>
            <family val="2"/>
          </rPr>
          <t>Gorkum van, Noortje N (NSC):</t>
        </r>
        <r>
          <rPr>
            <sz val="9"/>
            <color indexed="81"/>
            <rFont val="Tahoma"/>
            <family val="2"/>
          </rPr>
          <t xml:space="preserve">
Volgens adviesaanvraag LTK scenario 2
</t>
        </r>
      </text>
    </comment>
    <comment ref="I138" authorId="1" shapeId="0" xr:uid="{5CC7A0DF-263A-4A18-94F9-8846D8F25068}">
      <text>
        <r>
          <rPr>
            <b/>
            <sz val="9"/>
            <color rgb="FF000000"/>
            <rFont val="Tahoma"/>
            <family val="2"/>
          </rPr>
          <t>Haarman, Paul P (NSC):</t>
        </r>
        <r>
          <rPr>
            <sz val="9"/>
            <color rgb="FF000000"/>
            <rFont val="Tahoma"/>
            <family val="2"/>
          </rPr>
          <t xml:space="preserve">
Conform adviesaanvraag LTK</t>
        </r>
      </text>
    </comment>
    <comment ref="J138" authorId="1" shapeId="0" xr:uid="{8B5C8FB2-9D0E-4D6C-98D3-CB62E657D5B7}">
      <text>
        <r>
          <rPr>
            <b/>
            <sz val="9"/>
            <color rgb="FF000000"/>
            <rFont val="Tahoma"/>
            <family val="2"/>
          </rPr>
          <t>Haarman, Paul P (NSC):</t>
        </r>
        <r>
          <rPr>
            <sz val="9"/>
            <color rgb="FF000000"/>
            <rFont val="Tahoma"/>
            <family val="2"/>
          </rPr>
          <t xml:space="preserve">
Conform adviesaanvraag LTK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tc={EDC740A8-F122-4541-9BDE-F6790BCC2587}</author>
  </authors>
  <commentList>
    <comment ref="C17" authorId="0" shapeId="0" xr:uid="{EDC740A8-F122-4541-9BDE-F6790BCC2587}">
      <text>
        <t>[Opmerkingenthread]
U kunt deze opmerkingenthread lezen in uw versie van Excel. Eventuele wijzigingen aan de thread gaan echter verloren als het bestand wordt geopend in een nieuwere versie van Excel. Meer informatie: https://go.microsoft.com/fwlink/?linkid=870924
Opmerking:
    tarief voor de Store op €0,- wordt uitgeleverd in de store maar vooraf verekend. 
Mailwisseling Pierre, Chris Henk 08-11-2018</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tc={E4B71FF1-DCA6-49A2-9234-5378345D83B2}</author>
  </authors>
  <commentList>
    <comment ref="H43" authorId="0" shapeId="0" xr:uid="{E4B71FF1-DCA6-49A2-9234-5378345D83B2}">
      <text>
        <t>[Opmerkingenthread]
U kunt deze opmerkingenthread lezen in uw versie van Excel. Eventuele wijzigingen aan de thread gaan echter verloren als het bestand wordt geopend in een nieuwere versie van Excel. Meer informatie: https://go.microsoft.com/fwlink/?linkid=870924
Opmerking:
    Let op per 1-1-2020 geen voorverkoop CT Stadskaartjes meer</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tc={9F0E0E0E-73EA-4AE3-8CF6-EB6FEBFA8750}</author>
    <author>tc={37EE7713-D208-419B-99DE-3D3C5EB829A5}</author>
  </authors>
  <commentList>
    <comment ref="G34" authorId="0" shapeId="0" xr:uid="{9F0E0E0E-73EA-4AE3-8CF6-EB6FEBFA8750}">
      <text>
        <t>[Opmerkingenthread]
U kunt deze opmerkingenthread lezen in uw versie van Excel. Eventuele wijzigingen aan de thread gaan echter verloren als het bestand wordt geopend in een nieuwere versie van Excel. Meer informatie: https://go.microsoft.com/fwlink/?linkid=870924
Opmerking:
    Let op per 1-1-2020 geen voorverkoop CT Stadskaartjes meer</t>
      </text>
    </comment>
    <comment ref="C57" authorId="1" shapeId="0" xr:uid="{37EE7713-D208-419B-99DE-3D3C5EB829A5}">
      <text>
        <t>[Opmerkingenthread]
U kunt deze opmerkingenthread lezen in uw versie van Excel. Eventuele wijzigingen aan de thread gaan echter verloren als het bestand wordt geopend in een nieuwere versie van Excel. Meer informatie: https://go.microsoft.com/fwlink/?linkid=870924
Opmerking:
    tarief voor de Store op €0,- wordt uitgeleverd in de store maar vooraf verekend. 
Mailwisseling Pierre, Chris Henk 08-11-2018</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tc={99E19CFA-2224-4AA5-A1C6-B7603841623C}</author>
    <author>tc={48161C9F-4E82-45AD-800C-EA606A1AC820}</author>
    <author>tc={D6F2AF87-CA90-47AD-A3F3-5F2F49DCC3FD}</author>
    <author>tc={AF72C948-92CD-43ED-9683-B3B9C8CBC716}</author>
    <author>tc={7B2CB357-4CBF-42AE-8CEA-61F80FCDD46A}</author>
    <author>tc={79A0B110-E951-4E86-A613-3489D5EEC7DA}</author>
    <author>tc={743F5E36-0D5A-4374-BDA2-572304E1DD37}</author>
    <author>tc={392B6087-6166-40F5-A238-995945A42846}</author>
    <author>tc={26A2F598-F23F-4A2E-BC26-93F51D093867}</author>
    <author>tc={B5F40AAD-6914-4B70-8D36-2C91193D75E9}</author>
    <author>tc={F0D81572-48BE-4957-8DAD-AC27F92A3AEB}</author>
    <author>tc={EB7DFB9D-CB71-4C08-ADB0-A91F466C2FCD}</author>
    <author>tc={8532EE65-9514-4197-8E1F-A8726E0A7AA5}</author>
  </authors>
  <commentList>
    <comment ref="B76" authorId="0" shapeId="0" xr:uid="{99E19CFA-2224-4AA5-A1C6-B7603841623C}">
      <text>
        <t>[Opmerkingenthread]
U kunt deze opmerkingenthread lezen in uw versie van Excel. Eventuele wijzigingen aan de thread gaan echter verloren als het bestand wordt geopend in een nieuwere versie van Excel. Meer informatie: https://go.microsoft.com/fwlink/?linkid=870924
Opmerking:
    CXX Herman de Gooijer en Martijn Cats</t>
      </text>
    </comment>
    <comment ref="J87" authorId="1" shapeId="0" xr:uid="{48161C9F-4E82-45AD-800C-EA606A1AC820}">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42,30</t>
      </text>
    </comment>
    <comment ref="J88" authorId="2" shapeId="0" xr:uid="{D6F2AF87-CA90-47AD-A3F3-5F2F49DCC3FD}">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49,00</t>
      </text>
    </comment>
    <comment ref="J90" authorId="3" shapeId="0" xr:uid="{AF72C948-92CD-43ED-9683-B3B9C8CBC716}">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dit had moeten zijn 123,00</t>
      </text>
    </comment>
    <comment ref="J91" authorId="4" shapeId="0" xr:uid="{7B2CB357-4CBF-42AE-8CEA-61F80FCDD46A}">
      <text>
        <t>[Opmerkingenthread]
U kunt deze opmerkingenthread lezen in uw versie van Excel. Eventuele wijzigingen aan de thread gaan echter verloren als het bestand wordt geopend in een nieuwere versie van Excel. Meer informatie: https://go.microsoft.com/fwlink/?linkid=870924
Opmerking:
    Foutieve prijs doorgevoerd, had moeten zijn 139,90</t>
      </text>
    </comment>
    <comment ref="B104" authorId="5" shapeId="0" xr:uid="{79A0B110-E951-4E86-A613-3489D5EEC7DA}">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Bestaand product (zit in DC800), stond niet meer op de tarievensheet? </t>
      </text>
    </comment>
    <comment ref="B105" authorId="6" shapeId="0" xr:uid="{743F5E36-0D5A-4374-BDA2-572304E1DD37}">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Bestaand product (zit in DC800), stond niet meer op de tarievensheet? 
</t>
      </text>
    </comment>
    <comment ref="B106" authorId="7" shapeId="0" xr:uid="{392B6087-6166-40F5-A238-995945A42846}">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Bestaand product (zit in DC800), stond niet meer op de tarievensheet? </t>
      </text>
    </comment>
    <comment ref="B107" authorId="8" shapeId="0" xr:uid="{26A2F598-F23F-4A2E-BC26-93F51D093867}">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Bestaand product (zit in DC800), stond niet meer op de tarievensheet? </t>
      </text>
    </comment>
    <comment ref="B108" authorId="9" shapeId="0" xr:uid="{B5F40AAD-6914-4B70-8D36-2C91193D75E9}">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Bestaand product (zit in DC800), stond niet meer op de tarievensheet? </t>
      </text>
    </comment>
    <comment ref="B117" authorId="10" shapeId="0" xr:uid="{F0D81572-48BE-4957-8DAD-AC27F92A3AEB}">
      <text>
        <t>[Opmerkingenthread]
U kunt deze opmerkingenthread lezen in uw versie van Excel. Eventuele wijzigingen aan de thread gaan echter verloren als het bestand wordt geopend in een nieuwere versie van Excel. Meer informatie: https://go.microsoft.com/fwlink/?linkid=870924
Opmerking:
    nieuw product</t>
      </text>
    </comment>
    <comment ref="K151" authorId="11" shapeId="0" xr:uid="{EB7DFB9D-CB71-4C08-ADB0-A91F466C2FCD}">
      <text>
        <t xml:space="preserve">[Opmerkingenthread]
U kunt deze opmerkingenthread lezen in uw versie van Excel. Eventuele wijzigingen aan de thread gaan echter verloren als het bestand wordt geopend in een nieuwere versie van Excel. Meer informatie: https://go.microsoft.com/fwlink/?linkid=870924
Opmerking:
    nog niet bekend
Beantwoorden:
    voorlopig prijzen 2021 ingevuld
</t>
      </text>
    </comment>
    <comment ref="K152" authorId="12" shapeId="0" xr:uid="{8532EE65-9514-4197-8E1F-A8726E0A7AA5}">
      <text>
        <t>[Opmerkingenthread]
U kunt deze opmerkingenthread lezen in uw versie van Excel. Eventuele wijzigingen aan de thread gaan echter verloren als het bestand wordt geopend in een nieuwere versie van Excel. Meer informatie: https://go.microsoft.com/fwlink/?linkid=870924
Opmerking:
    nog niet bekend
Beantwoorden:
    voorlopig prijzen 2021 ingevuld</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Vink, Remco</author>
  </authors>
  <commentList>
    <comment ref="H3" authorId="0" shapeId="0" xr:uid="{7F277883-09DA-468F-81D2-D4C146E0D0FA}">
      <text>
        <r>
          <rPr>
            <b/>
            <sz val="8"/>
            <color indexed="81"/>
            <rFont val="Tahoma"/>
            <family val="2"/>
          </rPr>
          <t>Vink, Remco:</t>
        </r>
        <r>
          <rPr>
            <sz val="8"/>
            <color indexed="81"/>
            <rFont val="Tahoma"/>
            <family val="2"/>
          </rPr>
          <t xml:space="preserve">
LTI 2,23%
</t>
        </r>
      </text>
    </comment>
    <comment ref="I3" authorId="0" shapeId="0" xr:uid="{D3B86B02-8144-4A20-95EB-BC998865BDFC}">
      <text>
        <r>
          <rPr>
            <b/>
            <sz val="8"/>
            <color indexed="81"/>
            <rFont val="Tahoma"/>
            <family val="2"/>
          </rPr>
          <t>Vink, Remco:</t>
        </r>
        <r>
          <rPr>
            <sz val="8"/>
            <color indexed="81"/>
            <rFont val="Tahoma"/>
            <family val="2"/>
          </rPr>
          <t xml:space="preserve">
THO -0,9%
</t>
        </r>
      </text>
    </comment>
    <comment ref="H4" authorId="0" shapeId="0" xr:uid="{4C7FB731-4E2B-4B2E-B24A-7C3F165E2A4F}">
      <text>
        <r>
          <rPr>
            <b/>
            <sz val="8"/>
            <color indexed="81"/>
            <rFont val="Tahoma"/>
            <family val="2"/>
          </rPr>
          <t>Vink, Remco:</t>
        </r>
        <r>
          <rPr>
            <sz val="8"/>
            <color indexed="81"/>
            <rFont val="Tahoma"/>
            <family val="2"/>
          </rPr>
          <t xml:space="preserve">
LTI 2,23%</t>
        </r>
      </text>
    </comment>
    <comment ref="I4" authorId="0" shapeId="0" xr:uid="{74220ED7-643D-46B8-B8E6-AFCF7911605D}">
      <text>
        <r>
          <rPr>
            <b/>
            <sz val="8"/>
            <color indexed="81"/>
            <rFont val="Tahoma"/>
            <family val="2"/>
          </rPr>
          <t>Vink, Remco:</t>
        </r>
        <r>
          <rPr>
            <sz val="8"/>
            <color indexed="81"/>
            <rFont val="Tahoma"/>
            <family val="2"/>
          </rPr>
          <t xml:space="preserve">
THO -0,8%
</t>
        </r>
      </text>
    </comment>
    <comment ref="N17" authorId="0" shapeId="0" xr:uid="{26D7D530-7983-41F2-92E9-EF640200EA66}">
      <text>
        <r>
          <rPr>
            <b/>
            <sz val="9"/>
            <color indexed="81"/>
            <rFont val="Tahoma"/>
            <family val="2"/>
          </rPr>
          <t>Vink, Remco:</t>
        </r>
        <r>
          <rPr>
            <sz val="9"/>
            <color indexed="81"/>
            <rFont val="Tahoma"/>
            <family val="2"/>
          </rPr>
          <t xml:space="preserve">
Alleen geldig op buslijnen 53, 73 en 74</t>
        </r>
      </text>
    </comment>
    <comment ref="N18" authorId="0" shapeId="0" xr:uid="{6F8081CD-482D-4440-88BA-213FDE6D90F8}">
      <text>
        <r>
          <rPr>
            <b/>
            <sz val="9"/>
            <color indexed="81"/>
            <rFont val="Tahoma"/>
            <family val="2"/>
          </rPr>
          <t>Vink, Remco:</t>
        </r>
        <r>
          <rPr>
            <sz val="9"/>
            <color indexed="81"/>
            <rFont val="Tahoma"/>
            <family val="2"/>
          </rPr>
          <t xml:space="preserve">
Alleen geldig op buslijnen 53, 73 en 74</t>
        </r>
      </text>
    </comment>
    <comment ref="N19" authorId="0" shapeId="0" xr:uid="{4A22166E-4723-40A1-9825-7215AD43B6EC}">
      <text>
        <r>
          <rPr>
            <b/>
            <sz val="9"/>
            <color indexed="81"/>
            <rFont val="Tahoma"/>
            <family val="2"/>
          </rPr>
          <t>Vink, Remco:</t>
        </r>
        <r>
          <rPr>
            <sz val="9"/>
            <color indexed="81"/>
            <rFont val="Tahoma"/>
            <family val="2"/>
          </rPr>
          <t xml:space="preserve">
Alleen geldig op buslijnen 53, 73 en 74</t>
        </r>
      </text>
    </comment>
    <comment ref="N20" authorId="0" shapeId="0" xr:uid="{72184FB4-E845-4FBB-B686-CD36178B0E21}">
      <text>
        <r>
          <rPr>
            <b/>
            <sz val="9"/>
            <color indexed="81"/>
            <rFont val="Tahoma"/>
            <family val="2"/>
          </rPr>
          <t>Vink, Remco:</t>
        </r>
        <r>
          <rPr>
            <sz val="9"/>
            <color indexed="81"/>
            <rFont val="Tahoma"/>
            <family val="2"/>
          </rPr>
          <t xml:space="preserve">
Alleen geldig op buslijnen 53, 73 en 74</t>
        </r>
      </text>
    </comment>
    <comment ref="N21" authorId="0" shapeId="0" xr:uid="{6763CAA1-E1AB-4FA8-BE45-3B3ABE3E55B9}">
      <text>
        <r>
          <rPr>
            <b/>
            <sz val="9"/>
            <color indexed="81"/>
            <rFont val="Tahoma"/>
            <family val="2"/>
          </rPr>
          <t>Vink, Remco:</t>
        </r>
        <r>
          <rPr>
            <sz val="9"/>
            <color indexed="81"/>
            <rFont val="Tahoma"/>
            <family val="2"/>
          </rPr>
          <t xml:space="preserve">
Alleen geldig op buslijnen 53, 73 en 74</t>
        </r>
      </text>
    </comment>
    <comment ref="N22" authorId="0" shapeId="0" xr:uid="{47C94B2F-C48F-4A4A-8BAC-63A193CE9030}">
      <text>
        <r>
          <rPr>
            <b/>
            <sz val="9"/>
            <color indexed="81"/>
            <rFont val="Tahoma"/>
            <family val="2"/>
          </rPr>
          <t>Vink, Remco:</t>
        </r>
        <r>
          <rPr>
            <sz val="9"/>
            <color indexed="81"/>
            <rFont val="Tahoma"/>
            <family val="2"/>
          </rPr>
          <t xml:space="preserve">
Alleen geldig op buslijnen 53, 73 en 74</t>
        </r>
      </text>
    </comment>
    <comment ref="N23" authorId="0" shapeId="0" xr:uid="{72B4CEC7-E4A5-41F6-842E-FAA7D40869AE}">
      <text>
        <r>
          <rPr>
            <b/>
            <sz val="9"/>
            <color indexed="81"/>
            <rFont val="Tahoma"/>
            <family val="2"/>
          </rPr>
          <t>Vink, Remco:</t>
        </r>
        <r>
          <rPr>
            <sz val="9"/>
            <color indexed="81"/>
            <rFont val="Tahoma"/>
            <family val="2"/>
          </rPr>
          <t xml:space="preserve">
Alleen geldig op buslijnen 53, 73 en 74</t>
        </r>
      </text>
    </comment>
    <comment ref="N24" authorId="0" shapeId="0" xr:uid="{44482102-BB44-40BB-BD08-C398570247BA}">
      <text>
        <r>
          <rPr>
            <b/>
            <sz val="9"/>
            <color indexed="81"/>
            <rFont val="Tahoma"/>
            <family val="2"/>
          </rPr>
          <t>Vink, Remco:</t>
        </r>
        <r>
          <rPr>
            <sz val="9"/>
            <color indexed="81"/>
            <rFont val="Tahoma"/>
            <family val="2"/>
          </rPr>
          <t xml:space="preserve">
Alleen geldig op buslijnen 53, 73 en 74</t>
        </r>
      </text>
    </comment>
    <comment ref="N25" authorId="0" shapeId="0" xr:uid="{F39AF712-3382-451F-977A-2F883B6D5EE4}">
      <text>
        <r>
          <rPr>
            <b/>
            <sz val="9"/>
            <color indexed="81"/>
            <rFont val="Tahoma"/>
            <family val="2"/>
          </rPr>
          <t>Vink, Remco:</t>
        </r>
        <r>
          <rPr>
            <sz val="9"/>
            <color indexed="81"/>
            <rFont val="Tahoma"/>
            <family val="2"/>
          </rPr>
          <t xml:space="preserve">
Alleen geldig op buslijnen 53, 73 en 74</t>
        </r>
      </text>
    </comment>
    <comment ref="N26" authorId="0" shapeId="0" xr:uid="{5AB8AED5-7F3B-4CA9-8FAB-66B5AEE5EEAE}">
      <text>
        <r>
          <rPr>
            <b/>
            <sz val="9"/>
            <color indexed="81"/>
            <rFont val="Tahoma"/>
            <family val="2"/>
          </rPr>
          <t>Vink, Remco:</t>
        </r>
        <r>
          <rPr>
            <sz val="9"/>
            <color indexed="81"/>
            <rFont val="Tahoma"/>
            <family val="2"/>
          </rPr>
          <t xml:space="preserve">
Alleen geldig op buslijnen 53, 73 en 74</t>
        </r>
      </text>
    </comment>
    <comment ref="N50" authorId="0" shapeId="0" xr:uid="{EE6B589E-52E3-48CE-8924-2E20667C940F}">
      <text>
        <r>
          <rPr>
            <b/>
            <sz val="9"/>
            <color indexed="81"/>
            <rFont val="Tahoma"/>
            <family val="2"/>
          </rPr>
          <t>Vink, Remco:</t>
        </r>
        <r>
          <rPr>
            <sz val="9"/>
            <color indexed="81"/>
            <rFont val="Tahoma"/>
            <family val="2"/>
          </rPr>
          <t xml:space="preserve">
alleen spoorlijn ZHO</t>
        </r>
      </text>
    </comment>
    <comment ref="N51" authorId="0" shapeId="0" xr:uid="{AD6DE511-ECB2-4C0C-9486-7B1E1ABF8BAF}">
      <text>
        <r>
          <rPr>
            <b/>
            <sz val="9"/>
            <color indexed="81"/>
            <rFont val="Tahoma"/>
            <family val="2"/>
          </rPr>
          <t>Vink, Remco:</t>
        </r>
        <r>
          <rPr>
            <sz val="9"/>
            <color indexed="81"/>
            <rFont val="Tahoma"/>
            <family val="2"/>
          </rPr>
          <t xml:space="preserve">
alleen spoorlijn ZHO</t>
        </r>
      </text>
    </comment>
    <comment ref="N52" authorId="0" shapeId="0" xr:uid="{D0BB394B-8051-4CC3-822E-139D23412893}">
      <text>
        <r>
          <rPr>
            <b/>
            <sz val="9"/>
            <color indexed="81"/>
            <rFont val="Tahoma"/>
            <family val="2"/>
          </rPr>
          <t>Vink, Remco:</t>
        </r>
        <r>
          <rPr>
            <sz val="9"/>
            <color indexed="81"/>
            <rFont val="Tahoma"/>
            <family val="2"/>
          </rPr>
          <t xml:space="preserve">
alleen spoorlijn ZHO</t>
        </r>
      </text>
    </comment>
    <comment ref="N53" authorId="0" shapeId="0" xr:uid="{7A886B44-A0FE-46AD-A01D-578B21D870DF}">
      <text>
        <r>
          <rPr>
            <b/>
            <sz val="9"/>
            <color indexed="81"/>
            <rFont val="Tahoma"/>
            <family val="2"/>
          </rPr>
          <t>Vink, Remco:</t>
        </r>
        <r>
          <rPr>
            <sz val="9"/>
            <color indexed="81"/>
            <rFont val="Tahoma"/>
            <family val="2"/>
          </rPr>
          <t xml:space="preserve">
alleen spoorlijn ZHO</t>
        </r>
      </text>
    </comment>
    <comment ref="N63" authorId="0" shapeId="0" xr:uid="{8393184F-0581-4F74-AD11-12F0EA2B3656}">
      <text>
        <r>
          <rPr>
            <b/>
            <sz val="9"/>
            <color indexed="81"/>
            <rFont val="Tahoma"/>
            <family val="2"/>
          </rPr>
          <t>Vink, Remco:</t>
        </r>
        <r>
          <rPr>
            <sz val="9"/>
            <color indexed="81"/>
            <rFont val="Tahoma"/>
            <family val="2"/>
          </rPr>
          <t xml:space="preserve">
Alleen geldig op buslijnen 53, 73 en 74</t>
        </r>
      </text>
    </comment>
    <comment ref="N64" authorId="0" shapeId="0" xr:uid="{8E6FA529-0E8E-4D48-9961-1AA8F066E8D1}">
      <text>
        <r>
          <rPr>
            <b/>
            <sz val="9"/>
            <color indexed="81"/>
            <rFont val="Tahoma"/>
            <family val="2"/>
          </rPr>
          <t>Vink, Remco:</t>
        </r>
        <r>
          <rPr>
            <sz val="9"/>
            <color indexed="81"/>
            <rFont val="Tahoma"/>
            <family val="2"/>
          </rPr>
          <t xml:space="preserve">
Alleen geldig op buslijnen 53, 73 en 74</t>
        </r>
      </text>
    </comment>
    <comment ref="N65" authorId="0" shapeId="0" xr:uid="{D37FAEA9-E4D3-4D94-94D3-870A05EF2C5B}">
      <text>
        <r>
          <rPr>
            <b/>
            <sz val="9"/>
            <color indexed="81"/>
            <rFont val="Tahoma"/>
            <family val="2"/>
          </rPr>
          <t>Vink, Remco:</t>
        </r>
        <r>
          <rPr>
            <sz val="9"/>
            <color indexed="81"/>
            <rFont val="Tahoma"/>
            <family val="2"/>
          </rPr>
          <t xml:space="preserve">
Alleen geldig op buslijnen 53, 73 en 74</t>
        </r>
      </text>
    </comment>
    <comment ref="N66" authorId="0" shapeId="0" xr:uid="{640A3CA0-5DE8-4DE1-8618-C8A47C5FFB63}">
      <text>
        <r>
          <rPr>
            <b/>
            <sz val="9"/>
            <color indexed="81"/>
            <rFont val="Tahoma"/>
            <family val="2"/>
          </rPr>
          <t>Vink, Remco:</t>
        </r>
        <r>
          <rPr>
            <sz val="9"/>
            <color indexed="81"/>
            <rFont val="Tahoma"/>
            <family val="2"/>
          </rPr>
          <t xml:space="preserve">
Alleen geldig op buslijnen 53, 73 en 74</t>
        </r>
      </text>
    </comment>
    <comment ref="N67" authorId="0" shapeId="0" xr:uid="{D298F34B-BF06-4E74-A849-693A4A5865B1}">
      <text>
        <r>
          <rPr>
            <b/>
            <sz val="9"/>
            <color indexed="81"/>
            <rFont val="Tahoma"/>
            <family val="2"/>
          </rPr>
          <t>Vink, Remco:</t>
        </r>
        <r>
          <rPr>
            <sz val="9"/>
            <color indexed="81"/>
            <rFont val="Tahoma"/>
            <family val="2"/>
          </rPr>
          <t xml:space="preserve">
Alleen geldig op buslijnen 53, 73 en 74</t>
        </r>
      </text>
    </comment>
    <comment ref="N68" authorId="0" shapeId="0" xr:uid="{3A5572A0-F521-40D8-8FF5-663F68F88923}">
      <text>
        <r>
          <rPr>
            <b/>
            <sz val="9"/>
            <color indexed="81"/>
            <rFont val="Tahoma"/>
            <family val="2"/>
          </rPr>
          <t>Vink, Remco:</t>
        </r>
        <r>
          <rPr>
            <sz val="9"/>
            <color indexed="81"/>
            <rFont val="Tahoma"/>
            <family val="2"/>
          </rPr>
          <t xml:space="preserve">
Alleen geldig op buslijnen 53, 73 en 74</t>
        </r>
      </text>
    </comment>
    <comment ref="N69" authorId="0" shapeId="0" xr:uid="{2C44CA91-7171-464B-96AE-511372AFDAC9}">
      <text>
        <r>
          <rPr>
            <b/>
            <sz val="9"/>
            <color indexed="81"/>
            <rFont val="Tahoma"/>
            <family val="2"/>
          </rPr>
          <t>Vink, Remco:</t>
        </r>
        <r>
          <rPr>
            <sz val="9"/>
            <color indexed="81"/>
            <rFont val="Tahoma"/>
            <family val="2"/>
          </rPr>
          <t xml:space="preserve">
Alleen geldig op buslijnen 53, 73 en 74</t>
        </r>
      </text>
    </comment>
    <comment ref="N70" authorId="0" shapeId="0" xr:uid="{18A77900-7B8A-469E-A6A6-D1CBE8B3F7D8}">
      <text>
        <r>
          <rPr>
            <b/>
            <sz val="9"/>
            <color indexed="81"/>
            <rFont val="Tahoma"/>
            <family val="2"/>
          </rPr>
          <t>Vink, Remco:</t>
        </r>
        <r>
          <rPr>
            <sz val="9"/>
            <color indexed="81"/>
            <rFont val="Tahoma"/>
            <family val="2"/>
          </rPr>
          <t xml:space="preserve">
Alleen geldig op buslijnen 53, 73 en 74</t>
        </r>
      </text>
    </comment>
    <comment ref="N71" authorId="0" shapeId="0" xr:uid="{DE9C3F89-F9E5-4937-A8D3-038BF9E5EFF8}">
      <text>
        <r>
          <rPr>
            <b/>
            <sz val="9"/>
            <color indexed="81"/>
            <rFont val="Tahoma"/>
            <family val="2"/>
          </rPr>
          <t>Vink, Remco:</t>
        </r>
        <r>
          <rPr>
            <sz val="9"/>
            <color indexed="81"/>
            <rFont val="Tahoma"/>
            <family val="2"/>
          </rPr>
          <t xml:space="preserve">
Alleen geldig op buslijnen 53, 73 en 74</t>
        </r>
      </text>
    </comment>
    <comment ref="N72" authorId="0" shapeId="0" xr:uid="{49445515-4E78-47E5-B56E-12A141097B6B}">
      <text>
        <r>
          <rPr>
            <b/>
            <sz val="9"/>
            <color indexed="81"/>
            <rFont val="Tahoma"/>
            <family val="2"/>
          </rPr>
          <t>Vink, Remco:</t>
        </r>
        <r>
          <rPr>
            <sz val="9"/>
            <color indexed="81"/>
            <rFont val="Tahoma"/>
            <family val="2"/>
          </rPr>
          <t xml:space="preserve">
Alleen geldig op buslijnen 53, 73 en 74</t>
        </r>
      </text>
    </comment>
    <comment ref="N82" authorId="0" shapeId="0" xr:uid="{883D3608-791B-42BC-8EDB-CCCF80D02D65}">
      <text>
        <r>
          <rPr>
            <b/>
            <sz val="9"/>
            <color indexed="81"/>
            <rFont val="Tahoma"/>
            <family val="2"/>
          </rPr>
          <t>Vink, Remco:</t>
        </r>
        <r>
          <rPr>
            <sz val="9"/>
            <color indexed="81"/>
            <rFont val="Tahoma"/>
            <family val="2"/>
          </rPr>
          <t xml:space="preserve">
Alleen geldig op buslijnen 53, 73 en 74</t>
        </r>
      </text>
    </comment>
    <comment ref="N83" authorId="0" shapeId="0" xr:uid="{C9F54D45-B4B1-4DD3-BB61-A563A15C041C}">
      <text>
        <r>
          <rPr>
            <b/>
            <sz val="9"/>
            <color indexed="81"/>
            <rFont val="Tahoma"/>
            <family val="2"/>
          </rPr>
          <t>Vink, Remco:</t>
        </r>
        <r>
          <rPr>
            <sz val="9"/>
            <color indexed="81"/>
            <rFont val="Tahoma"/>
            <family val="2"/>
          </rPr>
          <t xml:space="preserve">
Alleen geldig op buslijnen 53, 73 en 74</t>
        </r>
      </text>
    </comment>
    <comment ref="N84" authorId="0" shapeId="0" xr:uid="{A162CAE9-C0D0-45A5-A0A7-C0A8FCBC13A6}">
      <text>
        <r>
          <rPr>
            <b/>
            <sz val="9"/>
            <color indexed="81"/>
            <rFont val="Tahoma"/>
            <family val="2"/>
          </rPr>
          <t>Vink, Remco:</t>
        </r>
        <r>
          <rPr>
            <sz val="9"/>
            <color indexed="81"/>
            <rFont val="Tahoma"/>
            <family val="2"/>
          </rPr>
          <t xml:space="preserve">
Alleen geldig op buslijnen 53, 73 en 74</t>
        </r>
      </text>
    </comment>
    <comment ref="N85" authorId="0" shapeId="0" xr:uid="{EAC96C22-6C9F-40E7-9745-E00DA982DD19}">
      <text>
        <r>
          <rPr>
            <b/>
            <sz val="9"/>
            <color indexed="81"/>
            <rFont val="Tahoma"/>
            <family val="2"/>
          </rPr>
          <t>Vink, Remco:</t>
        </r>
        <r>
          <rPr>
            <sz val="9"/>
            <color indexed="81"/>
            <rFont val="Tahoma"/>
            <family val="2"/>
          </rPr>
          <t xml:space="preserve">
Alleen geldig op buslijnen 53, 73 en 74</t>
        </r>
      </text>
    </comment>
    <comment ref="N86" authorId="0" shapeId="0" xr:uid="{74DF2211-9154-48A7-9AF7-7728EDD977A9}">
      <text>
        <r>
          <rPr>
            <b/>
            <sz val="9"/>
            <color indexed="81"/>
            <rFont val="Tahoma"/>
            <family val="2"/>
          </rPr>
          <t>Vink, Remco:</t>
        </r>
        <r>
          <rPr>
            <sz val="9"/>
            <color indexed="81"/>
            <rFont val="Tahoma"/>
            <family val="2"/>
          </rPr>
          <t xml:space="preserve">
Alleen geldig op buslijnen 53, 73 en 74</t>
        </r>
      </text>
    </comment>
    <comment ref="N87" authorId="0" shapeId="0" xr:uid="{75236112-1E8F-4377-B073-91029A4D7DDA}">
      <text>
        <r>
          <rPr>
            <b/>
            <sz val="9"/>
            <color indexed="81"/>
            <rFont val="Tahoma"/>
            <family val="2"/>
          </rPr>
          <t>Vink, Remco:</t>
        </r>
        <r>
          <rPr>
            <sz val="9"/>
            <color indexed="81"/>
            <rFont val="Tahoma"/>
            <family val="2"/>
          </rPr>
          <t xml:space="preserve">
Alleen geldig op buslijnen 53, 73 en 74</t>
        </r>
      </text>
    </comment>
    <comment ref="N88" authorId="0" shapeId="0" xr:uid="{CD2A5CF0-82E1-43D9-BF22-247E9F6A37F4}">
      <text>
        <r>
          <rPr>
            <b/>
            <sz val="9"/>
            <color indexed="81"/>
            <rFont val="Tahoma"/>
            <family val="2"/>
          </rPr>
          <t>Vink, Remco:</t>
        </r>
        <r>
          <rPr>
            <sz val="9"/>
            <color indexed="81"/>
            <rFont val="Tahoma"/>
            <family val="2"/>
          </rPr>
          <t xml:space="preserve">
Alleen geldig op buslijnen 53, 73 en 74</t>
        </r>
      </text>
    </comment>
    <comment ref="N89" authorId="0" shapeId="0" xr:uid="{88C265E8-D95D-4016-9878-2244D51A2B67}">
      <text>
        <r>
          <rPr>
            <b/>
            <sz val="9"/>
            <color indexed="81"/>
            <rFont val="Tahoma"/>
            <family val="2"/>
          </rPr>
          <t>Vink, Remco:</t>
        </r>
        <r>
          <rPr>
            <sz val="9"/>
            <color indexed="81"/>
            <rFont val="Tahoma"/>
            <family val="2"/>
          </rPr>
          <t xml:space="preserve">
Alleen geldig op buslijnen 53, 73 en 74</t>
        </r>
      </text>
    </comment>
    <comment ref="N90" authorId="0" shapeId="0" xr:uid="{36464B75-E80F-4D12-BC7F-290EE67A298D}">
      <text>
        <r>
          <rPr>
            <b/>
            <sz val="9"/>
            <color indexed="81"/>
            <rFont val="Tahoma"/>
            <family val="2"/>
          </rPr>
          <t>Vink, Remco:</t>
        </r>
        <r>
          <rPr>
            <sz val="9"/>
            <color indexed="81"/>
            <rFont val="Tahoma"/>
            <family val="2"/>
          </rPr>
          <t xml:space="preserve">
Alleen geldig op buslijnen 53, 73 en 74</t>
        </r>
      </text>
    </comment>
    <comment ref="N91" authorId="0" shapeId="0" xr:uid="{DABB1E8F-5F81-44E2-89F0-EE5C0FFB9E7E}">
      <text>
        <r>
          <rPr>
            <b/>
            <sz val="9"/>
            <color indexed="81"/>
            <rFont val="Tahoma"/>
            <family val="2"/>
          </rPr>
          <t>Vink, Remco:</t>
        </r>
        <r>
          <rPr>
            <sz val="9"/>
            <color indexed="81"/>
            <rFont val="Tahoma"/>
            <family val="2"/>
          </rPr>
          <t xml:space="preserve">
Alleen geldig op buslijnen 53, 73 en 74</t>
        </r>
      </text>
    </comment>
    <comment ref="N97" authorId="0" shapeId="0" xr:uid="{22748604-E106-4C8E-85DB-1EA2BF6F52B6}">
      <text>
        <r>
          <rPr>
            <b/>
            <sz val="9"/>
            <color indexed="81"/>
            <rFont val="Tahoma"/>
            <charset val="1"/>
          </rPr>
          <t>Vink, Remco:</t>
        </r>
        <r>
          <rPr>
            <sz val="9"/>
            <color indexed="81"/>
            <rFont val="Tahoma"/>
            <charset val="1"/>
          </rPr>
          <t xml:space="preserve">
alleen geldig op buslijnen 53,73 en 74</t>
        </r>
      </text>
    </comment>
    <comment ref="N98" authorId="0" shapeId="0" xr:uid="{FEA019E8-1061-4B9B-B2CF-8D96BDF9912B}">
      <text>
        <r>
          <rPr>
            <b/>
            <sz val="9"/>
            <color indexed="81"/>
            <rFont val="Tahoma"/>
            <charset val="1"/>
          </rPr>
          <t>Vink, Remco:</t>
        </r>
        <r>
          <rPr>
            <sz val="9"/>
            <color indexed="81"/>
            <rFont val="Tahoma"/>
            <charset val="1"/>
          </rPr>
          <t xml:space="preserve">
alleen geldig op buslijnen 53,73 en 74</t>
        </r>
      </text>
    </comment>
    <comment ref="N99" authorId="0" shapeId="0" xr:uid="{C551E31A-9A57-476D-8DD0-9E2AE7AACE7B}">
      <text>
        <r>
          <rPr>
            <b/>
            <sz val="9"/>
            <color indexed="81"/>
            <rFont val="Tahoma"/>
            <charset val="1"/>
          </rPr>
          <t>Vink, Remco:</t>
        </r>
        <r>
          <rPr>
            <sz val="9"/>
            <color indexed="81"/>
            <rFont val="Tahoma"/>
            <charset val="1"/>
          </rPr>
          <t xml:space="preserve">
alleen geldig op buslijnen 53,73 en 74</t>
        </r>
      </text>
    </comment>
    <comment ref="N100" authorId="0" shapeId="0" xr:uid="{28ADD43D-E0BF-4AD5-94FF-9713BC7A1531}">
      <text>
        <r>
          <rPr>
            <b/>
            <sz val="9"/>
            <color indexed="81"/>
            <rFont val="Tahoma"/>
            <charset val="1"/>
          </rPr>
          <t>Vink, Remco:</t>
        </r>
        <r>
          <rPr>
            <sz val="9"/>
            <color indexed="81"/>
            <rFont val="Tahoma"/>
            <charset val="1"/>
          </rPr>
          <t xml:space="preserve">
alleen geldig op buslijnen 53,73 en 74</t>
        </r>
      </text>
    </comment>
    <comment ref="N101" authorId="0" shapeId="0" xr:uid="{972708BE-EB4D-46C9-978D-0E36B14D0299}">
      <text>
        <r>
          <rPr>
            <b/>
            <sz val="9"/>
            <color indexed="81"/>
            <rFont val="Tahoma"/>
            <charset val="1"/>
          </rPr>
          <t>Vink, Remco:</t>
        </r>
        <r>
          <rPr>
            <sz val="9"/>
            <color indexed="81"/>
            <rFont val="Tahoma"/>
            <charset val="1"/>
          </rPr>
          <t xml:space="preserve">
alleen geldig op buslijnen 53,73 en 74</t>
        </r>
      </text>
    </comment>
    <comment ref="N102" authorId="0" shapeId="0" xr:uid="{52927B4B-0AC2-4085-98C2-90F1E7D210DE}">
      <text>
        <r>
          <rPr>
            <b/>
            <sz val="9"/>
            <color indexed="81"/>
            <rFont val="Tahoma"/>
            <charset val="1"/>
          </rPr>
          <t>Vink, Remco:</t>
        </r>
        <r>
          <rPr>
            <sz val="9"/>
            <color indexed="81"/>
            <rFont val="Tahoma"/>
            <charset val="1"/>
          </rPr>
          <t xml:space="preserve">
alleen geldig op buslijnen 53,73 en 74</t>
        </r>
      </text>
    </comment>
    <comment ref="N103" authorId="0" shapeId="0" xr:uid="{C3A613D9-9D7F-4081-9ACA-F1ADC1C4E81F}">
      <text>
        <r>
          <rPr>
            <b/>
            <sz val="9"/>
            <color indexed="81"/>
            <rFont val="Tahoma"/>
            <charset val="1"/>
          </rPr>
          <t>Vink, Remco:</t>
        </r>
        <r>
          <rPr>
            <sz val="9"/>
            <color indexed="81"/>
            <rFont val="Tahoma"/>
            <charset val="1"/>
          </rPr>
          <t xml:space="preserve">
alleen geldig op buslijnen 53,73 en 74</t>
        </r>
      </text>
    </comment>
    <comment ref="N104" authorId="0" shapeId="0" xr:uid="{CAC255E2-8C41-4E15-98F1-EE4EC0656696}">
      <text>
        <r>
          <rPr>
            <b/>
            <sz val="9"/>
            <color indexed="81"/>
            <rFont val="Tahoma"/>
            <charset val="1"/>
          </rPr>
          <t>Vink, Remco:</t>
        </r>
        <r>
          <rPr>
            <sz val="9"/>
            <color indexed="81"/>
            <rFont val="Tahoma"/>
            <charset val="1"/>
          </rPr>
          <t xml:space="preserve">
alleen geldig op buslijnen 53,73 en 74</t>
        </r>
      </text>
    </comment>
    <comment ref="N105" authorId="0" shapeId="0" xr:uid="{3228749F-F1BF-4090-9B7D-6A3128FBE7AC}">
      <text>
        <r>
          <rPr>
            <b/>
            <sz val="9"/>
            <color indexed="81"/>
            <rFont val="Tahoma"/>
            <charset val="1"/>
          </rPr>
          <t>Vink, Remco:</t>
        </r>
        <r>
          <rPr>
            <sz val="9"/>
            <color indexed="81"/>
            <rFont val="Tahoma"/>
            <charset val="1"/>
          </rPr>
          <t xml:space="preserve">
alleen geldig op buslijnen 53,73 en 74</t>
        </r>
      </text>
    </comment>
    <comment ref="N106" authorId="0" shapeId="0" xr:uid="{8DB18DB5-882A-4A46-9F91-DA52B1169185}">
      <text>
        <r>
          <rPr>
            <b/>
            <sz val="9"/>
            <color indexed="81"/>
            <rFont val="Tahoma"/>
            <charset val="1"/>
          </rPr>
          <t>Vink, Remco:</t>
        </r>
        <r>
          <rPr>
            <sz val="9"/>
            <color indexed="81"/>
            <rFont val="Tahoma"/>
            <charset val="1"/>
          </rPr>
          <t xml:space="preserve">
alleen geldig op buslijnen 53,73 en 74</t>
        </r>
      </text>
    </comment>
    <comment ref="N123" authorId="0" shapeId="0" xr:uid="{C48FA93B-BE1C-487B-B3D2-81F1397100A7}">
      <text>
        <r>
          <rPr>
            <b/>
            <sz val="9"/>
            <color indexed="81"/>
            <rFont val="Tahoma"/>
            <charset val="1"/>
          </rPr>
          <t>Vink, Remco:</t>
        </r>
        <r>
          <rPr>
            <sz val="9"/>
            <color indexed="81"/>
            <rFont val="Tahoma"/>
            <charset val="1"/>
          </rPr>
          <t xml:space="preserve">
alleen geldig op buslijnen 53,73 en 74</t>
        </r>
      </text>
    </comment>
    <comment ref="N124" authorId="0" shapeId="0" xr:uid="{92A7C1BE-3EDD-455F-B137-BCCC78196BE2}">
      <text>
        <r>
          <rPr>
            <b/>
            <sz val="9"/>
            <color indexed="81"/>
            <rFont val="Tahoma"/>
            <charset val="1"/>
          </rPr>
          <t>Vink, Remco:</t>
        </r>
        <r>
          <rPr>
            <sz val="9"/>
            <color indexed="81"/>
            <rFont val="Tahoma"/>
            <charset val="1"/>
          </rPr>
          <t xml:space="preserve">
alleen geldig op buslijnen 53,73 en 74</t>
        </r>
      </text>
    </comment>
    <comment ref="N125" authorId="0" shapeId="0" xr:uid="{F1723C62-379F-46BB-8847-D890856B7D13}">
      <text>
        <r>
          <rPr>
            <b/>
            <sz val="9"/>
            <color indexed="81"/>
            <rFont val="Tahoma"/>
            <charset val="1"/>
          </rPr>
          <t>Vink, Remco:</t>
        </r>
        <r>
          <rPr>
            <sz val="9"/>
            <color indexed="81"/>
            <rFont val="Tahoma"/>
            <charset val="1"/>
          </rPr>
          <t xml:space="preserve">
alleen geldig op buslijnen 53,73 en 74</t>
        </r>
      </text>
    </comment>
    <comment ref="N126" authorId="0" shapeId="0" xr:uid="{521BE870-AFDD-4A1A-B21C-AC7FD559FF21}">
      <text>
        <r>
          <rPr>
            <b/>
            <sz val="9"/>
            <color indexed="81"/>
            <rFont val="Tahoma"/>
            <charset val="1"/>
          </rPr>
          <t>Vink, Remco:</t>
        </r>
        <r>
          <rPr>
            <sz val="9"/>
            <color indexed="81"/>
            <rFont val="Tahoma"/>
            <charset val="1"/>
          </rPr>
          <t xml:space="preserve">
alleen geldig op buslijnen 53,73 en 74</t>
        </r>
      </text>
    </comment>
    <comment ref="N127" authorId="0" shapeId="0" xr:uid="{403BDB1E-07C1-4B85-9057-6D20CD06A4C5}">
      <text>
        <r>
          <rPr>
            <b/>
            <sz val="9"/>
            <color indexed="81"/>
            <rFont val="Tahoma"/>
            <charset val="1"/>
          </rPr>
          <t>Vink, Remco:</t>
        </r>
        <r>
          <rPr>
            <sz val="9"/>
            <color indexed="81"/>
            <rFont val="Tahoma"/>
            <charset val="1"/>
          </rPr>
          <t xml:space="preserve">
alleen geldig op buslijnen 53,73 en 74</t>
        </r>
      </text>
    </comment>
    <comment ref="N128" authorId="0" shapeId="0" xr:uid="{C8D081FC-B166-4211-921F-F0A98572B73A}">
      <text>
        <r>
          <rPr>
            <b/>
            <sz val="9"/>
            <color indexed="81"/>
            <rFont val="Tahoma"/>
            <charset val="1"/>
          </rPr>
          <t>Vink, Remco:</t>
        </r>
        <r>
          <rPr>
            <sz val="9"/>
            <color indexed="81"/>
            <rFont val="Tahoma"/>
            <charset val="1"/>
          </rPr>
          <t xml:space="preserve">
alleen geldig op buslijnen 53,73 en 74</t>
        </r>
      </text>
    </comment>
    <comment ref="N129" authorId="0" shapeId="0" xr:uid="{6D8B27C4-A93A-4C84-819E-16CDFC916231}">
      <text>
        <r>
          <rPr>
            <b/>
            <sz val="9"/>
            <color indexed="81"/>
            <rFont val="Tahoma"/>
            <charset val="1"/>
          </rPr>
          <t>Vink, Remco:</t>
        </r>
        <r>
          <rPr>
            <sz val="9"/>
            <color indexed="81"/>
            <rFont val="Tahoma"/>
            <charset val="1"/>
          </rPr>
          <t xml:space="preserve">
alleen geldig op buslijnen 53,73 en 74</t>
        </r>
      </text>
    </comment>
    <comment ref="N130" authorId="0" shapeId="0" xr:uid="{7DF4F1A1-9E34-4E25-9F38-0065DF53CDE9}">
      <text>
        <r>
          <rPr>
            <b/>
            <sz val="9"/>
            <color indexed="81"/>
            <rFont val="Tahoma"/>
            <charset val="1"/>
          </rPr>
          <t>Vink, Remco:</t>
        </r>
        <r>
          <rPr>
            <sz val="9"/>
            <color indexed="81"/>
            <rFont val="Tahoma"/>
            <charset val="1"/>
          </rPr>
          <t xml:space="preserve">
alleen geldig op buslijnen 53,73 en 74</t>
        </r>
      </text>
    </comment>
    <comment ref="N135" authorId="0" shapeId="0" xr:uid="{81795CBA-B895-42A5-BCF1-44AF1168B789}">
      <text>
        <r>
          <rPr>
            <b/>
            <sz val="9"/>
            <color indexed="81"/>
            <rFont val="Tahoma"/>
            <family val="2"/>
          </rPr>
          <t>Vink, Remco:</t>
        </r>
        <r>
          <rPr>
            <sz val="9"/>
            <color indexed="81"/>
            <rFont val="Tahoma"/>
            <family val="2"/>
          </rPr>
          <t xml:space="preserve">
uitsluitend op de spoorlijn ZHO</t>
        </r>
      </text>
    </comment>
    <comment ref="N136" authorId="0" shapeId="0" xr:uid="{C13C53ED-3D21-4C08-A192-E307FED273ED}">
      <text>
        <r>
          <rPr>
            <b/>
            <sz val="9"/>
            <color indexed="81"/>
            <rFont val="Tahoma"/>
            <family val="2"/>
          </rPr>
          <t>Vink, Remco:</t>
        </r>
        <r>
          <rPr>
            <sz val="9"/>
            <color indexed="81"/>
            <rFont val="Tahoma"/>
            <family val="2"/>
          </rPr>
          <t xml:space="preserve">
uitsluitend op de spoorlijn ZHO</t>
        </r>
      </text>
    </comment>
    <comment ref="N137" authorId="0" shapeId="0" xr:uid="{F1F5E8A7-FD93-49C7-A527-0B18629844B6}">
      <text>
        <r>
          <rPr>
            <b/>
            <sz val="9"/>
            <color indexed="81"/>
            <rFont val="Tahoma"/>
            <family val="2"/>
          </rPr>
          <t>Vink, Remco:</t>
        </r>
        <r>
          <rPr>
            <sz val="9"/>
            <color indexed="81"/>
            <rFont val="Tahoma"/>
            <family val="2"/>
          </rPr>
          <t xml:space="preserve">
uitsluitend op de spoorlijn ZHO</t>
        </r>
      </text>
    </comment>
    <comment ref="N138" authorId="0" shapeId="0" xr:uid="{884CDCC9-BBA8-4B8B-80FE-46A67BA9497C}">
      <text>
        <r>
          <rPr>
            <b/>
            <sz val="9"/>
            <color indexed="81"/>
            <rFont val="Tahoma"/>
            <family val="2"/>
          </rPr>
          <t>Vink, Remco:</t>
        </r>
        <r>
          <rPr>
            <sz val="9"/>
            <color indexed="81"/>
            <rFont val="Tahoma"/>
            <family val="2"/>
          </rPr>
          <t xml:space="preserve">
uitsluitend op de spoorlijn ZHO</t>
        </r>
      </text>
    </comment>
    <comment ref="N195" authorId="0" shapeId="0" xr:uid="{E5159E80-1EE9-429D-9A8B-8BF5EBE91C17}">
      <text>
        <r>
          <rPr>
            <b/>
            <sz val="9"/>
            <color indexed="81"/>
            <rFont val="Tahoma"/>
            <family val="2"/>
          </rPr>
          <t>Vink, Remco:</t>
        </r>
        <r>
          <rPr>
            <sz val="9"/>
            <color indexed="81"/>
            <rFont val="Tahoma"/>
            <family val="2"/>
          </rPr>
          <t xml:space="preserve">
acceptatie op alle buslijnen van Twente</t>
        </r>
      </text>
    </comment>
    <comment ref="N196" authorId="0" shapeId="0" xr:uid="{C04EA88E-42E0-456B-A27F-AB6EEB33F109}">
      <text>
        <r>
          <rPr>
            <b/>
            <sz val="9"/>
            <color indexed="81"/>
            <rFont val="Tahoma"/>
            <family val="2"/>
          </rPr>
          <t>Vink, Remco:</t>
        </r>
        <r>
          <rPr>
            <sz val="9"/>
            <color indexed="81"/>
            <rFont val="Tahoma"/>
            <family val="2"/>
          </rPr>
          <t xml:space="preserve">
acceptatie op alle buslijnen van Twente</t>
        </r>
      </text>
    </comment>
    <comment ref="N197" authorId="0" shapeId="0" xr:uid="{7843CEC8-0A1B-4791-904F-7769AFD1E0FF}">
      <text>
        <r>
          <rPr>
            <b/>
            <sz val="9"/>
            <color indexed="81"/>
            <rFont val="Tahoma"/>
            <family val="2"/>
          </rPr>
          <t>Vink, Remco:</t>
        </r>
        <r>
          <rPr>
            <sz val="9"/>
            <color indexed="81"/>
            <rFont val="Tahoma"/>
            <family val="2"/>
          </rPr>
          <t xml:space="preserve">
acceptatie op alle buslijnen van Twente</t>
        </r>
      </text>
    </comment>
    <comment ref="N198" authorId="0" shapeId="0" xr:uid="{733D7F8C-C290-4D7F-9CF1-B7C1D7E962F3}">
      <text>
        <r>
          <rPr>
            <b/>
            <sz val="9"/>
            <color indexed="81"/>
            <rFont val="Tahoma"/>
            <family val="2"/>
          </rPr>
          <t>Vink, Remco:</t>
        </r>
        <r>
          <rPr>
            <sz val="9"/>
            <color indexed="81"/>
            <rFont val="Tahoma"/>
            <family val="2"/>
          </rPr>
          <t xml:space="preserve">
acceptatie op alle buslijnen van Twente</t>
        </r>
      </text>
    </comment>
    <comment ref="N199" authorId="0" shapeId="0" xr:uid="{38C8D907-3019-42B4-9A15-ADE22EA70E9A}">
      <text>
        <r>
          <rPr>
            <b/>
            <sz val="9"/>
            <color indexed="81"/>
            <rFont val="Tahoma"/>
            <family val="2"/>
          </rPr>
          <t>Vink, Remco:</t>
        </r>
        <r>
          <rPr>
            <sz val="9"/>
            <color indexed="81"/>
            <rFont val="Tahoma"/>
            <family val="2"/>
          </rPr>
          <t xml:space="preserve">
acceptatie op alle buslijnen van Twente</t>
        </r>
      </text>
    </comment>
    <comment ref="N200" authorId="0" shapeId="0" xr:uid="{85DC49C9-D5F8-4CE0-8CA6-ECB3C3BA542F}">
      <text>
        <r>
          <rPr>
            <b/>
            <sz val="9"/>
            <color indexed="81"/>
            <rFont val="Tahoma"/>
            <family val="2"/>
          </rPr>
          <t>Vink, Remco:</t>
        </r>
        <r>
          <rPr>
            <sz val="9"/>
            <color indexed="81"/>
            <rFont val="Tahoma"/>
            <family val="2"/>
          </rPr>
          <t xml:space="preserve">
acceptatie op alle buslijnen van Twente PLUS de spoorlijn ZHO</t>
        </r>
      </text>
    </comment>
    <comment ref="N201" authorId="0" shapeId="0" xr:uid="{1F893C7F-5D27-42E2-A403-FC5274F42C3F}">
      <text>
        <r>
          <rPr>
            <b/>
            <sz val="9"/>
            <color indexed="81"/>
            <rFont val="Tahoma"/>
            <family val="2"/>
          </rPr>
          <t>Vink, Remco:</t>
        </r>
        <r>
          <rPr>
            <sz val="9"/>
            <color indexed="81"/>
            <rFont val="Tahoma"/>
            <family val="2"/>
          </rPr>
          <t xml:space="preserve">
acceptatie op alle buslijnen van Twente PLUS de spoorlijn ZHO</t>
        </r>
      </text>
    </comment>
    <comment ref="N202" authorId="0" shapeId="0" xr:uid="{96D9113E-02DB-498E-9B46-BD6ADABBF749}">
      <text>
        <r>
          <rPr>
            <b/>
            <sz val="9"/>
            <color indexed="81"/>
            <rFont val="Tahoma"/>
            <family val="2"/>
          </rPr>
          <t>Vink, Remco:</t>
        </r>
        <r>
          <rPr>
            <sz val="9"/>
            <color indexed="81"/>
            <rFont val="Tahoma"/>
            <family val="2"/>
          </rPr>
          <t xml:space="preserve">
acceptatie op alle buslijnen van Twente PLUS de spoorlijn ZHO</t>
        </r>
      </text>
    </comment>
    <comment ref="N203" authorId="0" shapeId="0" xr:uid="{E2CBB386-6934-47F8-9621-2D6C844DE7DB}">
      <text>
        <r>
          <rPr>
            <b/>
            <sz val="9"/>
            <color indexed="81"/>
            <rFont val="Tahoma"/>
            <family val="2"/>
          </rPr>
          <t>Vink, Remco:</t>
        </r>
        <r>
          <rPr>
            <sz val="9"/>
            <color indexed="81"/>
            <rFont val="Tahoma"/>
            <family val="2"/>
          </rPr>
          <t xml:space="preserve">
acceptatie op alle buslijnen van Twente PLUS de spoorlijn ZHO</t>
        </r>
      </text>
    </comment>
    <comment ref="N204" authorId="0" shapeId="0" xr:uid="{C74D74F5-D0AB-4E52-878F-FCE584CCC1EF}">
      <text>
        <r>
          <rPr>
            <b/>
            <sz val="9"/>
            <color indexed="81"/>
            <rFont val="Tahoma"/>
            <family val="2"/>
          </rPr>
          <t>Vink, Remco:</t>
        </r>
        <r>
          <rPr>
            <sz val="9"/>
            <color indexed="81"/>
            <rFont val="Tahoma"/>
            <family val="2"/>
          </rPr>
          <t xml:space="preserve">
acceptatie op alle buslijnen van Twente PLUS de spoorlijn ZHO</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Vink, Remco</author>
  </authors>
  <commentList>
    <comment ref="H5" authorId="0" shapeId="0" xr:uid="{AF2531D1-BDF3-4F22-84A7-2D9DECBB78C7}">
      <text>
        <r>
          <rPr>
            <b/>
            <sz val="8"/>
            <color indexed="81"/>
            <rFont val="Tahoma"/>
            <family val="2"/>
          </rPr>
          <t>Vink, Remco:</t>
        </r>
        <r>
          <rPr>
            <sz val="8"/>
            <color indexed="81"/>
            <rFont val="Tahoma"/>
            <family val="2"/>
          </rPr>
          <t xml:space="preserve">
LTI 2,23%
</t>
        </r>
      </text>
    </comment>
    <comment ref="I5" authorId="0" shapeId="0" xr:uid="{EBA620F2-DB34-48F1-84CB-F465F38A3ADE}">
      <text>
        <r>
          <rPr>
            <b/>
            <sz val="8"/>
            <color indexed="81"/>
            <rFont val="Tahoma"/>
            <family val="2"/>
          </rPr>
          <t>Vink, Remco:</t>
        </r>
        <r>
          <rPr>
            <sz val="8"/>
            <color indexed="81"/>
            <rFont val="Tahoma"/>
            <family val="2"/>
          </rPr>
          <t xml:space="preserve">
THO -0,9%
</t>
        </r>
      </text>
    </comment>
    <comment ref="H6" authorId="0" shapeId="0" xr:uid="{0CFA10DB-A6DE-4A2F-8177-DD9354D77406}">
      <text>
        <r>
          <rPr>
            <b/>
            <sz val="8"/>
            <color indexed="81"/>
            <rFont val="Tahoma"/>
            <family val="2"/>
          </rPr>
          <t>Vink, Remco:</t>
        </r>
        <r>
          <rPr>
            <sz val="8"/>
            <color indexed="81"/>
            <rFont val="Tahoma"/>
            <family val="2"/>
          </rPr>
          <t xml:space="preserve">
LTI 2,23%</t>
        </r>
      </text>
    </comment>
    <comment ref="I6" authorId="0" shapeId="0" xr:uid="{8EA9D644-39B4-4E89-8CA3-21FDA25CAE0E}">
      <text>
        <r>
          <rPr>
            <b/>
            <sz val="8"/>
            <color indexed="81"/>
            <rFont val="Tahoma"/>
            <family val="2"/>
          </rPr>
          <t>Vink, Remco:</t>
        </r>
        <r>
          <rPr>
            <sz val="8"/>
            <color indexed="81"/>
            <rFont val="Tahoma"/>
            <family val="2"/>
          </rPr>
          <t xml:space="preserve">
THO -0,8%
</t>
        </r>
      </text>
    </comment>
    <comment ref="N45" authorId="0" shapeId="0" xr:uid="{3C4C260A-7416-4FA9-BD6D-8025147BB52A}">
      <text>
        <r>
          <rPr>
            <b/>
            <sz val="9"/>
            <color indexed="81"/>
            <rFont val="Tahoma"/>
            <family val="2"/>
          </rPr>
          <t>Vink, Remco:</t>
        </r>
        <r>
          <rPr>
            <sz val="9"/>
            <color indexed="81"/>
            <rFont val="Tahoma"/>
            <family val="2"/>
          </rPr>
          <t xml:space="preserve">
binnnen AHRV alleen geldig op buslijnen 53, 73 en 74</t>
        </r>
      </text>
    </comment>
    <comment ref="N46" authorId="0" shapeId="0" xr:uid="{B7D15EBD-310F-442F-B2B3-4D0B55EC61F2}">
      <text>
        <r>
          <rPr>
            <b/>
            <sz val="9"/>
            <color indexed="81"/>
            <rFont val="Tahoma"/>
            <family val="2"/>
          </rPr>
          <t>Vink, Remco:</t>
        </r>
        <r>
          <rPr>
            <sz val="9"/>
            <color indexed="81"/>
            <rFont val="Tahoma"/>
            <family val="2"/>
          </rPr>
          <t xml:space="preserve">
binnnen AHRV alleen geldig op buslijnen 53, 73 en 74</t>
        </r>
      </text>
    </comment>
    <comment ref="N47" authorId="0" shapeId="0" xr:uid="{5488D49B-8F9B-43D9-B2FC-637A41069811}">
      <text>
        <r>
          <rPr>
            <b/>
            <sz val="9"/>
            <color indexed="81"/>
            <rFont val="Tahoma"/>
            <family val="2"/>
          </rPr>
          <t>Vink, Remco:</t>
        </r>
        <r>
          <rPr>
            <sz val="9"/>
            <color indexed="81"/>
            <rFont val="Tahoma"/>
            <family val="2"/>
          </rPr>
          <t xml:space="preserve">
binnnen AHRV alleen geldig op buslijnen 53, 73 en 74</t>
        </r>
      </text>
    </comment>
    <comment ref="N48" authorId="0" shapeId="0" xr:uid="{84C72209-146B-476F-99C1-5E9C10B1551F}">
      <text>
        <r>
          <rPr>
            <b/>
            <sz val="9"/>
            <color indexed="81"/>
            <rFont val="Tahoma"/>
            <family val="2"/>
          </rPr>
          <t>Vink, Remco:</t>
        </r>
        <r>
          <rPr>
            <sz val="9"/>
            <color indexed="81"/>
            <rFont val="Tahoma"/>
            <family val="2"/>
          </rPr>
          <t xml:space="preserve">
binnnen AHRV alleen geldig op buslijnen 53, 73 en 74</t>
        </r>
      </text>
    </comment>
    <comment ref="N53" authorId="0" shapeId="0" xr:uid="{09BDB79A-EFB8-4A64-8D33-8595DB5FA8C3}">
      <text>
        <r>
          <rPr>
            <b/>
            <sz val="9"/>
            <color indexed="81"/>
            <rFont val="Tahoma"/>
            <family val="2"/>
          </rPr>
          <t>Vink, Remco:</t>
        </r>
        <r>
          <rPr>
            <sz val="9"/>
            <color indexed="81"/>
            <rFont val="Tahoma"/>
            <family val="2"/>
          </rPr>
          <t xml:space="preserve">
binnnen AHRV alleen geldig op buslijnen 53, 73 en 74</t>
        </r>
      </text>
    </comment>
    <comment ref="N54" authorId="0" shapeId="0" xr:uid="{A74B7115-95D6-4295-90FD-8F10C2D766B9}">
      <text>
        <r>
          <rPr>
            <b/>
            <sz val="9"/>
            <color indexed="81"/>
            <rFont val="Tahoma"/>
            <family val="2"/>
          </rPr>
          <t>Vink, Remco:</t>
        </r>
        <r>
          <rPr>
            <sz val="9"/>
            <color indexed="81"/>
            <rFont val="Tahoma"/>
            <family val="2"/>
          </rPr>
          <t xml:space="preserve">
binnnen AHRV alleen geldig op buslijnen 53, 73 en 74</t>
        </r>
      </text>
    </comment>
    <comment ref="N55" authorId="0" shapeId="0" xr:uid="{FCEDE2D9-9974-4F1A-88A2-E348B9968570}">
      <text>
        <r>
          <rPr>
            <b/>
            <sz val="9"/>
            <color indexed="81"/>
            <rFont val="Tahoma"/>
            <family val="2"/>
          </rPr>
          <t>Vink, Remco:</t>
        </r>
        <r>
          <rPr>
            <sz val="9"/>
            <color indexed="81"/>
            <rFont val="Tahoma"/>
            <family val="2"/>
          </rPr>
          <t xml:space="preserve">
binnnen AHRV alleen geldig op buslijnen 53, 73 en 74</t>
        </r>
      </text>
    </comment>
    <comment ref="N56" authorId="0" shapeId="0" xr:uid="{B91438CB-E715-4AB5-B1A2-743D788AB6C3}">
      <text>
        <r>
          <rPr>
            <b/>
            <sz val="9"/>
            <color indexed="81"/>
            <rFont val="Tahoma"/>
            <family val="2"/>
          </rPr>
          <t>Vink, Remco:</t>
        </r>
        <r>
          <rPr>
            <sz val="9"/>
            <color indexed="81"/>
            <rFont val="Tahoma"/>
            <family val="2"/>
          </rPr>
          <t xml:space="preserve">
binnnen AHRV alleen geldig op buslijnen 53, 73 en 74</t>
        </r>
      </text>
    </comment>
    <comment ref="N57" authorId="0" shapeId="0" xr:uid="{F0E75F6C-6D0D-4558-AC78-EC1EBFD8A5B5}">
      <text>
        <r>
          <rPr>
            <b/>
            <sz val="9"/>
            <color indexed="81"/>
            <rFont val="Tahoma"/>
            <family val="2"/>
          </rPr>
          <t>Vink, Remco:</t>
        </r>
        <r>
          <rPr>
            <sz val="9"/>
            <color indexed="81"/>
            <rFont val="Tahoma"/>
            <family val="2"/>
          </rPr>
          <t xml:space="preserve">
binnnen AHRV alleen geldig op buslijnen 53, 73 en 74</t>
        </r>
      </text>
    </comment>
    <comment ref="N58" authorId="0" shapeId="0" xr:uid="{C6F05E06-2FA6-46F7-A50A-B15503566F85}">
      <text>
        <r>
          <rPr>
            <b/>
            <sz val="9"/>
            <color indexed="81"/>
            <rFont val="Tahoma"/>
            <family val="2"/>
          </rPr>
          <t>Vink, Remco:</t>
        </r>
        <r>
          <rPr>
            <sz val="9"/>
            <color indexed="81"/>
            <rFont val="Tahoma"/>
            <family val="2"/>
          </rPr>
          <t xml:space="preserve">
binnnen AHRV alleen geldig op buslijnen 53, 73 en 74</t>
        </r>
      </text>
    </comment>
    <comment ref="N59" authorId="0" shapeId="0" xr:uid="{6ACA13BB-44EE-4475-9B72-FDFDBB4A570A}">
      <text>
        <r>
          <rPr>
            <b/>
            <sz val="9"/>
            <color indexed="81"/>
            <rFont val="Tahoma"/>
            <family val="2"/>
          </rPr>
          <t>Vink, Remco:</t>
        </r>
        <r>
          <rPr>
            <sz val="9"/>
            <color indexed="81"/>
            <rFont val="Tahoma"/>
            <family val="2"/>
          </rPr>
          <t xml:space="preserve">
binnnen AHRV alleen geldig op buslijnen 53, 73 en 74</t>
        </r>
      </text>
    </comment>
    <comment ref="N60" authorId="0" shapeId="0" xr:uid="{E57EEBCF-0B1B-482A-AFFF-4CD87ED114BF}">
      <text>
        <r>
          <rPr>
            <b/>
            <sz val="9"/>
            <color indexed="81"/>
            <rFont val="Tahoma"/>
            <family val="2"/>
          </rPr>
          <t>Vink, Remco:</t>
        </r>
        <r>
          <rPr>
            <sz val="9"/>
            <color indexed="81"/>
            <rFont val="Tahoma"/>
            <family val="2"/>
          </rPr>
          <t xml:space="preserve">
binnnen AHRV alleen geldig op buslijnen 53, 73 en 74</t>
        </r>
      </text>
    </comment>
    <comment ref="N113" authorId="0" shapeId="0" xr:uid="{8C0F57F0-9829-42AF-97AF-230877BD3663}">
      <text>
        <r>
          <rPr>
            <b/>
            <sz val="9"/>
            <color indexed="81"/>
            <rFont val="Tahoma"/>
            <family val="2"/>
          </rPr>
          <t>Vink, Remco:</t>
        </r>
        <r>
          <rPr>
            <sz val="9"/>
            <color indexed="81"/>
            <rFont val="Tahoma"/>
            <family val="2"/>
          </rPr>
          <t xml:space="preserve">
binnnen AHRV alleen geldig op buslijnen 53, 73 en 74</t>
        </r>
      </text>
    </comment>
    <comment ref="N114" authorId="0" shapeId="0" xr:uid="{182E0AEC-F610-4024-9EA8-60DF3B9F1760}">
      <text>
        <r>
          <rPr>
            <b/>
            <sz val="9"/>
            <color indexed="81"/>
            <rFont val="Tahoma"/>
            <family val="2"/>
          </rPr>
          <t>Vink, Remco:</t>
        </r>
        <r>
          <rPr>
            <sz val="9"/>
            <color indexed="81"/>
            <rFont val="Tahoma"/>
            <family val="2"/>
          </rPr>
          <t xml:space="preserve">
binnnen AHRV alleen geldig op buslijnen 53, 73 en 74</t>
        </r>
      </text>
    </comment>
    <comment ref="N115" authorId="0" shapeId="0" xr:uid="{9A8460A2-FB39-4FAE-A03F-64CF4B4C7AA4}">
      <text>
        <r>
          <rPr>
            <b/>
            <sz val="9"/>
            <color indexed="81"/>
            <rFont val="Tahoma"/>
            <family val="2"/>
          </rPr>
          <t>Vink, Remco:</t>
        </r>
        <r>
          <rPr>
            <sz val="9"/>
            <color indexed="81"/>
            <rFont val="Tahoma"/>
            <family val="2"/>
          </rPr>
          <t xml:space="preserve">
binnnen AHRV alleen geldig op buslijnen 53, 73 en 74</t>
        </r>
      </text>
    </comment>
    <comment ref="N116" authorId="0" shapeId="0" xr:uid="{29C0B979-C0CF-440B-B610-5ADBC8FCFC7F}">
      <text>
        <r>
          <rPr>
            <b/>
            <sz val="9"/>
            <color indexed="81"/>
            <rFont val="Tahoma"/>
            <family val="2"/>
          </rPr>
          <t>Vink, Remco:</t>
        </r>
        <r>
          <rPr>
            <sz val="9"/>
            <color indexed="81"/>
            <rFont val="Tahoma"/>
            <family val="2"/>
          </rPr>
          <t xml:space="preserve">
binnnen AHRV alleen geldig op buslijnen 53, 73 en 74</t>
        </r>
      </text>
    </comment>
    <comment ref="N121" authorId="0" shapeId="0" xr:uid="{1F7823B5-084D-4DFB-8D6A-19A7A9B185DB}">
      <text>
        <r>
          <rPr>
            <b/>
            <sz val="9"/>
            <color indexed="81"/>
            <rFont val="Tahoma"/>
            <family val="2"/>
          </rPr>
          <t>Vink, Remco:</t>
        </r>
        <r>
          <rPr>
            <sz val="9"/>
            <color indexed="81"/>
            <rFont val="Tahoma"/>
            <family val="2"/>
          </rPr>
          <t xml:space="preserve">
binnnen AHRV alleen geldig op buslijnen 53, 73 en 74</t>
        </r>
      </text>
    </comment>
    <comment ref="N122" authorId="0" shapeId="0" xr:uid="{85966C5A-C21B-47BC-8E91-E293FDC18734}">
      <text>
        <r>
          <rPr>
            <b/>
            <sz val="9"/>
            <color indexed="81"/>
            <rFont val="Tahoma"/>
            <family val="2"/>
          </rPr>
          <t>Vink, Remco:</t>
        </r>
        <r>
          <rPr>
            <sz val="9"/>
            <color indexed="81"/>
            <rFont val="Tahoma"/>
            <family val="2"/>
          </rPr>
          <t xml:space="preserve">
binnnen AHRV alleen geldig op buslijnen 53, 73 en 74</t>
        </r>
      </text>
    </comment>
    <comment ref="N123" authorId="0" shapeId="0" xr:uid="{FC9192D2-FC2F-4BB1-A146-51FF07540B31}">
      <text>
        <r>
          <rPr>
            <b/>
            <sz val="9"/>
            <color indexed="81"/>
            <rFont val="Tahoma"/>
            <family val="2"/>
          </rPr>
          <t>Vink, Remco:</t>
        </r>
        <r>
          <rPr>
            <sz val="9"/>
            <color indexed="81"/>
            <rFont val="Tahoma"/>
            <family val="2"/>
          </rPr>
          <t xml:space="preserve">
binnnen AHRV alleen geldig op buslijnen 53, 73 en 74</t>
        </r>
      </text>
    </comment>
    <comment ref="N124" authorId="0" shapeId="0" xr:uid="{47762724-9AB7-4C2C-B26B-0C0A7BFEA5D9}">
      <text>
        <r>
          <rPr>
            <b/>
            <sz val="9"/>
            <color indexed="81"/>
            <rFont val="Tahoma"/>
            <family val="2"/>
          </rPr>
          <t>Vink, Remco:</t>
        </r>
        <r>
          <rPr>
            <sz val="9"/>
            <color indexed="81"/>
            <rFont val="Tahoma"/>
            <family val="2"/>
          </rPr>
          <t xml:space="preserve">
binnnen AHRV alleen geldig op buslijnen 53, 73 en 74</t>
        </r>
      </text>
    </comment>
    <comment ref="N125" authorId="0" shapeId="0" xr:uid="{980D77CE-A39C-4362-BA9B-B60F77DC6E90}">
      <text>
        <r>
          <rPr>
            <b/>
            <sz val="9"/>
            <color indexed="81"/>
            <rFont val="Tahoma"/>
            <family val="2"/>
          </rPr>
          <t>Vink, Remco:</t>
        </r>
        <r>
          <rPr>
            <sz val="9"/>
            <color indexed="81"/>
            <rFont val="Tahoma"/>
            <family val="2"/>
          </rPr>
          <t xml:space="preserve">
binnnen AHRV alleen geldig op buslijnen 53, 73 en 74</t>
        </r>
      </text>
    </comment>
    <comment ref="N126" authorId="0" shapeId="0" xr:uid="{89FF9DE5-1942-45CF-8867-D348995C22E0}">
      <text>
        <r>
          <rPr>
            <b/>
            <sz val="9"/>
            <color indexed="81"/>
            <rFont val="Tahoma"/>
            <family val="2"/>
          </rPr>
          <t>Vink, Remco:</t>
        </r>
        <r>
          <rPr>
            <sz val="9"/>
            <color indexed="81"/>
            <rFont val="Tahoma"/>
            <family val="2"/>
          </rPr>
          <t xml:space="preserve">
binnnen AHRV alleen geldig op buslijnen 53, 73 en 74</t>
        </r>
      </text>
    </comment>
    <comment ref="N127" authorId="0" shapeId="0" xr:uid="{43D5AFF1-B11D-4A67-82F3-BB928890D065}">
      <text>
        <r>
          <rPr>
            <b/>
            <sz val="9"/>
            <color indexed="81"/>
            <rFont val="Tahoma"/>
            <family val="2"/>
          </rPr>
          <t>Vink, Remco:</t>
        </r>
        <r>
          <rPr>
            <sz val="9"/>
            <color indexed="81"/>
            <rFont val="Tahoma"/>
            <family val="2"/>
          </rPr>
          <t xml:space="preserve">
binnnen AHRV alleen geldig op buslijnen 53, 73 en 74</t>
        </r>
      </text>
    </comment>
    <comment ref="N128" authorId="0" shapeId="0" xr:uid="{329E718D-DF94-451E-B7BC-D720E609493D}">
      <text>
        <r>
          <rPr>
            <b/>
            <sz val="9"/>
            <color indexed="81"/>
            <rFont val="Tahoma"/>
            <family val="2"/>
          </rPr>
          <t>Vink, Remco:</t>
        </r>
        <r>
          <rPr>
            <sz val="9"/>
            <color indexed="81"/>
            <rFont val="Tahoma"/>
            <family val="2"/>
          </rPr>
          <t xml:space="preserve">
binnnen AHRV alleen geldig op buslijnen 53, 73 en 74</t>
        </r>
      </text>
    </comment>
    <comment ref="N129" authorId="0" shapeId="0" xr:uid="{3B0D2E38-2AE1-42CF-BCD5-A4B52CD7F8B0}">
      <text>
        <r>
          <rPr>
            <b/>
            <sz val="9"/>
            <color indexed="81"/>
            <rFont val="Tahoma"/>
            <family val="2"/>
          </rPr>
          <t>Vink, Remco:</t>
        </r>
        <r>
          <rPr>
            <sz val="9"/>
            <color indexed="81"/>
            <rFont val="Tahoma"/>
            <family val="2"/>
          </rPr>
          <t xml:space="preserve">
binnnen AHRV alleen geldig op buslijnen 53, 73 en 74</t>
        </r>
      </text>
    </comment>
    <comment ref="N130" authorId="0" shapeId="0" xr:uid="{23ED169E-9E37-4865-A0A8-9DB6AC1ED847}">
      <text>
        <r>
          <rPr>
            <b/>
            <sz val="9"/>
            <color indexed="81"/>
            <rFont val="Tahoma"/>
            <family val="2"/>
          </rPr>
          <t>Vink, Remco:</t>
        </r>
        <r>
          <rPr>
            <sz val="9"/>
            <color indexed="81"/>
            <rFont val="Tahoma"/>
            <family val="2"/>
          </rPr>
          <t xml:space="preserve">
binnnen AHRV alleen geldig op buslijnen 53, 73 en 74</t>
        </r>
      </text>
    </comment>
    <comment ref="N131" authorId="0" shapeId="0" xr:uid="{735DC843-E4F8-4113-9CC0-1B45F6F26296}">
      <text>
        <r>
          <rPr>
            <b/>
            <sz val="9"/>
            <color indexed="81"/>
            <rFont val="Tahoma"/>
            <family val="2"/>
          </rPr>
          <t>Vink, Remco:</t>
        </r>
        <r>
          <rPr>
            <sz val="9"/>
            <color indexed="81"/>
            <rFont val="Tahoma"/>
            <family val="2"/>
          </rPr>
          <t xml:space="preserve">
binnnen AHRV alleen geldig op buslijnen 53, 73 en 74</t>
        </r>
      </text>
    </comment>
    <comment ref="N132" authorId="0" shapeId="0" xr:uid="{730E944E-F0DA-4B64-8127-3968A8EEE5C2}">
      <text>
        <r>
          <rPr>
            <b/>
            <sz val="9"/>
            <color indexed="81"/>
            <rFont val="Tahoma"/>
            <family val="2"/>
          </rPr>
          <t>Vink, Remco:</t>
        </r>
        <r>
          <rPr>
            <sz val="9"/>
            <color indexed="81"/>
            <rFont val="Tahoma"/>
            <family val="2"/>
          </rPr>
          <t xml:space="preserve">
binnnen AHRV alleen geldig op buslijnen 53, 73 en 74</t>
        </r>
      </text>
    </comment>
    <comment ref="N133" authorId="0" shapeId="0" xr:uid="{E20A52C3-322D-47F1-A120-A8F00FCA4D17}">
      <text>
        <r>
          <rPr>
            <b/>
            <sz val="9"/>
            <color indexed="81"/>
            <rFont val="Tahoma"/>
            <family val="2"/>
          </rPr>
          <t>Vink, Remco:</t>
        </r>
        <r>
          <rPr>
            <sz val="9"/>
            <color indexed="81"/>
            <rFont val="Tahoma"/>
            <family val="2"/>
          </rPr>
          <t xml:space="preserve">
binnnen AHRV alleen geldig op buslijnen 53, 73 en 74</t>
        </r>
      </text>
    </comment>
    <comment ref="N134" authorId="0" shapeId="0" xr:uid="{0C7B29C7-55D7-4A64-BDAB-D520851F7877}">
      <text>
        <r>
          <rPr>
            <b/>
            <sz val="9"/>
            <color indexed="81"/>
            <rFont val="Tahoma"/>
            <family val="2"/>
          </rPr>
          <t>Vink, Remco:</t>
        </r>
        <r>
          <rPr>
            <sz val="9"/>
            <color indexed="81"/>
            <rFont val="Tahoma"/>
            <family val="2"/>
          </rPr>
          <t xml:space="preserve">
binnnen AHRV alleen geldig op buslijnen 53, 73 en 74</t>
        </r>
      </text>
    </comment>
    <comment ref="N135" authorId="0" shapeId="0" xr:uid="{380E9C63-9513-4F17-9EA0-6CDA5659F167}">
      <text>
        <r>
          <rPr>
            <b/>
            <sz val="9"/>
            <color indexed="81"/>
            <rFont val="Tahoma"/>
            <family val="2"/>
          </rPr>
          <t>Vink, Remco:</t>
        </r>
        <r>
          <rPr>
            <sz val="9"/>
            <color indexed="81"/>
            <rFont val="Tahoma"/>
            <family val="2"/>
          </rPr>
          <t xml:space="preserve">
binnnen AHRV alleen geldig op buslijnen 53, 73 en 74</t>
        </r>
      </text>
    </comment>
    <comment ref="N136" authorId="0" shapeId="0" xr:uid="{BE5698BD-8D2B-4078-85F5-E9BE1B7C9BF5}">
      <text>
        <r>
          <rPr>
            <b/>
            <sz val="9"/>
            <color indexed="81"/>
            <rFont val="Tahoma"/>
            <family val="2"/>
          </rPr>
          <t>Vink, Remco:</t>
        </r>
        <r>
          <rPr>
            <sz val="9"/>
            <color indexed="81"/>
            <rFont val="Tahoma"/>
            <family val="2"/>
          </rPr>
          <t xml:space="preserve">
binnnen AHRV alleen geldig op buslijnen 53, 73 en 74</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Bron, Bart van den</author>
  </authors>
  <commentList>
    <comment ref="S65" authorId="0" shapeId="0" xr:uid="{BA1C2288-F8C8-40C0-8917-33800CEEB3DF}">
      <text>
        <r>
          <rPr>
            <b/>
            <sz val="8"/>
            <color indexed="81"/>
            <rFont val="Tahoma"/>
            <family val="2"/>
          </rPr>
          <t>Bron, Bart van den:</t>
        </r>
        <r>
          <rPr>
            <sz val="8"/>
            <color indexed="81"/>
            <rFont val="Tahoma"/>
            <family val="2"/>
          </rPr>
          <t xml:space="preserve">
Belbus???</t>
        </r>
      </text>
    </comment>
    <comment ref="S66" authorId="0" shapeId="0" xr:uid="{52396DBF-11A6-4E35-BDAB-849A0AB55A64}">
      <text>
        <r>
          <rPr>
            <b/>
            <sz val="8"/>
            <color indexed="81"/>
            <rFont val="Tahoma"/>
            <family val="2"/>
          </rPr>
          <t>Bron, Bart van den:</t>
        </r>
        <r>
          <rPr>
            <sz val="8"/>
            <color indexed="81"/>
            <rFont val="Tahoma"/>
            <family val="2"/>
          </rPr>
          <t xml:space="preserve">
Belbus???</t>
        </r>
      </text>
    </comment>
    <comment ref="S67" authorId="0" shapeId="0" xr:uid="{1007883F-5288-494B-929B-6638F80D7FC6}">
      <text>
        <r>
          <rPr>
            <b/>
            <sz val="8"/>
            <color indexed="81"/>
            <rFont val="Tahoma"/>
            <family val="2"/>
          </rPr>
          <t>Bron, Bart van den:</t>
        </r>
        <r>
          <rPr>
            <sz val="8"/>
            <color indexed="81"/>
            <rFont val="Tahoma"/>
            <family val="2"/>
          </rPr>
          <t xml:space="preserve">
Belbus???</t>
        </r>
      </text>
    </comment>
    <comment ref="S68" authorId="0" shapeId="0" xr:uid="{77D91E47-2F57-4A5B-AE6E-4DCAA017B64A}">
      <text>
        <r>
          <rPr>
            <b/>
            <sz val="8"/>
            <color indexed="81"/>
            <rFont val="Tahoma"/>
            <family val="2"/>
          </rPr>
          <t>Bron, Bart van den:</t>
        </r>
        <r>
          <rPr>
            <sz val="8"/>
            <color indexed="81"/>
            <rFont val="Tahoma"/>
            <family val="2"/>
          </rPr>
          <t xml:space="preserve">
Belbus???</t>
        </r>
      </text>
    </comment>
    <comment ref="S69" authorId="0" shapeId="0" xr:uid="{8333620C-B036-40C8-BDE5-F7293327AC78}">
      <text>
        <r>
          <rPr>
            <b/>
            <sz val="8"/>
            <color indexed="81"/>
            <rFont val="Tahoma"/>
            <family val="2"/>
          </rPr>
          <t>Bron, Bart van den:</t>
        </r>
        <r>
          <rPr>
            <sz val="8"/>
            <color indexed="81"/>
            <rFont val="Tahoma"/>
            <family val="2"/>
          </rPr>
          <t xml:space="preserve">
Belbus???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tc={90704D5A-18D9-4DD0-8F04-E8ECEE39C4B1}</author>
  </authors>
  <commentList>
    <comment ref="J9" authorId="0" shapeId="0" xr:uid="{90704D5A-18D9-4DD0-8F04-E8ECEE39C4B1}">
      <text>
        <t>[Opmerkingenthread]
U kunt deze opmerkingenthread lezen in uw versie van Excel. Eventuele wijzigingen aan de thread gaan echter verloren als het bestand wordt geopend in een nieuwere versie van Excel. Meer informatie: https://go.microsoft.com/fwlink/?linkid=870924
Opmerking:
    29/11 wijziging van tarief NH</t>
      </text>
    </comment>
  </commentList>
</comments>
</file>

<file path=xl/sharedStrings.xml><?xml version="1.0" encoding="utf-8"?>
<sst xmlns="http://schemas.openxmlformats.org/spreadsheetml/2006/main" count="10124" uniqueCount="1298">
  <si>
    <t>Soort</t>
  </si>
  <si>
    <t>Productnaam</t>
  </si>
  <si>
    <t>Productnr</t>
  </si>
  <si>
    <t>Contract Tariff Id</t>
  </si>
  <si>
    <t>DEF</t>
  </si>
  <si>
    <t>Acceptatie OVC</t>
  </si>
  <si>
    <t>Verkoop Servicebalie OVC</t>
  </si>
  <si>
    <t>Verkoop Servicebalie Overig</t>
  </si>
  <si>
    <t>DC Light</t>
  </si>
  <si>
    <t>DC 800</t>
  </si>
  <si>
    <t>Verkoop Backoffice</t>
  </si>
  <si>
    <t>Verkoop Webshop</t>
  </si>
  <si>
    <t>Gewijzigde kolomnaam</t>
  </si>
  <si>
    <t>Nieuwe Kolom</t>
  </si>
  <si>
    <t>ZZ-LB: Assist -&gt; Backoffice</t>
  </si>
  <si>
    <t>OV-Chipkaart tarieven</t>
  </si>
  <si>
    <t>Altijd invullen</t>
  </si>
  <si>
    <t>Nvt</t>
  </si>
  <si>
    <t>Optioneel</t>
  </si>
  <si>
    <t>Ja</t>
  </si>
  <si>
    <t>OV-Chipkaart producten</t>
  </si>
  <si>
    <t>Altijd Invullen</t>
  </si>
  <si>
    <t>Ja of Nee</t>
  </si>
  <si>
    <t>CT-producten</t>
  </si>
  <si>
    <t>Papieren kaartjes</t>
  </si>
  <si>
    <t>e-tickets</t>
  </si>
  <si>
    <t xml:space="preserve"> </t>
  </si>
  <si>
    <t>datum:</t>
  </si>
  <si>
    <t xml:space="preserve">concessie: </t>
  </si>
  <si>
    <t>wijziging:</t>
  </si>
  <si>
    <t>Oost</t>
  </si>
  <si>
    <t>TO DO: nieuwe producten Twente moeten toegevoegd worden. Mail naar Peter Fokkema gestuurd met, Maja/Remco in cc voor vullen sheet als basis om producten ingeregeld te krijgen</t>
  </si>
  <si>
    <t>01</t>
  </si>
  <si>
    <t>Vastrechten &amp; losse vervoersbewijzen</t>
  </si>
  <si>
    <t>Eret</t>
  </si>
  <si>
    <t>Altijd Vrij/Traject Vrij</t>
  </si>
  <si>
    <t>CPI</t>
  </si>
  <si>
    <t>Tariefruimte</t>
  </si>
  <si>
    <t>Consumenten portfolio</t>
  </si>
  <si>
    <t xml:space="preserve">Abonnementen </t>
  </si>
  <si>
    <t>Contract Tariff</t>
  </si>
  <si>
    <t xml:space="preserve"> VAR-code / kl / red</t>
  </si>
  <si>
    <t>Tarief</t>
  </si>
  <si>
    <t>Klasse</t>
  </si>
  <si>
    <t>P-2023</t>
  </si>
  <si>
    <t>Delta</t>
  </si>
  <si>
    <t>Opmerkingen</t>
  </si>
  <si>
    <t>5066  2  0000</t>
  </si>
  <si>
    <t>Weekend Vrij</t>
  </si>
  <si>
    <t>Vol</t>
  </si>
  <si>
    <t>2e</t>
  </si>
  <si>
    <t>5066  1  0000</t>
  </si>
  <si>
    <t>1e</t>
  </si>
  <si>
    <t>5066  2  6500  &amp;  5082  2  0000</t>
  </si>
  <si>
    <t>Red</t>
  </si>
  <si>
    <t>5066  1  6500  &amp;  5082  1  0000</t>
  </si>
  <si>
    <t>5065  2  0000</t>
  </si>
  <si>
    <t>Dal Vrij</t>
  </si>
  <si>
    <t>5065  1  0000</t>
  </si>
  <si>
    <t>5065  2  6500 &amp;  5081  2  0000</t>
  </si>
  <si>
    <t>5065 1  6500 &amp;  5081  1  0000</t>
  </si>
  <si>
    <t>215 &amp; 216   1 / 2</t>
  </si>
  <si>
    <t>5067  1 / 2</t>
  </si>
  <si>
    <t>Altijd Voordeel</t>
  </si>
  <si>
    <t>nvt</t>
  </si>
  <si>
    <t>5078  0  0000</t>
  </si>
  <si>
    <t>Kids Vrij</t>
  </si>
  <si>
    <t>5069  2  0000</t>
  </si>
  <si>
    <t>Altijd Vrij</t>
  </si>
  <si>
    <t>5069  1  0000</t>
  </si>
  <si>
    <t>5329  2  0000</t>
  </si>
  <si>
    <t xml:space="preserve">Maandkaart Altijd Vrij 1 maand </t>
  </si>
  <si>
    <t xml:space="preserve">2e </t>
  </si>
  <si>
    <t xml:space="preserve">Prepaid kaart, geen abonnement. Te koop sinds april 2021 </t>
  </si>
  <si>
    <t xml:space="preserve">5330  2  0000 </t>
  </si>
  <si>
    <t xml:space="preserve">Maandkaart Altijd Vrij 3 maanden </t>
  </si>
  <si>
    <t>5329  1  0000</t>
  </si>
  <si>
    <t xml:space="preserve">1e </t>
  </si>
  <si>
    <t>5330  1  0000</t>
  </si>
  <si>
    <t xml:space="preserve">Vol </t>
  </si>
  <si>
    <t>209 &amp; 210  1 / 2</t>
  </si>
  <si>
    <t>5064  1 / 2</t>
  </si>
  <si>
    <t>Dal Voordeel</t>
  </si>
  <si>
    <t>VDU</t>
  </si>
  <si>
    <t>91   /   90</t>
  </si>
  <si>
    <t>5134  2   /   5083  2</t>
  </si>
  <si>
    <t>Keuzedagen</t>
  </si>
  <si>
    <t>5134  1   /   5083  1</t>
  </si>
  <si>
    <t>Toeslag Keuzedagen op Papier</t>
  </si>
  <si>
    <t>Totaalprijs VDU +Keuzedagen op CT</t>
  </si>
  <si>
    <t>NS Flex administratie kosten</t>
  </si>
  <si>
    <t xml:space="preserve">NS Flex basis </t>
  </si>
  <si>
    <t>NS Flex Weekend Voordeel</t>
  </si>
  <si>
    <t>NS Flex Weekend Vrij zonder dalkorting</t>
  </si>
  <si>
    <t>Korting 65+ is 10 euro</t>
  </si>
  <si>
    <t>Korting 65+ is 11 euro</t>
  </si>
  <si>
    <t>NS Flex Weekend Vrij met dalkorting</t>
  </si>
  <si>
    <t xml:space="preserve">NS Flex Dal Voordeel </t>
  </si>
  <si>
    <t xml:space="preserve">NS Flex Dal Vrij </t>
  </si>
  <si>
    <t>Prijs 65+ is 54,95 euro</t>
  </si>
  <si>
    <t>Prijs 65+ is 87,95 euro</t>
  </si>
  <si>
    <t>NS Flex Altijd Voordeel</t>
  </si>
  <si>
    <t xml:space="preserve">NS Flex Altijd Vrij </t>
  </si>
  <si>
    <t xml:space="preserve">NS IC Direct Toeslag Vrij </t>
  </si>
  <si>
    <t xml:space="preserve">NS Flex 1e klas factor </t>
  </si>
  <si>
    <t>NS Flex 1e klas factor weekend</t>
  </si>
  <si>
    <t>NS Flex Vol tarief in het weekend</t>
  </si>
  <si>
    <t>NS Flex Vol tarief reizen buiten de spits</t>
  </si>
  <si>
    <t>NS Flex Vol tarief reizen tijdens de spits</t>
  </si>
  <si>
    <t>NS Flex 40% korting in het weekend</t>
  </si>
  <si>
    <t>NS Flex 40% korting buiten de spits</t>
  </si>
  <si>
    <t>NS Flex 20% korting tijdens de spits</t>
  </si>
  <si>
    <t>NS Flex Vrij reizen in het weekend</t>
  </si>
  <si>
    <t>NS Flex Vrij reizen buiten de spits</t>
  </si>
  <si>
    <t>NS Flex Vrij reizen tijdens de spits</t>
  </si>
  <si>
    <t>NS Flex Vrij reizen in het weekend - toeslag 1e klas</t>
  </si>
  <si>
    <t>toeslag boven op 2e klas</t>
  </si>
  <si>
    <t>NS Flex Vrij reizen buiten de spits - toeslag 1e klas</t>
  </si>
  <si>
    <t>NS Flex Vrij reizen tijdens de spits - toeslag 1e klas</t>
  </si>
  <si>
    <t>Landelijk Opstaptarief</t>
  </si>
  <si>
    <t>1e en 2e</t>
  </si>
  <si>
    <t xml:space="preserve">*) In systeem SAP ECC: Prijs is basisprijs - kortingbedrag = nettobedrag </t>
  </si>
  <si>
    <t>Losse vervoersbewijzen</t>
  </si>
  <si>
    <t>ET-product</t>
  </si>
  <si>
    <t>CT-product</t>
  </si>
  <si>
    <t>5052  2  0000</t>
  </si>
  <si>
    <t>5150  0  0000</t>
  </si>
  <si>
    <t xml:space="preserve">Dagkaart </t>
  </si>
  <si>
    <t>5052  1  0000</t>
  </si>
  <si>
    <t>Dagkaart</t>
  </si>
  <si>
    <t>Niet als ET-product</t>
  </si>
  <si>
    <t>Euregioticket</t>
  </si>
  <si>
    <t>Jongeren Dagkaart Dal</t>
  </si>
  <si>
    <t>5132  2</t>
  </si>
  <si>
    <t>Railrunner</t>
  </si>
  <si>
    <t>Klasseloos</t>
  </si>
  <si>
    <t>5146  2</t>
  </si>
  <si>
    <t xml:space="preserve">Easy ticket to Amsterdam </t>
  </si>
  <si>
    <t>5146  1</t>
  </si>
  <si>
    <t>5151  2</t>
  </si>
  <si>
    <t>Easy ticket to Schiphol Airport</t>
  </si>
  <si>
    <t>5151  1</t>
  </si>
  <si>
    <t>NS Groepsticket Daluren 2 of 3 pers. Enkele reis (= e-ticket)</t>
  </si>
  <si>
    <t>NS Groepsticket Daluren extra persoon (4e t/m 7e)</t>
  </si>
  <si>
    <t>5191 / 2 / 0000 &amp; 0001</t>
  </si>
  <si>
    <t>1-day Amsterdam Travel Ticket</t>
  </si>
  <si>
    <t>5192 / 2 / 0000 &amp; 0001</t>
  </si>
  <si>
    <t>2-day Amsterdam Travel Ticket</t>
  </si>
  <si>
    <t>5193 / 2 / 0000 &amp; 0001</t>
  </si>
  <si>
    <t>3-day Amsterdam Travel Ticket</t>
  </si>
  <si>
    <t xml:space="preserve">5195 /2 </t>
  </si>
  <si>
    <t>1-Dag Amsterdam &amp; Region Travel Ticket</t>
  </si>
  <si>
    <t xml:space="preserve">5196 /2 </t>
  </si>
  <si>
    <t>2-Dag Amsterdam &amp; Region Travel Ticket</t>
  </si>
  <si>
    <t xml:space="preserve">5197 /2 </t>
  </si>
  <si>
    <t>3-Dag Amsterdam &amp; Region Travel Ticket</t>
  </si>
  <si>
    <t>5254 / 2</t>
  </si>
  <si>
    <t>Holland Travel Ticket</t>
  </si>
  <si>
    <t>5255 / 2</t>
  </si>
  <si>
    <t>Holland Travel Ticket off-peak</t>
  </si>
  <si>
    <t xml:space="preserve">Almere Ticket 10 ritten dal </t>
  </si>
  <si>
    <t xml:space="preserve">Almere Ticket 10 ritten dag </t>
  </si>
  <si>
    <t>1 dag GouweDal  (Dag Daluren)</t>
  </si>
  <si>
    <t xml:space="preserve">1 dag Gouwe Kind </t>
  </si>
  <si>
    <t>5 GouweDal  (Dag Daluren)</t>
  </si>
  <si>
    <t>Gouwe dagkaart fietskaart</t>
  </si>
  <si>
    <t>Bouwblokken Resell</t>
  </si>
  <si>
    <t>Kind 4 t/m 11 jaar dag</t>
  </si>
  <si>
    <t>Jongere 12 t/m 18 jaar dal</t>
  </si>
  <si>
    <t>Toeslagen</t>
  </si>
  <si>
    <t>CT-product en e-ticket</t>
  </si>
  <si>
    <t xml:space="preserve"> VAR-code / kl</t>
  </si>
  <si>
    <t>Naam</t>
  </si>
  <si>
    <t>ICE toeslag enkele reis</t>
  </si>
  <si>
    <t>klasseloos</t>
  </si>
  <si>
    <t>IC direct enkele reis</t>
  </si>
  <si>
    <t>IC direct retour</t>
  </si>
  <si>
    <t xml:space="preserve">IC direct daltoeslag </t>
  </si>
  <si>
    <t>Niet op CT</t>
  </si>
  <si>
    <t>IC direct maandtoeslag</t>
  </si>
  <si>
    <t>Add-on</t>
  </si>
  <si>
    <t>IC direct / Altijd Toeslag Vrij JAAR (maandprijs)</t>
  </si>
  <si>
    <t>Toeslag 2-1 Dag</t>
  </si>
  <si>
    <t>Toeslag 2-1 Daluren</t>
  </si>
  <si>
    <t>Toeslag 2-1 Weekend</t>
  </si>
  <si>
    <t>Toeslag 2-1 Keuzedag 60+</t>
  </si>
  <si>
    <t>Fietskaart dal</t>
  </si>
  <si>
    <t>Geen</t>
  </si>
  <si>
    <t>Dagkaart hond</t>
  </si>
  <si>
    <t>NB: IC direct toeslagen sinds 1-1-2015 klasseloos</t>
  </si>
  <si>
    <t>Oude productcodes 23,  239 en 73 nog actief t.b.v. ORP (= opvolger Railpocket / App Mijn Biljetten)</t>
  </si>
  <si>
    <t>Geen regulier product meer.</t>
  </si>
  <si>
    <t>Overgang 2-1 enkele reis zonder korting</t>
  </si>
  <si>
    <t>ICE toeslag boordtarief</t>
  </si>
  <si>
    <t>ICD toeslag boordtarief</t>
  </si>
  <si>
    <t>Wettelijke verhoging</t>
  </si>
  <si>
    <t xml:space="preserve">Kaarttoeslag voor Traject Vrij </t>
  </si>
  <si>
    <t>op jaarbasis</t>
  </si>
  <si>
    <t xml:space="preserve">NS Zakelijk </t>
  </si>
  <si>
    <t>op maandbasis</t>
  </si>
  <si>
    <t>Consumenten</t>
  </si>
  <si>
    <t>3 maanden</t>
  </si>
  <si>
    <t>Voor deze prijzen is een apart veld  in GPB.</t>
  </si>
  <si>
    <t>Zakelijke Portfolio</t>
  </si>
  <si>
    <t>Business Cards</t>
  </si>
  <si>
    <t>P-2023
incl BTW</t>
  </si>
  <si>
    <t>NS-Business Card Basis</t>
  </si>
  <si>
    <t>NS-Business Card Dal</t>
  </si>
  <si>
    <t xml:space="preserve">5114  2  </t>
  </si>
  <si>
    <t>NS-Business Card Trein Vrij</t>
  </si>
  <si>
    <t>2e klas</t>
  </si>
  <si>
    <t xml:space="preserve">Prijs is inclusief 9% btw. Op ns.nl wordt prijs per maand ex btw weergegven </t>
  </si>
  <si>
    <t>5114  1</t>
  </si>
  <si>
    <t>1e klas</t>
  </si>
  <si>
    <t xml:space="preserve">BTM Vrij </t>
  </si>
  <si>
    <t xml:space="preserve">Losse vervoerbewijzen/BTM </t>
  </si>
  <si>
    <t>BTM Budget Zeker Small</t>
  </si>
  <si>
    <t>LTK</t>
  </si>
  <si>
    <t>BTM Budget Zeker Medium</t>
  </si>
  <si>
    <t>BTM Budget Zeker Large</t>
  </si>
  <si>
    <t>5128  2  0000</t>
  </si>
  <si>
    <t>5128  1  0000</t>
  </si>
  <si>
    <t>5127  2  0000</t>
  </si>
  <si>
    <t>1 Treinreis</t>
  </si>
  <si>
    <t>5127  1  0000</t>
  </si>
  <si>
    <t>1 Dag BTM Vrij *)</t>
  </si>
  <si>
    <t>*) Betreft OV-deel bij  product 453 1 Dag OV Vrij (= samengesteld product Treindeel en OV-deel)</t>
  </si>
  <si>
    <t>Contract tariff</t>
  </si>
  <si>
    <t xml:space="preserve"> VAR-code</t>
  </si>
  <si>
    <t>Automaat € 0,00   / Backoffice actuele prijs *)</t>
  </si>
  <si>
    <t xml:space="preserve">
5101                        / 5106</t>
  </si>
  <si>
    <t>IC direct toeslag enkele reis</t>
  </si>
  <si>
    <t>5102                        / 5107</t>
  </si>
  <si>
    <t>IC direct toeslag retour</t>
  </si>
  <si>
    <t xml:space="preserve">   Add-on</t>
  </si>
  <si>
    <t>IC direct Altijd Toeslag Vrij JAAR (maandprijs)</t>
  </si>
  <si>
    <t>IC direct Altijd Toeslag Vrij JAAR (jaarprijs)</t>
  </si>
  <si>
    <t>PEname</t>
  </si>
  <si>
    <t>pricePeriod</t>
  </si>
  <si>
    <t>fromStationCode</t>
  </si>
  <si>
    <t>toStationCode</t>
  </si>
  <si>
    <t>starValue</t>
  </si>
  <si>
    <t>amount</t>
  </si>
  <si>
    <t>Arriva Flow 1eKlas</t>
  </si>
  <si>
    <t>2021 regulier</t>
  </si>
  <si>
    <t>Arriva Flow 20% korting tijdens de spits</t>
  </si>
  <si>
    <t>Arriva Flow 40% korting buiten de spits</t>
  </si>
  <si>
    <t>Arriva Flow 40% korting in het weekend</t>
  </si>
  <si>
    <t>Arriva Flow Vrij reizen buiten de spits</t>
  </si>
  <si>
    <t>Arriva Flow Vrij reizen buiten de spits - toeslag 1e klas</t>
  </si>
  <si>
    <t>Arriva Flow Weekend Vrij zonder dalkorting</t>
  </si>
  <si>
    <t>Arriva Flow Vrij reizen in het weekend - toeslag 1e klas</t>
  </si>
  <si>
    <t>Arriva Flow Vrij reizen tijdens de spits</t>
  </si>
  <si>
    <t>Arriva Flow Vrij reizen tijdens de spits - toeslag 1e klas</t>
  </si>
  <si>
    <t>tarief</t>
  </si>
  <si>
    <t>klasse</t>
  </si>
  <si>
    <t>Productnr 1</t>
  </si>
  <si>
    <t>Productnr 2</t>
  </si>
  <si>
    <t>Verkoop POS/quarto</t>
  </si>
  <si>
    <t>opmerkingen</t>
  </si>
  <si>
    <t>ja</t>
  </si>
  <si>
    <t>nee</t>
  </si>
  <si>
    <t>Weekend Vrij (Bijabonnement)</t>
  </si>
  <si>
    <t>Dal Vrij (Bijabonnement)</t>
  </si>
  <si>
    <t xml:space="preserve">BTM vrij particulier (OV-deel bij Dal Vrij) </t>
  </si>
  <si>
    <t xml:space="preserve">nvt </t>
  </si>
  <si>
    <t>-</t>
  </si>
  <si>
    <t xml:space="preserve">BTM vrij particulier (OV-deel bij Dal Vrij bijabonnement) </t>
  </si>
  <si>
    <t>Altijd Voordeel MAAND</t>
  </si>
  <si>
    <t>5077  1  &amp; 5095  2</t>
  </si>
  <si>
    <t xml:space="preserve">51    &amp;   52 </t>
  </si>
  <si>
    <t>x</t>
  </si>
  <si>
    <t>Kids Vrij (Bijabonnement)</t>
  </si>
  <si>
    <t>5079  0  0000</t>
  </si>
  <si>
    <t>Altijd Vrij (Bijabonnement)</t>
  </si>
  <si>
    <t>5069  2 ZK 16 (= kortingscode in ECC) *)</t>
  </si>
  <si>
    <t>5069  1 ZK 16 (= kortingscode in ECC) *)</t>
  </si>
  <si>
    <t>BTM Vrij (OV-deel bij Altijd Vrij)</t>
  </si>
  <si>
    <t>BTM Vrij (OV-deel bij Altijd Vrij) (Bijabonnement)</t>
  </si>
  <si>
    <t>5176 (met kortingscode in ECC)</t>
  </si>
  <si>
    <t>OV Voordeel MAAND (OV-deel i.c.m. Altijd Voordeel)</t>
  </si>
  <si>
    <t>5125  0  0000</t>
  </si>
  <si>
    <t>OV Voordeel JAAR (OV-deel i.c.m.  Altijd Voordeel)</t>
  </si>
  <si>
    <t>5126  0  0000</t>
  </si>
  <si>
    <t>Korting 65+ is 10,30 euro</t>
  </si>
  <si>
    <t>Korting 65+ is 61,10 euro</t>
  </si>
  <si>
    <t>Korting 65+ is 63,10 euro</t>
  </si>
  <si>
    <t>Check @MRP: communiceren jullie dit ook aan TLS?</t>
  </si>
  <si>
    <t>Toevoegen van CT Toeslag (1 euro)</t>
  </si>
  <si>
    <t>NS Groepsticket Daluren 4 pers. Enkele reis (= e-ticket)</t>
  </si>
  <si>
    <t>NS Groepsticket Daluren extra persoon (5e t/m 7e)</t>
  </si>
  <si>
    <t>Geen verhoging</t>
  </si>
  <si>
    <t>4-Dag Amsterdam &amp; Region Travel Ticket</t>
  </si>
  <si>
    <t>5-Dag Amsterdam &amp; Region Travel Ticket</t>
  </si>
  <si>
    <t>Nog niet bekend</t>
  </si>
  <si>
    <t>geen verhoging, in overleg met Derk Querido en Bart van Zaalen</t>
  </si>
  <si>
    <t xml:space="preserve">Gouwe fietskaart </t>
  </si>
  <si>
    <t>OV Vrij</t>
  </si>
  <si>
    <t>&amp; 5176</t>
  </si>
  <si>
    <t>220 &amp; 600</t>
  </si>
  <si>
    <t xml:space="preserve">&amp; 5176 </t>
  </si>
  <si>
    <t>219 &amp; 600</t>
  </si>
  <si>
    <t>Samengestelde producten staan niet als zodanig in GPP: betreft combinatie van Trein- en BTM product met aparte codering</t>
  </si>
  <si>
    <t>OV Vrij Bijabo</t>
  </si>
  <si>
    <t>&amp; 5176 (met kortingscode in ECC) *)</t>
  </si>
  <si>
    <t>Dal Vrij Bijabo + BTM Vrij</t>
  </si>
  <si>
    <t>214 &amp; 600</t>
  </si>
  <si>
    <t>213 &amp; 600</t>
  </si>
  <si>
    <t>23  t.b.v. ORP</t>
  </si>
  <si>
    <t>239 t.b.v.ORP</t>
  </si>
  <si>
    <t xml:space="preserve">73 t.b.v. ORP </t>
  </si>
  <si>
    <t>NS-Business Card Altijd Voordeel</t>
  </si>
  <si>
    <t>NS-Business Card Altijd Voordeel met split billing</t>
  </si>
  <si>
    <t>Dagkaart (voorheen 1 Dag trein vrij)</t>
  </si>
  <si>
    <t>IC direct Maandtoeslag</t>
  </si>
  <si>
    <t>5103                        / 5108</t>
  </si>
  <si>
    <t>samenreiskorting</t>
  </si>
  <si>
    <t>Reisproducten OV-Chipkaart</t>
  </si>
  <si>
    <t>Opstaptarief (bus en trein)*</t>
  </si>
  <si>
    <t>Opstaptarief met 20% korting</t>
  </si>
  <si>
    <t>Opstaptarief met 34% korting</t>
  </si>
  <si>
    <t>Opstaptarief met 40% korting</t>
  </si>
  <si>
    <t>Opstaptarief met 34% + 20% korting</t>
  </si>
  <si>
    <t>Altijd Korting (LTK2) maandabonnement (kind)</t>
  </si>
  <si>
    <t>Altijd Korting (LTK2) maandabonnement (tiener)</t>
  </si>
  <si>
    <t>Altijd Korting (LTK2) maandabonnement (volwassene)</t>
  </si>
  <si>
    <t>Altijd Korting (LTK2) maandabonnement (senior)</t>
  </si>
  <si>
    <t>Altijd Korting (LTK2) jaarabonnement (kind)</t>
  </si>
  <si>
    <t>Altijd Korting (LTK2) jaarabonnement (tiener)</t>
  </si>
  <si>
    <t>Altijd Korting (LTK2) jaarabonnement (volwassene)</t>
  </si>
  <si>
    <t>Altijd Korting (LTK2) jaarabonnement (senior)</t>
  </si>
  <si>
    <t>OV jaarkaart 1 persoon (BTM deel)</t>
  </si>
  <si>
    <t>Bij-abonnementen (i.c.m. Dal Vrij en Spoor Vrij)</t>
  </si>
  <si>
    <t>1 Dag OV vrij (BTM-deel)</t>
  </si>
  <si>
    <t>Holland Travel Ticket (BTM deel)</t>
  </si>
  <si>
    <t>Holland Travel Ticket off peak (BTM deel)</t>
  </si>
  <si>
    <t xml:space="preserve">Holland Travel Ticket </t>
  </si>
  <si>
    <t xml:space="preserve">Holland Travel Ticket off peak </t>
  </si>
  <si>
    <t>OV voordeel supplement (maand)</t>
  </si>
  <si>
    <t>OV voordeel supplement (jaar)</t>
  </si>
  <si>
    <t>Budget Zeker (small)</t>
  </si>
  <si>
    <t>Budget Zeker (medium)</t>
  </si>
  <si>
    <t>Budget Zeker (large)</t>
  </si>
  <si>
    <t>Netabonnement voltarief (maand) (volwassene)</t>
  </si>
  <si>
    <t>Netabonnement reductietarief (maand) (kind)</t>
  </si>
  <si>
    <t>Netabonnement reductietarief (maand) (tiener)</t>
  </si>
  <si>
    <t>Netabonnement reductietarief (maand) (senior)</t>
  </si>
  <si>
    <t>Netabonnement Particulier voltarief (jaar) (volwassene)</t>
  </si>
  <si>
    <t>Netabonnement Particulier reductietarief (jaar) (kind)</t>
  </si>
  <si>
    <t>Netabonnement Particulier reductietarief (jaar) (tiener)</t>
  </si>
  <si>
    <t>Netabonnement Particulier reductietarief (jaar) (senior)</t>
  </si>
  <si>
    <t>Netabonnement Jaar (zakelijk) (volwassene)</t>
  </si>
  <si>
    <t>Netabonnement Jaar (zakelijk) (kind)</t>
  </si>
  <si>
    <t>Netabonnement Jaar (zakelijk) (tiener)</t>
  </si>
  <si>
    <t>Netabonnement Jaar (zakelijk) (senior)</t>
  </si>
  <si>
    <t>Netabonnement zakelijk (jaar)</t>
  </si>
  <si>
    <t>Sentire (kind)</t>
  </si>
  <si>
    <t>Sentire (tiener)</t>
  </si>
  <si>
    <t>Sentire (volwassene)</t>
  </si>
  <si>
    <t>Sentire (senior)</t>
  </si>
  <si>
    <t xml:space="preserve">  </t>
  </si>
  <si>
    <t>Regionale tarieven</t>
  </si>
  <si>
    <t>2022 def</t>
  </si>
  <si>
    <t xml:space="preserve">SALES </t>
  </si>
  <si>
    <t>Brabant Altijd Vrij  jaar zakelijk</t>
  </si>
  <si>
    <t>Zuid- Brabant West</t>
  </si>
  <si>
    <t>?</t>
  </si>
  <si>
    <t>Meedoen / Dalvrij West-Brabant Streek kind</t>
  </si>
  <si>
    <t>Meedoen / Dalvrij West-Brabant Streek jeugd</t>
  </si>
  <si>
    <t>Meedoen / Dalvrij West-Brabant Streek volwassen</t>
  </si>
  <si>
    <t>Meedoen / Dalvrij West-Brabant Streek senior</t>
  </si>
  <si>
    <t>Meedoen / Dalvrij West-Brabant Stad (Breda) en Streek kind</t>
  </si>
  <si>
    <t>Meedoen / Dalvrij West-Brabant Stad (Breda) en Streek jeugd</t>
  </si>
  <si>
    <t>Meedoen / Dalvrij West-Brabant Stad (Breda) en Streek volwassen</t>
  </si>
  <si>
    <t>Meedoen / Dalvrij West-Brabant Stad (Breda) en Streek senior</t>
  </si>
  <si>
    <t>zakelijk divers</t>
  </si>
  <si>
    <t>WMO divers</t>
  </si>
  <si>
    <t>sales divers CT kaarten</t>
  </si>
  <si>
    <t>Zuid - Brabant Oost</t>
  </si>
  <si>
    <t>Meedoen / Dalvrij Tilburg stad kind</t>
  </si>
  <si>
    <t>Meedoen / Dalvrij Tilburg stad jeugd</t>
  </si>
  <si>
    <t>Meedoen / Dalvrij Tilburg stad volwassen</t>
  </si>
  <si>
    <t>Meedoen / Dalvrij Tilburg stad senior</t>
  </si>
  <si>
    <t>Regionale tarieven Brabant West</t>
  </si>
  <si>
    <t>Voorwaarden</t>
  </si>
  <si>
    <t>Geldigheid (dal/spits)</t>
  </si>
  <si>
    <t>Modaliteit (trein/(buurtbus)/HOV)</t>
  </si>
  <si>
    <t>Leeftijd (65+/kind/etc)</t>
  </si>
  <si>
    <t>Gebied (landelijk/1 regio of meer)</t>
  </si>
  <si>
    <t>Uitzonderingen</t>
  </si>
  <si>
    <t>BRABANT OV-chipkaart</t>
  </si>
  <si>
    <t xml:space="preserve">Kilometertarief </t>
  </si>
  <si>
    <t>Kilometer tarief Nightliner flatfare</t>
  </si>
  <si>
    <r>
      <t xml:space="preserve">Bravo Flex Bergen op Zoom lijn 820 flatfare </t>
    </r>
    <r>
      <rPr>
        <b/>
        <sz val="10"/>
        <color theme="1"/>
        <rFont val="Arial"/>
        <family val="2"/>
      </rPr>
      <t xml:space="preserve">van/naar station. </t>
    </r>
  </si>
  <si>
    <t xml:space="preserve"> BARABANT Reisproducten OV-chipkaart maand (doorlopend)</t>
  </si>
  <si>
    <t>Brabant Jeugd maandabonnement 12 t/m 18 jarigen</t>
  </si>
  <si>
    <t>Brabant Altijd Vrij Anoniem</t>
  </si>
  <si>
    <t>Brabant Altijd Vrij Kind</t>
  </si>
  <si>
    <t>Brabant Altijd Vrij Tiener</t>
  </si>
  <si>
    <t>Brabant Altijd Vrij Volwassen</t>
  </si>
  <si>
    <t>Brabant Altijd Vrij Senior</t>
  </si>
  <si>
    <t>BRABANT Reisproducten OV-chipkaart kwartaal</t>
  </si>
  <si>
    <t>vervallen</t>
  </si>
  <si>
    <t xml:space="preserve">Brabant Dalkorting Kind </t>
  </si>
  <si>
    <t>Brabant Dalkorting Jeugd</t>
  </si>
  <si>
    <t>Brabant Dalkorting Volwassen</t>
  </si>
  <si>
    <t>Brabant Dalkorting Senior</t>
  </si>
  <si>
    <t>Brabant Altijd Vrij jeugd</t>
  </si>
  <si>
    <t>Ritkaartje</t>
  </si>
  <si>
    <t>Ritkaartje middellang</t>
  </si>
  <si>
    <t>Ritkaartje lang</t>
  </si>
  <si>
    <t>Ritkaartje (CT voorverkoop)</t>
  </si>
  <si>
    <t>Dalurendagkaartje</t>
  </si>
  <si>
    <t>Dalurendagkaartje middellang</t>
  </si>
  <si>
    <t>Dalurendagkaartje lang</t>
  </si>
  <si>
    <t>Dalurendagkaartje (CT voorverkoop)</t>
  </si>
  <si>
    <t>Stadskaartje (CT voorverkoop)</t>
  </si>
  <si>
    <t>Stadskaartje</t>
  </si>
  <si>
    <t>Ritkaartje Nightliner</t>
  </si>
  <si>
    <t>Retourkaartje Nightliner</t>
  </si>
  <si>
    <t xml:space="preserve"> BRABANT E-ticket assortiment</t>
  </si>
  <si>
    <t>Regionale tarieven Brabant Oost</t>
  </si>
  <si>
    <t>2022 niet definitief</t>
  </si>
  <si>
    <t>Brabant Dalkorting Kind</t>
  </si>
  <si>
    <t>BRENG lijn 99</t>
  </si>
  <si>
    <t>Regionale tarieven Limburg</t>
  </si>
  <si>
    <t>2018</t>
  </si>
  <si>
    <t>2019</t>
  </si>
  <si>
    <t>2020</t>
  </si>
  <si>
    <t>01-07-2020</t>
  </si>
  <si>
    <t>2024</t>
  </si>
  <si>
    <t>Verkoop ASSIST</t>
  </si>
  <si>
    <t>Kilometertarief OV-chipkaart</t>
  </si>
  <si>
    <t>Kilometertarief bus</t>
  </si>
  <si>
    <t>Kilometertarief trein regionaal 2e klas</t>
  </si>
  <si>
    <t>Kilometertarief trein regionaal 1e klas</t>
  </si>
  <si>
    <t>Kilometertarief trein samenloop 2e klas</t>
  </si>
  <si>
    <t>Kilometertarief trein samenloop 1e klas</t>
  </si>
  <si>
    <t>Kilometertarief SAN lijn 83 (Breng) naar Milsbeek Helweg</t>
  </si>
  <si>
    <t>Reisproducten OV-chipkaart maand (doorlopend)</t>
  </si>
  <si>
    <t>Sterabonnement Limburg Maand (vol tarief) 1-ster*</t>
  </si>
  <si>
    <t>Sterabonnement Limburg Maand (vol tarief) 2-ster*</t>
  </si>
  <si>
    <t>Sterabonnement Limburg Maand (vol tarief) 3-ster*</t>
  </si>
  <si>
    <t>Sterabonnement Limburg Maand (vol tarief) 4-ster*</t>
  </si>
  <si>
    <t>Sterabonnement Limburg Maand (vol tarief) 5-ster*</t>
  </si>
  <si>
    <t>Sterabonnement Limburg Maand (vol tarief) 6-ster*</t>
  </si>
  <si>
    <t>Sterabonnement Limburg Maand (reductietarief) 1-ster*</t>
  </si>
  <si>
    <t>Sterabonnement Limburg Maand (reductietarief) 2-ster*</t>
  </si>
  <si>
    <t>Sterabonnement Limburg Maand (reductietarief) 3-ster*</t>
  </si>
  <si>
    <t>Sterabonnement Limburg Maand (reductietarief) 4-ster*</t>
  </si>
  <si>
    <t>Sterabonnement Limburg Maand (reductietarief) 5-ster*</t>
  </si>
  <si>
    <t>Sterabonnement Limburg Maand (reductietarief) 6-ster*</t>
  </si>
  <si>
    <t>Dal Vrij Senioren (65+) Bus</t>
  </si>
  <si>
    <t>vervalt per 1-1-2018</t>
  </si>
  <si>
    <t>Dal Vrij Senioren (65+) Trein en Bus</t>
  </si>
  <si>
    <t>Dal Vrij Afgestudeerden Bus</t>
  </si>
  <si>
    <t>Dal Vrij Afgestudeerden Trein en Bus</t>
  </si>
  <si>
    <t xml:space="preserve">P&amp;R Maastricht Altijd Vrij </t>
  </si>
  <si>
    <t>Arriva Traject Vrij Maand</t>
  </si>
  <si>
    <t>prijs afhankelijk van traject</t>
  </si>
  <si>
    <t>Reisproducten OV-chipkaart jaar of onbepaalde tijd</t>
  </si>
  <si>
    <t>Dal Voordeel Limburg (a-kaart)</t>
  </si>
  <si>
    <t>Dal Voordeel Limburg (kind)</t>
  </si>
  <si>
    <t>Dal Voordeel Limburg (tiener)</t>
  </si>
  <si>
    <t>Dal Voordeel Limburg (volwassen)</t>
  </si>
  <si>
    <t>Dal Voordeel Limburg (senior)</t>
  </si>
  <si>
    <t>Sterabonnement Limburg Jaar (vol tarief) 1-ster*</t>
  </si>
  <si>
    <t>Sterabonnement Limburg Jaar (vol tarief) 2-ster*</t>
  </si>
  <si>
    <t>Sterabonnement Limburg Jaar (vol tarief) 3-ster*</t>
  </si>
  <si>
    <t>Sterabonnement Limburg Jaar (vol tarief) 4-ster*</t>
  </si>
  <si>
    <t>Sterabonnement Limburg Jaar (vol tarief) 5-ster*</t>
  </si>
  <si>
    <t>Sterabonnement Limburg Jaar (vol tarief) 6-ster*</t>
  </si>
  <si>
    <t>Sterabonnement Limburg Jaar (reductietarief) 1-ster*</t>
  </si>
  <si>
    <t>Sterabonnement Limburg Jaar (reductietarief) 2-ster*</t>
  </si>
  <si>
    <t>Sterabonnement Limburg Jaar (reductietarief) 3-ster*</t>
  </si>
  <si>
    <t>Sterabonnement Limburg Jaar (reductietarief) 4-ster*</t>
  </si>
  <si>
    <t>Sterabonnement Limburg Jaar (reductietarief) 5-ster*</t>
  </si>
  <si>
    <t>Sterabonnement Limburg Jaar (reductietarief) 6-ster*</t>
  </si>
  <si>
    <t>Arriva Traject Vrij Jaar</t>
  </si>
  <si>
    <t>Arriva Samen Voor Groen (a-kaart)</t>
  </si>
  <si>
    <t>Arriva Samen Voor Groen (kind)</t>
  </si>
  <si>
    <t>Arriva Samen Voor Groen (tiener)</t>
  </si>
  <si>
    <t>Arriva Samen Voor Groen (volwassenen)</t>
  </si>
  <si>
    <t>Arriva Samen Voor Groen (senior)</t>
  </si>
  <si>
    <t>Wagenverkoopassortiment</t>
  </si>
  <si>
    <t>Avondvlinder</t>
  </si>
  <si>
    <t>Ritkaart Limburg Stad</t>
  </si>
  <si>
    <t>Ritkaart Limburg Stad (CT wederverkoop)</t>
  </si>
  <si>
    <t>Ritkaart Limburg Streek</t>
  </si>
  <si>
    <t>Ritkaart Limburg Streek (CT wederverkoop)</t>
  </si>
  <si>
    <t>Dagkaart Limburg Bus</t>
  </si>
  <si>
    <t>Dagkaart Limburg Bus (CT wederverkoop)</t>
  </si>
  <si>
    <t>Dal Dagkaart Limburg Bus</t>
  </si>
  <si>
    <t>Dal Dagkaart Limburg Bus (CT wederverkoop)</t>
  </si>
  <si>
    <t>Dal Dagkaart Zuid Limburg Trein en Bus</t>
  </si>
  <si>
    <t>Dal Dagkaart Noord en Midden Limburg Trein en Bus</t>
  </si>
  <si>
    <t>Dal Dagkaart Limburg Trein en Bus</t>
  </si>
  <si>
    <t>Dagkaart Fiets Bus</t>
  </si>
  <si>
    <t>Dagkaart Fiets Bus en Trein</t>
  </si>
  <si>
    <t>Nachtlijn rit binnen de stad Maastricht</t>
  </si>
  <si>
    <t>Nachtlijn rit buiten de stad Maastricht</t>
  </si>
  <si>
    <t>OV-shuttle tarief korte rit</t>
  </si>
  <si>
    <t>OV-shuttle tarief lange rit</t>
  </si>
  <si>
    <t>OV-shuttle 'voordeurservice'</t>
  </si>
  <si>
    <t>euregioticket</t>
  </si>
  <si>
    <t>euregioticket Fahrrad</t>
  </si>
  <si>
    <t>Kidskaart Breng</t>
  </si>
  <si>
    <t>Ritkaart Breng €2,-</t>
  </si>
  <si>
    <t>Ritkaart Breng €4,-</t>
  </si>
  <si>
    <t>Dagkaart Breng</t>
  </si>
  <si>
    <t>Ritkaart P+R Maastricht</t>
  </si>
  <si>
    <t>P+R groepsticket Maastricht</t>
  </si>
  <si>
    <t>Einzel-Ticket Kinder Preisstufe H2</t>
  </si>
  <si>
    <t>*</t>
  </si>
  <si>
    <t>Einzel-Ticket Erwachsene Preisstufe H2</t>
  </si>
  <si>
    <t>Einzel-Ticket Kinder Preisstufe H3</t>
  </si>
  <si>
    <t>Einzel-Ticket Erwachsene Preisstufe H3</t>
  </si>
  <si>
    <t>Wochen-Ticket Preisstufe H2</t>
  </si>
  <si>
    <t xml:space="preserve">Wochen-Ticket Preisstufe H3 </t>
  </si>
  <si>
    <t>Wochen-Ticket Preisstufe H4</t>
  </si>
  <si>
    <t xml:space="preserve">Monats-Ticket Preisstufe H2 </t>
  </si>
  <si>
    <t>Monats-Ticket Preisstufe H3</t>
  </si>
  <si>
    <t>Monats-Ticket Preisstufe H4</t>
  </si>
  <si>
    <t>Einzel-Ticket Erwachsene City-XL Aachen</t>
  </si>
  <si>
    <t>Einzel-Ticket Kinder Flugs-Ticket</t>
  </si>
  <si>
    <t>Einzel-Ticket Erwachsene Flugs-Ticket</t>
  </si>
  <si>
    <t>Wochen-Ticket Preisstufe 1</t>
  </si>
  <si>
    <t>Wochen-Ticket Preisstufe 2</t>
  </si>
  <si>
    <t>Wochen-Ticket Preisstufe 3</t>
  </si>
  <si>
    <t>Wochen-Ticket Preisstufe 4</t>
  </si>
  <si>
    <t xml:space="preserve">24-Stunden-Ticket 5 Personen Kreis Heinsberg </t>
  </si>
  <si>
    <t>24-Stunden-Ticket 5 Personen Preisstufe 1</t>
  </si>
  <si>
    <t>24-Stunden-Ticket 5 Personen Preisstufe 2</t>
  </si>
  <si>
    <t>24-Stunden-Ticket 5 Personen Preisstufe 3</t>
  </si>
  <si>
    <t>24-Stunden-Ticket 5 Personen Preisstufe 4</t>
  </si>
  <si>
    <t>Einzel-Ticket Kinder Preisstufe 1</t>
  </si>
  <si>
    <t>Einzel-Ticket Erwachsene Preisstufe 1</t>
  </si>
  <si>
    <t>Einzel-Ticket Kinder Preisstufe 2</t>
  </si>
  <si>
    <t>Einzel-Ticket Erwachsene Preisstufe 2</t>
  </si>
  <si>
    <t>Einzel-Ticket Kinder Preisstufe 3</t>
  </si>
  <si>
    <t>Einzel-Ticket Erwachsene Preisstufe 3</t>
  </si>
  <si>
    <t>Einzel-Ticket Kinder Preisstufe 4</t>
  </si>
  <si>
    <t>Einzel-Ticket Erwachsene Preisstufe 4</t>
  </si>
  <si>
    <t>Einzel-Ticket Kinder Preisstufe R1</t>
  </si>
  <si>
    <t>Einzel-Ticket Erwachsene Preisstufe R1</t>
  </si>
  <si>
    <t>Einzel-Ticket Kinder Preisstufe R2</t>
  </si>
  <si>
    <t>Einzel-Ticket Erwachsene Preisstufe R2</t>
  </si>
  <si>
    <t>Einzel-Ticket Kinder Preisstufe R3</t>
  </si>
  <si>
    <t>Einzel-Ticket Erwachsene Preisstufe R3</t>
  </si>
  <si>
    <t>Wochen-Ticket Preisstufe R2</t>
  </si>
  <si>
    <t>Wochen-Ticket Preisstufe R3</t>
  </si>
  <si>
    <t>Monats-Ticket Preisstufe R2</t>
  </si>
  <si>
    <t>Monats-Ticket Preisstufe R3</t>
  </si>
  <si>
    <t>Einzel-Ticket Fahrrad</t>
  </si>
  <si>
    <t>24-Stunden-Ticket Fahrrad</t>
  </si>
  <si>
    <t>Enkele reis Aachen spits</t>
  </si>
  <si>
    <t>Retour Aachen spits</t>
  </si>
  <si>
    <t>Enkele reis Aachen dal (Dagkaart Limburg Bus)</t>
  </si>
  <si>
    <t>Retour Aachen dal (Dal Dagkaart Limburg Bus)</t>
  </si>
  <si>
    <t>Voorverkoopassortiment</t>
  </si>
  <si>
    <t>OV-ToerPas dagkaart bus</t>
  </si>
  <si>
    <t>Ja (e-ticket)</t>
  </si>
  <si>
    <t>OV-ToerPas 2-dagenkaart bus</t>
  </si>
  <si>
    <t>OV-ToerPas dagkaart bus &amp; trein</t>
  </si>
  <si>
    <t>OV-ToerPas 2-dagenkaart bus &amp; trein</t>
  </si>
  <si>
    <t>Cultuurkaartje OV (kind)</t>
  </si>
  <si>
    <t>Cultuurkaartje OV (begeleider)</t>
  </si>
  <si>
    <t>Badgevervoer regeling (1 of 2 dagen)</t>
  </si>
  <si>
    <t>Badgevervoer regeling (3 dagen)</t>
  </si>
  <si>
    <t>Badgevervoer regeling (4 of meer dagen)</t>
  </si>
  <si>
    <t>ZLSM combiticket Arriva (kind)</t>
  </si>
  <si>
    <t>ZLSM combiticket Arriva (volwassene)</t>
  </si>
  <si>
    <t>Studierenden-Ticket Parkstad Limburg</t>
  </si>
  <si>
    <t>Groepsticket</t>
  </si>
  <si>
    <t>25% korting</t>
  </si>
  <si>
    <t>Familie Dal Dagkaart</t>
  </si>
  <si>
    <t>Regio abonnementen (Interoperabel)</t>
  </si>
  <si>
    <t>* Reductieabonnementen zijn te koop voor personen van 4 t/m 18 jaar of van 65 jaar en ouder.</t>
  </si>
  <si>
    <t>* contracttariff ID voor leeftijdscategoriën zijn:</t>
  </si>
  <si>
    <t>productnr</t>
  </si>
  <si>
    <t>CTID</t>
  </si>
  <si>
    <t>Leeftijd</t>
  </si>
  <si>
    <t>ARR Sterabonnement Limburg Bus Mnd</t>
  </si>
  <si>
    <t>Kind</t>
  </si>
  <si>
    <t>Tiener</t>
  </si>
  <si>
    <t>Volwassene</t>
  </si>
  <si>
    <t>Senior</t>
  </si>
  <si>
    <t>ARR Sterabonnement Limburg Bus Jr</t>
  </si>
  <si>
    <t>Regionale tarieven Vechtdal</t>
  </si>
  <si>
    <t>KM-tarief trein (2e klas)</t>
  </si>
  <si>
    <t>KM-tarief trein (1e klas)</t>
  </si>
  <si>
    <t>ROR 1e klas</t>
  </si>
  <si>
    <t>Altijd Voordeel Oost Bus &amp; Trein (4-11)</t>
  </si>
  <si>
    <t>Altijd Voordeel Oost Bus &amp; Trein (12-18)</t>
  </si>
  <si>
    <t>Altijd Voordeel Oost Bus &amp; Trein (19-64)</t>
  </si>
  <si>
    <t>Altijd Voordeel Oost Bus &amp; Trein (65+)</t>
  </si>
  <si>
    <t>Dal Vrij Oost Bus &amp; Trein (4-11)</t>
  </si>
  <si>
    <t>Dal Vrij Oost Bus &amp; Trein (12-18)</t>
  </si>
  <si>
    <t>Dal Vrij Oost Bus &amp; Trein (19-64)</t>
  </si>
  <si>
    <t>Dal Vrij Oost Bus &amp; Trein (65+)</t>
  </si>
  <si>
    <t>Dal Voordeel Oost Bus &amp; Trein (4-11)</t>
  </si>
  <si>
    <t>Dal Voordeel Oost Bus &amp; Trein (12-18)</t>
  </si>
  <si>
    <t>Dal Voordeel Oost Bus &amp; Trein (19-64)</t>
  </si>
  <si>
    <t>Dal Voordeel Oost Bus &amp; Trein (65+)</t>
  </si>
  <si>
    <t>Weekend Vrij Oost Bus &amp; Trein (4-11)</t>
  </si>
  <si>
    <t>Weekend Vrij Oost Bus &amp; Trein (12-18)</t>
  </si>
  <si>
    <t>Weekend Vrij Oost Bus &amp; Trein (19-64)</t>
  </si>
  <si>
    <t>Weekend Vrij Oost Bus &amp; Trein (65+)</t>
  </si>
  <si>
    <t>Regionale tarieven Gelderland</t>
  </si>
  <si>
    <t>KM-tarief bus</t>
  </si>
  <si>
    <t>KM tarief wijzigd per 01-07-2019 naar 0,171</t>
  </si>
  <si>
    <t>Flatfare Vlinder</t>
  </si>
  <si>
    <t>Flatfare bus 440</t>
  </si>
  <si>
    <t>Flatfare bus 450</t>
  </si>
  <si>
    <t>Flatfare bus 458</t>
  </si>
  <si>
    <t>Lijn 27/29 SAN-deel (Breng/Hermes)</t>
  </si>
  <si>
    <t>Lijn 53, 73 en 74 Twente-deel</t>
  </si>
  <si>
    <t>Lijn 85 SAN tarief</t>
  </si>
  <si>
    <t>Altijd Korting Scholier (40%)*</t>
  </si>
  <si>
    <t>Altijd Voordeel Oost Bus (4-11)</t>
  </si>
  <si>
    <t>Altijd Voordeel Oost Bus (12-18)</t>
  </si>
  <si>
    <t>Altijd Voordeel Oost Bus (19-64)</t>
  </si>
  <si>
    <t>Altijd Voordeel Oost Bus (65+)</t>
  </si>
  <si>
    <t>Altijd Vrij Gelderland Bus (anoniem)</t>
  </si>
  <si>
    <t>Altijd Vrij Gelderland Bus (4-11)</t>
  </si>
  <si>
    <t>Altijd Vrij Gelderland Bus (12-18)</t>
  </si>
  <si>
    <t>Altijd Vrij Gelderland Bus (19-64)</t>
  </si>
  <si>
    <t>Altijd Vrij Gelderland Bus (65+)</t>
  </si>
  <si>
    <t>Altijd Vrij Gelderland Trein+Bus (anoniem)</t>
  </si>
  <si>
    <t>Altijd Vrij Gelderland Trein+Bus (4-11)</t>
  </si>
  <si>
    <t>Altijd Vrij Gelderland Trein+Bus (12-18)</t>
  </si>
  <si>
    <t>Altijd Vrij Gelderland Trein+Bus (19-64)</t>
  </si>
  <si>
    <t>Altijd Vrij Gelderland Trein+Bus (65+)</t>
  </si>
  <si>
    <t>10 Dagen Vrij Arriva Gelderland Bus (anoniem)</t>
  </si>
  <si>
    <t>Dal Vrij Oost Bus (4-11)</t>
  </si>
  <si>
    <t>Dal Vrij Oost Bus (12-18)</t>
  </si>
  <si>
    <t>Dal Vrij Oost Bus (19-64)</t>
  </si>
  <si>
    <t>Dal Vrij Oost Bus (65+)</t>
  </si>
  <si>
    <t>Reisproducten OV-chipkaart kwartaal</t>
  </si>
  <si>
    <t>Breng Vrij Plus (4-11)</t>
  </si>
  <si>
    <t>Breng Vrij Plus (12-18)</t>
  </si>
  <si>
    <t>Breng Vrij Plus (19-64)</t>
  </si>
  <si>
    <t>Breng Vrij Plus (65+)</t>
  </si>
  <si>
    <t>100 Dagen Vrij Arriva Gelderland Bus (anoniem)</t>
  </si>
  <si>
    <t>Dal Voordeel Oost Bus (4-11)</t>
  </si>
  <si>
    <t>Dal Voordeel Oost Bus (12-18)</t>
  </si>
  <si>
    <t>Dal Voordeel Oost Bus (19-64)</t>
  </si>
  <si>
    <t>Dal Voordeel Oost Bus (65+)</t>
  </si>
  <si>
    <t>Weekend Vrij Oost Bus (4-11)</t>
  </si>
  <si>
    <t>Weekend Vrij Oost Bus (12-18)</t>
  </si>
  <si>
    <t>Weekend Vrij Oost Bus (19-64)</t>
  </si>
  <si>
    <t>Weekend Vrij Oost Bus (65+)</t>
  </si>
  <si>
    <t>Kidskaart</t>
  </si>
  <si>
    <t>Meermanskaart</t>
  </si>
  <si>
    <t>Dagkaart Oost</t>
  </si>
  <si>
    <t xml:space="preserve">Ritkaart </t>
  </si>
  <si>
    <t>Arriva Vlinder - flat fare</t>
  </si>
  <si>
    <t>Buurtbus enkele reis (vol tarief)</t>
  </si>
  <si>
    <t>Buurtbus enkele reis (reductie tarief)</t>
  </si>
  <si>
    <t>Buurtbus 10-ritten (vol tarief)</t>
  </si>
  <si>
    <t>Buurtbus 10-ritten (reductie tarief)</t>
  </si>
  <si>
    <t>Ritkaart 2 (winkelverkoop)</t>
  </si>
  <si>
    <t>Ritkaart 3 (winkelverkoop)</t>
  </si>
  <si>
    <t>Groepsticket Oost Bus</t>
  </si>
  <si>
    <t>Groepsticket Oost Bus &amp; Trein</t>
  </si>
  <si>
    <t>Zakelijk (Interoperabel)</t>
  </si>
  <si>
    <t>Altijd Vrij Oost Bus - zakelijk</t>
  </si>
  <si>
    <t>Altijd Vrij Oost Trein Bus - zakelijk</t>
  </si>
  <si>
    <t>Dalvrij Oost Bus - zakelijk</t>
  </si>
  <si>
    <t>Dalvrij Oost Trein Bus - zakelijk</t>
  </si>
  <si>
    <t>Nog te bepalen Is geel gemarkeerd of bij Chipoffice bekend</t>
  </si>
  <si>
    <t>2023 Toegepast</t>
  </si>
  <si>
    <t xml:space="preserve"> Kilometertarief ZHN Buurtbussen</t>
  </si>
  <si>
    <t>Kilometertarief lijn 295 (trajectdeel Rotterdam - Schoonhoven Lopikerplein - Arriva)</t>
  </si>
  <si>
    <t>Kilometertarief lijn 295 (trajectdeel Utrecht - Schoonhoven Lopikerplein- Keolis)</t>
  </si>
  <si>
    <t xml:space="preserve">Keukenhof flatfare 852 </t>
  </si>
  <si>
    <t>Alleen geldig op lijn 852</t>
  </si>
  <si>
    <t>Keukenhof flatfare 854</t>
  </si>
  <si>
    <t>Alleen geldig op lijn 854</t>
  </si>
  <si>
    <t>Keukenhof flatfare 858</t>
  </si>
  <si>
    <t>Alleen geldig op lijn 858</t>
  </si>
  <si>
    <t>Tijdens de daluren van maandag t/m vrijdag van 9.00 - 16.00 uur en tussen 18.30 en 06.30 uur en in het weekend en op nationale feestdagen de hele dag.</t>
  </si>
  <si>
    <t>BQR</t>
  </si>
  <si>
    <t>12 t/m 18 jaar</t>
  </si>
  <si>
    <t>meer</t>
  </si>
  <si>
    <t>Arriva Dal Vrij RBMH (streekbus) maand (kind)</t>
  </si>
  <si>
    <t>Geldig tijdens de daluren op maandag t/m vrijdag van 9.00 - 16.00 uur en tussen 18.30 en 06.30 uur en in het weekend en op nationale feestdagen de hele dag</t>
  </si>
  <si>
    <t>B</t>
  </si>
  <si>
    <t>n.v.t.</t>
  </si>
  <si>
    <t>regio</t>
  </si>
  <si>
    <t xml:space="preserve"> Niet geldig in Qliners, R-net, de Nachtbus, buurtbus, Belbus, OV-taxi,  lijn 45  (Den Haag-Leiden ) en 195/295 (Rotterdam-Utrecht) die door Syntus gereden worden</t>
  </si>
  <si>
    <t>Arriva Dal Vrij RBMH (streekbus) maand (tiener)</t>
  </si>
  <si>
    <t>Arriva Dal Vrij RBMH (streekbus) maand (volwassene)</t>
  </si>
  <si>
    <t>19 tm 64 jaar</t>
  </si>
  <si>
    <t>Arriva Dal Vrij RBMH (streekbus) maand (senior)</t>
  </si>
  <si>
    <t>65+</t>
  </si>
  <si>
    <t>Arriva Dal Vrij RBMH (ook Qliner) maand (kind)</t>
  </si>
  <si>
    <t>Niet geldig in Qliners, R-net, de Nachtbus, buurtbus, Belbus, OV-taxi,  lijn 45  (Den Haag-Leiden ) en 195/295 (Rotterdam-Utrecht) die door Syntus gereden worden</t>
  </si>
  <si>
    <t>Arriva Dal Vrij RBMH (ook Qliner) maand (tiener)</t>
  </si>
  <si>
    <t>Arriva Dal Vrij RBMH (ook Qliner) maand (volwassene)</t>
  </si>
  <si>
    <t>Arriva Dal Vrij RBMH (ook Qliner) maand (senior)</t>
  </si>
  <si>
    <t>Arriva Altijd Vrij ZHN Bus Streek (kind)</t>
  </si>
  <si>
    <t xml:space="preserve">Voor een vast bedrag altijd onbeperkt vrij reizen met de stads-en streekbussen van Arriva in de regio in de regio Duin- en Bollenstreek, Leiden, Rijnstreek en Midden-Holland. </t>
  </si>
  <si>
    <t>Arriva Altijd Vrij ZHN Bus Streek (12-18 jaar)</t>
  </si>
  <si>
    <t>Arriva Altijd Vrij ZHN Bus Streek (volwassene)</t>
  </si>
  <si>
    <t>Arriva Altijd Vrij ZHN Bus Streek (senior)</t>
  </si>
  <si>
    <t>Arriva Altijd Vrij ZHN Bus + Qliner + R-net (kind)</t>
  </si>
  <si>
    <t xml:space="preserve">Voor een vast bedrag altijd onbeperkt vrij reizen met de stads- en streekbussen en HOV-lijnen (Qliners en R-net) van Arriva in de regio in de regio Duin- en Bollenstreek, Leiden, Rijnstreek en Midden-Holland. </t>
  </si>
  <si>
    <t>Arriva Altijd Vrij ZHN Bus + Qliner + R-net (12-18 jaar)</t>
  </si>
  <si>
    <t>Arriva Altijd Vrij ZHN Bus + Qliner + R-net (volwassene)</t>
  </si>
  <si>
    <t>Arriva Altijd Vrij ZHN Bus + Qliner + R-net (senior)</t>
  </si>
  <si>
    <t>Arriva Samen voor Groen Anoniem</t>
  </si>
  <si>
    <t>€ 0,005 p km</t>
  </si>
  <si>
    <t>Met het Samen voor Groen-busabonnement spaar je, iedere keer als je incheckt, een halve cent (0,005 euro) per reiskilometer voor bomen. 100% van het gespaarde bedrag wordt gebruikt om bomen te planten en te onderhouden</t>
  </si>
  <si>
    <t>Alle</t>
  </si>
  <si>
    <t>Meer</t>
  </si>
  <si>
    <t>Niet geldig op de Nachtbus, OV-taxi, buslijn 45 (Den Haag - Leiden) en 195/295 (Rotterdam-Utrecht) die door Syntus gereden worden</t>
  </si>
  <si>
    <t>Arriva Samen voor Groen Kind</t>
  </si>
  <si>
    <t>4 t/m 11 jaar</t>
  </si>
  <si>
    <t>Niet geldig op de Nachtbus, Waterbus, OV-taxi, buslijn 45 (Den Haag - Leiden) en 195/295 (Rotterdam-Utrecht) die door Syntus gereden worden</t>
  </si>
  <si>
    <t>Arriva Samen voor Groen Tiener</t>
  </si>
  <si>
    <t>Arriva Samen voor GroenVolwassene</t>
  </si>
  <si>
    <t>Arriva Samen voor Groen Senior</t>
  </si>
  <si>
    <t>Arriva Dal Vrij RBMH (streekbus) jaar (kind)</t>
  </si>
  <si>
    <t>Arriva Dal Vrij RBMH (streekbus) jaar (tiener)</t>
  </si>
  <si>
    <t>Arriva Dal Vrij RBMH (streekbus) jaar (volwassene)</t>
  </si>
  <si>
    <t>Arriva Dal Vrij RBMH (streekbus) jaar (senior)</t>
  </si>
  <si>
    <t>Arriva Dal Vrij RBMH (ook Qliner) jaar (kind)</t>
  </si>
  <si>
    <t>Arriva Dal Vrij RBMH (ook Qliner) jaar (tiener)</t>
  </si>
  <si>
    <t>Arriva Dal Vrij RBMH (ook Qliner) jaar (volwassene)</t>
  </si>
  <si>
    <t>Arriva Dal Vrij RBMH (ook Qliner) jaar (senior)</t>
  </si>
  <si>
    <t>Arriva Dal Korting ZH Bus (kind)</t>
  </si>
  <si>
    <t>BTQR</t>
  </si>
  <si>
    <t>Niet geldig in de Nachtbus, buurtbus, Waterbus, Belbus, OV-taxi, lijn 45 (Den Haag – Leiden) en de buslijnen 195/295 (Rotterdam - Utrecht) die door Syntus gereden worden.</t>
  </si>
  <si>
    <t>Arriva Dal Korting ZH Bus (12-18 jaar)</t>
  </si>
  <si>
    <t>Arriva Dal Korting ZH Bus (volwassene)</t>
  </si>
  <si>
    <t>Arriva Dal Korting ZH Bus (senior)</t>
  </si>
  <si>
    <t>Onbeperkt</t>
  </si>
  <si>
    <t>Niet geldig in Qliners, R-net, de Nachtbus, burtbus, Belbus, OV-taxi,  lijn 45  (Den Haag-Leiden ) en 195/295 (Rotterdam-Utrecht) die door Syntus gereden worden</t>
  </si>
  <si>
    <t>Arriva Kids Vrij Meereizen jaar (4 t/m 11 jaar)</t>
  </si>
  <si>
    <t>Onbeperkt vrij reizen onder begeleiding van een reiziger van 18 jaar of ouder.</t>
  </si>
  <si>
    <t>BQRT</t>
  </si>
  <si>
    <t>Niet geldig in de Nachtbus, Waterbus, buurtbus, Belbus, OV-taxi, lijn 45 (Den Haag-Leiden) en de buslijnen 195/295 (Rotterdam-Utrecht) die door Syntus gereden worden</t>
  </si>
  <si>
    <t>(8986 Telexis)</t>
  </si>
  <si>
    <t>Geldig in alle stads- en streekbussen en HOV-lijnen (Qliners en R-net van Arriva in Zuid-Holland. Volwassenen kunnen per volwassene (maximaal) drie kinderen in de leeftijd van 4 t/m 11 jaar gratis meenemen! Kids4Nix geldt voor een groep van (maximaal) acht personen, bijvoorbeeld twee volwassenen met zes kinderen. Kinderen kunnen twee uur op een Kinderritkaart gratis met de volwassene meereizen (zonder overstap). In het weekend en op officiële feestdagen geldt de gratis Kinderritkaart de hele dag, doordeweeks vanaf 9.00 uur. Reist men vóór 9.00 uur? Dan koopt men gewoon voor elk kind een Gemakskaart van € 2,20-. Daarmee kunnen ze twee uur binnen de regio reizen, waarbij ook mag worden overgestapt. De maximale groepsgrootte is 8 personen. Voor meer kinderen geldt het reguliere tarief van de Gemakskaart voor de rit</t>
  </si>
  <si>
    <t>De Kinderritkaart geldt niet in de Nachtbus, Buurtbus, Keukenhof Express, OV taxi en de buslijnen 195/295 (Utrecht - Rotterdam) die door Syntus gereden worden en 45 die door EBS wordt gereden</t>
  </si>
  <si>
    <t>8136 (8990 Telexis)</t>
  </si>
  <si>
    <t>Ja, bij CT</t>
  </si>
  <si>
    <t>Aantal zones 1-2; enkele reis; max. geldigheidsduur 45 minuten; overstappen toegestaan; meer informatie arriva.nl/buskaartenzh</t>
  </si>
  <si>
    <t>alle</t>
  </si>
  <si>
    <t>De Gemakskaart geldt niet in de Nachtbus, Buurtbus  Keukenhof Express, OV-taxi en lijn 45* en de buslijnen 195/295 (Utrecht - Rotterdam) die door Syntus gereden worden. *Geldig voor een enkele rit op buslijn 45. Zie voor meer informatie arriva.nl/buskaartenzh</t>
  </si>
  <si>
    <t>8137 (8991 Telexis)</t>
  </si>
  <si>
    <t>Aantal zones 3-5; enkele reis; max. geldigheidsduur 60 minuten; overstappen toegestaan; meer informatie arriva.nl/buskaartenzh</t>
  </si>
  <si>
    <t>8138 (8992 Telexis)</t>
  </si>
  <si>
    <t>Aantal zones 6-8; enkele reis; max. geldigheidsduur 105 minuten; overstappen toegestaan; meer informatie arriva.nl/buskaartenzh</t>
  </si>
  <si>
    <t>De Gemakskaart geldt niet in de Nachtbus, Buurtbus,  OV-taxi en lijn 45 en de buslijnen 195/295 (Utrecht - Rotterdam) die door Syntus gereden worden.  Zie voor meer informatie arriva.nl/buskaartenzh</t>
  </si>
  <si>
    <t>8139 (8993 (Telexis)</t>
  </si>
  <si>
    <t>Aantal zones 9-11; enkele reis; max. geldigheidsduur 135 minuten; overstappen toegestaan; meer informatie arriva.nl/buskaartenzh</t>
  </si>
  <si>
    <t>De Gemakskaart geldt niet in de Nachtbus,  Buurtbus, Keukenhof Express, OV-taxi en lijn 45 en de buslijnen 195/295 (Utrecht - Rotterdam) die door Syntus gereden worden. Zie voor meer informatie arriva.nl/buskaartenzh</t>
  </si>
  <si>
    <t>(8995 Telexis)</t>
  </si>
  <si>
    <t>Aantal zones &gt; 11; enkele reis; max. geldigheidsduur 135 minuten; overstappen toegestaan; meer informatie arriva.nl/buskaartenzh</t>
  </si>
  <si>
    <t xml:space="preserve">Deur-haltevervoer (binnen de grenzen van een plaats): </t>
  </si>
  <si>
    <t>ritkaart OV-taxi binnen de grenzen van een plaats</t>
  </si>
  <si>
    <t>Deur-haltevervoer (buiten de grenzen van een plaats)</t>
  </si>
  <si>
    <t>ritkaart OV-taxi buiten de grezen van een plaats</t>
  </si>
  <si>
    <t>Buurtbus Ritkaart</t>
  </si>
  <si>
    <t>(Nr OnbekendTelexis)</t>
  </si>
  <si>
    <t>Keukenhof Combiticket Overig t.b.v. 854, 858, 859 en 50</t>
  </si>
  <si>
    <t>Volgt later</t>
  </si>
  <si>
    <t>Arriva lijnen 854,  858, 859, 50 en 90</t>
  </si>
  <si>
    <t>18+</t>
  </si>
  <si>
    <t>Keukenhof Combiticket Amsterdam t.b.v. 852</t>
  </si>
  <si>
    <t xml:space="preserve">Arriva lijnen 852, 854,  858, 859, 50 en 90 en Connexxion lijnen  300, 340. 341 en 397 </t>
  </si>
  <si>
    <t>Keukenhof combiticket Kind 4 t/m 17</t>
  </si>
  <si>
    <t xml:space="preserve">Arriva lijnen 852, 854,  858, 859, 50 en 90 en Connexxion lijnen  300, 340, 341 en 397 </t>
  </si>
  <si>
    <t>4 t/m 17 jaar</t>
  </si>
  <si>
    <t xml:space="preserve">Keukenhof dagkaart Volwassene vanaf Rai (852), incl. alle lijnen ZHN </t>
  </si>
  <si>
    <t>852 + alle lijnen ZHN</t>
  </si>
  <si>
    <t>12 &gt;</t>
  </si>
  <si>
    <t xml:space="preserve">Keukenhof dagkaart Volwassene vanaf Leiden (854), Schiphol (858), Hoofddorp (859) incl. alle lijnen ZHN </t>
  </si>
  <si>
    <t>854, 858, 859 + allle lijnen ZHN</t>
  </si>
  <si>
    <t xml:space="preserve">Keukenhof dagkaart Kind (4 t/m 11) vanaf Rai (852), Leiden (854), Schiphol (858), Hoofddorp (859) incl. alle lijnen ZHN </t>
  </si>
  <si>
    <t>Alle Arriva ZHN</t>
  </si>
  <si>
    <t>4 t/m 11</t>
  </si>
  <si>
    <t>ARTT Ticket (CT-kaart Noordvleugel)**</t>
  </si>
  <si>
    <t>471 t/m 474</t>
  </si>
  <si>
    <t>Chip office</t>
  </si>
  <si>
    <t>Chipofffice</t>
  </si>
  <si>
    <t>dagkaart geldig op de lijn 852, 854, 858, 859, 50 en 470</t>
  </si>
  <si>
    <t>BTM</t>
  </si>
  <si>
    <t>Niet geldig op de andere lijnen</t>
  </si>
  <si>
    <t>dagkaart geldig op alle arriva lijnen</t>
  </si>
  <si>
    <t>Tourist Day Ticket</t>
  </si>
  <si>
    <t xml:space="preserve">Geldig in de bussen, trams en metro’s van Arriva, Connexxion, HTM, HTMBuzz, RET en Waterbus (boot) in Zuid-Holland. </t>
  </si>
  <si>
    <t>BTMW</t>
  </si>
  <si>
    <t xml:space="preserve">Het ticket is niet geldig in de trein, Fast Ferry Hoek van Holland, Driehoeksveer Ferry, buurtbus, nachtbus, OV taxi en op buslijn 195/295. </t>
  </si>
  <si>
    <t>Groepsticket 3 volwassenen en 15 kind  4 t/m 11  jaar</t>
  </si>
  <si>
    <t>Geldig als dagkaart: op doordeweekse dagen vanaf 9.00 uur, en in het weekend en tijdens officiële schoolvakanties de hele dag, met (max.) vijftien kinderen en (max.) drie begeleidende volwassenen.</t>
  </si>
  <si>
    <t>4 t/m 11 en 19 t/m 64 jaar</t>
  </si>
  <si>
    <t xml:space="preserve">Niet geldig in de Nachtbus, buurtbus, Belbus, Keukenhof Express, OV-taxi, trein (MerwedeLingelijn) en op buslijn 45 en de buslijnen 195/295 (Utrecht - Rotterdam) die door Syntus gereden worden. </t>
  </si>
  <si>
    <t>Groepsticket 3 volwassenen en 15 kind  12 t/m 18</t>
  </si>
  <si>
    <t>12 t/m 18 en 19 t/m 64 jaar</t>
  </si>
  <si>
    <t>Samenreisdagkaart (Eticket en soms als DC-light ticket)</t>
  </si>
  <si>
    <t xml:space="preserve">•	Dagkaart voor min. 2 en max. 5 personen, waarvan max. 2 volwassenen en max. 3 kinderen (4 t/m 17 jaar).
•	Uitsluitend geldig op de vermelde datum. Doordeweeks na 9.00 uur; op feestdagen en in het weekend de hele dag.
•	Geldig in alle Arriva-bussen in Zuid-Holland </t>
  </si>
  <si>
    <t>Dagkaart streek (wordt alleen verkocht via Tiqets platform i.c.m. met uitje)</t>
  </si>
  <si>
    <t>Geldig als dagkaart op alle Arriva buslijnen in Zuid-Holland. Op werkdagen na 9:00 en op weekend- en feestdagen de hele dag.</t>
  </si>
  <si>
    <t>Niet geldig op Keukenhof Express lijnen</t>
  </si>
  <si>
    <t>Dagkaart stad (wordt alleen verkocht via Tiqets platform i.c.m. met uitje)</t>
  </si>
  <si>
    <t>Geldig als dagkaart op alle Arriva buslijnen binnen de stadsgrenzen van Leiden, Alphen en Gouda  in Zuid-Holland.  Op werkdagen na 9:00 en op weekend- en feestdagen de hele dag.</t>
  </si>
  <si>
    <t>Dagkaart Kind (wordt alleen verkocht via Tiqets platform i.c.m. met uitje)</t>
  </si>
  <si>
    <t>Geldig als dagkaart op alle Arriva buslijnen (streek- stads- en buurtbussen) in Zuid-Holland. Op werkdagen na 9:00 en op weekend- en feestdagen de hele dag.</t>
  </si>
  <si>
    <t xml:space="preserve">Regio Abonnementen maand (Interoperabel) </t>
  </si>
  <si>
    <t>Regio abonnementen maand (Interoperabel)</t>
  </si>
  <si>
    <t>Regio Maandabonnement 1 ster - kind (gereduceerd tarief)</t>
  </si>
  <si>
    <t>In het geldigheidsgebied kan je onbeperkt reizen met de bus, de tram en de metro in Zuid-Holland. Van Arriva, Connexxion, EBS,  HTM, HTMbuzz, Qbuzz en RET. Het is ook geldig op de Utrechtse buslijnen 195 en 295 (Utrecht- Rotterdam) die worden gereden door Arriva en Syntus gezamenlijk, én op de R-net treinverbinding Gouda-Alphen aan den Rijn. Je hoeft alleen maar in en uit te checken</t>
  </si>
  <si>
    <t>BTM +Trein (Rnet)</t>
  </si>
  <si>
    <t>4 t/m11 jaar</t>
  </si>
  <si>
    <t>Het Regio Abonnement is niet geldig in de Nachtbus 800 van Arriva, de OV-taxi, de RET BOB-bus, de nachtbussen van HTMbuzz en de Waterbus, en niet op de RET Fast Ferry</t>
  </si>
  <si>
    <t>Regio Maandabonnement 1 ster - 12 t/m 18 jr (gereduceerd tarief)</t>
  </si>
  <si>
    <t>Regio Maandabonnement 1 ster - volwassen (vol tarief)</t>
  </si>
  <si>
    <t>Regio Maandabonnement 1 ster - senior (gereduceerd tarief)</t>
  </si>
  <si>
    <t>Regio Maandabonnement 2 ster - kind (gereduceerd tarief)</t>
  </si>
  <si>
    <t>Regio Maandabonnement 2 ster - 12 t/m 18 jr (gereduceerd tarief)</t>
  </si>
  <si>
    <t>Regio Maandabonnement 2 ster - volwassen (vol tarief)</t>
  </si>
  <si>
    <t>Regio Maandabonnement 2 ster - senior (gereduceerd tarief)</t>
  </si>
  <si>
    <t>Regio Maandabonnement 3 ster - kind (gereduceerd tarief)</t>
  </si>
  <si>
    <t>Regio Maandabonnement 3 ster - 12 t/m 18 jr (gereduceerd tarief)</t>
  </si>
  <si>
    <t>Regio Maandabonnement 3 ster - volwassen (vol tarief)</t>
  </si>
  <si>
    <t>Regio Maandabonnement 3 ster - senior (gereduceerd tarief)</t>
  </si>
  <si>
    <t>Regio Maandabonnement 4 ster - kind (gereduceerd tarief)</t>
  </si>
  <si>
    <t>Regio Maandabonnement 4 ster - 12 t/m 18 jr (gereduceerd tarief)</t>
  </si>
  <si>
    <t>Regio Maandabonnement 4 ster - volwassen (vol tarief)</t>
  </si>
  <si>
    <t>Regio Maandabonnement 4 ster - senior (gereduceerd tarief)</t>
  </si>
  <si>
    <t>Regio Maandabonnement 5 ster - kind (gereduceerd tarief)</t>
  </si>
  <si>
    <t>Regio Maandabonnement 5 ster - 12 t/m 18 jr (gereduceerd tarief)</t>
  </si>
  <si>
    <t>Regio Maandabonnement 5 ster - volwassen (vol tarief)</t>
  </si>
  <si>
    <t>Regio Maandabonnement 5 ster - senior (gereduceerd tarief)</t>
  </si>
  <si>
    <t>Regio Maandabonnement 6 ster - kind (gereduceerd tarief)</t>
  </si>
  <si>
    <t>Regio Maandabonnement 6 ster - 12 t/m 18 jr (gereduceerd tarief)</t>
  </si>
  <si>
    <t>Regio Maandabonnement 6 ster - volwassen (vol tarief)</t>
  </si>
  <si>
    <t>Regio Maandabonnement 6 ster - senior (gereduceerd tarief)</t>
  </si>
  <si>
    <t>AHS 37080 en AHS 38958. Niet geldig op lijn 800. ALLE LIJNEN ZHN,m.u.v. nachtnetlijnen</t>
  </si>
  <si>
    <t>Alleen geldig op 295</t>
  </si>
  <si>
    <t>Regio Abonnementen jaar (Interoperabel)  Is 10 maal maandabonnement.</t>
  </si>
  <si>
    <t>Regio abonnementen jaar (Interoperabel)</t>
  </si>
  <si>
    <t>Regio Jaarabonnement 1 ster - kind (gereduceerd tarief)</t>
  </si>
  <si>
    <t>Regio Jaarabonnement 1 ster - 12 t/m 18 jaar (gereduceerd tarief)</t>
  </si>
  <si>
    <t xml:space="preserve">Regio Jaarabonnement 1 ster - volwassene (vol tarief) </t>
  </si>
  <si>
    <t>Regio Jaarabonnement 1 ster - senior (gereduceerd tarief)</t>
  </si>
  <si>
    <t>Regio Jaarabonnement 2 ster - kind (gereduceerd tarief)</t>
  </si>
  <si>
    <t>Regio Jaarabonnement 2 ster - 12 t/m 18 jaar (gereduceerd tarief)</t>
  </si>
  <si>
    <t xml:space="preserve">Regio Jaarabonnement 2 ster - volwassene (vol tarief) </t>
  </si>
  <si>
    <t>Regio Jaarabonnement 2 ster - senior (gereduceerd tarief)</t>
  </si>
  <si>
    <t>Regio Jaarabonnement 3 ster - kind (gereduceerd tarief)</t>
  </si>
  <si>
    <t>Regio Jaarabonnement 3 ster - 12 t/m 18 jaar (gereduceerd tarief)</t>
  </si>
  <si>
    <t xml:space="preserve">Regio Jaarabonnement 3 ster - volwassene (vol tarief) </t>
  </si>
  <si>
    <t>Regio Jaarabonnement 3 ster - senior (gereduceerd tarief)</t>
  </si>
  <si>
    <t>Regio Jaarabonnement 4 ster - kind (gereduceerd tarief)</t>
  </si>
  <si>
    <t>Regio Jaarabonnement 4 ster - 12 t/m 18 jaar (gereduceerd tarief)</t>
  </si>
  <si>
    <t xml:space="preserve">Regio Jaarabonnement 4 ster - volwassene (vol tarief) </t>
  </si>
  <si>
    <t>Regio Jaarabonnement 4 ster - senior (gereduceerd tarief)</t>
  </si>
  <si>
    <t>Regio Jaarabonnement 5 ster - kind (gereduceerd tarief)</t>
  </si>
  <si>
    <t>Regio Jaarabonnement 5 ster - 12 t/m 18 jaar (gereduceerd tarief)</t>
  </si>
  <si>
    <t xml:space="preserve">Regio Jaarabonnement 5 ster - volwassene (vol tarief) </t>
  </si>
  <si>
    <t>Regio Jaarabonnement 5 ster - senior (gereduceerd tarief)</t>
  </si>
  <si>
    <t>Regio Jaarabonnement 6 ster - kind (gereduceerd tarief)</t>
  </si>
  <si>
    <t>Regio Jaarabonnement 6 ster - 12 t/m 18 jaar (gereduceerd tarief)</t>
  </si>
  <si>
    <t xml:space="preserve">Regio Jaarabonnement 6 ster - volwassene (vol tarief) </t>
  </si>
  <si>
    <t>Regio Jaarabonnement 6 ster - senior (gereduceerd tarief)</t>
  </si>
  <si>
    <t>Randstad Noord 2023jaar</t>
  </si>
  <si>
    <t>Randstad Noord 2023 jaar zakelijk</t>
  </si>
  <si>
    <t>Regionale tarieven Waddeneilanden</t>
  </si>
  <si>
    <t>OVC tarieven Waddeneilanden</t>
  </si>
  <si>
    <t>Ameland - Ritkaart 1 zone</t>
  </si>
  <si>
    <t>Ameland - Ritkaart 2 zone</t>
  </si>
  <si>
    <t>Terschelling - Ritkaart 1 zone</t>
  </si>
  <si>
    <t>Terschelling - Ritkaart 2 zone</t>
  </si>
  <si>
    <t>Vlieland - Ritkaart 1 zone</t>
  </si>
  <si>
    <t>Schiermonnikoog fare enkele reis</t>
  </si>
  <si>
    <t>Arriva Altijd Korting Scholier (50%)</t>
  </si>
  <si>
    <t>Arriva Altijd Vrij Fryslân Stad, Streek en Qliner (kind)</t>
  </si>
  <si>
    <t>Arriva Altijd Vrij Fryslân Stad, Streek en Qliner Scholier</t>
  </si>
  <si>
    <t>Arriva Altijd Vrij Fryslân Stad, Streek en Qliner (volwassene)</t>
  </si>
  <si>
    <t>Arriva Altijd Vrij Fryslân Stad, Streek en Qliner (senior)</t>
  </si>
  <si>
    <t>Arriva Altijd Vrij Fryslân Stad en Streek (anoniem)</t>
  </si>
  <si>
    <t>Arriva Altijd Vrij Fryslân Stad en Streek (kind)</t>
  </si>
  <si>
    <t>Arriva Altijd Vrij Fryslân Stad en Streek Scholier</t>
  </si>
  <si>
    <t>Arriva Altijd Vrij Fryslân Stad en Streek (volwassene)</t>
  </si>
  <si>
    <t>Arriva Altijd Vrij Fryslân Stad en Streek (senior)</t>
  </si>
  <si>
    <t>Wagenverkoopassortiment Ameland</t>
  </si>
  <si>
    <t>Ameland - Retour eiland 1 zone</t>
  </si>
  <si>
    <t>Ameland - Retour eiland 2 zone</t>
  </si>
  <si>
    <t>Ameland - Dagkaart eiland</t>
  </si>
  <si>
    <t>Ameland - 10-rittenkaart 1 zone</t>
  </si>
  <si>
    <t>Ameland - 10-rittenkaart 2 zones</t>
  </si>
  <si>
    <t>Wagenverkoopassortiment Terschelling</t>
  </si>
  <si>
    <t>Terschelling - Retour 1 zone</t>
  </si>
  <si>
    <t>Terschelling - Retour 2 zone</t>
  </si>
  <si>
    <t>Terschelling - Dagkaart eiland</t>
  </si>
  <si>
    <t>Terschelling - 10-rittenkaart 1 zone</t>
  </si>
  <si>
    <t>Terschelling - 10-rittenkaart 2 zones</t>
  </si>
  <si>
    <t>Wagenverkoopassortiment Schiermonnikoog</t>
  </si>
  <si>
    <t>ritkaart eiland</t>
  </si>
  <si>
    <t>ritkaart Kids (4 t/m 11 jaar)</t>
  </si>
  <si>
    <t>retour eiland</t>
  </si>
  <si>
    <t>retour Kids (4 t/m 11 jaar)</t>
  </si>
  <si>
    <t>10 rittenkaart</t>
  </si>
  <si>
    <t>Wagenverkoopassortiment Vlieland</t>
  </si>
  <si>
    <t>Vlieland - Enkele reis</t>
  </si>
  <si>
    <t>Vlieland - Retour</t>
  </si>
  <si>
    <t xml:space="preserve">Vlieland - 10-rittenkaart </t>
  </si>
  <si>
    <t>ritkaart Kids eiland (4 t/m 11 jaar)</t>
  </si>
  <si>
    <t>retour Kids eiland (4 t/m 11 jaar)</t>
  </si>
  <si>
    <t>Vlieland - Dagkaart</t>
  </si>
  <si>
    <t>DC Algemeen Waddeneilanden</t>
  </si>
  <si>
    <t>Meerpersoonkaarten enkele reis 1 zone 1 persoon</t>
  </si>
  <si>
    <t>Meerpersoonkaarten enkele reis 1 zone 2 personen</t>
  </si>
  <si>
    <t>Meerpersoonkaarten enkele reis 1 zone 5 personen</t>
  </si>
  <si>
    <t>Meerpersoonkaarten enkele reis 1 zone 10 personen</t>
  </si>
  <si>
    <t>Meerpersoonkaarten enkele reis 2 zones 1 persoon</t>
  </si>
  <si>
    <t>Meerpersoonkaarten enkele reis 2 zones 2 personen</t>
  </si>
  <si>
    <t>Meerpersoonkaarten enkele reis 2 zones 5 personen</t>
  </si>
  <si>
    <t>Meerpersoonkaarten enkele reis 2 zones 10 personen</t>
  </si>
  <si>
    <t>* Afgeleide van de 10-rittenkaart, ingericht voor chauffeurs</t>
  </si>
  <si>
    <t>Regionale tarieven FRYSLAN</t>
  </si>
  <si>
    <t xml:space="preserve">Km-tarief Streek </t>
  </si>
  <si>
    <t>Km-tarief Stad Leeuwarden</t>
  </si>
  <si>
    <t>Km-tarief Qliner 315, 324</t>
  </si>
  <si>
    <t>Km-tarief Qliner 350</t>
  </si>
  <si>
    <t>Km-tarief Qliner 350 NH deel</t>
  </si>
  <si>
    <t>Km-tarief Qliner 355</t>
  </si>
  <si>
    <t>Km-tarief Qliner 356</t>
  </si>
  <si>
    <t>Km-tarief Qliner 320</t>
  </si>
  <si>
    <t>Km tarief buurtbussen NZW</t>
  </si>
  <si>
    <t>Km tarief buurtbussen ZOF</t>
  </si>
  <si>
    <t>Arriva Altijd Vrij Fryslân Stad, Streek en Qliner (4-11)</t>
  </si>
  <si>
    <t>Arriva Altijd Vrij Fryslân Stad, Streek en Qliner (12-18)</t>
  </si>
  <si>
    <t>Arriva Altijd Vrij Fryslân Stad, Streek en Qliner (19-64)</t>
  </si>
  <si>
    <t>Arriva Altijd Vrij Fryslân Stad, Streek en Qliner (65+)</t>
  </si>
  <si>
    <t>Arriva Altijd Vrij Fryslân Stad en Streek (4-11)</t>
  </si>
  <si>
    <t>Arriva Altijd Vrij Fryslân Stad en Streek (12-18)</t>
  </si>
  <si>
    <t>Arriva Altijd Vrij Fryslân Stad en Streek (19-64)</t>
  </si>
  <si>
    <t>Arriva Altijd Vrij Fryslân Stad en Streek (65+)</t>
  </si>
  <si>
    <t>Ritkaart binnen plaats/kern of rit tot 2 km</t>
  </si>
  <si>
    <t>Ritkaart 2 &lt;&gt; 20 km</t>
  </si>
  <si>
    <t>Ritkaart 20-30 km</t>
  </si>
  <si>
    <t>Ritkaart Qliner (DC) 30-40km</t>
  </si>
  <si>
    <t>Ritkaart Qliner (DC) 40-50km</t>
  </si>
  <si>
    <t>Ritkaart Qliner (DC) 50-60km</t>
  </si>
  <si>
    <t>Ritkaart Qliner (DC) 60-70km</t>
  </si>
  <si>
    <t>Ritkaart Qliner (DC) 70-80km</t>
  </si>
  <si>
    <t>Ritkaart Qliner (DC) &gt;80km</t>
  </si>
  <si>
    <t>Dagkaart Fryslân bus dal</t>
  </si>
  <si>
    <t>Dal Dagkaart Fryslân Bus (CT wederverkoop)</t>
  </si>
  <si>
    <t>Dagkaart Fryslân bus</t>
  </si>
  <si>
    <t>Dagkaart Fryslân bus + trein (dal)</t>
  </si>
  <si>
    <t>Kids Vrij Fryslan</t>
  </si>
  <si>
    <t>Buurtbus ZOF 1 rit voltarief</t>
  </si>
  <si>
    <t>Buurtbus ZOF 1 rit reductietarief</t>
  </si>
  <si>
    <t>Buurtbus ZOF 10 ritten voltarief</t>
  </si>
  <si>
    <t>Buurtbus ZOF 10 ritten reductietarief</t>
  </si>
  <si>
    <t>Ritkaart buurtbussen NZWF (102 en 103)</t>
  </si>
  <si>
    <t>Enkele rit Sneekermeerbus</t>
  </si>
  <si>
    <t>ntb</t>
  </si>
  <si>
    <t>10-rittenkaart Sneekermeerbus</t>
  </si>
  <si>
    <t>Retourticket PC</t>
  </si>
  <si>
    <t>€ 7,00 of € 9,00</t>
  </si>
  <si>
    <t>Ritkaart Opstapper</t>
  </si>
  <si>
    <t>Opstapper toeslag (bij voordeur ophalen/afzetten)</t>
  </si>
  <si>
    <t>Dal Dagkaart Leeuwarden Bus</t>
  </si>
  <si>
    <t>Dagkaart Leeuwarden Bus</t>
  </si>
  <si>
    <t>nieuw</t>
  </si>
  <si>
    <t>Arriva Dalvoordeel Noord-Nederland (anoniem)</t>
  </si>
  <si>
    <t>Arriva Dalvoordeel Noord-Nederland (4-11)</t>
  </si>
  <si>
    <t>Arriva Dalvoordeel Noord-Nederland (12-18)</t>
  </si>
  <si>
    <t>Arriva Dalvoordeel Noord-Nederland (19-64)</t>
  </si>
  <si>
    <t>Arriva Dalvoordeel Noord-Nederland (65+)</t>
  </si>
  <si>
    <r>
      <t xml:space="preserve">Prijzen Altijd Vrij Fryslan stad streek (en Qliner) 2023 zijn  </t>
    </r>
    <r>
      <rPr>
        <u/>
        <sz val="10"/>
        <color theme="1"/>
        <rFont val="Arial"/>
        <family val="2"/>
      </rPr>
      <t>inclusief korting</t>
    </r>
    <r>
      <rPr>
        <sz val="10"/>
        <color theme="1"/>
        <rFont val="Arial"/>
        <family val="2"/>
      </rPr>
      <t xml:space="preserve"> van Provincie (€25 bij maand, €250 bij jaar)</t>
    </r>
  </si>
  <si>
    <t>Sterabonnement alleen geldig in onze trein</t>
  </si>
  <si>
    <t>Regionale tarieven Trein Noord</t>
  </si>
  <si>
    <t>Sterabonnement Noord Maand (vol tarief) 1-ster volw</t>
  </si>
  <si>
    <t>Sterabonnement Noord Maand (vol tarief) 2-ster volw</t>
  </si>
  <si>
    <t>Sterabonnement Noord Maand (vol tarief) 3-ster volw</t>
  </si>
  <si>
    <t>Sterabonnement Noord Maand (vol tarief) 4-ster volw</t>
  </si>
  <si>
    <t>Sterabonnement Noord Maand (vol tarief) 5-ster volw</t>
  </si>
  <si>
    <t>Sterabonnement Noord Maand (vol tarief) 6-ster volw</t>
  </si>
  <si>
    <t>Sterabonnement Noord Maand (reductie tarief) 1-ster kind</t>
  </si>
  <si>
    <t>Sterabonnement Noord Maand (reductie tarief) 1-ster jeugd</t>
  </si>
  <si>
    <t>Sterabonnement Noord Maand (reductie tarief) 1-ster senior</t>
  </si>
  <si>
    <t>Sterabonnement Noord Maand (reductie tarief) 2-ster kind</t>
  </si>
  <si>
    <t>Sterabonnement Noord Maand (reductie tarief) 2-ster jeugd</t>
  </si>
  <si>
    <t>Sterabonnement Noord Maand (reductie tarief) 2-ster senior</t>
  </si>
  <si>
    <t>Sterabonnement Noord Maand (reductie tarief) 3-ster kind</t>
  </si>
  <si>
    <t>Sterabonnement Noord Maand (reductie tarief) 3-ster jeugd</t>
  </si>
  <si>
    <t>Sterabonnement Noord Maand (reductie tarief) 3-ster senior</t>
  </si>
  <si>
    <t xml:space="preserve">Sterabonnement Noord Maand (reductie tarief) 4-ster kind </t>
  </si>
  <si>
    <t>Sterabonnement Noord Maand (reductie tarief) 4-ster jeugd</t>
  </si>
  <si>
    <t>Sterabonnement Noord Maand (reductie tarief) 4-ster senior</t>
  </si>
  <si>
    <t>Sterabonnement Noord Maand (reductie tarief) 5-ster kind</t>
  </si>
  <si>
    <t>Sterabonnement Noord Maand (reductie tarief) 5-ster jeugd</t>
  </si>
  <si>
    <t>Sterabonnement Noord Maand (reductie tarief) 5-ster senior</t>
  </si>
  <si>
    <t>Sterabonnement Noord Maand (reductie tarief) 6-ster kind</t>
  </si>
  <si>
    <t>Sterabonnement Noord Maand (reductie tarief) 6-ster jeugd</t>
  </si>
  <si>
    <t>Sterabonnement Noord Maand (reductie tarief) 6-ster senior</t>
  </si>
  <si>
    <t>Sterabonnement Noord Jaar (reductie tarief) 1-ster</t>
  </si>
  <si>
    <t>Sterabonnement Noord Jaar (reductie tarief) 2-ster</t>
  </si>
  <si>
    <t>Sterabonnement Noord Jaar (reductie tarief) 3-ster</t>
  </si>
  <si>
    <t>Sterabonnement Noord Jaar (reductie tarief) 4-ster</t>
  </si>
  <si>
    <t>Sterabonnement Noord Jaar (reductie tarief) 5-ster</t>
  </si>
  <si>
    <t>Sterabonnement Noord Jaar (reductie tarief) 6-ster</t>
  </si>
  <si>
    <t>Fiets Dag Mee</t>
  </si>
  <si>
    <t>Arriva Dagkaart Noord fiets mee (CT ticket KVA)</t>
  </si>
  <si>
    <t>Enkele reis Leer</t>
  </si>
  <si>
    <t>Retour Leer</t>
  </si>
  <si>
    <t>Niedersachsen-ticket plus Groningen 1 persoon</t>
  </si>
  <si>
    <t xml:space="preserve"> €       30,00 </t>
  </si>
  <si>
    <t>Niedersachsen-ticket plus Groningen 2 personen</t>
  </si>
  <si>
    <t xml:space="preserve"> €       36,50 </t>
  </si>
  <si>
    <t>Niedersachsen-ticket plus Groningen 3 personen</t>
  </si>
  <si>
    <t xml:space="preserve"> €       43,00 </t>
  </si>
  <si>
    <t>Niedersachsen-ticket plus Groningen 4 personen</t>
  </si>
  <si>
    <t xml:space="preserve"> €       49,50 </t>
  </si>
  <si>
    <t>Niedersachsen-ticket plus Groningen 5 personen</t>
  </si>
  <si>
    <t xml:space="preserve"> €       56,00 </t>
  </si>
  <si>
    <t>Sterabonnementen worden enkel geaccepteerd en verkocht op de Groninger treinlijnen (excl. Leeuwarden-Groningen)</t>
  </si>
  <si>
    <t>*Reductieabonnementen zijn te koop voor personen t/m 18 jaar of van 65 jaar en ouder.</t>
  </si>
  <si>
    <t xml:space="preserve">Provincie Groningen verstrekt sinds 1 juni 2017 5% extra korting op het reductietarief Jaar. Deze korting is reeds verwerkt in bovenstaande tarieven. In huidige situatie krijgen in onze webshop allleen scholieren deze extra korting. Per 1 januari 2019 graag ook openstellen voor 4 t/m 11 en 65+. </t>
  </si>
  <si>
    <t>3,51% index</t>
  </si>
  <si>
    <t>Tariefgebied</t>
  </si>
  <si>
    <t>Arriva Noordelijke Lijnen</t>
  </si>
  <si>
    <t>Exclusief kaarttoeslag</t>
  </si>
  <si>
    <t>Tariefgebied code</t>
  </si>
  <si>
    <t>! Denk aan doorgaand oplopende prijzen</t>
  </si>
  <si>
    <t>Prijzen op jaarbasis</t>
  </si>
  <si>
    <t>Prijzen op maandbasis</t>
  </si>
  <si>
    <t>Codering</t>
  </si>
  <si>
    <t>Prijstabel</t>
  </si>
  <si>
    <t>Tarief-eenheden</t>
  </si>
  <si>
    <t>enkel reis 1e klas vol</t>
  </si>
  <si>
    <t>enkele reis 2e klas vol</t>
  </si>
  <si>
    <t>enkele reis 1e klas 50%</t>
  </si>
  <si>
    <t>enkele reis 2e klas 50%</t>
  </si>
  <si>
    <t>enkele reis 1e klas 40%</t>
  </si>
  <si>
    <t>enkele reis 2e klas 40%</t>
  </si>
  <si>
    <t>enkele reis 1e klas 20%</t>
  </si>
  <si>
    <t>enkele reis 2e klas 20%</t>
  </si>
  <si>
    <t>retour 1e klas vol</t>
  </si>
  <si>
    <t>retour 2e klas vol</t>
  </si>
  <si>
    <t>retour 1e klas 50%</t>
  </si>
  <si>
    <t>retour 2e klas 50%</t>
  </si>
  <si>
    <t>retour 1e klas 40%</t>
  </si>
  <si>
    <t>retour 2e klas 40%</t>
  </si>
  <si>
    <t>retour 1e klas 20%</t>
  </si>
  <si>
    <t>retour 2e klas 20%</t>
  </si>
  <si>
    <t>TV zakelijk 1e klas</t>
  </si>
  <si>
    <t>TV zakelijk 2e klas</t>
  </si>
  <si>
    <t>TVR Flex 1e klas</t>
  </si>
  <si>
    <t>TVR FLex 2e klas</t>
  </si>
  <si>
    <t>NS Traject Vrij Prepaid 1 mnd 1e klas</t>
  </si>
  <si>
    <t>NS Traject Vrij Prepaid 1 mnd 2e klas</t>
  </si>
  <si>
    <t>NS Traject Vrij Prepaid 3 mnd 1e klas</t>
  </si>
  <si>
    <t>NS Traject Vrij Prepaid 3 mnd 2e klas</t>
  </si>
  <si>
    <t>Tarief-gebied</t>
  </si>
  <si>
    <t>11 en 13</t>
  </si>
  <si>
    <t>Arriva Limburg</t>
  </si>
  <si>
    <t>Tarief-gebied code</t>
  </si>
  <si>
    <t>65536 en 262144</t>
  </si>
  <si>
    <t xml:space="preserve"> retour 1e klas vol</t>
  </si>
  <si>
    <t>Arriva Overijssel</t>
  </si>
  <si>
    <t>Let op! Prijzen zijn exclusief kaarttoeslag. Dus klant betaalt iets meer volgens prijsadvies website.</t>
  </si>
  <si>
    <t>TVR Flex      1e klas</t>
  </si>
  <si>
    <t>TVR Flex      2e klas</t>
  </si>
  <si>
    <t>Prepaid maand 1e klas</t>
  </si>
  <si>
    <t>Prepaid maand 2e klas</t>
  </si>
  <si>
    <t>Arriva Gelderland</t>
  </si>
  <si>
    <t>Let op! Prijzen zijn exclusief kaarttoeslag. Dus klant betaald iets meer volgens prijsadvies website.</t>
  </si>
  <si>
    <t>%</t>
  </si>
  <si>
    <t>1 versus 2</t>
  </si>
  <si>
    <t>Altijd Vrij Maand (Kolom V)</t>
  </si>
  <si>
    <t>1e klasse</t>
  </si>
  <si>
    <t>Altijd Vrij Maand (Kolom W)</t>
  </si>
  <si>
    <t>2e klasse</t>
  </si>
  <si>
    <t>Altijd Vrij Doorlopend (Kolom T)</t>
  </si>
  <si>
    <t>Altijd Vrij Doorlopend (Kolom U)</t>
  </si>
  <si>
    <t>CPI 2019 Prinsjesdag</t>
  </si>
  <si>
    <t>TV zakelijk (Kolom R)</t>
  </si>
  <si>
    <t>TV zakelijk (Kolom S)</t>
  </si>
  <si>
    <t>Dagkaart (Kolom J)</t>
  </si>
  <si>
    <t>Dagkaart (Kolom K)</t>
  </si>
  <si>
    <t>Arriva Breng Arnhem - Winterswijk</t>
  </si>
  <si>
    <t>Nee</t>
  </si>
  <si>
    <t>Verkopen we zelf niet</t>
  </si>
  <si>
    <t>“Verkoop Servicebalie OVC” betreft OV-Chip producten die op een OV-Chipkaart worden geschreven.</t>
  </si>
  <si>
    <t>“Verkoop Servicebalie Overig” betreft alle overige producten: CT-kaarten,  papieren kaartjes etc.</t>
  </si>
  <si>
    <t xml:space="preserve">“Verkoop Backoffice” betreft verkoop van OV-Chip producten via Assist/klantenservice (backoffice). </t>
  </si>
  <si>
    <t>Handheld Toezichthouder</t>
  </si>
  <si>
    <t xml:space="preserve">Verkoop Backoffice </t>
  </si>
  <si>
    <t>Productvoorwaarden</t>
  </si>
  <si>
    <t>Voor reizigers die met de OV-chipkaart of met OVpay willen reizen is een flatfare-tarief op de Nightliner beschikbaar van € 5,58 voor één enkele rit, zonder overstap.</t>
  </si>
  <si>
    <r>
      <t xml:space="preserve">Bravo Flex Bergen op Zoom lijn 820 flatfare kris kras </t>
    </r>
    <r>
      <rPr>
        <b/>
        <sz val="10"/>
        <color theme="1"/>
        <rFont val="Arial"/>
        <family val="2"/>
      </rPr>
      <t xml:space="preserve"> </t>
    </r>
  </si>
  <si>
    <r>
      <t xml:space="preserve">Personen van 12 tot en met 18 jaar kunnen voor € 112,10 per maand een abonnement voor busvervoer verkrijgen. Dit abonnement is te laden op een persoonlijke OV-chipkaart en geeft vrij reisrecht in het Brabantse stads- en streekvervoer gedurende alle dagen van de betreffende maand. Het abonnement is niet geldig op de Nightliner, Transferiumbussen en de Arriva buslijn 165/166 (Gelderland: ’s-Hertogenbosch-Druten). Het is wel geldig op de Arriva/Breng-buslijn 99 (Nijmegen-Grave). 
</t>
    </r>
    <r>
      <rPr>
        <sz val="10"/>
        <color rgb="FFFF0000"/>
        <rFont val="Arial"/>
        <family val="2"/>
      </rPr>
      <t>NB: Het Jeugdabonnement wordt door Arriva zakelijk met maximaal 34% korting geboden aan Jeugdspelers bij voetbalclub NAC Breda, Willem II en FC Den Bosch</t>
    </r>
    <r>
      <rPr>
        <sz val="10"/>
        <color theme="1"/>
        <rFont val="Arial"/>
        <family val="2"/>
      </rPr>
      <t>.</t>
    </r>
  </si>
  <si>
    <t xml:space="preserve">Brabant Altijd Vrij biedt onbeperkt reizen in de Brabantse OV-concessies voor een vast bedrag. De prijs van het product bedraagt € 149,03 per maand en € 1.490,27 per jaar. Het OV-chipkaartproduct is niet geldig op de Nightliner, de Transferiumbussen en de Arriva-buslijn 165/166 (Gelderland: ’s-Hertogenbosch- Druten). Het is wel geldig op de Arriva/Breng buslijn 99 (Nijmegen-Grave). 
</t>
  </si>
  <si>
    <t>Winterschoolliner 5 maanden</t>
  </si>
  <si>
    <t>BRABANT Reisproducten OV-chipkaart jaar of onbepaalde tijd</t>
  </si>
  <si>
    <t>Reizigers kunnen voor € 14,96 per jaar het Brabants Dalkortingsproduct kopen dat recht geeft op 40% dalkorting op de standaard ritprijs. Deze dalkorting geldt op werkdagen ná 09.00 uur. Op zaterdag en zondag de hele dag. Het reisproduct moet geladen worden op een persoonlijke OV-chipkaart. Brabant Dalkorting is niet geldig op de Nightliner, de Transferiumbussen en de Arriva buslijn 165/166 (Gelderland: ’s-Hertogenbosch-Druten). Het is wel geldig op de Arriva/Brengbuslijn 99 (Nijmegen-Grave). Dalkorting stapelt met de hiervoor omschreven nationale en regionale leeftijdskortingen</t>
  </si>
  <si>
    <r>
      <t xml:space="preserve">Brabant Altijd Vrij biedt onbeperkt reizen in de Brabantse OV-concessies voor een vast bedrag. De prijs van het product bedraagt € 149,03 per maand en € 1.490,27 per jaar. Het OV-chipkaartproduct is niet geldig op de Nightliner, de Transferiumbussen en de Arriva-buslijn 165/166 (Gelderland: ’s-Hertogenbosch- Druten). Het is wel geldig op de Arriva/Breng buslijn 99 (Nijmegen-Grave). 
</t>
    </r>
    <r>
      <rPr>
        <sz val="10"/>
        <color rgb="FFFF0000"/>
        <rFont val="Arial"/>
        <family val="2"/>
      </rPr>
      <t>NB: Brabant Altijd Vrij jaar wordt door Arriva zakelijk met maximaal 34% korting geboden aan het zorgpersoneel bij het Jeroen Bosch Ziekenhuis.</t>
    </r>
    <r>
      <rPr>
        <sz val="10"/>
        <color theme="1"/>
        <rFont val="Arial"/>
        <family val="2"/>
      </rPr>
      <t xml:space="preserve">
</t>
    </r>
  </si>
  <si>
    <t>BRABANT Wagenverkoopassortiment + CT voorverkoop</t>
  </si>
  <si>
    <t xml:space="preserve">Het tarief van de Ritkaart bedraagt € 4,80. Voor de interregionale lijnen 310, 400 en 401 van de concessie West-Brabant geldt een staffel van het ritkaarttarief. De tarieven zijn afhankelijk van het deeltraject € 4,80, € 9,60, en € 14,40. De Ritkaart is geldig voor een enkele rit zonder overstap. De Ritkaart is niet geldig op de Transferiumbussen en de Nightliners. </t>
  </si>
  <si>
    <t>Ritkaart Bravoflex Bergen op Zoom (halte-halte)</t>
  </si>
  <si>
    <t>Ritkaart Bravoflex Bergen op Zoom (halte-station)</t>
  </si>
  <si>
    <t xml:space="preserve">Het tarief voor de Dalurendagkaart is € 7,55. Deze kaart is geldig van maandag t/m vrijdag vanaf 09.00 tot einde dienstregeling. De kaart is de hele dag geldig op: zaterdagen en zondagen, werkdagen in de maanden juli en augustus, Nieuwjaarsdag, Goede Vrijdag, Tweede Paasdag, Koningsdag, Hemelvaartsdag, de dag na Hemelvaartsdag, Tweede Pinksterdag en van 25 tot en met 31 december. 
De Dalurendagkaart is niet geldig op de Nightliners en Transferiumbussen.
Voor de interregionale lijnen 310, 400 en 401 van de concessie West-Brabant geldt een staffel van het Dalurendagkaarttarief. De tarieven zijn afhankelijk van het deeltraject € 7,55, € 15,10 en € 22,65. </t>
  </si>
  <si>
    <t>Voor al het regionale nachtvervoer op vervoerrelaties binnen de OV-concessies West- en Oost-Brabant (de Nightliners) is een Ritkaart Nightliner beschikbaar voor reizigers die zonder OV-chipkaart of niet met OVpay willen reizen, met een tarief van € 7.58
Deze ritkaart is geldig voor één enkele rit, zonder overstap. De Retourkaart Nightliner kost 
€ 11,37. Dit vervoerbewijs is geldig op de dag van afgifte van 09.00 uur tot 05.00 uur op de volgende dag.</t>
  </si>
  <si>
    <t>Rituitrijkaart</t>
  </si>
  <si>
    <t xml:space="preserve">De vervoerders in de Brabantse OV-concessies voeren in hun assortiment de Rituitrijkaart. Reizigers hebben bij zwartrijden de keuze tussen een boete van  € 50,00 plus € 4,00 administratiekosten of het direct betalen van een Rituitrijkaart. Het tarief van de Rituitrijkaart is € 35,00 en is geldig voor het afmaken van de beoogde rit. 
</t>
  </si>
  <si>
    <t>OV-Schoolticket Bravo voor groepen (max 26 incl. 1 begeleider)</t>
  </si>
  <si>
    <t xml:space="preserve">Bravo OV-schoolticket is een reisproduct speciaal voor scholen en het tarief voor 2024 is € 35,- . Voor dat bedrag kan iedere schoolklas (maximaal 26 personen bestaande uit leerlingen van een basisschool of van een school voor voortgezet onderwijs en ten minste één begeleider) binnen de Brabantse OV-concessies reizen. Het OV-schoolticket geldt op werkdagen na 09.00 uur. De OV-schoolticket is niet geldig in de buurtbus, Transferiumbussen en nachtvervoer. </t>
  </si>
  <si>
    <t>BRABANT SALES</t>
  </si>
  <si>
    <t>CT-dagkaart Bus Sales</t>
  </si>
  <si>
    <r>
      <t xml:space="preserve">In 2024 voeren we slechts één generieke CT-dagkaart bus met een </t>
    </r>
    <r>
      <rPr>
        <b/>
        <sz val="10"/>
        <color rgb="FFFF0000"/>
        <rFont val="Arial"/>
        <family val="2"/>
      </rPr>
      <t>maximumtarief van 12,50, waarop we korting geven</t>
    </r>
    <r>
      <rPr>
        <sz val="10"/>
        <color rgb="FFFF0000"/>
        <rFont val="Arial"/>
        <family val="2"/>
      </rPr>
      <t>. De prijs (korting op het maximumtarief) en de geldigheid van het product op bussen en buurtbussen van Arriva in Nederland komt tot stand in overleg tussen de gemeente, instelling of COA en Arriva.</t>
    </r>
  </si>
  <si>
    <t>Brabant Altijd Vrij  jaar Arriva Zakelijk anoniem (nieuw)</t>
  </si>
  <si>
    <t>n.t.b.</t>
  </si>
  <si>
    <r>
      <t>Voor West- en Oost-Brabant Altijd Vrij Sociaal domein geldt e</t>
    </r>
    <r>
      <rPr>
        <b/>
        <sz val="10"/>
        <color rgb="FFFF0000"/>
        <rFont val="Arial"/>
        <family val="2"/>
      </rPr>
      <t xml:space="preserve">en maximumtarief van 
€ 1.490,27 per jaar. </t>
    </r>
    <r>
      <rPr>
        <sz val="10"/>
        <color rgb="FFFF0000"/>
        <rFont val="Arial"/>
        <family val="2"/>
      </rPr>
      <t xml:space="preserve">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 xml:space="preserve">
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</si>
  <si>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 xml:space="preserve">Brabant Altijd Vrij  jaar Arriva Zakelijk kind </t>
  </si>
  <si>
    <t xml:space="preserve">Brabant Altijd Vrij  jaar Arriva Zakelijk jeugd </t>
  </si>
  <si>
    <t xml:space="preserve">Brabant Altijd Vrij  jaar Arriva Zakelijk volwassen </t>
  </si>
  <si>
    <t xml:space="preserve">Brabant Altijd Vrij  jaar Arriva Zakelijk Senior </t>
  </si>
  <si>
    <r>
      <t xml:space="preserve">Voor West- en Oost-Brabant Dalvrij Sociaal domein geldt een </t>
    </r>
    <r>
      <rPr>
        <b/>
        <sz val="10"/>
        <color rgb="FFFF0000"/>
        <rFont val="Arial"/>
        <family val="2"/>
      </rPr>
      <t>maximumtarief van 
€ 101,35,- per jaa</t>
    </r>
    <r>
      <rPr>
        <sz val="10"/>
        <color rgb="FFFF0000"/>
        <rFont val="Arial"/>
        <family val="2"/>
      </rPr>
      <t xml:space="preserve">r. 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 xml:space="preserve">
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</si>
  <si>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Arriva Dal Vrij Bus Dongen jaar (kind)</t>
  </si>
  <si>
    <t>nvt.</t>
  </si>
  <si>
    <t>Arriva Dal Vrij Bus Dongen jaar (jeugd)</t>
  </si>
  <si>
    <t>Arriva Dal Vrij Bus Dongen jaar (volwassen)</t>
  </si>
  <si>
    <t>Arriva Dal Vrij Bus Dongen jaar (senior)</t>
  </si>
  <si>
    <t>Arriva Dal Vrij Bus Waalwijk jaar (kind)</t>
  </si>
  <si>
    <t>Arriva Dal Vrij Bus Waalwijk jaar (jeugd)</t>
  </si>
  <si>
    <t>Arriva Dal Vrij Bus Waalwijk jaar (volwassen)</t>
  </si>
  <si>
    <t>Arriva Dal Vrij Bus Waalwijk jaar (senior)</t>
  </si>
  <si>
    <t>Tranferiumbussen Den Bosch (geen OV-chipkaart afrekening lijn 760,770,780)</t>
  </si>
  <si>
    <r>
      <t xml:space="preserve">Personen van 12 tot en met 18 jaar kunnen voor € 112,10 per maand een abonnement voor busvervoer verkrijgen. Dit abonnement is te laden op een persoonlijke OV-chipkaart en geeft vrij reisrecht in het Brabantse stads- en streekvervoer gedurende alle dagen van de betreffende maand. Het abonnement is niet geldig op de Nightliner, Transferiumbussen en de Arriva buslijn 165/166 (Gelderland: ’s-Hertogenbosch-Druten). Het is wel geldig op de Arriva/Breng-buslijn 99 (Nijmegen-Grave). 
</t>
    </r>
    <r>
      <rPr>
        <sz val="10"/>
        <color rgb="FFFF0000"/>
        <rFont val="Arial"/>
        <family val="2"/>
      </rPr>
      <t>NB: Het Jeugdabonnement wordt door Arriva zakelijk met maximaal 34% korting geboden aan Jeugdspelers bij voetbalclub NAC Breda, Willem II en FC Den Bosch.</t>
    </r>
  </si>
  <si>
    <t>Reizigers kunnen voor € 14,96 per jaar het Brabants Dalkortingsproduct kopen dat recht geeft op 40% dalkorting op de standaard ritprijs. Deze dalkorting geldt op werkdagen ná 09.00 uur. Op zaterdag en zondag de hele dag. Het reisproduct moet geladen worden op een persoonlijke OV-chipkaart. Brabant Dalkorting is niet geldig op de Nightliner, de Transferiumbussen en de Arriva buslijn 165/166 (Gelderland: ’s-Hertogenbosch-Druten). Het is wel geldig op de Arriva/Brengbuslijn 99 (Nijmegen-Grave). Dalkorting stapelt met de hiervoor omschreven nationale en regionale leeftijdskortingen.</t>
  </si>
  <si>
    <r>
      <t xml:space="preserve">Brabant Altijd Vrij biedt onbeperkt reizen in de Brabantse OV-concessies voor een vast bedrag. De prijs van het product bedraagt € 149,03 per maand en € 1.490,27 per jaar. Het OV-chipkaartproduct is niet geldig op de Nightliner, de Transferiumbussen en de Arriva-buslijn 165/166 (Gelderland: ’s-Hertogenbosch- Druten). Het is wel geldig op de Arriva/Breng buslijn 99 (Nijmegen-Grave). 
</t>
    </r>
    <r>
      <rPr>
        <sz val="10"/>
        <color rgb="FFFF0000"/>
        <rFont val="Arial"/>
        <family val="2"/>
      </rPr>
      <t>NB: Brabant Altijd Vrij jaar wordt door Arriva zakelijk met maximaal 34% korting geboden aan het zorgpersoneel bij het Jeroen Bosch Ziekenhuis.</t>
    </r>
  </si>
  <si>
    <t xml:space="preserve">Het tarief van de Ritkaart bedraagt € 4,80. Voor de interregionale lijnen 310, 400 en 401 van de concessie West-Brabant geldt een staffel van het ritkaarttarief. De Ritkaart is geldig voor een enkele rit zonder overstap. De Ritkaart is niet geldig op de Transferiumbussen en de Nightliners. </t>
  </si>
  <si>
    <t xml:space="preserve">Het tarief voor de Dalurendagkaart is € 7,55. Deze kaart is geldig van maandag t/m vrijdag vanaf 09.00 tot einde dienstregeling. De kaart is de hele dag geldig op: zaterdagen en zondagen, werkdagen in de maanden juli en augustus, Nieuwjaarsdag, Goede Vrijdag, Tweede Paasdag, Koningsdag, Hemelvaartsdag, de dag na Hemelvaartsdag, Tweede Pinksterdag en van 25 tot en met 31 december. 
De Dalurendagkaart is niet geldig op de Nightliners en Transferiumbussen.
</t>
  </si>
  <si>
    <t>Voor al het regionale nachtvervoer op vervoerrelaties binnen de OV-concessies West- en Oost-Brabant (de Nightliners) is een Ritkaart Nightliner beschikbaar voor reizigers die zonder OV-chipkaart of niet met OVpay willen reizen, met een tarief van
 € 7,58
Deze ritkaart is geldig voor één enkele rit, zonder overstap. De Retourkaart Nightliner kost € 11,37. Dit vervoerbewijs is geldig op de dag van afgifte van 09.00 uur tot 05.00 uur op de volgende dag.</t>
  </si>
  <si>
    <t xml:space="preserve">De vervoerders in de Brabantse OV-concessies voeren in hun assortiment de Rituitrijkaart. Reizigers hebben bij zwartrijden de keuze tussen een boete van  € 50,00 plus € 4,00 administratiekosten of het direct betalen van een Rituitrijkaart. Het tarief van de Rituitrijkaart is € 35,00 en is geldig voor het afmaken van de beoogde rit. </t>
  </si>
  <si>
    <t xml:space="preserve">Bravo OV-schoolticket is een reisproduct speciaal voor scholen en het tarief voor 2024 is € 35,00. Voor dat bedrag kan iedere schoolklas (maximaal 26 personen bestaande uit leerlingen van een basisschool of van een school voor voortgezet onderwijs en ten minste één begeleider) binnen de Brabantse OV-concessies reizen. Het OV-schoolticket geldt op werkdagen na 09.00 uur. De OV-schoolticket is niet geldig in de buurtbus, Transferiumbussen en nachtvervoer. </t>
  </si>
  <si>
    <t>Acceptatie alle BRENG produkten</t>
  </si>
  <si>
    <t xml:space="preserve">Streeklijn 99 die een voorziening biedt op het traject Uden – Grave – Nederasselt – Nijmegen is een bestuurlijk geknipte lijn die deels tot de bevoegdheid hoort van de provincie Gelderland, namelijk het deeltraject Nederasselt – Nijmegen en deels tot de bevoegdheid van de provincie Noord-Brabant (deeltraject Uden Grave). De exploitatie van deze lijn wordt deels uitgevoerd door Breng (de vervoerder in dit deel van de provincie Gelderland) en deels door Arriva. Deze constellatie leidt tot een complexe en voor reizigers onduidelijke situatie op het gebied van de geldigheid van tarieven en vervoerbewijzen op deze lijn. Daarom is tussen de betrokken partijen afgesproken dat op deze lijn alle bussen van Breng en Arriva de Brabantse tarieven en de tarieven van de provincie Gelderland voeren. Dit betekent dat op lijn 99 naast Brabants assortiment ook OV-chipkaart-producten van het Tariefhuis Oost (Altijd Voordeel Oost Bus, Altijd Voordeel Oost Bus en Trein, Dal Voordeel Oost Bus, Dal Voordeel Oost Bus en Trein, Dal Vrij Oost Bus, Dal Vrij Oost Bus en Trein, Weekend Vrij Oost Bus en Weekend Vrij Oost Bus en Trein) en Breng Vrij zullen worden geaccepteerd. Verder geldt er voor de ritkaarten op deze lijn een tariefstaffel. Voor de relaties op het lijnsegment Grave-Uden geldt een ritkaarttarief. </t>
  </si>
  <si>
    <t>KM tarief Breng (gewogen gemiddeld lijn 99 bepalen)</t>
  </si>
  <si>
    <t>Breng ritkaartje 1*</t>
  </si>
  <si>
    <t>Breng ritkaartje 2*</t>
  </si>
  <si>
    <t>Breng ritkaartje 3*</t>
  </si>
  <si>
    <t>Breng Dagkaart Oost</t>
  </si>
  <si>
    <t>Breng Meermanskaart</t>
  </si>
  <si>
    <t>Breng Kidskaart Oost</t>
  </si>
  <si>
    <r>
      <t xml:space="preserve">In 2024 voeren we slechts één generieke CT-dagkaart bus met een </t>
    </r>
    <r>
      <rPr>
        <b/>
        <sz val="10"/>
        <color rgb="FFFF0000"/>
        <rFont val="Arial"/>
        <family val="2"/>
      </rPr>
      <t>maximumtarief van 12,50</t>
    </r>
    <r>
      <rPr>
        <sz val="10"/>
        <color rgb="FFFF0000"/>
        <rFont val="Arial"/>
        <family val="2"/>
      </rPr>
      <t>, waarop we korting geven. De prijs (korting op het maximumtarief) en de geldigheid van het product op bussen en buurtbussen van Arriva in Nederland komt tot stand in overleg tussen de gemeente, instelling of COA en Arriva.</t>
    </r>
  </si>
  <si>
    <t>Brabant Altijd Vrij  jaar Arriva zakelijk anoniem (nieuw)</t>
  </si>
  <si>
    <r>
      <t xml:space="preserve">Voor West- en Oost-Brabant Altijd Vrij Sociaal domein geldt </t>
    </r>
    <r>
      <rPr>
        <b/>
        <sz val="10"/>
        <color rgb="FFFF0000"/>
        <rFont val="Arial"/>
        <family val="2"/>
      </rPr>
      <t>een maximumtarief van € 1.490,27 per jaa</t>
    </r>
    <r>
      <rPr>
        <sz val="10"/>
        <color rgb="FFFF0000"/>
        <rFont val="Arial"/>
        <family val="2"/>
      </rPr>
      <t xml:space="preserve">r. 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 xml:space="preserve">
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</si>
  <si>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Brabant Altijd Vrij  jaar Arriva zakelijk kind (nieuw)</t>
  </si>
  <si>
    <t>Brabant Altijd Vrij  jaar Arriva zakelijk jeugd (nieuw)</t>
  </si>
  <si>
    <t>Brabant Altijd Vrij  jaar Arriva zakelijk volwassen (nieuw)</t>
  </si>
  <si>
    <t>Brabant Altijd Vrij  jaar Arriva zakelijk senior (nieuw)</t>
  </si>
  <si>
    <r>
      <t xml:space="preserve">Voor West- en Oost-Brabant Dalvrij Sociaal domein geldt een </t>
    </r>
    <r>
      <rPr>
        <b/>
        <sz val="10"/>
        <color rgb="FFFF0000"/>
        <rFont val="Arial"/>
        <family val="2"/>
      </rPr>
      <t>maximumtarief van  € 125,00,- per jaar</t>
    </r>
    <r>
      <rPr>
        <sz val="10"/>
        <color rgb="FFFF0000"/>
        <rFont val="Arial"/>
        <family val="2"/>
      </rPr>
      <t xml:space="preserve">. Het product is beschikbaar en geldig voor het sociale domein. </t>
    </r>
    <r>
      <rPr>
        <b/>
        <sz val="10"/>
        <color rgb="FFFF0000"/>
        <rFont val="Arial"/>
        <family val="2"/>
      </rPr>
      <t xml:space="preserve">De prijs (korting op het maximumtarief) en de geldigheid van het product op bussen en buurtbussen van Arriva in de concessies West- en Oost-Brabant, komt tot stand in overleg tussen de gemeente en Arriva. </t>
    </r>
    <r>
      <rPr>
        <sz val="10"/>
        <color rgb="FFFF0000"/>
        <rFont val="Arial"/>
        <family val="2"/>
      </rPr>
      <t xml:space="preserve">
Het reisproduct is één jaar geldig ongeacht op welk moment het abonnement wordt aangevraagd/verlengd. 
Het afgekocht reisrecht is voor huidige en nieuwe gebruikers binnen het bestaande contract met Arriva geldig op werkdagen ná 09.00 uur. Op zaterdag, zondag, tijdens bijzondere dagen en op officiële schoolvakanties in de regio Zuid, de hele dag. 
Het reisproduct is niet geldig op de bussen van Hermes, de Nightliners, de Transferiumbussen en de Arriva-buslijn 165/166 (Gelderland: ’s-Hertogenbosch- Druten). Het is wel geldig op de Arriva/Breng-buslijn 99 (Nijmegen-Grave).</t>
    </r>
  </si>
  <si>
    <t>Busvoordeelpas Nijmegen (altijd i.c.m. Brabant Altijd Vrij) p-kaart</t>
  </si>
  <si>
    <t>FlexRRReis (Hengelo West en Hengelo Oost)</t>
  </si>
  <si>
    <t>Lijn 53, 73 en 74 GLD-deel</t>
  </si>
  <si>
    <t>Arriva reizen op rekening bus</t>
  </si>
  <si>
    <t>Arriva reizen op rekening trein</t>
  </si>
  <si>
    <t>ARR Tijdelijk vervangend abonnement</t>
  </si>
  <si>
    <t>ARR Dagkaart Bus</t>
  </si>
  <si>
    <t>ARR Dagkaart Bus en Trein</t>
  </si>
  <si>
    <t>ARR Dag Trein en Bus zakelijk</t>
  </si>
  <si>
    <t>ARR Dag Bus zakelijk</t>
  </si>
  <si>
    <t>Dag BTM Vrij</t>
  </si>
  <si>
    <t>Dag OV Weekend Vrij</t>
  </si>
  <si>
    <t>Dag OV Daluren</t>
  </si>
  <si>
    <t>Dal Vrij Gelderland Trein en Bus jr</t>
  </si>
  <si>
    <t>ROR BTM</t>
  </si>
  <si>
    <t>RRReis Altijd Vrij (4-11)</t>
  </si>
  <si>
    <t>RRReis Altijd Vrij (12-18)</t>
  </si>
  <si>
    <t>RRReis Altijd Vrij (19-64)</t>
  </si>
  <si>
    <t>RRReis Altijd Vrij (65+)</t>
  </si>
  <si>
    <t>Supplement Altijd Vrij ZHO (4-11)</t>
  </si>
  <si>
    <t>Supplement Altijd Vrij ZHO (12-18)</t>
  </si>
  <si>
    <t>Supplement Altijd Vrij ZHO (19-64)</t>
  </si>
  <si>
    <t>Supplement Altijd Vrij ZHO (65+)</t>
  </si>
  <si>
    <t>Twents Altijd Vrij Bus (4-11)</t>
  </si>
  <si>
    <t>Twents Altijd Vrij Bus(12-18)</t>
  </si>
  <si>
    <t>Twents Altijd Vrij Bus (19-64)</t>
  </si>
  <si>
    <t>Twents Altijd Vrij Bus (65+)</t>
  </si>
  <si>
    <t>Twents Altijd Vrij Bus &amp; Trein (4-11)</t>
  </si>
  <si>
    <t>Twents Altijd Vrij Bus &amp; Trein (12-18)</t>
  </si>
  <si>
    <t>Twents Altijd Vrij Bus &amp; Trein (19-64)</t>
  </si>
  <si>
    <t>Twents Altijd Vrij Bus &amp; Trein (65+)</t>
  </si>
  <si>
    <t>ARR SamenVoorGroen</t>
  </si>
  <si>
    <t>Dal Vrij Gelderland Bus jr</t>
  </si>
  <si>
    <t>Gelderland 100 dagen vrij bus</t>
  </si>
  <si>
    <t>Gelderland 100 dagen vrij bus en trein</t>
  </si>
  <si>
    <t>Twente 100 Dagen Vrij bus jaar</t>
  </si>
  <si>
    <t>Twente 100 Dagen Vrij bus &amp; trein jaar</t>
  </si>
  <si>
    <t>65 Plus kaartjes</t>
  </si>
  <si>
    <t>Buurtbus enkele reis</t>
  </si>
  <si>
    <t>Evenemententicket bus</t>
  </si>
  <si>
    <t>Evenemententicket bus &amp; trein</t>
  </si>
  <si>
    <t>LTI is 11,72%, maar op 0% gezet vanwege compensatie I&amp;W</t>
  </si>
  <si>
    <t>Regionale tarieven 2024 Zuid-Holland Noord</t>
  </si>
  <si>
    <t>2023 Vaststelling (afgerond)</t>
  </si>
  <si>
    <t>2023 Toegepast  (afgerond)</t>
  </si>
  <si>
    <t>2024 aanvraag (afgerond)</t>
  </si>
  <si>
    <t>2024 Toegepast (afgerond)</t>
  </si>
  <si>
    <t>Verkoop Service balie/Store</t>
  </si>
  <si>
    <t>Verkoop DC lIght</t>
  </si>
  <si>
    <t>Kilometertarief OV-chipkaart/OVpay</t>
  </si>
  <si>
    <t>2023 Vaststelling</t>
  </si>
  <si>
    <t>2024 Aanvraag</t>
  </si>
  <si>
    <t>2024 Toegepast</t>
  </si>
  <si>
    <t>OV-chipkaart tarieven</t>
  </si>
  <si>
    <t>Kilometertarief ZHN streek/stad</t>
  </si>
  <si>
    <t>KEOLIS</t>
  </si>
  <si>
    <r>
      <t xml:space="preserve">Kilometertarief ZHN HOV (Qiliners en Rnet. </t>
    </r>
    <r>
      <rPr>
        <b/>
        <sz val="10"/>
        <color rgb="FFFF0000"/>
        <rFont val="Arial"/>
        <family val="2"/>
      </rPr>
      <t>LET OP</t>
    </r>
    <r>
      <rPr>
        <sz val="10"/>
        <rFont val="Arial"/>
        <family val="2"/>
      </rPr>
      <t>: 430, 431, 432 en 497 moet wel streektarief zijn)</t>
    </r>
  </si>
  <si>
    <t>Keukenhof flatfare 850</t>
  </si>
  <si>
    <t>Alleen geldig op lijn 850</t>
  </si>
  <si>
    <t>OV-chipkaart producten</t>
  </si>
  <si>
    <t>Papieren kaartjes/DC Light</t>
  </si>
  <si>
    <t>Kinderritkaart (4 t/m 11 jaar, alleen DC-light)</t>
  </si>
  <si>
    <t>Papieren Kaart</t>
  </si>
  <si>
    <t>Gemakskaart Kids t/m 2 zones’</t>
  </si>
  <si>
    <t>Telexis (nieuw)</t>
  </si>
  <si>
    <t>Enkele reis t/m 2 zones op werkdagen voor 9:00. Maximaal 8 pers, w.v. max 6 kids van 4 t/m 11. Altijd onder begeleiding van adult. Reisduur max 45 minuten, overstappen toegestaan.</t>
  </si>
  <si>
    <t>Papieren kaartjes/DC Light+ CT</t>
  </si>
  <si>
    <t>Gemakskaartje 1 t/m 2 zones (CT als DC Light)</t>
  </si>
  <si>
    <t>Gemakskaartje 3 t/m 5 zones (CT als DC LIght)</t>
  </si>
  <si>
    <r>
      <t>Gemakskaartje</t>
    </r>
    <r>
      <rPr>
        <sz val="10"/>
        <color rgb="FFFF0000"/>
        <rFont val="Arial"/>
        <family val="2"/>
      </rPr>
      <t xml:space="preserve"> </t>
    </r>
    <r>
      <rPr>
        <sz val="10"/>
        <rFont val="Arial"/>
        <family val="2"/>
      </rPr>
      <t>6 t/m 8 zones (CT als DC Light)</t>
    </r>
  </si>
  <si>
    <t>Gemakskaartje 9 t/m 11 zones (CT, als DC Light)</t>
  </si>
  <si>
    <t>Gemakskaartje &gt; 11 zones (Geen CT, alleen DC Light)</t>
  </si>
  <si>
    <t>Papieren kaartjes/DC LIght</t>
  </si>
  <si>
    <t>NVT (via Keukenhof)</t>
  </si>
  <si>
    <t>Papieren kaartjes/DC lIght</t>
  </si>
  <si>
    <t>CT ticket</t>
  </si>
  <si>
    <t>Chipoffice</t>
  </si>
  <si>
    <t>E-ticket</t>
  </si>
  <si>
    <t>E-ticket en periodiek via DC Light</t>
  </si>
  <si>
    <t xml:space="preserve">E-ticket </t>
  </si>
  <si>
    <t>Alle lijnen ZHN</t>
  </si>
  <si>
    <t>UW-OV sterabonnement jaar 2023 en Kortingsabonnementen (alleen op lijn 295)</t>
  </si>
  <si>
    <t xml:space="preserve">Alleen Geldig op lijn 295 </t>
  </si>
  <si>
    <t>RET 65 plus Capelle Nieuw (Gratis OV)</t>
  </si>
  <si>
    <t xml:space="preserve">Alleen voor lijn 383 in de zone 5322 en 5311. </t>
  </si>
  <si>
    <t>#8040    ARR Dagkaart Bus (CT)</t>
  </si>
  <si>
    <t>#8041    ARR Dagkaart Trein (CT)</t>
  </si>
  <si>
    <t>#8042    ARR Dagkaart Trein en Bus (CT)</t>
  </si>
  <si>
    <t>Dal Vrij Gelderland Bus jr (anoniem)</t>
  </si>
  <si>
    <t>Dal Vrij Gelderland Bus jr (4-11)</t>
  </si>
  <si>
    <t>Dal Vrij Gelderland Bus jr (12-18)</t>
  </si>
  <si>
    <t>Dal Vrij Gelderland Bus jr (19-64)</t>
  </si>
  <si>
    <t>Dal Vrij Gelderland Bus jr (65+)</t>
  </si>
  <si>
    <t>Dal Vrij Gelderland Trein en Bus jr (anoniem)</t>
  </si>
  <si>
    <t>Dal Vrij Gelderland Trein en Bus jr (4-11)</t>
  </si>
  <si>
    <t>Dal Vrij Gelderland Trein en Bus jr (12-18)</t>
  </si>
  <si>
    <t>Dal Vrij Gelderland Trein en Bus jr (19-64)</t>
  </si>
  <si>
    <t>Dal Vrij Gelderland Trein en Bus jr (65+)</t>
  </si>
  <si>
    <t>all</t>
  </si>
  <si>
    <t xml:space="preserve">0.4 Noord en Oost toegevoegd. Vastrecht NS document moet ik nog ontvangen. Prijzen zijn gelijk. </t>
  </si>
  <si>
    <t>UW-OV sterabonnement maand 2024</t>
  </si>
  <si>
    <t xml:space="preserve">Randstad Noord 2024 maand  </t>
  </si>
  <si>
    <t>1.7.23</t>
  </si>
  <si>
    <t>OVC</t>
  </si>
  <si>
    <t>via DB /amadeus systeem</t>
  </si>
  <si>
    <t xml:space="preserve">24-Stunden-Ticket 1 Person Kreis Heinsberg </t>
  </si>
  <si>
    <t>24-Stunden-Ticket 1 Person Preisstufe 1</t>
  </si>
  <si>
    <t>24-Stunden-Ticket 1 Person Preisstufe 2</t>
  </si>
  <si>
    <t>24-Stunden-Ticket 1 Person Preisstufe 3</t>
  </si>
  <si>
    <t>24-Stunden-Ticket 1 Person Preisstufe 4</t>
  </si>
  <si>
    <t>Einzel-Ticket Kinder K</t>
  </si>
  <si>
    <t>Einzel-Ticket Erwachsene K</t>
  </si>
  <si>
    <t>SchöneFahrtTicket NRW Ki. 2. Klasse</t>
  </si>
  <si>
    <t>SchöneFahrtTicket NRW Erw. 2. Klasse</t>
  </si>
  <si>
    <t>SchönerTagTicket NRW Single 2. Klasse</t>
  </si>
  <si>
    <t>SchönerTagTicket NRW 5 Personen 2. Klasse</t>
  </si>
  <si>
    <t>SchöneFerienTicket NRW Sommerferien 2. Klasse</t>
  </si>
  <si>
    <t>SchöneFerienTicket NRW Oster/Herbst/Winterferien 2. Klasse</t>
  </si>
  <si>
    <t>P-2024</t>
  </si>
  <si>
    <t>Alleen nog bij Flex</t>
  </si>
  <si>
    <r>
      <rPr>
        <b/>
        <sz val="11"/>
        <color rgb="FF000000"/>
        <rFont val="Calibri"/>
        <family val="2"/>
      </rPr>
      <t>23</t>
    </r>
    <r>
      <rPr>
        <sz val="12"/>
        <color theme="1"/>
        <rFont val="Calibri"/>
        <family val="2"/>
        <scheme val="minor"/>
      </rPr>
      <t xml:space="preserve">  t.b.v. ORP</t>
    </r>
  </si>
  <si>
    <t>P-2024
incl BTW</t>
  </si>
  <si>
    <t>Enkel voor nieuwe klanten (moet ingeregeld worden in systeem, pas vanaf BC Flex)</t>
  </si>
  <si>
    <r>
      <t xml:space="preserve">Dagkaart </t>
    </r>
    <r>
      <rPr>
        <b/>
        <i/>
        <sz val="11"/>
        <color rgb="FF000000"/>
        <rFont val="Calibri"/>
        <family val="2"/>
      </rPr>
      <t>(voorheen 1 Dag trein vrij)</t>
    </r>
  </si>
  <si>
    <r>
      <t>Dagkaart</t>
    </r>
    <r>
      <rPr>
        <b/>
        <i/>
        <sz val="11"/>
        <color rgb="FF000000"/>
        <rFont val="Calibri"/>
        <family val="2"/>
      </rPr>
      <t xml:space="preserve"> (voorheen 1 Dag trein vrij)</t>
    </r>
  </si>
  <si>
    <r>
      <rPr>
        <b/>
        <sz val="11"/>
        <color rgb="FFFF0000"/>
        <rFont val="Calibri"/>
        <family val="2"/>
      </rPr>
      <t>*)</t>
    </r>
    <r>
      <rPr>
        <b/>
        <sz val="11"/>
        <color rgb="FF000000"/>
        <rFont val="Calibri"/>
        <family val="2"/>
      </rPr>
      <t>Toelichting codering IC direct toeslagen NS Zakelijk:</t>
    </r>
  </si>
  <si>
    <r>
      <t xml:space="preserve">Intercity direct toeslagen met VAR-codes </t>
    </r>
    <r>
      <rPr>
        <b/>
        <sz val="11"/>
        <color rgb="FF000000"/>
        <rFont val="Calibri"/>
        <family val="2"/>
      </rPr>
      <t>5101, 5102 en 5103</t>
    </r>
    <r>
      <rPr>
        <sz val="12"/>
        <color theme="1"/>
        <rFont val="Calibri"/>
        <family val="2"/>
        <scheme val="minor"/>
      </rPr>
      <t xml:space="preserve">:  t.b.v. afgifte </t>
    </r>
    <r>
      <rPr>
        <b/>
        <sz val="11"/>
        <color rgb="FF000000"/>
        <rFont val="Calibri"/>
        <family val="2"/>
      </rPr>
      <t>via automaat</t>
    </r>
    <r>
      <rPr>
        <sz val="12"/>
        <color theme="1"/>
        <rFont val="Calibri"/>
        <family val="2"/>
        <scheme val="minor"/>
      </rPr>
      <t xml:space="preserve"> met € 0,00-prijs (prijs wordt achteraf in rekening gebracht)</t>
    </r>
  </si>
  <si>
    <r>
      <t xml:space="preserve">Intercity direct toeslagen met VAR-codes </t>
    </r>
    <r>
      <rPr>
        <b/>
        <sz val="11"/>
        <color rgb="FF000000"/>
        <rFont val="Calibri"/>
        <family val="2"/>
      </rPr>
      <t>5106, 5107 en 5108 (codes idem als IC direct toeslagen Consumenten)</t>
    </r>
    <r>
      <rPr>
        <sz val="12"/>
        <color theme="1"/>
        <rFont val="Calibri"/>
        <family val="2"/>
        <scheme val="minor"/>
      </rPr>
      <t xml:space="preserve">:  voor prijsberekening via </t>
    </r>
    <r>
      <rPr>
        <b/>
        <sz val="11"/>
        <color rgb="FF000000"/>
        <rFont val="Calibri"/>
        <family val="2"/>
      </rPr>
      <t>backoffice</t>
    </r>
    <r>
      <rPr>
        <sz val="12"/>
        <color theme="1"/>
        <rFont val="Calibri"/>
        <family val="2"/>
        <scheme val="minor"/>
      </rPr>
      <t xml:space="preserve"> met actuele prijs </t>
    </r>
  </si>
  <si>
    <t>Limburg / NS</t>
  </si>
  <si>
    <t>0.5 Limburg correct + update Oost + vastrecht NS</t>
  </si>
  <si>
    <t>Verkoop POS/Quarto</t>
  </si>
  <si>
    <t>0.9 Aanpassing Twente + tariff ID netabonnementen</t>
  </si>
  <si>
    <t>flexRRReis Rijssen - Holten</t>
  </si>
  <si>
    <t>Oost / Noord</t>
  </si>
  <si>
    <t>d.d. 14-12-2023</t>
  </si>
  <si>
    <t>1.0 Aanpassing Altijd Vrij RRReis maand en jaarprijzen voor 2023 en toevoeging Noord verkoopkanaal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</si>
</sst>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5">
    <numFmt numFmtId="7" formatCode="&quot;€&quot;\ #,##0.00;&quot;€&quot;\ \-#,##0.00"/>
    <numFmt numFmtId="8" formatCode="&quot;€&quot;\ #,##0.00;[Red]&quot;€&quot;\ \-#,##0.00"/>
    <numFmt numFmtId="44" formatCode="_ &quot;€&quot;\ * #,##0.00_ ;_ &quot;€&quot;\ * \-#,##0.00_ ;_ &quot;€&quot;\ * &quot;-&quot;??_ ;_ @_ "/>
    <numFmt numFmtId="43" formatCode="_ * #,##0.00_ ;_ * \-#,##0.00_ ;_ * &quot;-&quot;??_ ;_ @_ "/>
    <numFmt numFmtId="164" formatCode="_(&quot;€&quot;\ * #,##0.00_);_(&quot;€&quot;\ * \(#,##0.00\);_(&quot;€&quot;\ * &quot;-&quot;??_);_(@_)"/>
    <numFmt numFmtId="165" formatCode="_ &quot;€&quot;* #,##0.00_ ;_ &quot;€&quot;* \-#,##0.00_ ;_ &quot;€&quot;* &quot;-&quot;??_ ;_ @_ "/>
    <numFmt numFmtId="166" formatCode="_ &quot;€&quot;\ * #,##0.000_ ;_ &quot;€&quot;\ * \-#,##0.000_ ;_ &quot;€&quot;\ * &quot;-&quot;??_ ;_ @_ "/>
    <numFmt numFmtId="167" formatCode="&quot;€&quot;\ #,##0.000"/>
    <numFmt numFmtId="168" formatCode="0_ ;\-0\ "/>
    <numFmt numFmtId="169" formatCode="&quot;€&quot;#,##0.00"/>
    <numFmt numFmtId="170" formatCode="&quot;€&quot;\ #,##0.00"/>
    <numFmt numFmtId="171" formatCode="_ [$€-413]\ * #,##0.00_ ;_ [$€-413]\ * \-#,##0.00_ ;_ [$€-413]\ * &quot;-&quot;??_ ;_ @_ "/>
    <numFmt numFmtId="172" formatCode="&quot;€&quot;#,##0.00;[Red]&quot;€&quot;\-#,##0.00"/>
    <numFmt numFmtId="173" formatCode="[$€-413]\ #,##0.000"/>
    <numFmt numFmtId="174" formatCode="[$€-413]\ #,##0.00"/>
    <numFmt numFmtId="175" formatCode="_ &quot;€&quot;* #,##0.000_ ;_ &quot;€&quot;* \-#,##0.000_ ;_ &quot;€&quot;* &quot;-&quot;???_ ;_ @_ "/>
    <numFmt numFmtId="176" formatCode="_ &quot;€&quot;\ * #.##0.00_ ;_ &quot;€&quot;\ * \-#.##0.00_ ;_ &quot;€&quot;\ * &quot;-&quot;??_ ;_ @_ "/>
    <numFmt numFmtId="177" formatCode="&quot;€&quot;\ #,##0.0000"/>
    <numFmt numFmtId="178" formatCode="#,##0.000"/>
    <numFmt numFmtId="179" formatCode="_ &quot;€&quot;\ * #,##0.0000_ ;_ &quot;€&quot;\ * \-#,##0.0000_ ;_ &quot;€&quot;\ * &quot;-&quot;??_ ;_ @_ "/>
    <numFmt numFmtId="180" formatCode="_-&quot;€&quot;\ * #,##0.00_-;_-&quot;€&quot;\ * #,##0.00\-;_-&quot;€&quot;\ * &quot;-&quot;??_-;_-@_-"/>
    <numFmt numFmtId="181" formatCode="_ [$€-2]\ * #,##0.000_ ;_ [$€-2]\ * \-#,##0.000_ ;_ [$€-2]\ * &quot;-&quot;???_ ;_ @_ "/>
    <numFmt numFmtId="182" formatCode="_ &quot;€&quot;\ * #,##0.0000_ ;_ &quot;€&quot;\ * \-#,##0.0000_ ;_ &quot;€&quot;\ * &quot;-&quot;????_ ;_ @_ "/>
    <numFmt numFmtId="183" formatCode="00000.00"/>
    <numFmt numFmtId="184" formatCode="000"/>
    <numFmt numFmtId="185" formatCode="00000.000"/>
    <numFmt numFmtId="186" formatCode="00000"/>
    <numFmt numFmtId="187" formatCode="0.000%"/>
    <numFmt numFmtId="188" formatCode="0.0%"/>
    <numFmt numFmtId="189" formatCode="_ &quot;€&quot;\ * #,##0.00000_ ;_ &quot;€&quot;\ * \-#,##0.00000_ ;_ &quot;€&quot;\ * &quot;-&quot;??_ ;_ @_ "/>
    <numFmt numFmtId="190" formatCode="_ * #,##0.0000_ ;_ * \-#,##0.0000_ ;_ * &quot;-&quot;??_ ;_ @_ "/>
    <numFmt numFmtId="191" formatCode="0.000"/>
    <numFmt numFmtId="192" formatCode="0.0000"/>
    <numFmt numFmtId="193" formatCode="_ &quot;€&quot;\ * #,##0.000_ ;_ &quot;€&quot;\ * \-#,##0.000_ ;_ &quot;€&quot;\ * &quot;-&quot;???_ ;_ @_ "/>
    <numFmt numFmtId="194" formatCode="_-* #,##0.00_-;_-* #,##0.00\-;_-* &quot;-&quot;??_-;_-@_-"/>
  </numFmts>
  <fonts count="122">
    <font>
      <sz val="12"/>
      <color theme="1"/>
      <name val="Calibri"/>
      <family val="2"/>
      <scheme val="minor"/>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1"/>
      <color theme="1"/>
      <name val="Calibri"/>
      <family val="2"/>
    </font>
    <font>
      <sz val="10"/>
      <color theme="1"/>
      <name val="Arial"/>
      <family val="2"/>
    </font>
    <font>
      <sz val="10"/>
      <color theme="0" tint="-0.499984740745262"/>
      <name val="Arial"/>
      <family val="2"/>
    </font>
    <font>
      <sz val="10"/>
      <name val="Arial"/>
      <family val="2"/>
    </font>
    <font>
      <b/>
      <sz val="10"/>
      <color theme="1"/>
      <name val="Arial"/>
      <family val="2"/>
    </font>
    <font>
      <b/>
      <sz val="10"/>
      <color theme="0" tint="-0.499984740745262"/>
      <name val="Arial"/>
      <family val="2"/>
    </font>
    <font>
      <b/>
      <sz val="10"/>
      <name val="Arial"/>
      <family val="2"/>
    </font>
    <font>
      <b/>
      <sz val="10"/>
      <color rgb="FFFF0000"/>
      <name val="Arial"/>
      <family val="2"/>
    </font>
    <font>
      <sz val="10"/>
      <color rgb="FF000000"/>
      <name val="Arial"/>
      <family val="2"/>
    </font>
    <font>
      <sz val="10"/>
      <color theme="0" tint="-0.34998626667073579"/>
      <name val="Arial"/>
      <family val="2"/>
    </font>
    <font>
      <sz val="12"/>
      <color theme="1"/>
      <name val="Calibri"/>
      <family val="2"/>
      <scheme val="minor"/>
    </font>
    <font>
      <i/>
      <sz val="10"/>
      <color theme="1"/>
      <name val="Arial"/>
      <family val="2"/>
    </font>
    <font>
      <sz val="10"/>
      <color rgb="FF1F497D"/>
      <name val="Arial"/>
      <family val="2"/>
    </font>
    <font>
      <sz val="10"/>
      <color rgb="FFFF0000"/>
      <name val="Arial"/>
      <family val="2"/>
    </font>
    <font>
      <b/>
      <i/>
      <sz val="10"/>
      <color theme="0" tint="-0.499984740745262"/>
      <name val="Arial"/>
      <family val="2"/>
    </font>
    <font>
      <b/>
      <sz val="10"/>
      <color theme="1" tint="0.499984740745262"/>
      <name val="Arial"/>
      <family val="2"/>
    </font>
    <font>
      <b/>
      <sz val="10"/>
      <color theme="2" tint="-0.499984740745262"/>
      <name val="Arial"/>
      <family val="2"/>
    </font>
    <font>
      <sz val="10"/>
      <color theme="1" tint="0.499984740745262"/>
      <name val="Arial"/>
      <family val="2"/>
    </font>
    <font>
      <sz val="10"/>
      <color theme="2" tint="-0.499984740745262"/>
      <name val="Arial"/>
      <family val="2"/>
    </font>
    <font>
      <sz val="10"/>
      <color rgb="FFC00000"/>
      <name val="Arial"/>
      <family val="2"/>
    </font>
    <font>
      <b/>
      <sz val="8"/>
      <color indexed="81"/>
      <name val="Tahoma"/>
      <family val="2"/>
    </font>
    <font>
      <sz val="8"/>
      <color indexed="81"/>
      <name val="Tahoma"/>
      <family val="2"/>
    </font>
    <font>
      <sz val="10"/>
      <name val="Calibri"/>
      <family val="2"/>
      <scheme val="minor"/>
    </font>
    <font>
      <sz val="10"/>
      <color theme="1"/>
      <name val="Calibri"/>
      <family val="2"/>
    </font>
    <font>
      <sz val="10"/>
      <name val="Calibri"/>
      <family val="2"/>
    </font>
    <font>
      <sz val="10"/>
      <color rgb="FF222222"/>
      <name val="Arial"/>
      <family val="2"/>
    </font>
    <font>
      <sz val="10"/>
      <color indexed="8"/>
      <name val="Arial"/>
      <family val="2"/>
    </font>
    <font>
      <sz val="10"/>
      <color theme="0" tint="-0.499984740745262"/>
      <name val="Calibri"/>
      <family val="2"/>
      <scheme val="minor"/>
    </font>
    <font>
      <u/>
      <sz val="10"/>
      <color theme="1"/>
      <name val="Arial"/>
      <family val="2"/>
    </font>
    <font>
      <sz val="11"/>
      <color theme="1"/>
      <name val="Calibri"/>
      <family val="2"/>
      <scheme val="minor"/>
    </font>
    <font>
      <b/>
      <sz val="11"/>
      <color rgb="FFFF0000"/>
      <name val="Calibri"/>
      <family val="2"/>
    </font>
    <font>
      <sz val="11"/>
      <name val="Calibri"/>
      <family val="2"/>
    </font>
    <font>
      <b/>
      <sz val="11"/>
      <color theme="1"/>
      <name val="Calibri"/>
      <family val="2"/>
    </font>
    <font>
      <b/>
      <sz val="11"/>
      <color rgb="FFFF0000"/>
      <name val="Calibri"/>
      <family val="2"/>
      <scheme val="minor"/>
    </font>
    <font>
      <sz val="12"/>
      <color theme="0" tint="-0.499984740745262"/>
      <name val="Calibri"/>
      <family val="2"/>
      <scheme val="minor"/>
    </font>
    <font>
      <sz val="12"/>
      <name val="Calibri"/>
      <family val="2"/>
      <scheme val="minor"/>
    </font>
    <font>
      <sz val="11"/>
      <color theme="0" tint="-0.499984740745262"/>
      <name val="Calibri"/>
      <family val="2"/>
    </font>
    <font>
      <sz val="10"/>
      <color theme="0" tint="-0.499984740745262"/>
      <name val="Calibri"/>
      <family val="2"/>
    </font>
    <font>
      <sz val="11"/>
      <color theme="1"/>
      <name val="Calibri"/>
      <family val="2"/>
    </font>
    <font>
      <sz val="10"/>
      <color theme="2" tint="-0.249977111117893"/>
      <name val="Arial"/>
      <family val="2"/>
    </font>
    <font>
      <b/>
      <sz val="10"/>
      <color theme="2" tint="-0.249977111117893"/>
      <name val="Arial"/>
      <family val="2"/>
    </font>
    <font>
      <sz val="11"/>
      <color rgb="FFFF0000"/>
      <name val="Calibri"/>
      <family val="2"/>
    </font>
    <font>
      <sz val="11"/>
      <color rgb="FF000000"/>
      <name val="Calibri"/>
      <family val="2"/>
    </font>
    <font>
      <i/>
      <sz val="11"/>
      <color rgb="FFFF0000"/>
      <name val="Calibri"/>
      <family val="2"/>
    </font>
    <font>
      <sz val="14"/>
      <color rgb="FFFF0000"/>
      <name val="Calibri"/>
      <family val="2"/>
    </font>
    <font>
      <b/>
      <sz val="9"/>
      <color indexed="81"/>
      <name val="Tahoma"/>
      <family val="2"/>
    </font>
    <font>
      <sz val="9"/>
      <color indexed="81"/>
      <name val="Tahoma"/>
      <family val="2"/>
    </font>
    <font>
      <b/>
      <sz val="9"/>
      <color rgb="FF000000"/>
      <name val="Tahoma"/>
      <family val="2"/>
    </font>
    <font>
      <sz val="9"/>
      <color rgb="FF000000"/>
      <name val="Tahoma"/>
      <family val="2"/>
    </font>
    <font>
      <strike/>
      <sz val="10"/>
      <color rgb="FFFF0000"/>
      <name val="Arial"/>
      <family val="2"/>
    </font>
    <font>
      <sz val="9"/>
      <color indexed="81"/>
      <name val="Tahoma"/>
      <charset val="1"/>
    </font>
    <font>
      <sz val="11"/>
      <color rgb="FF44546A"/>
      <name val="Calibri"/>
      <family val="2"/>
      <scheme val="minor"/>
    </font>
    <font>
      <b/>
      <sz val="9"/>
      <color indexed="81"/>
      <name val="Tahoma"/>
      <charset val="1"/>
    </font>
    <font>
      <sz val="11"/>
      <color rgb="FF44546A"/>
      <name val="Calibri"/>
      <family val="2"/>
    </font>
    <font>
      <b/>
      <sz val="10"/>
      <color theme="1"/>
      <name val="Calibri"/>
      <family val="2"/>
      <scheme val="minor"/>
    </font>
    <font>
      <sz val="10"/>
      <color theme="1"/>
      <name val="Calibri"/>
      <family val="2"/>
      <scheme val="minor"/>
    </font>
    <font>
      <b/>
      <sz val="10"/>
      <color theme="1"/>
      <name val="Calibri"/>
      <family val="2"/>
    </font>
    <font>
      <strike/>
      <sz val="10"/>
      <name val="Arial"/>
      <family val="2"/>
    </font>
    <font>
      <u/>
      <sz val="10"/>
      <color theme="10"/>
      <name val="Arial"/>
      <family val="2"/>
    </font>
    <font>
      <sz val="11"/>
      <color theme="0"/>
      <name val="Calibri"/>
      <family val="2"/>
      <scheme val="minor"/>
    </font>
    <font>
      <u/>
      <sz val="8.5"/>
      <color theme="10"/>
      <name val="Arial"/>
      <family val="2"/>
    </font>
    <font>
      <u/>
      <sz val="11"/>
      <color theme="10"/>
      <name val="Calibri"/>
      <family val="2"/>
    </font>
    <font>
      <u/>
      <sz val="11"/>
      <color theme="10"/>
      <name val="Calibri"/>
      <family val="2"/>
      <scheme val="minor"/>
    </font>
    <font>
      <sz val="11"/>
      <color rgb="FF9C6500"/>
      <name val="Calibri"/>
      <family val="2"/>
      <scheme val="minor"/>
    </font>
    <font>
      <sz val="11"/>
      <color indexed="8"/>
      <name val="Calibri"/>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sz val="28"/>
      <color theme="0" tint="-0.499984740745262"/>
      <name val="Calibri"/>
      <family val="2"/>
    </font>
    <font>
      <b/>
      <sz val="12"/>
      <color rgb="FF000000"/>
      <name val="Calibri"/>
      <family val="2"/>
    </font>
    <font>
      <b/>
      <sz val="11"/>
      <color rgb="FF000000"/>
      <name val="Calibri"/>
      <family val="2"/>
    </font>
    <font>
      <b/>
      <sz val="22"/>
      <color rgb="FF000000"/>
      <name val="Calibri"/>
      <family val="2"/>
    </font>
    <font>
      <b/>
      <sz val="18"/>
      <name val="Calibri"/>
      <family val="2"/>
    </font>
    <font>
      <sz val="16"/>
      <color rgb="FF000000"/>
      <name val="Calibri"/>
      <family val="2"/>
    </font>
    <font>
      <b/>
      <sz val="14"/>
      <color rgb="FFFFFFFF"/>
      <name val="Calibri"/>
      <family val="2"/>
    </font>
    <font>
      <b/>
      <sz val="14"/>
      <color rgb="FF000000"/>
      <name val="Calibri"/>
      <family val="2"/>
    </font>
    <font>
      <sz val="14"/>
      <color rgb="FF000000"/>
      <name val="Calibri"/>
      <family val="2"/>
    </font>
    <font>
      <b/>
      <i/>
      <sz val="11"/>
      <color rgb="FF000000"/>
      <name val="Calibri"/>
      <family val="2"/>
    </font>
    <font>
      <sz val="11"/>
      <color theme="3" tint="0.39997558519241921"/>
      <name val="Calibri"/>
      <family val="2"/>
    </font>
    <font>
      <sz val="11"/>
      <color rgb="FF808080"/>
      <name val="Calibri"/>
      <family val="2"/>
    </font>
    <font>
      <b/>
      <sz val="11"/>
      <name val="Calibri"/>
      <family val="2"/>
    </font>
    <font>
      <b/>
      <i/>
      <sz val="14"/>
      <color rgb="FF000000"/>
      <name val="Calibri"/>
      <family val="2"/>
    </font>
    <font>
      <b/>
      <sz val="14"/>
      <name val="Calibri"/>
      <family val="2"/>
    </font>
    <font>
      <b/>
      <sz val="14"/>
      <name val="NS Sans"/>
    </font>
    <font>
      <b/>
      <sz val="10"/>
      <name val="NS Sans"/>
    </font>
    <font>
      <i/>
      <sz val="11"/>
      <name val="Calibri"/>
      <family val="2"/>
    </font>
    <font>
      <sz val="10"/>
      <name val="NS Sans"/>
    </font>
    <font>
      <b/>
      <sz val="22"/>
      <color rgb="FFFFFFFF"/>
      <name val="Calibri"/>
      <family val="2"/>
    </font>
    <font>
      <b/>
      <sz val="22"/>
      <name val="Calibri"/>
      <family val="2"/>
    </font>
    <font>
      <b/>
      <sz val="18"/>
      <color rgb="FF000000"/>
      <name val="Calibri"/>
      <family val="2"/>
    </font>
    <font>
      <i/>
      <sz val="11"/>
      <color rgb="FF000000"/>
      <name val="Calibri"/>
      <family val="2"/>
    </font>
  </fonts>
  <fills count="62">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rgb="FFFFFFCC"/>
        <bgColor indexed="64"/>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rgb="FF92D050"/>
        <bgColor indexed="64"/>
      </patternFill>
    </fill>
    <fill>
      <patternFill patternType="solid">
        <fgColor rgb="FFFFC000"/>
        <bgColor indexed="64"/>
      </patternFill>
    </fill>
    <fill>
      <patternFill patternType="solid">
        <fgColor theme="2"/>
        <bgColor indexed="64"/>
      </patternFill>
    </fill>
    <fill>
      <patternFill patternType="solid">
        <fgColor theme="9"/>
        <bgColor indexed="64"/>
      </patternFill>
    </fill>
    <fill>
      <patternFill patternType="solid">
        <fgColor rgb="FFFFFF00"/>
        <bgColor rgb="FFFFFF00"/>
      </patternFill>
    </fill>
    <fill>
      <patternFill patternType="solid">
        <fgColor rgb="FF99CC00"/>
        <bgColor rgb="FF99CC00"/>
      </patternFill>
    </fill>
    <fill>
      <patternFill patternType="solid">
        <fgColor rgb="FFFFFF00"/>
        <bgColor rgb="FFFFCC00"/>
      </patternFill>
    </fill>
    <fill>
      <patternFill patternType="solid">
        <fgColor rgb="FF92D050"/>
        <bgColor rgb="FF99CC00"/>
      </patternFill>
    </fill>
    <fill>
      <patternFill patternType="solid">
        <fgColor theme="4" tint="0.59999389629810485"/>
        <bgColor indexed="64"/>
      </patternFill>
    </fill>
    <fill>
      <patternFill patternType="solid">
        <fgColor rgb="FFC00000"/>
        <bgColor indexed="64"/>
      </patternFill>
    </fill>
    <fill>
      <patternFill patternType="solid">
        <fgColor theme="0" tint="-4.9989318521683403E-2"/>
        <bgColor indexed="64"/>
      </patternFill>
    </fill>
    <fill>
      <patternFill patternType="solid">
        <fgColor rgb="FF8497B0"/>
        <bgColor rgb="FF000000"/>
      </patternFill>
    </fill>
    <fill>
      <patternFill patternType="solid">
        <fgColor rgb="FF92D050"/>
        <bgColor rgb="FF000000"/>
      </patternFill>
    </fill>
    <fill>
      <patternFill patternType="solid">
        <fgColor rgb="FFF2F2F2"/>
        <bgColor rgb="FF000000"/>
      </patternFill>
    </fill>
    <fill>
      <patternFill patternType="solid">
        <fgColor rgb="FFD9D9D9"/>
        <bgColor rgb="FF000000"/>
      </patternFill>
    </fill>
    <fill>
      <patternFill patternType="solid">
        <fgColor rgb="FFFFFFFF"/>
        <bgColor rgb="FF000000"/>
      </patternFill>
    </fill>
    <fill>
      <patternFill patternType="solid">
        <fgColor rgb="FF000099"/>
        <bgColor rgb="FF000000"/>
      </patternFill>
    </fill>
    <fill>
      <patternFill patternType="solid">
        <fgColor theme="2" tint="-9.9978637043366805E-2"/>
        <bgColor indexed="64"/>
      </patternFill>
    </fill>
    <fill>
      <patternFill patternType="solid">
        <fgColor theme="5" tint="0.39997558519241921"/>
        <bgColor indexed="64"/>
      </patternFill>
    </fill>
    <fill>
      <patternFill patternType="solid">
        <fgColor rgb="FFFF9999"/>
        <bgColor indexed="64"/>
      </patternFill>
    </fill>
    <fill>
      <patternFill patternType="solid">
        <fgColor rgb="FFFFEB9C"/>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5"/>
      </patternFill>
    </fill>
    <fill>
      <patternFill patternType="solid">
        <fgColor indexed="42"/>
      </patternFill>
    </fill>
    <fill>
      <patternFill patternType="solid">
        <fgColor indexed="47"/>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s>
  <borders count="8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right style="thin">
        <color indexed="64"/>
      </right>
      <top/>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diagonal/>
    </border>
    <border>
      <left style="thin">
        <color indexed="64"/>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s>
  <cellStyleXfs count="684">
    <xf numFmtId="0" fontId="0" fillId="0" borderId="0"/>
    <xf numFmtId="0" fontId="19" fillId="0" borderId="0"/>
    <xf numFmtId="165"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20" fillId="0" borderId="0"/>
    <xf numFmtId="44" fontId="20" fillId="0" borderId="0" applyFont="0" applyFill="0" applyBorder="0" applyAlignment="0" applyProtection="0"/>
    <xf numFmtId="43" fontId="20" fillId="0" borderId="0" applyFont="0" applyFill="0" applyBorder="0" applyAlignment="0" applyProtection="0"/>
    <xf numFmtId="180" fontId="22" fillId="0" borderId="0" applyFont="0" applyFill="0" applyBorder="0" applyAlignment="0" applyProtection="0"/>
    <xf numFmtId="0" fontId="48" fillId="0" borderId="0"/>
    <xf numFmtId="9" fontId="48" fillId="0" borderId="0" applyFont="0" applyFill="0" applyBorder="0" applyAlignment="0" applyProtection="0"/>
    <xf numFmtId="164" fontId="29" fillId="0" borderId="0" applyFont="0" applyFill="0" applyBorder="0" applyAlignment="0" applyProtection="0"/>
    <xf numFmtId="0" fontId="18" fillId="0" borderId="0"/>
    <xf numFmtId="0" fontId="57" fillId="0" borderId="0"/>
    <xf numFmtId="0" fontId="18" fillId="0" borderId="0"/>
    <xf numFmtId="165" fontId="18" fillId="0" borderId="0" applyFont="0" applyFill="0" applyBorder="0" applyAlignment="0" applyProtection="0"/>
    <xf numFmtId="43" fontId="18" fillId="0" borderId="0" applyFont="0" applyFill="0" applyBorder="0" applyAlignment="0" applyProtection="0"/>
    <xf numFmtId="0" fontId="17" fillId="0" borderId="0"/>
    <xf numFmtId="165" fontId="17" fillId="0" borderId="0" applyFont="0" applyFill="0" applyBorder="0" applyAlignment="0" applyProtection="0"/>
    <xf numFmtId="9" fontId="17" fillId="0" borderId="0" applyFont="0" applyFill="0" applyBorder="0" applyAlignment="0" applyProtection="0"/>
    <xf numFmtId="0" fontId="16" fillId="0" borderId="0"/>
    <xf numFmtId="165" fontId="16" fillId="0" borderId="0" applyFont="0" applyFill="0" applyBorder="0" applyAlignment="0" applyProtection="0"/>
    <xf numFmtId="43" fontId="16" fillId="0" borderId="0" applyFont="0" applyFill="0" applyBorder="0" applyAlignment="0" applyProtection="0"/>
    <xf numFmtId="0" fontId="15" fillId="0" borderId="0"/>
    <xf numFmtId="165" fontId="15" fillId="0" borderId="0" applyFont="0" applyFill="0" applyBorder="0" applyAlignment="0" applyProtection="0"/>
    <xf numFmtId="43" fontId="15" fillId="0" borderId="0" applyFont="0" applyFill="0" applyBorder="0" applyAlignment="0" applyProtection="0"/>
    <xf numFmtId="0" fontId="14" fillId="0" borderId="0"/>
    <xf numFmtId="165" fontId="14" fillId="0" borderId="0" applyFont="0" applyFill="0" applyBorder="0" applyAlignment="0" applyProtection="0"/>
    <xf numFmtId="43" fontId="14" fillId="0" borderId="0" applyFont="0" applyFill="0" applyBorder="0" applyAlignment="0" applyProtection="0"/>
    <xf numFmtId="0" fontId="13" fillId="0" borderId="0"/>
    <xf numFmtId="165" fontId="13" fillId="0" borderId="0" applyFont="0" applyFill="0" applyBorder="0" applyAlignment="0" applyProtection="0"/>
    <xf numFmtId="43" fontId="13" fillId="0" borderId="0" applyFont="0" applyFill="0" applyBorder="0" applyAlignment="0" applyProtection="0"/>
    <xf numFmtId="9" fontId="13" fillId="0" borderId="0" applyFont="0" applyFill="0" applyBorder="0" applyAlignment="0" applyProtection="0"/>
    <xf numFmtId="44" fontId="20" fillId="0" borderId="0" applyFont="0" applyFill="0" applyBorder="0" applyAlignment="0" applyProtection="0"/>
    <xf numFmtId="43" fontId="20" fillId="0" borderId="0" applyFont="0" applyFill="0" applyBorder="0" applyAlignment="0" applyProtection="0"/>
    <xf numFmtId="0" fontId="13" fillId="0" borderId="0"/>
    <xf numFmtId="0" fontId="13" fillId="0" borderId="0"/>
    <xf numFmtId="0" fontId="13" fillId="0" borderId="0"/>
    <xf numFmtId="165" fontId="13" fillId="0" borderId="0" applyFont="0" applyFill="0" applyBorder="0" applyAlignment="0" applyProtection="0"/>
    <xf numFmtId="43" fontId="13" fillId="0" borderId="0" applyFont="0" applyFill="0" applyBorder="0" applyAlignment="0" applyProtection="0"/>
    <xf numFmtId="0" fontId="13" fillId="0" borderId="0"/>
    <xf numFmtId="165" fontId="13" fillId="0" borderId="0" applyFont="0" applyFill="0" applyBorder="0" applyAlignment="0" applyProtection="0"/>
    <xf numFmtId="9" fontId="13" fillId="0" borderId="0" applyFont="0" applyFill="0" applyBorder="0" applyAlignment="0" applyProtection="0"/>
    <xf numFmtId="0" fontId="13" fillId="0" borderId="0"/>
    <xf numFmtId="165" fontId="13" fillId="0" borderId="0" applyFont="0" applyFill="0" applyBorder="0" applyAlignment="0" applyProtection="0"/>
    <xf numFmtId="43" fontId="13" fillId="0" borderId="0" applyFont="0" applyFill="0" applyBorder="0" applyAlignment="0" applyProtection="0"/>
    <xf numFmtId="0" fontId="12" fillId="0" borderId="0"/>
    <xf numFmtId="165" fontId="12" fillId="0" borderId="0" applyFont="0" applyFill="0" applyBorder="0" applyAlignment="0" applyProtection="0"/>
    <xf numFmtId="43" fontId="12" fillId="0" borderId="0" applyFont="0" applyFill="0" applyBorder="0" applyAlignment="0" applyProtection="0"/>
    <xf numFmtId="43" fontId="48" fillId="0" borderId="0" applyFont="0" applyFill="0" applyBorder="0" applyAlignment="0" applyProtection="0"/>
    <xf numFmtId="0" fontId="22" fillId="0" borderId="0"/>
    <xf numFmtId="44" fontId="48" fillId="0" borderId="0" applyFont="0" applyFill="0" applyBorder="0" applyAlignment="0" applyProtection="0"/>
    <xf numFmtId="0" fontId="11" fillId="0" borderId="0"/>
    <xf numFmtId="165" fontId="11" fillId="0" borderId="0" applyFont="0" applyFill="0" applyBorder="0" applyAlignment="0" applyProtection="0"/>
    <xf numFmtId="43" fontId="11" fillId="0" borderId="0" applyFont="0" applyFill="0" applyBorder="0" applyAlignment="0" applyProtection="0"/>
    <xf numFmtId="0" fontId="10" fillId="0" borderId="0"/>
    <xf numFmtId="0" fontId="9" fillId="0" borderId="0"/>
    <xf numFmtId="0" fontId="8" fillId="0" borderId="0"/>
    <xf numFmtId="0" fontId="8" fillId="0" borderId="0"/>
    <xf numFmtId="0" fontId="7" fillId="0" borderId="0"/>
    <xf numFmtId="0" fontId="7" fillId="0" borderId="0"/>
    <xf numFmtId="165" fontId="7" fillId="0" borderId="0" applyFont="0" applyFill="0" applyBorder="0" applyAlignment="0" applyProtection="0"/>
    <xf numFmtId="43" fontId="7" fillId="0" borderId="0" applyFont="0" applyFill="0" applyBorder="0" applyAlignment="0" applyProtection="0"/>
    <xf numFmtId="0" fontId="6" fillId="0" borderId="0"/>
    <xf numFmtId="165" fontId="6" fillId="0" borderId="0" applyFont="0" applyFill="0" applyBorder="0" applyAlignment="0" applyProtection="0"/>
    <xf numFmtId="43" fontId="6" fillId="0" borderId="0" applyFont="0" applyFill="0" applyBorder="0" applyAlignment="0" applyProtection="0"/>
    <xf numFmtId="0" fontId="6" fillId="0" borderId="0"/>
    <xf numFmtId="165" fontId="6" fillId="0" borderId="0" applyFont="0" applyFill="0" applyBorder="0" applyAlignment="0" applyProtection="0"/>
    <xf numFmtId="0" fontId="6" fillId="0" borderId="0"/>
    <xf numFmtId="165" fontId="6" fillId="0" borderId="0" applyFont="0" applyFill="0" applyBorder="0" applyAlignment="0" applyProtection="0"/>
    <xf numFmtId="9" fontId="6" fillId="0" borderId="0" applyFont="0" applyFill="0" applyBorder="0" applyAlignment="0" applyProtection="0"/>
    <xf numFmtId="0" fontId="4" fillId="0" borderId="0"/>
    <xf numFmtId="165" fontId="4" fillId="0" borderId="0" applyFont="0" applyFill="0" applyBorder="0" applyAlignment="0" applyProtection="0"/>
    <xf numFmtId="0" fontId="4" fillId="0" borderId="0"/>
    <xf numFmtId="165" fontId="4" fillId="0" borderId="0" applyFont="0" applyFill="0" applyBorder="0" applyAlignment="0" applyProtection="0"/>
    <xf numFmtId="0" fontId="4" fillId="0" borderId="0"/>
    <xf numFmtId="165" fontId="4" fillId="0" borderId="0" applyFont="0" applyFill="0" applyBorder="0" applyAlignment="0" applyProtection="0"/>
    <xf numFmtId="0" fontId="4" fillId="0" borderId="0"/>
    <xf numFmtId="165" fontId="4" fillId="0" borderId="0" applyFont="0" applyFill="0" applyBorder="0" applyAlignment="0" applyProtection="0"/>
    <xf numFmtId="9" fontId="4" fillId="0" borderId="0" applyFont="0" applyFill="0" applyBorder="0" applyAlignment="0" applyProtection="0"/>
    <xf numFmtId="0" fontId="22" fillId="0" borderId="0"/>
    <xf numFmtId="0" fontId="81" fillId="0" borderId="0" applyNumberFormat="0" applyFill="0" applyBorder="0" applyAlignment="0" applyProtection="0"/>
    <xf numFmtId="0" fontId="22" fillId="0" borderId="0"/>
    <xf numFmtId="0" fontId="79" fillId="0" borderId="0" applyNumberFormat="0" applyFill="0" applyBorder="0" applyAlignment="0" applyProtection="0">
      <alignment vertical="top"/>
      <protection locked="0"/>
    </xf>
    <xf numFmtId="0" fontId="22" fillId="0" borderId="0"/>
    <xf numFmtId="0" fontId="77" fillId="0" borderId="0" applyNumberFormat="0" applyFill="0" applyBorder="0" applyAlignment="0" applyProtection="0">
      <alignment vertical="top"/>
      <protection locked="0"/>
    </xf>
    <xf numFmtId="0" fontId="22" fillId="0" borderId="0"/>
    <xf numFmtId="0" fontId="48" fillId="0" borderId="0"/>
    <xf numFmtId="0" fontId="48" fillId="0" borderId="0"/>
    <xf numFmtId="0" fontId="48" fillId="0" borderId="0"/>
    <xf numFmtId="0" fontId="48" fillId="0" borderId="0"/>
    <xf numFmtId="0" fontId="48" fillId="0" borderId="0"/>
    <xf numFmtId="0" fontId="80" fillId="0" borderId="0" applyNumberFormat="0" applyFill="0" applyBorder="0" applyAlignment="0" applyProtection="0">
      <alignment vertical="top"/>
      <protection locked="0"/>
    </xf>
    <xf numFmtId="0" fontId="48" fillId="0" borderId="0"/>
    <xf numFmtId="0" fontId="22" fillId="0" borderId="0"/>
    <xf numFmtId="180" fontId="22" fillId="0" borderId="0" applyFont="0" applyFill="0" applyBorder="0" applyAlignment="0" applyProtection="0"/>
    <xf numFmtId="0" fontId="48" fillId="0" borderId="0"/>
    <xf numFmtId="0" fontId="48" fillId="0" borderId="0"/>
    <xf numFmtId="180" fontId="22" fillId="0" borderId="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48"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48" fillId="0" borderId="0"/>
    <xf numFmtId="0" fontId="82" fillId="29" borderId="0" applyNumberFormat="0" applyBorder="0" applyAlignment="0" applyProtection="0"/>
    <xf numFmtId="0" fontId="48" fillId="0" borderId="0"/>
    <xf numFmtId="0" fontId="48" fillId="0" borderId="0"/>
    <xf numFmtId="0" fontId="22" fillId="0" borderId="0"/>
    <xf numFmtId="0" fontId="81" fillId="0" borderId="0" applyNumberFormat="0" applyFill="0" applyBorder="0" applyAlignment="0" applyProtection="0"/>
    <xf numFmtId="0" fontId="48" fillId="0" borderId="0"/>
    <xf numFmtId="0" fontId="48" fillId="0" borderId="0"/>
    <xf numFmtId="0" fontId="48" fillId="0" borderId="0"/>
    <xf numFmtId="0" fontId="48" fillId="0" borderId="0"/>
    <xf numFmtId="0" fontId="81" fillId="0" borderId="0" applyNumberForma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48"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22" fillId="0" borderId="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48"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77"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48"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22" fillId="0" borderId="0" applyFont="0" applyFill="0" applyBorder="0" applyAlignment="0" applyProtection="0"/>
    <xf numFmtId="0" fontId="22" fillId="0" borderId="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48"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44" fontId="22" fillId="0" borderId="0" applyFont="0" applyFill="0" applyBorder="0" applyAlignment="0" applyProtection="0"/>
    <xf numFmtId="0" fontId="20" fillId="0" borderId="0"/>
    <xf numFmtId="180" fontId="22" fillId="0" borderId="0" applyFont="0" applyFill="0" applyBorder="0" applyAlignment="0" applyProtection="0"/>
    <xf numFmtId="0" fontId="22" fillId="0" borderId="0"/>
    <xf numFmtId="0" fontId="22" fillId="0" borderId="0"/>
    <xf numFmtId="180" fontId="22" fillId="0" borderId="0" applyFont="0" applyFill="0" applyBorder="0" applyAlignment="0" applyProtection="0"/>
    <xf numFmtId="0" fontId="84" fillId="58" borderId="73" applyNumberFormat="0" applyAlignment="0" applyProtection="0"/>
    <xf numFmtId="0" fontId="85" fillId="59" borderId="74" applyNumberFormat="0" applyAlignment="0" applyProtection="0"/>
    <xf numFmtId="0" fontId="86" fillId="0" borderId="75" applyNumberFormat="0" applyFill="0" applyAlignment="0" applyProtection="0"/>
    <xf numFmtId="0" fontId="87" fillId="56" borderId="0" applyNumberFormat="0" applyBorder="0" applyAlignment="0" applyProtection="0"/>
    <xf numFmtId="0" fontId="88" fillId="57" borderId="73" applyNumberFormat="0" applyAlignment="0" applyProtection="0"/>
    <xf numFmtId="0" fontId="89" fillId="0" borderId="76" applyNumberFormat="0" applyFill="0" applyAlignment="0" applyProtection="0"/>
    <xf numFmtId="0" fontId="90" fillId="0" borderId="77" applyNumberFormat="0" applyFill="0" applyAlignment="0" applyProtection="0"/>
    <xf numFmtId="0" fontId="91" fillId="0" borderId="78" applyNumberFormat="0" applyFill="0" applyAlignment="0" applyProtection="0"/>
    <xf numFmtId="0" fontId="91" fillId="0" borderId="0" applyNumberFormat="0" applyFill="0" applyBorder="0" applyAlignment="0" applyProtection="0"/>
    <xf numFmtId="0" fontId="92" fillId="60" borderId="0" applyNumberFormat="0" applyBorder="0" applyAlignment="0" applyProtection="0"/>
    <xf numFmtId="0" fontId="22" fillId="61" borderId="72" applyNumberFormat="0" applyFont="0" applyAlignment="0" applyProtection="0"/>
    <xf numFmtId="0" fontId="83" fillId="61" borderId="72" applyNumberFormat="0" applyFont="0" applyAlignment="0" applyProtection="0"/>
    <xf numFmtId="0" fontId="93" fillId="55" borderId="0" applyNumberFormat="0" applyBorder="0" applyAlignment="0" applyProtection="0"/>
    <xf numFmtId="0" fontId="94" fillId="0" borderId="0" applyNumberFormat="0" applyFill="0" applyBorder="0" applyAlignment="0" applyProtection="0"/>
    <xf numFmtId="0" fontId="95" fillId="0" borderId="79" applyNumberFormat="0" applyFill="0" applyAlignment="0" applyProtection="0"/>
    <xf numFmtId="0" fontId="96" fillId="58" borderId="80" applyNumberFormat="0" applyAlignment="0" applyProtection="0"/>
    <xf numFmtId="0" fontId="97" fillId="0" borderId="0" applyNumberFormat="0" applyFill="0" applyBorder="0" applyAlignment="0" applyProtection="0"/>
    <xf numFmtId="0" fontId="98" fillId="0" borderId="0" applyNumberFormat="0" applyFill="0" applyBorder="0" applyAlignment="0" applyProtection="0"/>
    <xf numFmtId="194" fontId="22" fillId="0" borderId="0" applyFont="0" applyFill="0" applyBorder="0" applyAlignment="0" applyProtection="0"/>
    <xf numFmtId="0" fontId="22" fillId="0" borderId="0"/>
    <xf numFmtId="0" fontId="48" fillId="32" borderId="0" applyNumberFormat="0" applyBorder="0" applyAlignment="0" applyProtection="0"/>
    <xf numFmtId="0" fontId="48" fillId="36" borderId="0" applyNumberFormat="0" applyBorder="0" applyAlignment="0" applyProtection="0"/>
    <xf numFmtId="0" fontId="48" fillId="40" borderId="0" applyNumberFormat="0" applyBorder="0" applyAlignment="0" applyProtection="0"/>
    <xf numFmtId="0" fontId="48" fillId="44" borderId="0" applyNumberFormat="0" applyBorder="0" applyAlignment="0" applyProtection="0"/>
    <xf numFmtId="0" fontId="48" fillId="48" borderId="0" applyNumberFormat="0" applyBorder="0" applyAlignment="0" applyProtection="0"/>
    <xf numFmtId="0" fontId="48" fillId="52" borderId="0" applyNumberFormat="0" applyBorder="0" applyAlignment="0" applyProtection="0"/>
    <xf numFmtId="0" fontId="48" fillId="33" borderId="0" applyNumberFormat="0" applyBorder="0" applyAlignment="0" applyProtection="0"/>
    <xf numFmtId="0" fontId="48" fillId="37" borderId="0" applyNumberFormat="0" applyBorder="0" applyAlignment="0" applyProtection="0"/>
    <xf numFmtId="0" fontId="48" fillId="41" borderId="0" applyNumberFormat="0" applyBorder="0" applyAlignment="0" applyProtection="0"/>
    <xf numFmtId="0" fontId="48" fillId="45" borderId="0" applyNumberFormat="0" applyBorder="0" applyAlignment="0" applyProtection="0"/>
    <xf numFmtId="0" fontId="48" fillId="49" borderId="0" applyNumberFormat="0" applyBorder="0" applyAlignment="0" applyProtection="0"/>
    <xf numFmtId="0" fontId="48" fillId="53" borderId="0" applyNumberFormat="0" applyBorder="0" applyAlignment="0" applyProtection="0"/>
    <xf numFmtId="0" fontId="78" fillId="34" borderId="0" applyNumberFormat="0" applyBorder="0" applyAlignment="0" applyProtection="0"/>
    <xf numFmtId="0" fontId="78" fillId="38" borderId="0" applyNumberFormat="0" applyBorder="0" applyAlignment="0" applyProtection="0"/>
    <xf numFmtId="0" fontId="78" fillId="42" borderId="0" applyNumberFormat="0" applyBorder="0" applyAlignment="0" applyProtection="0"/>
    <xf numFmtId="0" fontId="78" fillId="46" borderId="0" applyNumberFormat="0" applyBorder="0" applyAlignment="0" applyProtection="0"/>
    <xf numFmtId="0" fontId="78" fillId="50" borderId="0" applyNumberFormat="0" applyBorder="0" applyAlignment="0" applyProtection="0"/>
    <xf numFmtId="0" fontId="78" fillId="54" borderId="0" applyNumberFormat="0" applyBorder="0" applyAlignment="0" applyProtection="0"/>
    <xf numFmtId="0" fontId="78" fillId="31" borderId="0" applyNumberFormat="0" applyBorder="0" applyAlignment="0" applyProtection="0"/>
    <xf numFmtId="0" fontId="78" fillId="35" borderId="0" applyNumberFormat="0" applyBorder="0" applyAlignment="0" applyProtection="0"/>
    <xf numFmtId="0" fontId="78" fillId="39" borderId="0" applyNumberFormat="0" applyBorder="0" applyAlignment="0" applyProtection="0"/>
    <xf numFmtId="0" fontId="78" fillId="43" borderId="0" applyNumberFormat="0" applyBorder="0" applyAlignment="0" applyProtection="0"/>
    <xf numFmtId="0" fontId="78" fillId="47" borderId="0" applyNumberFormat="0" applyBorder="0" applyAlignment="0" applyProtection="0"/>
    <xf numFmtId="0" fontId="78" fillId="51" borderId="0" applyNumberFormat="0" applyBorder="0" applyAlignment="0" applyProtection="0"/>
    <xf numFmtId="0" fontId="48" fillId="30" borderId="71" applyNumberFormat="0" applyFont="0" applyAlignment="0" applyProtection="0"/>
    <xf numFmtId="0" fontId="20" fillId="0" borderId="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3" fillId="0" borderId="0"/>
    <xf numFmtId="0" fontId="3" fillId="0" borderId="0"/>
    <xf numFmtId="165"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165" fontId="3" fillId="0" borderId="0" applyFont="0" applyFill="0" applyBorder="0" applyAlignment="0" applyProtection="0"/>
    <xf numFmtId="0" fontId="3" fillId="0" borderId="0"/>
    <xf numFmtId="165" fontId="3" fillId="0" borderId="0" applyFont="0" applyFill="0" applyBorder="0" applyAlignment="0" applyProtection="0"/>
    <xf numFmtId="0" fontId="3" fillId="0" borderId="0"/>
    <xf numFmtId="165" fontId="3" fillId="0" borderId="0" applyFont="0" applyFill="0" applyBorder="0" applyAlignment="0" applyProtection="0"/>
    <xf numFmtId="9" fontId="3" fillId="0" borderId="0" applyFont="0" applyFill="0" applyBorder="0" applyAlignment="0" applyProtection="0"/>
    <xf numFmtId="0" fontId="2" fillId="0" borderId="0"/>
    <xf numFmtId="165" fontId="2" fillId="0" borderId="0" applyFont="0" applyFill="0" applyBorder="0" applyAlignment="0" applyProtection="0"/>
    <xf numFmtId="9" fontId="2"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165" fontId="1" fillId="0" borderId="0" applyFont="0" applyFill="0" applyBorder="0" applyAlignment="0" applyProtection="0"/>
    <xf numFmtId="9" fontId="1" fillId="0" borderId="0" applyFont="0" applyFill="0" applyBorder="0" applyAlignment="0" applyProtection="0"/>
  </cellStyleXfs>
  <cellXfs count="1757">
    <xf numFmtId="0" fontId="0" fillId="0" borderId="0" xfId="0"/>
    <xf numFmtId="0" fontId="20" fillId="0" borderId="0" xfId="1" applyFont="1"/>
    <xf numFmtId="165" fontId="20" fillId="0" borderId="0" xfId="2" applyFont="1"/>
    <xf numFmtId="0" fontId="20" fillId="0" borderId="0" xfId="1" applyFont="1" applyAlignment="1">
      <alignment horizontal="center"/>
    </xf>
    <xf numFmtId="44" fontId="22" fillId="5" borderId="13" xfId="2" applyNumberFormat="1" applyFont="1" applyFill="1" applyBorder="1" applyAlignment="1">
      <alignment horizontal="left" vertical="center"/>
    </xf>
    <xf numFmtId="165" fontId="21" fillId="0" borderId="13" xfId="2" applyFont="1" applyFill="1" applyBorder="1" applyAlignment="1">
      <alignment horizontal="left" vertical="center"/>
    </xf>
    <xf numFmtId="165" fontId="21" fillId="6" borderId="17" xfId="2" applyFont="1" applyFill="1" applyBorder="1" applyAlignment="1">
      <alignment horizontal="left" vertical="center"/>
    </xf>
    <xf numFmtId="165" fontId="21" fillId="6" borderId="21" xfId="2" applyFont="1" applyFill="1" applyBorder="1" applyAlignment="1">
      <alignment horizontal="left" vertical="center"/>
    </xf>
    <xf numFmtId="165" fontId="22" fillId="6" borderId="21" xfId="2" applyFont="1" applyFill="1" applyBorder="1" applyAlignment="1">
      <alignment horizontal="left" vertical="center"/>
    </xf>
    <xf numFmtId="165" fontId="21" fillId="0" borderId="17" xfId="2" applyFont="1" applyFill="1" applyBorder="1" applyAlignment="1">
      <alignment horizontal="left" vertical="center"/>
    </xf>
    <xf numFmtId="0" fontId="20" fillId="0" borderId="23" xfId="1" applyFont="1" applyBorder="1" applyAlignment="1">
      <alignment horizontal="left" vertical="center"/>
    </xf>
    <xf numFmtId="0" fontId="20" fillId="0" borderId="13" xfId="1" applyFont="1" applyBorder="1" applyAlignment="1">
      <alignment horizontal="left" vertical="center"/>
    </xf>
    <xf numFmtId="0" fontId="20" fillId="0" borderId="20" xfId="1" applyFont="1" applyBorder="1" applyAlignment="1">
      <alignment horizontal="left" vertical="center"/>
    </xf>
    <xf numFmtId="165" fontId="21" fillId="0" borderId="21" xfId="2" applyFont="1" applyFill="1" applyBorder="1" applyAlignment="1">
      <alignment horizontal="left" vertical="center"/>
    </xf>
    <xf numFmtId="165" fontId="22" fillId="0" borderId="21" xfId="2" applyFont="1" applyFill="1" applyBorder="1" applyAlignment="1">
      <alignment horizontal="left" vertical="center"/>
    </xf>
    <xf numFmtId="165" fontId="22" fillId="0" borderId="17" xfId="2" applyFont="1" applyFill="1" applyBorder="1" applyAlignment="1">
      <alignment horizontal="left" vertical="center"/>
    </xf>
    <xf numFmtId="165" fontId="21" fillId="6" borderId="13" xfId="2" applyFont="1" applyFill="1" applyBorder="1" applyAlignment="1">
      <alignment horizontal="left" vertical="center"/>
    </xf>
    <xf numFmtId="165" fontId="22" fillId="6" borderId="13" xfId="2" applyFont="1" applyFill="1" applyBorder="1" applyAlignment="1">
      <alignment horizontal="left" vertical="center"/>
    </xf>
    <xf numFmtId="0" fontId="20" fillId="6" borderId="13" xfId="1" applyFont="1" applyFill="1" applyBorder="1" applyAlignment="1">
      <alignment horizontal="left" vertical="center"/>
    </xf>
    <xf numFmtId="0" fontId="20" fillId="6" borderId="21" xfId="1" applyFont="1" applyFill="1" applyBorder="1" applyAlignment="1">
      <alignment horizontal="left" vertical="center"/>
    </xf>
    <xf numFmtId="165" fontId="22" fillId="0" borderId="13" xfId="2" applyFont="1" applyFill="1" applyBorder="1" applyAlignment="1">
      <alignment horizontal="left" vertical="center"/>
    </xf>
    <xf numFmtId="0" fontId="20" fillId="0" borderId="0" xfId="1" applyFont="1" applyAlignment="1">
      <alignment horizontal="left" vertical="center"/>
    </xf>
    <xf numFmtId="16" fontId="20" fillId="0" borderId="13" xfId="1" applyNumberFormat="1" applyFont="1" applyBorder="1" applyAlignment="1">
      <alignment horizontal="left" vertical="center"/>
    </xf>
    <xf numFmtId="0" fontId="23" fillId="0" borderId="13" xfId="1" applyFont="1" applyBorder="1" applyAlignment="1">
      <alignment horizontal="left" vertical="center"/>
    </xf>
    <xf numFmtId="0" fontId="20" fillId="0" borderId="38" xfId="1" applyFont="1" applyBorder="1" applyAlignment="1">
      <alignment vertical="center"/>
    </xf>
    <xf numFmtId="0" fontId="23" fillId="7" borderId="0" xfId="1" applyFont="1" applyFill="1" applyAlignment="1">
      <alignment horizontal="left" vertical="center"/>
    </xf>
    <xf numFmtId="0" fontId="26" fillId="7" borderId="0" xfId="1" quotePrefix="1" applyFont="1" applyFill="1" applyAlignment="1">
      <alignment horizontal="left" vertical="center"/>
    </xf>
    <xf numFmtId="0" fontId="20" fillId="6" borderId="0" xfId="1" applyFont="1" applyFill="1"/>
    <xf numFmtId="0" fontId="23" fillId="2" borderId="39" xfId="1" applyFont="1" applyFill="1" applyBorder="1"/>
    <xf numFmtId="0" fontId="23" fillId="2" borderId="40" xfId="1" applyFont="1" applyFill="1" applyBorder="1"/>
    <xf numFmtId="165" fontId="23" fillId="2" borderId="40" xfId="2" applyFont="1" applyFill="1" applyBorder="1" applyAlignment="1"/>
    <xf numFmtId="0" fontId="23" fillId="3" borderId="41" xfId="1" applyFont="1" applyFill="1" applyBorder="1" applyAlignment="1">
      <alignment horizontal="left" vertical="center"/>
    </xf>
    <xf numFmtId="0" fontId="23" fillId="3" borderId="42" xfId="1" applyFont="1" applyFill="1" applyBorder="1" applyAlignment="1">
      <alignment horizontal="left" vertical="center"/>
    </xf>
    <xf numFmtId="0" fontId="24" fillId="3" borderId="42" xfId="2" applyNumberFormat="1" applyFont="1" applyFill="1" applyBorder="1" applyAlignment="1">
      <alignment horizontal="center" vertical="center"/>
    </xf>
    <xf numFmtId="0" fontId="24" fillId="3" borderId="43" xfId="2" applyNumberFormat="1" applyFont="1" applyFill="1" applyBorder="1" applyAlignment="1">
      <alignment horizontal="center" vertical="center"/>
    </xf>
    <xf numFmtId="0" fontId="23" fillId="3" borderId="22" xfId="2" applyNumberFormat="1" applyFont="1" applyFill="1" applyBorder="1" applyAlignment="1">
      <alignment horizontal="center" vertical="center"/>
    </xf>
    <xf numFmtId="0" fontId="23" fillId="3" borderId="44" xfId="1" applyFont="1" applyFill="1" applyBorder="1" applyAlignment="1">
      <alignment horizontal="center" vertical="center" wrapText="1"/>
    </xf>
    <xf numFmtId="0" fontId="23" fillId="3" borderId="14" xfId="1" applyFont="1" applyFill="1" applyBorder="1" applyAlignment="1">
      <alignment horizontal="center" vertical="center" wrapText="1"/>
    </xf>
    <xf numFmtId="0" fontId="23" fillId="4" borderId="1" xfId="1" applyFont="1" applyFill="1" applyBorder="1"/>
    <xf numFmtId="0" fontId="23" fillId="4" borderId="2" xfId="1" applyFont="1" applyFill="1" applyBorder="1"/>
    <xf numFmtId="0" fontId="23" fillId="4" borderId="3" xfId="1" applyFont="1" applyFill="1" applyBorder="1"/>
    <xf numFmtId="0" fontId="20" fillId="6" borderId="18" xfId="1" applyFont="1" applyFill="1" applyBorder="1" applyAlignment="1">
      <alignment horizontal="left" vertical="center"/>
    </xf>
    <xf numFmtId="0" fontId="20" fillId="6" borderId="17" xfId="1" applyFont="1" applyFill="1" applyBorder="1" applyAlignment="1">
      <alignment horizontal="left" vertical="center"/>
    </xf>
    <xf numFmtId="166" fontId="21" fillId="6" borderId="17" xfId="2" applyNumberFormat="1" applyFont="1" applyFill="1" applyBorder="1" applyAlignment="1">
      <alignment horizontal="left" vertical="center"/>
    </xf>
    <xf numFmtId="44" fontId="21" fillId="6" borderId="17" xfId="2" applyNumberFormat="1" applyFont="1" applyFill="1" applyBorder="1" applyAlignment="1">
      <alignment horizontal="left" vertical="center"/>
    </xf>
    <xf numFmtId="44" fontId="22" fillId="6" borderId="17" xfId="2" applyNumberFormat="1" applyFont="1" applyFill="1" applyBorder="1" applyAlignment="1">
      <alignment horizontal="left" vertical="center"/>
    </xf>
    <xf numFmtId="173" fontId="20" fillId="0" borderId="17" xfId="1" applyNumberFormat="1" applyFont="1" applyBorder="1" applyAlignment="1">
      <alignment horizontal="left" vertical="center"/>
    </xf>
    <xf numFmtId="173" fontId="20" fillId="0" borderId="19" xfId="1" applyNumberFormat="1" applyFont="1" applyBorder="1" applyAlignment="1">
      <alignment horizontal="left" vertical="center"/>
    </xf>
    <xf numFmtId="0" fontId="20" fillId="6" borderId="23" xfId="1" applyFont="1" applyFill="1" applyBorder="1" applyAlignment="1">
      <alignment horizontal="left" vertical="center" wrapText="1"/>
    </xf>
    <xf numFmtId="0" fontId="20" fillId="6" borderId="13" xfId="1" applyFont="1" applyFill="1" applyBorder="1" applyAlignment="1">
      <alignment horizontal="left" vertical="center" wrapText="1"/>
    </xf>
    <xf numFmtId="44" fontId="21" fillId="6" borderId="13" xfId="2" applyNumberFormat="1" applyFont="1" applyFill="1" applyBorder="1" applyAlignment="1">
      <alignment horizontal="left" vertical="center"/>
    </xf>
    <xf numFmtId="166" fontId="21" fillId="6" borderId="13" xfId="2" applyNumberFormat="1" applyFont="1" applyFill="1" applyBorder="1" applyAlignment="1">
      <alignment horizontal="left" vertical="center"/>
    </xf>
    <xf numFmtId="44" fontId="22" fillId="6" borderId="13" xfId="2" applyNumberFormat="1" applyFont="1" applyFill="1" applyBorder="1" applyAlignment="1">
      <alignment horizontal="left" vertical="center"/>
    </xf>
    <xf numFmtId="173" fontId="20" fillId="0" borderId="13" xfId="1" applyNumberFormat="1" applyFont="1" applyBorder="1" applyAlignment="1">
      <alignment horizontal="left" vertical="center"/>
    </xf>
    <xf numFmtId="173" fontId="20" fillId="0" borderId="24" xfId="1" applyNumberFormat="1" applyFont="1" applyBorder="1" applyAlignment="1">
      <alignment horizontal="left" vertical="center"/>
    </xf>
    <xf numFmtId="0" fontId="20" fillId="6" borderId="20" xfId="1" applyFont="1" applyFill="1" applyBorder="1" applyAlignment="1">
      <alignment horizontal="left" vertical="center" wrapText="1"/>
    </xf>
    <xf numFmtId="0" fontId="20" fillId="6" borderId="21" xfId="1" applyFont="1" applyFill="1" applyBorder="1" applyAlignment="1">
      <alignment horizontal="left" vertical="center" wrapText="1"/>
    </xf>
    <xf numFmtId="44" fontId="21" fillId="6" borderId="21" xfId="2" applyNumberFormat="1" applyFont="1" applyFill="1" applyBorder="1" applyAlignment="1">
      <alignment horizontal="left" vertical="center"/>
    </xf>
    <xf numFmtId="166" fontId="21" fillId="6" borderId="21" xfId="2" applyNumberFormat="1" applyFont="1" applyFill="1" applyBorder="1" applyAlignment="1">
      <alignment horizontal="left" vertical="center"/>
    </xf>
    <xf numFmtId="44" fontId="22" fillId="6" borderId="21" xfId="2" applyNumberFormat="1" applyFont="1" applyFill="1" applyBorder="1" applyAlignment="1">
      <alignment horizontal="left" vertical="center"/>
    </xf>
    <xf numFmtId="173" fontId="20" fillId="0" borderId="21" xfId="1" applyNumberFormat="1" applyFont="1" applyBorder="1" applyAlignment="1">
      <alignment horizontal="left" vertical="center"/>
    </xf>
    <xf numFmtId="173" fontId="20" fillId="0" borderId="22" xfId="1" applyNumberFormat="1" applyFont="1" applyBorder="1" applyAlignment="1">
      <alignment horizontal="left" vertical="center"/>
    </xf>
    <xf numFmtId="0" fontId="20" fillId="3" borderId="8" xfId="1" applyFont="1" applyFill="1" applyBorder="1" applyAlignment="1">
      <alignment vertical="center" wrapText="1"/>
    </xf>
    <xf numFmtId="0" fontId="20" fillId="3" borderId="0" xfId="1" applyFont="1" applyFill="1" applyAlignment="1">
      <alignment vertical="center" wrapText="1"/>
    </xf>
    <xf numFmtId="0" fontId="20" fillId="3" borderId="9" xfId="1" applyFont="1" applyFill="1" applyBorder="1" applyAlignment="1">
      <alignment vertical="center" wrapText="1"/>
    </xf>
    <xf numFmtId="0" fontId="20" fillId="0" borderId="18" xfId="1" applyFont="1" applyBorder="1" applyAlignment="1">
      <alignment horizontal="left" vertical="center" wrapText="1"/>
    </xf>
    <xf numFmtId="174" fontId="20" fillId="0" borderId="17" xfId="1" applyNumberFormat="1" applyFont="1" applyBorder="1" applyAlignment="1">
      <alignment horizontal="left" vertical="center"/>
    </xf>
    <xf numFmtId="174" fontId="20" fillId="6" borderId="17" xfId="1" applyNumberFormat="1" applyFont="1" applyFill="1" applyBorder="1" applyAlignment="1">
      <alignment horizontal="left" vertical="center"/>
    </xf>
    <xf numFmtId="174" fontId="20" fillId="0" borderId="19" xfId="1" applyNumberFormat="1" applyFont="1" applyBorder="1" applyAlignment="1">
      <alignment horizontal="left" vertical="center"/>
    </xf>
    <xf numFmtId="0" fontId="20" fillId="0" borderId="23" xfId="1" applyFont="1" applyBorder="1" applyAlignment="1">
      <alignment horizontal="left" vertical="center" wrapText="1"/>
    </xf>
    <xf numFmtId="174" fontId="20" fillId="0" borderId="13" xfId="1" applyNumberFormat="1" applyFont="1" applyBorder="1" applyAlignment="1">
      <alignment horizontal="left" vertical="center"/>
    </xf>
    <xf numFmtId="174" fontId="20" fillId="6" borderId="13" xfId="1" applyNumberFormat="1" applyFont="1" applyFill="1" applyBorder="1" applyAlignment="1">
      <alignment horizontal="left" vertical="center"/>
    </xf>
    <xf numFmtId="174" fontId="20" fillId="0" borderId="24" xfId="1" applyNumberFormat="1" applyFont="1" applyBorder="1" applyAlignment="1">
      <alignment horizontal="left" vertical="center"/>
    </xf>
    <xf numFmtId="0" fontId="20" fillId="0" borderId="20" xfId="1" applyFont="1" applyBorder="1" applyAlignment="1">
      <alignment horizontal="left" vertical="center" wrapText="1"/>
    </xf>
    <xf numFmtId="174" fontId="20" fillId="0" borderId="21" xfId="1" applyNumberFormat="1" applyFont="1" applyBorder="1" applyAlignment="1">
      <alignment horizontal="left" vertical="center"/>
    </xf>
    <xf numFmtId="174" fontId="20" fillId="6" borderId="21" xfId="1" applyNumberFormat="1" applyFont="1" applyFill="1" applyBorder="1" applyAlignment="1">
      <alignment horizontal="left" vertical="center"/>
    </xf>
    <xf numFmtId="174" fontId="20" fillId="0" borderId="22" xfId="1" applyNumberFormat="1" applyFont="1" applyBorder="1" applyAlignment="1">
      <alignment horizontal="left" vertical="center"/>
    </xf>
    <xf numFmtId="0" fontId="20" fillId="6" borderId="18" xfId="1" applyFont="1" applyFill="1" applyBorder="1" applyAlignment="1">
      <alignment horizontal="left" vertical="center" wrapText="1"/>
    </xf>
    <xf numFmtId="0" fontId="20" fillId="6" borderId="17" xfId="1" applyFont="1" applyFill="1" applyBorder="1" applyAlignment="1">
      <alignment horizontal="left" vertical="center" wrapText="1"/>
    </xf>
    <xf numFmtId="165" fontId="28" fillId="6" borderId="17" xfId="2" applyFont="1" applyFill="1" applyBorder="1" applyAlignment="1">
      <alignment horizontal="left" vertical="center"/>
    </xf>
    <xf numFmtId="165" fontId="22" fillId="6" borderId="17" xfId="2" applyFont="1" applyFill="1" applyBorder="1" applyAlignment="1">
      <alignment horizontal="left" vertical="center"/>
    </xf>
    <xf numFmtId="170" fontId="20" fillId="0" borderId="17" xfId="1" applyNumberFormat="1" applyFont="1" applyBorder="1" applyAlignment="1">
      <alignment horizontal="left" vertical="center"/>
    </xf>
    <xf numFmtId="170" fontId="20" fillId="0" borderId="17" xfId="2" applyNumberFormat="1" applyFont="1" applyFill="1" applyBorder="1" applyAlignment="1">
      <alignment horizontal="left" vertical="center"/>
    </xf>
    <xf numFmtId="170" fontId="20" fillId="0" borderId="19" xfId="1" applyNumberFormat="1" applyFont="1" applyBorder="1" applyAlignment="1">
      <alignment horizontal="left" vertical="center"/>
    </xf>
    <xf numFmtId="165" fontId="28" fillId="6" borderId="13" xfId="2" applyFont="1" applyFill="1" applyBorder="1" applyAlignment="1">
      <alignment horizontal="left" vertical="center"/>
    </xf>
    <xf numFmtId="170" fontId="20" fillId="0" borderId="13" xfId="1" applyNumberFormat="1" applyFont="1" applyBorder="1" applyAlignment="1">
      <alignment horizontal="left" vertical="center"/>
    </xf>
    <xf numFmtId="170" fontId="20" fillId="0" borderId="13" xfId="2" applyNumberFormat="1" applyFont="1" applyFill="1" applyBorder="1" applyAlignment="1">
      <alignment horizontal="left" vertical="center"/>
    </xf>
    <xf numFmtId="170" fontId="20" fillId="0" borderId="24" xfId="1" applyNumberFormat="1" applyFont="1" applyBorder="1" applyAlignment="1">
      <alignment horizontal="left" vertical="center"/>
    </xf>
    <xf numFmtId="0" fontId="20" fillId="6" borderId="23" xfId="1" applyFont="1" applyFill="1" applyBorder="1" applyAlignment="1">
      <alignment horizontal="left" vertical="center"/>
    </xf>
    <xf numFmtId="0" fontId="20" fillId="6" borderId="20" xfId="1" applyFont="1" applyFill="1" applyBorder="1" applyAlignment="1">
      <alignment horizontal="left" vertical="center"/>
    </xf>
    <xf numFmtId="165" fontId="28" fillId="6" borderId="21" xfId="2" applyFont="1" applyFill="1" applyBorder="1" applyAlignment="1">
      <alignment horizontal="left" vertical="center"/>
    </xf>
    <xf numFmtId="170" fontId="20" fillId="0" borderId="21" xfId="1" applyNumberFormat="1" applyFont="1" applyBorder="1" applyAlignment="1">
      <alignment horizontal="left" vertical="center"/>
    </xf>
    <xf numFmtId="170" fontId="20" fillId="0" borderId="21" xfId="2" applyNumberFormat="1" applyFont="1" applyFill="1" applyBorder="1" applyAlignment="1">
      <alignment horizontal="left" vertical="center"/>
    </xf>
    <xf numFmtId="170" fontId="20" fillId="0" borderId="22" xfId="1" applyNumberFormat="1" applyFont="1" applyBorder="1" applyAlignment="1">
      <alignment horizontal="left" vertical="center"/>
    </xf>
    <xf numFmtId="165" fontId="20" fillId="0" borderId="0" xfId="1" applyNumberFormat="1" applyFont="1"/>
    <xf numFmtId="0" fontId="20" fillId="3" borderId="8" xfId="1" applyFont="1" applyFill="1" applyBorder="1" applyAlignment="1">
      <alignment vertical="center"/>
    </xf>
    <xf numFmtId="0" fontId="20" fillId="3" borderId="0" xfId="1" applyFont="1" applyFill="1" applyAlignment="1">
      <alignment vertical="center"/>
    </xf>
    <xf numFmtId="0" fontId="20" fillId="3" borderId="9" xfId="1" applyFont="1" applyFill="1" applyBorder="1" applyAlignment="1">
      <alignment vertical="center"/>
    </xf>
    <xf numFmtId="0" fontId="20" fillId="0" borderId="18" xfId="1" applyFont="1" applyBorder="1" applyAlignment="1">
      <alignment horizontal="left"/>
    </xf>
    <xf numFmtId="0" fontId="20" fillId="0" borderId="17" xfId="1" applyFont="1" applyBorder="1" applyAlignment="1">
      <alignment horizontal="left"/>
    </xf>
    <xf numFmtId="165" fontId="28" fillId="0" borderId="17" xfId="2" applyFont="1" applyFill="1" applyBorder="1" applyAlignment="1">
      <alignment horizontal="left"/>
    </xf>
    <xf numFmtId="165" fontId="21" fillId="0" borderId="17" xfId="2" applyFont="1" applyFill="1" applyBorder="1" applyAlignment="1">
      <alignment horizontal="left"/>
    </xf>
    <xf numFmtId="165" fontId="22" fillId="0" borderId="17" xfId="2" applyFont="1" applyFill="1" applyBorder="1" applyAlignment="1">
      <alignment horizontal="left"/>
    </xf>
    <xf numFmtId="170" fontId="20" fillId="0" borderId="17" xfId="2" applyNumberFormat="1" applyFont="1" applyFill="1" applyBorder="1" applyAlignment="1">
      <alignment horizontal="left"/>
    </xf>
    <xf numFmtId="170" fontId="20" fillId="0" borderId="19" xfId="2" applyNumberFormat="1" applyFont="1" applyFill="1" applyBorder="1" applyAlignment="1">
      <alignment horizontal="left"/>
    </xf>
    <xf numFmtId="0" fontId="20" fillId="0" borderId="23" xfId="1" applyFont="1" applyBorder="1" applyAlignment="1">
      <alignment horizontal="left"/>
    </xf>
    <xf numFmtId="0" fontId="20" fillId="0" borderId="13" xfId="1" applyFont="1" applyBorder="1" applyAlignment="1">
      <alignment horizontal="left"/>
    </xf>
    <xf numFmtId="165" fontId="28" fillId="0" borderId="13" xfId="2" applyFont="1" applyFill="1" applyBorder="1" applyAlignment="1">
      <alignment horizontal="left"/>
    </xf>
    <xf numFmtId="165" fontId="21" fillId="0" borderId="13" xfId="2" applyFont="1" applyFill="1" applyBorder="1" applyAlignment="1">
      <alignment horizontal="left"/>
    </xf>
    <xf numFmtId="165" fontId="22" fillId="0" borderId="13" xfId="2" applyFont="1" applyFill="1" applyBorder="1" applyAlignment="1">
      <alignment horizontal="left"/>
    </xf>
    <xf numFmtId="170" fontId="20" fillId="0" borderId="13" xfId="2" applyNumberFormat="1" applyFont="1" applyFill="1" applyBorder="1" applyAlignment="1">
      <alignment horizontal="left"/>
    </xf>
    <xf numFmtId="170" fontId="20" fillId="0" borderId="24" xfId="2" applyNumberFormat="1" applyFont="1" applyFill="1" applyBorder="1" applyAlignment="1">
      <alignment horizontal="left"/>
    </xf>
    <xf numFmtId="0" fontId="20" fillId="0" borderId="20" xfId="1" applyFont="1" applyBorder="1" applyAlignment="1">
      <alignment horizontal="left"/>
    </xf>
    <xf numFmtId="0" fontId="20" fillId="0" borderId="21" xfId="1" applyFont="1" applyBorder="1" applyAlignment="1">
      <alignment horizontal="left"/>
    </xf>
    <xf numFmtId="165" fontId="28" fillId="0" borderId="21" xfId="2" applyFont="1" applyFill="1" applyBorder="1" applyAlignment="1">
      <alignment horizontal="left"/>
    </xf>
    <xf numFmtId="165" fontId="21" fillId="0" borderId="21" xfId="2" applyFont="1" applyFill="1" applyBorder="1" applyAlignment="1">
      <alignment horizontal="left"/>
    </xf>
    <xf numFmtId="165" fontId="22" fillId="0" borderId="21" xfId="2" applyFont="1" applyFill="1" applyBorder="1" applyAlignment="1">
      <alignment horizontal="left"/>
    </xf>
    <xf numFmtId="170" fontId="20" fillId="0" borderId="21" xfId="2" applyNumberFormat="1" applyFont="1" applyFill="1" applyBorder="1" applyAlignment="1">
      <alignment horizontal="left"/>
    </xf>
    <xf numFmtId="170" fontId="20" fillId="0" borderId="22" xfId="2" applyNumberFormat="1" applyFont="1" applyFill="1" applyBorder="1" applyAlignment="1">
      <alignment horizontal="left"/>
    </xf>
    <xf numFmtId="0" fontId="20" fillId="0" borderId="0" xfId="1" applyFont="1" applyAlignment="1">
      <alignment horizontal="left" vertical="center" indent="15"/>
    </xf>
    <xf numFmtId="0" fontId="20" fillId="3" borderId="8" xfId="1" applyFont="1" applyFill="1" applyBorder="1"/>
    <xf numFmtId="0" fontId="20" fillId="3" borderId="0" xfId="1" applyFont="1" applyFill="1"/>
    <xf numFmtId="0" fontId="20" fillId="3" borderId="9" xfId="1" applyFont="1" applyFill="1" applyBorder="1"/>
    <xf numFmtId="0" fontId="20" fillId="0" borderId="18" xfId="1" applyFont="1" applyBorder="1" applyAlignment="1">
      <alignment horizontal="left" vertical="center"/>
    </xf>
    <xf numFmtId="165" fontId="28" fillId="0" borderId="17" xfId="2" applyFont="1" applyFill="1" applyBorder="1" applyAlignment="1">
      <alignment horizontal="left" vertical="center"/>
    </xf>
    <xf numFmtId="165" fontId="28" fillId="0" borderId="13" xfId="2" applyFont="1" applyFill="1" applyBorder="1" applyAlignment="1">
      <alignment horizontal="left" vertical="center"/>
    </xf>
    <xf numFmtId="165" fontId="28" fillId="0" borderId="21" xfId="2" applyFont="1" applyFill="1" applyBorder="1" applyAlignment="1">
      <alignment horizontal="left" vertical="center"/>
    </xf>
    <xf numFmtId="170" fontId="20" fillId="6" borderId="17" xfId="2" applyNumberFormat="1" applyFont="1" applyFill="1" applyBorder="1" applyAlignment="1">
      <alignment horizontal="left" vertical="center"/>
    </xf>
    <xf numFmtId="170" fontId="20" fillId="6" borderId="13" xfId="2" applyNumberFormat="1" applyFont="1" applyFill="1" applyBorder="1" applyAlignment="1">
      <alignment horizontal="left" vertical="center"/>
    </xf>
    <xf numFmtId="170" fontId="20" fillId="6" borderId="21" xfId="2" applyNumberFormat="1" applyFont="1" applyFill="1" applyBorder="1" applyAlignment="1">
      <alignment horizontal="left" vertical="center"/>
    </xf>
    <xf numFmtId="170" fontId="20" fillId="0" borderId="0" xfId="2" applyNumberFormat="1" applyFont="1" applyFill="1" applyBorder="1" applyAlignment="1">
      <alignment horizontal="center"/>
    </xf>
    <xf numFmtId="0" fontId="23" fillId="0" borderId="0" xfId="1" applyFont="1" applyAlignment="1">
      <alignment horizontal="center" vertical="center"/>
    </xf>
    <xf numFmtId="170" fontId="20" fillId="0" borderId="0" xfId="1" applyNumberFormat="1" applyFont="1" applyAlignment="1">
      <alignment horizontal="center" vertical="center"/>
    </xf>
    <xf numFmtId="0" fontId="20" fillId="0" borderId="13" xfId="5" applyBorder="1" applyAlignment="1">
      <alignment horizontal="left" vertical="center"/>
    </xf>
    <xf numFmtId="44" fontId="20" fillId="0" borderId="0" xfId="5" applyNumberFormat="1" applyAlignment="1">
      <alignment horizontal="left" vertical="center"/>
    </xf>
    <xf numFmtId="0" fontId="20" fillId="0" borderId="0" xfId="5" applyAlignment="1">
      <alignment horizontal="left" vertical="center" wrapText="1"/>
    </xf>
    <xf numFmtId="0" fontId="23" fillId="2" borderId="4" xfId="5" applyFont="1" applyFill="1" applyBorder="1" applyAlignment="1">
      <alignment vertical="center"/>
    </xf>
    <xf numFmtId="44" fontId="23" fillId="2" borderId="4" xfId="5" applyNumberFormat="1" applyFont="1" applyFill="1" applyBorder="1" applyAlignment="1">
      <alignment horizontal="left" vertical="center"/>
    </xf>
    <xf numFmtId="0" fontId="23" fillId="2" borderId="4" xfId="5" applyFont="1" applyFill="1" applyBorder="1" applyAlignment="1">
      <alignment horizontal="left" vertical="center"/>
    </xf>
    <xf numFmtId="0" fontId="23" fillId="2" borderId="4" xfId="5" applyFont="1" applyFill="1" applyBorder="1" applyAlignment="1">
      <alignment horizontal="left" vertical="center" wrapText="1"/>
    </xf>
    <xf numFmtId="0" fontId="23" fillId="3" borderId="4" xfId="5" applyFont="1" applyFill="1" applyBorder="1" applyAlignment="1">
      <alignment horizontal="left" vertical="center"/>
    </xf>
    <xf numFmtId="44" fontId="23" fillId="3" borderId="4" xfId="6" applyFont="1" applyFill="1" applyBorder="1" applyAlignment="1">
      <alignment horizontal="center" vertical="center" wrapText="1"/>
    </xf>
    <xf numFmtId="0" fontId="23" fillId="3" borderId="4" xfId="5" applyFont="1" applyFill="1" applyBorder="1" applyAlignment="1">
      <alignment horizontal="center" vertical="center" wrapText="1"/>
    </xf>
    <xf numFmtId="0" fontId="23" fillId="3" borderId="4" xfId="5" applyFont="1" applyFill="1" applyBorder="1" applyAlignment="1">
      <alignment horizontal="left" vertical="center" wrapText="1"/>
    </xf>
    <xf numFmtId="43" fontId="23" fillId="4" borderId="4" xfId="7" applyFont="1" applyFill="1" applyBorder="1" applyAlignment="1">
      <alignment vertical="center"/>
    </xf>
    <xf numFmtId="0" fontId="23" fillId="4" borderId="4" xfId="5" applyFont="1" applyFill="1" applyBorder="1" applyAlignment="1">
      <alignment horizontal="left" vertical="center"/>
    </xf>
    <xf numFmtId="44" fontId="23" fillId="4" borderId="4" xfId="7" applyNumberFormat="1" applyFont="1" applyFill="1" applyBorder="1" applyAlignment="1">
      <alignment horizontal="left" vertical="center"/>
    </xf>
    <xf numFmtId="43" fontId="23" fillId="4" borderId="4" xfId="7" applyFont="1" applyFill="1" applyBorder="1" applyAlignment="1">
      <alignment horizontal="left" vertical="center"/>
    </xf>
    <xf numFmtId="0" fontId="23" fillId="4" borderId="4" xfId="5" applyFont="1" applyFill="1" applyBorder="1" applyAlignment="1">
      <alignment horizontal="left" vertical="center" wrapText="1"/>
    </xf>
    <xf numFmtId="0" fontId="22" fillId="0" borderId="4" xfId="5" applyFont="1" applyBorder="1" applyAlignment="1">
      <alignment horizontal="left" vertical="center"/>
    </xf>
    <xf numFmtId="179" fontId="22" fillId="0" borderId="4" xfId="8" applyNumberFormat="1" applyFont="1" applyFill="1" applyBorder="1" applyAlignment="1">
      <alignment horizontal="right" vertical="center"/>
    </xf>
    <xf numFmtId="166" fontId="42" fillId="11" borderId="4" xfId="6" applyNumberFormat="1" applyFont="1" applyFill="1" applyBorder="1" applyAlignment="1">
      <alignment horizontal="right"/>
    </xf>
    <xf numFmtId="167" fontId="22" fillId="0" borderId="4" xfId="8" applyNumberFormat="1" applyFont="1" applyFill="1" applyBorder="1" applyAlignment="1">
      <alignment horizontal="left" vertical="center"/>
    </xf>
    <xf numFmtId="0" fontId="20" fillId="0" borderId="4" xfId="5" applyBorder="1" applyAlignment="1">
      <alignment horizontal="left" vertical="center" wrapText="1"/>
    </xf>
    <xf numFmtId="0" fontId="20" fillId="0" borderId="4" xfId="5" applyBorder="1" applyAlignment="1">
      <alignment horizontal="left" vertical="center"/>
    </xf>
    <xf numFmtId="181" fontId="22" fillId="0" borderId="4" xfId="5" applyNumberFormat="1" applyFont="1" applyBorder="1" applyAlignment="1">
      <alignment horizontal="left" vertical="center"/>
    </xf>
    <xf numFmtId="43" fontId="23" fillId="0" borderId="0" xfId="7" applyFont="1" applyFill="1" applyBorder="1" applyAlignment="1">
      <alignment horizontal="left" vertical="center"/>
    </xf>
    <xf numFmtId="43" fontId="23" fillId="4" borderId="4" xfId="7" applyFont="1" applyFill="1" applyBorder="1" applyAlignment="1">
      <alignment horizontal="left" vertical="center" wrapText="1"/>
    </xf>
    <xf numFmtId="44" fontId="20" fillId="0" borderId="4" xfId="5" applyNumberFormat="1" applyBorder="1" applyAlignment="1">
      <alignment horizontal="left" vertical="center"/>
    </xf>
    <xf numFmtId="44" fontId="20" fillId="11" borderId="4" xfId="5" applyNumberFormat="1" applyFill="1" applyBorder="1" applyAlignment="1">
      <alignment horizontal="left" vertical="center"/>
    </xf>
    <xf numFmtId="171" fontId="23" fillId="4" borderId="4" xfId="5" applyNumberFormat="1" applyFont="1" applyFill="1" applyBorder="1" applyAlignment="1">
      <alignment vertical="center"/>
    </xf>
    <xf numFmtId="171" fontId="23" fillId="4" borderId="4" xfId="5" applyNumberFormat="1" applyFont="1" applyFill="1" applyBorder="1" applyAlignment="1">
      <alignment horizontal="left" vertical="center"/>
    </xf>
    <xf numFmtId="171" fontId="23" fillId="4" borderId="4" xfId="5" applyNumberFormat="1" applyFont="1" applyFill="1" applyBorder="1" applyAlignment="1">
      <alignment horizontal="left" vertical="center" wrapText="1"/>
    </xf>
    <xf numFmtId="44" fontId="22" fillId="11" borderId="4" xfId="5" applyNumberFormat="1" applyFont="1" applyFill="1" applyBorder="1" applyAlignment="1">
      <alignment horizontal="right" vertical="center"/>
    </xf>
    <xf numFmtId="170" fontId="22" fillId="0" borderId="4" xfId="8" applyNumberFormat="1" applyFont="1" applyFill="1" applyBorder="1" applyAlignment="1">
      <alignment horizontal="left" vertical="center"/>
    </xf>
    <xf numFmtId="171" fontId="23" fillId="0" borderId="0" xfId="5" applyNumberFormat="1" applyFont="1" applyAlignment="1">
      <alignment horizontal="left" vertical="center"/>
    </xf>
    <xf numFmtId="0" fontId="22" fillId="0" borderId="4" xfId="5" applyFont="1" applyBorder="1" applyAlignment="1">
      <alignment horizontal="left" vertical="center" wrapText="1"/>
    </xf>
    <xf numFmtId="44" fontId="22" fillId="0" borderId="4" xfId="6" applyFont="1" applyFill="1" applyBorder="1" applyAlignment="1">
      <alignment horizontal="left" vertical="center"/>
    </xf>
    <xf numFmtId="1" fontId="45" fillId="0" borderId="4" xfId="5" applyNumberFormat="1" applyFont="1" applyBorder="1" applyAlignment="1" applyProtection="1">
      <alignment vertical="top" wrapText="1"/>
      <protection locked="0"/>
    </xf>
    <xf numFmtId="1" fontId="45" fillId="0" borderId="4" xfId="5" applyNumberFormat="1" applyFont="1" applyBorder="1" applyAlignment="1" applyProtection="1">
      <alignment horizontal="left" vertical="center"/>
      <protection locked="0"/>
    </xf>
    <xf numFmtId="44" fontId="42" fillId="11" borderId="4" xfId="6" applyFont="1" applyFill="1" applyBorder="1" applyAlignment="1">
      <alignment horizontal="right" vertical="center"/>
    </xf>
    <xf numFmtId="44" fontId="20" fillId="6" borderId="4" xfId="5" applyNumberFormat="1" applyFill="1" applyBorder="1" applyAlignment="1">
      <alignment horizontal="right" vertical="center"/>
    </xf>
    <xf numFmtId="44" fontId="20" fillId="11" borderId="4" xfId="5" applyNumberFormat="1" applyFill="1" applyBorder="1" applyAlignment="1">
      <alignment horizontal="right" vertical="center"/>
    </xf>
    <xf numFmtId="170" fontId="20" fillId="0" borderId="4" xfId="5" applyNumberFormat="1" applyBorder="1" applyAlignment="1">
      <alignment horizontal="left" vertical="center"/>
    </xf>
    <xf numFmtId="0" fontId="22" fillId="0" borderId="4" xfId="5" applyFont="1" applyBorder="1" applyAlignment="1">
      <alignment vertical="center"/>
    </xf>
    <xf numFmtId="1" fontId="45" fillId="0" borderId="4" xfId="5" applyNumberFormat="1" applyFont="1" applyBorder="1" applyAlignment="1" applyProtection="1">
      <alignment horizontal="left" vertical="top" wrapText="1"/>
      <protection locked="0"/>
    </xf>
    <xf numFmtId="182" fontId="41" fillId="0" borderId="46" xfId="5" applyNumberFormat="1" applyFont="1" applyBorder="1" applyAlignment="1">
      <alignment vertical="center"/>
    </xf>
    <xf numFmtId="0" fontId="20" fillId="0" borderId="4" xfId="5" applyBorder="1" applyAlignment="1">
      <alignment vertical="center"/>
    </xf>
    <xf numFmtId="179" fontId="20" fillId="0" borderId="4" xfId="5" applyNumberFormat="1" applyBorder="1" applyAlignment="1">
      <alignment horizontal="left" vertical="center"/>
    </xf>
    <xf numFmtId="170" fontId="20" fillId="0" borderId="15" xfId="5" applyNumberFormat="1" applyBorder="1" applyAlignment="1">
      <alignment horizontal="left" vertical="center"/>
    </xf>
    <xf numFmtId="0" fontId="20" fillId="0" borderId="14" xfId="5" applyBorder="1" applyAlignment="1">
      <alignment horizontal="left" vertical="center"/>
    </xf>
    <xf numFmtId="0" fontId="23" fillId="4" borderId="4" xfId="5" applyFont="1" applyFill="1" applyBorder="1" applyAlignment="1">
      <alignment vertical="center"/>
    </xf>
    <xf numFmtId="44" fontId="42" fillId="11" borderId="15" xfId="6" applyFont="1" applyFill="1" applyBorder="1" applyAlignment="1">
      <alignment vertical="center"/>
    </xf>
    <xf numFmtId="0" fontId="23" fillId="0" borderId="0" xfId="5" applyFont="1" applyAlignment="1">
      <alignment horizontal="left" vertical="center"/>
    </xf>
    <xf numFmtId="0" fontId="22" fillId="0" borderId="0" xfId="5" applyFont="1"/>
    <xf numFmtId="0" fontId="20" fillId="0" borderId="4" xfId="5" applyBorder="1" applyAlignment="1">
      <alignment wrapText="1"/>
    </xf>
    <xf numFmtId="170" fontId="22" fillId="0" borderId="0" xfId="8" applyNumberFormat="1" applyFont="1" applyFill="1" applyBorder="1" applyAlignment="1">
      <alignment horizontal="left" vertical="center"/>
    </xf>
    <xf numFmtId="0" fontId="20" fillId="0" borderId="0" xfId="5" applyAlignment="1">
      <alignment wrapText="1"/>
    </xf>
    <xf numFmtId="0" fontId="21" fillId="0" borderId="0" xfId="5" applyFont="1" applyAlignment="1">
      <alignment horizontal="left" vertical="center"/>
    </xf>
    <xf numFmtId="0" fontId="38" fillId="0" borderId="0" xfId="5" applyFont="1" applyAlignment="1">
      <alignment horizontal="left" vertical="center"/>
    </xf>
    <xf numFmtId="184" fontId="48" fillId="0" borderId="0" xfId="9" applyNumberFormat="1"/>
    <xf numFmtId="186" fontId="48" fillId="0" borderId="0" xfId="9" applyNumberFormat="1" applyAlignment="1">
      <alignment horizontal="center"/>
    </xf>
    <xf numFmtId="186" fontId="48" fillId="0" borderId="0" xfId="9" applyNumberFormat="1"/>
    <xf numFmtId="183" fontId="48" fillId="0" borderId="0" xfId="9" applyNumberFormat="1"/>
    <xf numFmtId="0" fontId="48" fillId="0" borderId="0" xfId="9" applyAlignment="1">
      <alignment horizontal="center"/>
    </xf>
    <xf numFmtId="183" fontId="48" fillId="0" borderId="0" xfId="9" applyNumberFormat="1" applyAlignment="1">
      <alignment wrapText="1"/>
    </xf>
    <xf numFmtId="183" fontId="48" fillId="7" borderId="0" xfId="9" applyNumberFormat="1" applyFill="1"/>
    <xf numFmtId="0" fontId="48" fillId="7" borderId="0" xfId="9" applyFill="1" applyAlignment="1">
      <alignment horizontal="center"/>
    </xf>
    <xf numFmtId="183" fontId="48" fillId="7" borderId="0" xfId="9" applyNumberFormat="1" applyFill="1" applyAlignment="1">
      <alignment wrapText="1"/>
    </xf>
    <xf numFmtId="183" fontId="48" fillId="9" borderId="0" xfId="9" applyNumberFormat="1" applyFill="1"/>
    <xf numFmtId="183" fontId="48" fillId="9" borderId="0" xfId="9" applyNumberFormat="1" applyFill="1" applyAlignment="1">
      <alignment wrapText="1"/>
    </xf>
    <xf numFmtId="1" fontId="48" fillId="0" borderId="0" xfId="9" applyNumberFormat="1" applyAlignment="1">
      <alignment horizontal="center"/>
    </xf>
    <xf numFmtId="1" fontId="48" fillId="12" borderId="0" xfId="9" applyNumberFormat="1" applyFill="1" applyAlignment="1">
      <alignment horizontal="center"/>
    </xf>
    <xf numFmtId="1" fontId="48" fillId="7" borderId="0" xfId="9" applyNumberFormat="1" applyFill="1" applyAlignment="1">
      <alignment horizontal="center"/>
    </xf>
    <xf numFmtId="186" fontId="48" fillId="7" borderId="0" xfId="9" applyNumberFormat="1" applyFill="1" applyAlignment="1">
      <alignment horizontal="center"/>
    </xf>
    <xf numFmtId="0" fontId="0" fillId="0" borderId="13" xfId="0" applyBorder="1"/>
    <xf numFmtId="187" fontId="48" fillId="0" borderId="0" xfId="10" applyNumberFormat="1" applyFont="1"/>
    <xf numFmtId="164" fontId="0" fillId="0" borderId="0" xfId="11" applyFont="1"/>
    <xf numFmtId="0" fontId="0" fillId="0" borderId="0" xfId="0" applyAlignment="1">
      <alignment horizontal="left"/>
    </xf>
    <xf numFmtId="0" fontId="0" fillId="6" borderId="0" xfId="0" applyFill="1"/>
    <xf numFmtId="164" fontId="53" fillId="0" borderId="0" xfId="11" applyFont="1"/>
    <xf numFmtId="0" fontId="23" fillId="2" borderId="1" xfId="1" applyFont="1" applyFill="1" applyBorder="1"/>
    <xf numFmtId="0" fontId="23" fillId="2" borderId="2" xfId="1" applyFont="1" applyFill="1" applyBorder="1"/>
    <xf numFmtId="164" fontId="24" fillId="2" borderId="2" xfId="11" applyFont="1" applyFill="1" applyBorder="1" applyAlignment="1"/>
    <xf numFmtId="164" fontId="23" fillId="2" borderId="2" xfId="11" applyFont="1" applyFill="1" applyBorder="1" applyAlignment="1"/>
    <xf numFmtId="0" fontId="23" fillId="2" borderId="3" xfId="1" applyFont="1" applyFill="1" applyBorder="1"/>
    <xf numFmtId="0" fontId="23" fillId="3" borderId="52" xfId="1" applyFont="1" applyFill="1" applyBorder="1" applyAlignment="1">
      <alignment horizontal="left" vertical="center"/>
    </xf>
    <xf numFmtId="0" fontId="23" fillId="3" borderId="41" xfId="1" applyFont="1" applyFill="1" applyBorder="1" applyAlignment="1">
      <alignment horizontal="center" vertical="center" wrapText="1"/>
    </xf>
    <xf numFmtId="0" fontId="0" fillId="0" borderId="13" xfId="0" applyBorder="1" applyAlignment="1">
      <alignment horizontal="left"/>
    </xf>
    <xf numFmtId="164" fontId="53" fillId="0" borderId="13" xfId="11" applyFont="1" applyBorder="1"/>
    <xf numFmtId="164" fontId="0" fillId="0" borderId="13" xfId="11" applyFont="1" applyBorder="1"/>
    <xf numFmtId="0" fontId="0" fillId="6" borderId="13" xfId="0" applyFill="1" applyBorder="1"/>
    <xf numFmtId="0" fontId="0" fillId="6" borderId="13" xfId="0" applyFill="1" applyBorder="1" applyAlignment="1">
      <alignment horizontal="left"/>
    </xf>
    <xf numFmtId="164" fontId="53" fillId="6" borderId="13" xfId="11" applyFont="1" applyFill="1" applyBorder="1"/>
    <xf numFmtId="164" fontId="0" fillId="6" borderId="13" xfId="11" applyFont="1" applyFill="1" applyBorder="1"/>
    <xf numFmtId="0" fontId="0" fillId="7" borderId="0" xfId="0" applyFill="1"/>
    <xf numFmtId="0" fontId="23" fillId="7" borderId="2" xfId="1" applyFont="1" applyFill="1" applyBorder="1"/>
    <xf numFmtId="0" fontId="23" fillId="7" borderId="44" xfId="1" applyFont="1" applyFill="1" applyBorder="1" applyAlignment="1">
      <alignment horizontal="center" vertical="center" wrapText="1"/>
    </xf>
    <xf numFmtId="0" fontId="0" fillId="7" borderId="13" xfId="0" applyFill="1" applyBorder="1"/>
    <xf numFmtId="0" fontId="54" fillId="7" borderId="13" xfId="0" applyFont="1" applyFill="1" applyBorder="1"/>
    <xf numFmtId="0" fontId="20" fillId="0" borderId="0" xfId="5" applyAlignment="1">
      <alignment horizontal="left" vertical="center"/>
    </xf>
    <xf numFmtId="0" fontId="23" fillId="3" borderId="30" xfId="2" applyNumberFormat="1" applyFont="1" applyFill="1" applyBorder="1" applyAlignment="1">
      <alignment horizontal="center" vertical="center"/>
    </xf>
    <xf numFmtId="44" fontId="21" fillId="0" borderId="0" xfId="6" applyFont="1" applyFill="1" applyBorder="1" applyAlignment="1">
      <alignment horizontal="center" vertical="center"/>
    </xf>
    <xf numFmtId="44" fontId="55" fillId="0" borderId="0" xfId="5" applyNumberFormat="1" applyFont="1" applyAlignment="1">
      <alignment horizontal="center"/>
    </xf>
    <xf numFmtId="44" fontId="21" fillId="0" borderId="0" xfId="6" applyFont="1" applyBorder="1" applyAlignment="1">
      <alignment horizontal="center" vertical="center"/>
    </xf>
    <xf numFmtId="44" fontId="21" fillId="0" borderId="0" xfId="6" applyFont="1" applyAlignment="1">
      <alignment horizontal="center" vertical="center"/>
    </xf>
    <xf numFmtId="44" fontId="21" fillId="0" borderId="0" xfId="6" applyFont="1" applyFill="1" applyAlignment="1">
      <alignment horizontal="center" vertical="center"/>
    </xf>
    <xf numFmtId="44" fontId="24" fillId="2" borderId="4" xfId="5" applyNumberFormat="1" applyFont="1" applyFill="1" applyBorder="1" applyAlignment="1">
      <alignment horizontal="center" vertical="center"/>
    </xf>
    <xf numFmtId="44" fontId="24" fillId="3" borderId="4" xfId="6" applyFont="1" applyFill="1" applyBorder="1" applyAlignment="1">
      <alignment horizontal="center" vertical="center" wrapText="1"/>
    </xf>
    <xf numFmtId="44" fontId="23" fillId="3" borderId="4" xfId="5" applyNumberFormat="1" applyFont="1" applyFill="1" applyBorder="1" applyAlignment="1">
      <alignment horizontal="center" vertical="center" wrapText="1"/>
    </xf>
    <xf numFmtId="44" fontId="24" fillId="4" borderId="4" xfId="6" applyFont="1" applyFill="1" applyBorder="1" applyAlignment="1">
      <alignment horizontal="center" vertical="center"/>
    </xf>
    <xf numFmtId="44" fontId="21" fillId="0" borderId="4" xfId="6" applyFont="1" applyFill="1" applyBorder="1" applyAlignment="1">
      <alignment horizontal="center" vertical="center"/>
    </xf>
    <xf numFmtId="179" fontId="22" fillId="7" borderId="4" xfId="8" applyNumberFormat="1" applyFont="1" applyFill="1" applyBorder="1" applyAlignment="1">
      <alignment horizontal="right" vertical="center"/>
    </xf>
    <xf numFmtId="166" fontId="42" fillId="11" borderId="4" xfId="6" applyNumberFormat="1" applyFont="1" applyFill="1" applyBorder="1"/>
    <xf numFmtId="44" fontId="21" fillId="0" borderId="4" xfId="5" applyNumberFormat="1" applyFont="1" applyBorder="1" applyAlignment="1">
      <alignment horizontal="center" vertical="center"/>
    </xf>
    <xf numFmtId="8" fontId="20" fillId="0" borderId="4" xfId="5" applyNumberFormat="1" applyBorder="1" applyAlignment="1">
      <alignment horizontal="left" vertical="center"/>
    </xf>
    <xf numFmtId="1" fontId="22" fillId="0" borderId="4" xfId="5" applyNumberFormat="1" applyFont="1" applyBorder="1" applyAlignment="1" applyProtection="1">
      <alignment horizontal="left" vertical="center"/>
      <protection locked="0"/>
    </xf>
    <xf numFmtId="1" fontId="22" fillId="6" borderId="4" xfId="5" applyNumberFormat="1" applyFont="1" applyFill="1" applyBorder="1" applyAlignment="1" applyProtection="1">
      <alignment horizontal="left" vertical="center"/>
      <protection locked="0"/>
    </xf>
    <xf numFmtId="171" fontId="22" fillId="0" borderId="4" xfId="5" applyNumberFormat="1" applyFont="1" applyBorder="1" applyAlignment="1">
      <alignment vertical="center"/>
    </xf>
    <xf numFmtId="44" fontId="22" fillId="0" borderId="4" xfId="5" applyNumberFormat="1" applyFont="1" applyBorder="1" applyAlignment="1">
      <alignment horizontal="right" vertical="center"/>
    </xf>
    <xf numFmtId="171" fontId="20" fillId="0" borderId="4" xfId="5" applyNumberFormat="1" applyBorder="1" applyAlignment="1">
      <alignment horizontal="left" vertical="center"/>
    </xf>
    <xf numFmtId="0" fontId="44" fillId="0" borderId="4" xfId="5" applyFont="1" applyBorder="1" applyAlignment="1">
      <alignment wrapText="1"/>
    </xf>
    <xf numFmtId="171" fontId="23" fillId="0" borderId="4" xfId="5" applyNumberFormat="1" applyFont="1" applyBorder="1" applyAlignment="1">
      <alignment horizontal="left" vertical="center"/>
    </xf>
    <xf numFmtId="171" fontId="20" fillId="0" borderId="4" xfId="5" applyNumberFormat="1" applyBorder="1" applyAlignment="1">
      <alignment horizontal="left" vertical="center" wrapText="1"/>
    </xf>
    <xf numFmtId="44" fontId="22" fillId="11" borderId="4" xfId="5" applyNumberFormat="1" applyFont="1" applyFill="1" applyBorder="1" applyAlignment="1">
      <alignment horizontal="left" vertical="center"/>
    </xf>
    <xf numFmtId="170" fontId="22" fillId="0" borderId="4" xfId="5" applyNumberFormat="1" applyFont="1" applyBorder="1" applyAlignment="1">
      <alignment horizontal="left" vertical="center"/>
    </xf>
    <xf numFmtId="1" fontId="22" fillId="0" borderId="4" xfId="5" applyNumberFormat="1" applyFont="1" applyBorder="1" applyAlignment="1" applyProtection="1">
      <alignment vertical="top" wrapText="1"/>
      <protection locked="0"/>
    </xf>
    <xf numFmtId="1" fontId="45" fillId="0" borderId="4" xfId="5" applyNumberFormat="1" applyFont="1" applyBorder="1" applyAlignment="1" applyProtection="1">
      <alignment horizontal="left" vertical="center" wrapText="1"/>
      <protection locked="0"/>
    </xf>
    <xf numFmtId="179" fontId="22" fillId="0" borderId="4" xfId="5" applyNumberFormat="1" applyFont="1" applyBorder="1" applyAlignment="1">
      <alignment horizontal="left" vertical="center"/>
    </xf>
    <xf numFmtId="0" fontId="20" fillId="0" borderId="4" xfId="5" applyBorder="1" applyAlignment="1">
      <alignment vertical="top" wrapText="1"/>
    </xf>
    <xf numFmtId="0" fontId="20" fillId="7" borderId="4" xfId="5" applyFill="1" applyBorder="1" applyAlignment="1">
      <alignment horizontal="left" vertical="center"/>
    </xf>
    <xf numFmtId="0" fontId="20" fillId="0" borderId="4" xfId="5" applyBorder="1" applyAlignment="1">
      <alignment vertical="center" wrapText="1"/>
    </xf>
    <xf numFmtId="0" fontId="20" fillId="0" borderId="13" xfId="5" applyBorder="1" applyAlignment="1">
      <alignment wrapText="1"/>
    </xf>
    <xf numFmtId="44" fontId="21" fillId="0" borderId="4" xfId="6" applyFont="1" applyBorder="1" applyAlignment="1">
      <alignment horizontal="center" vertical="center"/>
    </xf>
    <xf numFmtId="1" fontId="21" fillId="0" borderId="0" xfId="5" applyNumberFormat="1" applyFont="1" applyAlignment="1" applyProtection="1">
      <alignment horizontal="left" vertical="center"/>
      <protection locked="0"/>
    </xf>
    <xf numFmtId="44" fontId="21" fillId="0" borderId="0" xfId="5" applyNumberFormat="1" applyFont="1" applyAlignment="1">
      <alignment horizontal="center" vertical="center"/>
    </xf>
    <xf numFmtId="186" fontId="48" fillId="7" borderId="0" xfId="9" applyNumberFormat="1" applyFill="1" applyAlignment="1">
      <alignment horizontal="center" wrapText="1"/>
    </xf>
    <xf numFmtId="186" fontId="48" fillId="0" borderId="0" xfId="9" applyNumberFormat="1" applyAlignment="1">
      <alignment horizontal="center" wrapText="1"/>
    </xf>
    <xf numFmtId="0" fontId="48" fillId="0" borderId="0" xfId="9"/>
    <xf numFmtId="0" fontId="48" fillId="0" borderId="0" xfId="9" applyAlignment="1">
      <alignment wrapText="1"/>
    </xf>
    <xf numFmtId="184" fontId="48" fillId="7" borderId="0" xfId="9" applyNumberFormat="1" applyFill="1" applyAlignment="1">
      <alignment wrapText="1"/>
    </xf>
    <xf numFmtId="183" fontId="48" fillId="16" borderId="0" xfId="9" applyNumberFormat="1" applyFill="1" applyAlignment="1">
      <alignment wrapText="1"/>
    </xf>
    <xf numFmtId="184" fontId="48" fillId="0" borderId="0" xfId="9" applyNumberFormat="1" applyAlignment="1">
      <alignment wrapText="1"/>
    </xf>
    <xf numFmtId="1" fontId="48" fillId="13" borderId="0" xfId="9" applyNumberFormat="1" applyFill="1" applyAlignment="1">
      <alignment horizontal="center"/>
    </xf>
    <xf numFmtId="1" fontId="50" fillId="13" borderId="0" xfId="9" applyNumberFormat="1" applyFont="1" applyFill="1" applyAlignment="1">
      <alignment horizontal="center"/>
    </xf>
    <xf numFmtId="1" fontId="50" fillId="0" borderId="0" xfId="9" applyNumberFormat="1" applyFont="1" applyAlignment="1">
      <alignment horizontal="center"/>
    </xf>
    <xf numFmtId="183" fontId="52" fillId="0" borderId="0" xfId="9" applyNumberFormat="1" applyFont="1"/>
    <xf numFmtId="0" fontId="57" fillId="0" borderId="0" xfId="13"/>
    <xf numFmtId="183" fontId="57" fillId="0" borderId="0" xfId="13" applyNumberFormat="1"/>
    <xf numFmtId="183" fontId="57" fillId="0" borderId="0" xfId="13" applyNumberFormat="1" applyAlignment="1">
      <alignment wrapText="1"/>
    </xf>
    <xf numFmtId="184" fontId="57" fillId="0" borderId="0" xfId="13" applyNumberFormat="1"/>
    <xf numFmtId="187" fontId="57" fillId="0" borderId="0" xfId="13" applyNumberFormat="1"/>
    <xf numFmtId="188" fontId="57" fillId="0" borderId="0" xfId="13" applyNumberFormat="1" applyAlignment="1">
      <alignment wrapText="1"/>
    </xf>
    <xf numFmtId="44" fontId="57" fillId="15" borderId="51" xfId="13" applyNumberFormat="1" applyFill="1" applyBorder="1"/>
    <xf numFmtId="44" fontId="57" fillId="0" borderId="51" xfId="13" applyNumberFormat="1" applyBorder="1"/>
    <xf numFmtId="170" fontId="57" fillId="0" borderId="51" xfId="13" applyNumberFormat="1" applyBorder="1"/>
    <xf numFmtId="0" fontId="57" fillId="0" borderId="51" xfId="13" applyBorder="1" applyAlignment="1">
      <alignment horizontal="right"/>
    </xf>
    <xf numFmtId="10" fontId="57" fillId="0" borderId="51" xfId="13" applyNumberFormat="1" applyBorder="1"/>
    <xf numFmtId="2" fontId="57" fillId="0" borderId="0" xfId="13" applyNumberFormat="1"/>
    <xf numFmtId="0" fontId="57" fillId="0" borderId="51" xfId="13" applyBorder="1"/>
    <xf numFmtId="188" fontId="57" fillId="0" borderId="51" xfId="13" applyNumberFormat="1" applyBorder="1"/>
    <xf numFmtId="1" fontId="57" fillId="15" borderId="51" xfId="13" applyNumberFormat="1" applyFill="1" applyBorder="1"/>
    <xf numFmtId="1" fontId="57" fillId="0" borderId="51" xfId="13" applyNumberFormat="1" applyBorder="1"/>
    <xf numFmtId="0" fontId="57" fillId="0" borderId="51" xfId="13" applyBorder="1" applyAlignment="1">
      <alignment horizontal="center"/>
    </xf>
    <xf numFmtId="0" fontId="51" fillId="0" borderId="51" xfId="13" applyFont="1" applyBorder="1"/>
    <xf numFmtId="0" fontId="57" fillId="0" borderId="0" xfId="13" applyAlignment="1">
      <alignment wrapText="1"/>
    </xf>
    <xf numFmtId="184" fontId="57" fillId="13" borderId="0" xfId="13" applyNumberFormat="1" applyFill="1" applyAlignment="1">
      <alignment wrapText="1"/>
    </xf>
    <xf numFmtId="183" fontId="57" fillId="14" borderId="0" xfId="13" applyNumberFormat="1" applyFill="1" applyAlignment="1">
      <alignment wrapText="1"/>
    </xf>
    <xf numFmtId="184" fontId="57" fillId="0" borderId="0" xfId="13" applyNumberFormat="1" applyAlignment="1">
      <alignment wrapText="1"/>
    </xf>
    <xf numFmtId="1" fontId="57" fillId="13" borderId="0" xfId="13" applyNumberFormat="1" applyFill="1" applyAlignment="1">
      <alignment horizontal="center"/>
    </xf>
    <xf numFmtId="1" fontId="50" fillId="13" borderId="0" xfId="13" applyNumberFormat="1" applyFont="1" applyFill="1" applyAlignment="1">
      <alignment horizontal="center"/>
    </xf>
    <xf numFmtId="1" fontId="57" fillId="0" borderId="0" xfId="13" applyNumberFormat="1" applyAlignment="1">
      <alignment horizontal="center"/>
    </xf>
    <xf numFmtId="1" fontId="50" fillId="0" borderId="0" xfId="13" applyNumberFormat="1" applyFont="1" applyAlignment="1">
      <alignment horizontal="center"/>
    </xf>
    <xf numFmtId="183" fontId="57" fillId="14" borderId="0" xfId="13" applyNumberFormat="1" applyFill="1"/>
    <xf numFmtId="183" fontId="57" fillId="13" borderId="0" xfId="13" applyNumberFormat="1" applyFill="1" applyAlignment="1">
      <alignment wrapText="1"/>
    </xf>
    <xf numFmtId="183" fontId="57" fillId="13" borderId="0" xfId="13" applyNumberFormat="1" applyFill="1"/>
    <xf numFmtId="0" fontId="57" fillId="13" borderId="0" xfId="13" applyFill="1" applyAlignment="1">
      <alignment horizontal="center"/>
    </xf>
    <xf numFmtId="183" fontId="49" fillId="0" borderId="0" xfId="13" applyNumberFormat="1" applyFont="1"/>
    <xf numFmtId="0" fontId="57" fillId="0" borderId="0" xfId="13" applyAlignment="1">
      <alignment horizontal="center"/>
    </xf>
    <xf numFmtId="44" fontId="22" fillId="0" borderId="4" xfId="0" applyNumberFormat="1" applyFont="1" applyBorder="1" applyAlignment="1">
      <alignment horizontal="right" vertical="center"/>
    </xf>
    <xf numFmtId="0" fontId="48" fillId="0" borderId="0" xfId="5" applyFont="1"/>
    <xf numFmtId="184" fontId="48" fillId="0" borderId="0" xfId="5" applyNumberFormat="1" applyFont="1"/>
    <xf numFmtId="183" fontId="48" fillId="0" borderId="0" xfId="5" applyNumberFormat="1" applyFont="1"/>
    <xf numFmtId="185" fontId="48" fillId="0" borderId="0" xfId="5" applyNumberFormat="1" applyFont="1"/>
    <xf numFmtId="183" fontId="48" fillId="0" borderId="0" xfId="5" applyNumberFormat="1" applyFont="1" applyAlignment="1">
      <alignment wrapText="1"/>
    </xf>
    <xf numFmtId="1" fontId="48" fillId="7" borderId="0" xfId="5" applyNumberFormat="1" applyFont="1" applyFill="1" applyAlignment="1">
      <alignment horizontal="center"/>
    </xf>
    <xf numFmtId="184" fontId="48" fillId="0" borderId="0" xfId="5" applyNumberFormat="1" applyFont="1" applyAlignment="1">
      <alignment wrapText="1"/>
    </xf>
    <xf numFmtId="183" fontId="48" fillId="9" borderId="0" xfId="5" applyNumberFormat="1" applyFont="1" applyFill="1" applyAlignment="1">
      <alignment wrapText="1"/>
    </xf>
    <xf numFmtId="183" fontId="48" fillId="7" borderId="0" xfId="5" applyNumberFormat="1" applyFont="1" applyFill="1" applyAlignment="1">
      <alignment wrapText="1"/>
    </xf>
    <xf numFmtId="183" fontId="48" fillId="10" borderId="0" xfId="5" applyNumberFormat="1" applyFont="1" applyFill="1" applyAlignment="1">
      <alignment wrapText="1"/>
    </xf>
    <xf numFmtId="183" fontId="48" fillId="17" borderId="0" xfId="5" applyNumberFormat="1" applyFont="1" applyFill="1" applyAlignment="1">
      <alignment wrapText="1"/>
    </xf>
    <xf numFmtId="184" fontId="48" fillId="7" borderId="0" xfId="5" applyNumberFormat="1" applyFont="1" applyFill="1" applyAlignment="1">
      <alignment wrapText="1"/>
    </xf>
    <xf numFmtId="183" fontId="48" fillId="3" borderId="0" xfId="5" applyNumberFormat="1" applyFont="1" applyFill="1"/>
    <xf numFmtId="190" fontId="48" fillId="0" borderId="0" xfId="7" applyNumberFormat="1" applyFont="1" applyFill="1"/>
    <xf numFmtId="165" fontId="21" fillId="6" borderId="13" xfId="27" applyFont="1" applyFill="1" applyBorder="1" applyAlignment="1">
      <alignment horizontal="left" vertical="center"/>
    </xf>
    <xf numFmtId="0" fontId="20" fillId="0" borderId="23" xfId="26" applyFont="1" applyBorder="1" applyAlignment="1">
      <alignment horizontal="left" vertical="center"/>
    </xf>
    <xf numFmtId="165" fontId="21" fillId="0" borderId="13" xfId="27" applyFont="1" applyBorder="1" applyAlignment="1">
      <alignment horizontal="left" vertical="center"/>
    </xf>
    <xf numFmtId="0" fontId="20" fillId="0" borderId="13" xfId="26" applyFont="1" applyBorder="1" applyAlignment="1">
      <alignment horizontal="left" vertical="center"/>
    </xf>
    <xf numFmtId="165" fontId="21" fillId="0" borderId="17" xfId="27" applyFont="1" applyFill="1" applyBorder="1" applyAlignment="1">
      <alignment horizontal="left" vertical="center"/>
    </xf>
    <xf numFmtId="165" fontId="21" fillId="0" borderId="13" xfId="27" applyFont="1" applyFill="1" applyBorder="1" applyAlignment="1">
      <alignment horizontal="left" vertical="center"/>
    </xf>
    <xf numFmtId="165" fontId="22" fillId="0" borderId="13" xfId="27" applyFont="1" applyBorder="1" applyAlignment="1">
      <alignment horizontal="left" vertical="center"/>
    </xf>
    <xf numFmtId="0" fontId="27" fillId="6" borderId="13" xfId="26" applyFont="1" applyFill="1" applyBorder="1" applyAlignment="1">
      <alignment horizontal="left" vertical="center"/>
    </xf>
    <xf numFmtId="0" fontId="27" fillId="6" borderId="13" xfId="26" applyFont="1" applyFill="1" applyBorder="1" applyAlignment="1">
      <alignment horizontal="center" vertical="center"/>
    </xf>
    <xf numFmtId="44" fontId="22" fillId="19" borderId="13" xfId="6" applyFont="1" applyFill="1" applyBorder="1"/>
    <xf numFmtId="165" fontId="21" fillId="0" borderId="13" xfId="27" applyFont="1" applyFill="1" applyBorder="1" applyAlignment="1">
      <alignment horizontal="right" vertical="center"/>
    </xf>
    <xf numFmtId="0" fontId="20" fillId="0" borderId="23" xfId="0" applyFont="1" applyBorder="1" applyAlignment="1">
      <alignment horizontal="left" vertical="center"/>
    </xf>
    <xf numFmtId="0" fontId="20" fillId="6" borderId="13" xfId="0" applyFont="1" applyFill="1" applyBorder="1" applyAlignment="1">
      <alignment horizontal="left" vertical="center"/>
    </xf>
    <xf numFmtId="164" fontId="21" fillId="6" borderId="13" xfId="11" applyFont="1" applyFill="1" applyBorder="1" applyAlignment="1">
      <alignment horizontal="left" vertical="center"/>
    </xf>
    <xf numFmtId="164" fontId="22" fillId="6" borderId="13" xfId="11" applyFont="1" applyFill="1" applyBorder="1" applyAlignment="1">
      <alignment horizontal="left" vertical="center"/>
    </xf>
    <xf numFmtId="164" fontId="36" fillId="6" borderId="13" xfId="11" applyFont="1" applyFill="1" applyBorder="1" applyAlignment="1">
      <alignment horizontal="left" vertical="center"/>
    </xf>
    <xf numFmtId="164" fontId="58" fillId="6" borderId="13" xfId="11" applyFont="1" applyFill="1" applyBorder="1" applyAlignment="1">
      <alignment horizontal="left" vertical="center"/>
    </xf>
    <xf numFmtId="170" fontId="20" fillId="6" borderId="0" xfId="11" applyNumberFormat="1" applyFont="1" applyFill="1" applyAlignment="1">
      <alignment horizontal="left" vertical="center"/>
    </xf>
    <xf numFmtId="0" fontId="20" fillId="0" borderId="0" xfId="0" applyFont="1"/>
    <xf numFmtId="0" fontId="20" fillId="0" borderId="8" xfId="0" applyFont="1" applyBorder="1"/>
    <xf numFmtId="0" fontId="20" fillId="0" borderId="14" xfId="0" applyFont="1" applyBorder="1"/>
    <xf numFmtId="0" fontId="20" fillId="0" borderId="9" xfId="0" applyFont="1" applyBorder="1"/>
    <xf numFmtId="170" fontId="20" fillId="0" borderId="13" xfId="11" applyNumberFormat="1" applyFont="1" applyFill="1" applyBorder="1" applyAlignment="1">
      <alignment horizontal="left" vertical="center"/>
    </xf>
    <xf numFmtId="0" fontId="20" fillId="0" borderId="0" xfId="46" applyFont="1"/>
    <xf numFmtId="165" fontId="21" fillId="0" borderId="0" xfId="47" applyFont="1"/>
    <xf numFmtId="165" fontId="20" fillId="0" borderId="0" xfId="47" applyFont="1"/>
    <xf numFmtId="0" fontId="23" fillId="3" borderId="5" xfId="46" applyFont="1" applyFill="1" applyBorder="1" applyAlignment="1">
      <alignment horizontal="left" vertical="center"/>
    </xf>
    <xf numFmtId="0" fontId="23" fillId="3" borderId="6" xfId="46" applyFont="1" applyFill="1" applyBorder="1" applyAlignment="1">
      <alignment horizontal="left" vertical="center"/>
    </xf>
    <xf numFmtId="1" fontId="24" fillId="3" borderId="6" xfId="47" applyNumberFormat="1" applyFont="1" applyFill="1" applyBorder="1" applyAlignment="1">
      <alignment horizontal="center" vertical="center"/>
    </xf>
    <xf numFmtId="0" fontId="24" fillId="3" borderId="6" xfId="47" applyNumberFormat="1" applyFont="1" applyFill="1" applyBorder="1" applyAlignment="1">
      <alignment horizontal="center" vertical="center" wrapText="1"/>
    </xf>
    <xf numFmtId="171" fontId="23" fillId="4" borderId="8" xfId="46" applyNumberFormat="1" applyFont="1" applyFill="1" applyBorder="1" applyAlignment="1">
      <alignment vertical="center"/>
    </xf>
    <xf numFmtId="171" fontId="23" fillId="4" borderId="0" xfId="46" applyNumberFormat="1" applyFont="1" applyFill="1" applyAlignment="1">
      <alignment vertical="center"/>
    </xf>
    <xf numFmtId="171" fontId="24" fillId="4" borderId="0" xfId="46" applyNumberFormat="1" applyFont="1" applyFill="1" applyAlignment="1">
      <alignment vertical="center"/>
    </xf>
    <xf numFmtId="0" fontId="25" fillId="3" borderId="6" xfId="47" applyNumberFormat="1" applyFont="1" applyFill="1" applyBorder="1" applyAlignment="1">
      <alignment horizontal="center" vertical="center" wrapText="1"/>
    </xf>
    <xf numFmtId="171" fontId="20" fillId="0" borderId="18" xfId="26" applyNumberFormat="1" applyFont="1" applyBorder="1" applyAlignment="1">
      <alignment horizontal="left" vertical="center"/>
    </xf>
    <xf numFmtId="168" fontId="20" fillId="0" borderId="17" xfId="26" applyNumberFormat="1" applyFont="1" applyBorder="1" applyAlignment="1">
      <alignment horizontal="left" vertical="center"/>
    </xf>
    <xf numFmtId="172" fontId="21" fillId="0" borderId="13" xfId="26" applyNumberFormat="1" applyFont="1" applyBorder="1" applyAlignment="1">
      <alignment horizontal="right" vertical="center"/>
    </xf>
    <xf numFmtId="0" fontId="20" fillId="0" borderId="41" xfId="26" applyFont="1" applyBorder="1" applyAlignment="1">
      <alignment horizontal="left" vertical="center"/>
    </xf>
    <xf numFmtId="0" fontId="20" fillId="0" borderId="42" xfId="26" applyFont="1" applyBorder="1" applyAlignment="1">
      <alignment horizontal="left" vertical="center"/>
    </xf>
    <xf numFmtId="165" fontId="21" fillId="0" borderId="42" xfId="27" applyFont="1" applyFill="1" applyBorder="1" applyAlignment="1">
      <alignment horizontal="left" vertical="center"/>
    </xf>
    <xf numFmtId="165" fontId="21" fillId="0" borderId="42" xfId="27" applyFont="1" applyFill="1" applyBorder="1" applyAlignment="1">
      <alignment horizontal="right" vertical="center"/>
    </xf>
    <xf numFmtId="172" fontId="21" fillId="0" borderId="42" xfId="26" applyNumberFormat="1" applyFont="1" applyBorder="1" applyAlignment="1">
      <alignment horizontal="right" vertical="center"/>
    </xf>
    <xf numFmtId="171" fontId="20" fillId="0" borderId="13" xfId="26" applyNumberFormat="1" applyFont="1" applyBorder="1" applyAlignment="1">
      <alignment horizontal="left" vertical="center" wrapText="1"/>
    </xf>
    <xf numFmtId="168" fontId="20" fillId="0" borderId="13" xfId="26" applyNumberFormat="1" applyFont="1" applyBorder="1" applyAlignment="1">
      <alignment horizontal="left" vertical="center"/>
    </xf>
    <xf numFmtId="171" fontId="20" fillId="6" borderId="13" xfId="26" applyNumberFormat="1" applyFont="1" applyFill="1" applyBorder="1" applyAlignment="1">
      <alignment horizontal="left" vertical="center"/>
    </xf>
    <xf numFmtId="168" fontId="20" fillId="6" borderId="13" xfId="26" applyNumberFormat="1" applyFont="1" applyFill="1" applyBorder="1" applyAlignment="1">
      <alignment horizontal="center" vertical="center"/>
    </xf>
    <xf numFmtId="165" fontId="21" fillId="6" borderId="13" xfId="27" applyFont="1" applyFill="1" applyBorder="1" applyAlignment="1">
      <alignment horizontal="right" vertical="center"/>
    </xf>
    <xf numFmtId="165" fontId="21" fillId="0" borderId="13" xfId="27" applyFont="1" applyBorder="1" applyAlignment="1">
      <alignment horizontal="right" vertical="center"/>
    </xf>
    <xf numFmtId="165" fontId="22" fillId="6" borderId="13" xfId="27" applyFont="1" applyFill="1" applyBorder="1" applyAlignment="1">
      <alignment horizontal="right" vertical="center"/>
    </xf>
    <xf numFmtId="168" fontId="20" fillId="0" borderId="13" xfId="26" applyNumberFormat="1" applyFont="1" applyBorder="1" applyAlignment="1">
      <alignment horizontal="center" vertical="center"/>
    </xf>
    <xf numFmtId="0" fontId="20" fillId="0" borderId="13" xfId="26" applyFont="1" applyBorder="1" applyAlignment="1">
      <alignment horizontal="center"/>
    </xf>
    <xf numFmtId="165" fontId="20" fillId="0" borderId="13" xfId="27" applyFont="1" applyBorder="1"/>
    <xf numFmtId="165" fontId="22" fillId="0" borderId="13" xfId="27" applyFont="1" applyBorder="1"/>
    <xf numFmtId="184" fontId="10" fillId="0" borderId="0" xfId="55" applyNumberFormat="1"/>
    <xf numFmtId="183" fontId="10" fillId="0" borderId="0" xfId="55" applyNumberFormat="1" applyAlignment="1">
      <alignment wrapText="1"/>
    </xf>
    <xf numFmtId="183" fontId="10" fillId="0" borderId="0" xfId="55" applyNumberFormat="1"/>
    <xf numFmtId="185" fontId="10" fillId="0" borderId="0" xfId="55" applyNumberFormat="1"/>
    <xf numFmtId="0" fontId="10" fillId="0" borderId="0" xfId="55"/>
    <xf numFmtId="0" fontId="10" fillId="0" borderId="0" xfId="55" applyAlignment="1">
      <alignment horizontal="center" wrapText="1"/>
    </xf>
    <xf numFmtId="0" fontId="61" fillId="0" borderId="0" xfId="55" applyFont="1" applyAlignment="1">
      <alignment horizontal="center" vertical="center"/>
    </xf>
    <xf numFmtId="0" fontId="61" fillId="0" borderId="0" xfId="55" applyFont="1" applyAlignment="1">
      <alignment horizontal="right" vertical="center"/>
    </xf>
    <xf numFmtId="1" fontId="10" fillId="7" borderId="0" xfId="55" applyNumberFormat="1" applyFill="1" applyAlignment="1">
      <alignment horizontal="center"/>
    </xf>
    <xf numFmtId="0" fontId="61" fillId="7" borderId="0" xfId="55" applyFont="1" applyFill="1" applyAlignment="1">
      <alignment horizontal="center" vertical="center"/>
    </xf>
    <xf numFmtId="0" fontId="61" fillId="7" borderId="0" xfId="55" applyFont="1" applyFill="1" applyAlignment="1">
      <alignment horizontal="right" vertical="center"/>
    </xf>
    <xf numFmtId="184" fontId="10" fillId="0" borderId="0" xfId="55" applyNumberFormat="1" applyAlignment="1">
      <alignment wrapText="1"/>
    </xf>
    <xf numFmtId="183" fontId="10" fillId="9" borderId="0" xfId="55" applyNumberFormat="1" applyFill="1" applyAlignment="1">
      <alignment wrapText="1"/>
    </xf>
    <xf numFmtId="183" fontId="10" fillId="18" borderId="0" xfId="55" applyNumberFormat="1" applyFill="1" applyAlignment="1">
      <alignment wrapText="1"/>
    </xf>
    <xf numFmtId="183" fontId="10" fillId="7" borderId="0" xfId="55" applyNumberFormat="1" applyFill="1" applyAlignment="1">
      <alignment wrapText="1"/>
    </xf>
    <xf numFmtId="183" fontId="10" fillId="10" borderId="0" xfId="55" applyNumberFormat="1" applyFill="1" applyAlignment="1">
      <alignment wrapText="1"/>
    </xf>
    <xf numFmtId="183" fontId="10" fillId="17" borderId="0" xfId="55" applyNumberFormat="1" applyFill="1" applyAlignment="1">
      <alignment wrapText="1"/>
    </xf>
    <xf numFmtId="0" fontId="10" fillId="0" borderId="0" xfId="55" applyAlignment="1">
      <alignment wrapText="1"/>
    </xf>
    <xf numFmtId="184" fontId="10" fillId="7" borderId="0" xfId="55" applyNumberFormat="1" applyFill="1" applyAlignment="1">
      <alignment wrapText="1"/>
    </xf>
    <xf numFmtId="0" fontId="9" fillId="0" borderId="0" xfId="56"/>
    <xf numFmtId="0" fontId="9" fillId="0" borderId="0" xfId="56" applyAlignment="1">
      <alignment vertical="top"/>
    </xf>
    <xf numFmtId="0" fontId="23" fillId="3" borderId="60" xfId="46" applyFont="1" applyFill="1" applyBorder="1" applyAlignment="1">
      <alignment horizontal="left" vertical="center"/>
    </xf>
    <xf numFmtId="171" fontId="20" fillId="0" borderId="61" xfId="26" applyNumberFormat="1" applyFont="1" applyBorder="1" applyAlignment="1">
      <alignment horizontal="left" vertical="center"/>
    </xf>
    <xf numFmtId="0" fontId="8" fillId="0" borderId="0" xfId="57"/>
    <xf numFmtId="0" fontId="8" fillId="0" borderId="13" xfId="57" applyBorder="1"/>
    <xf numFmtId="0" fontId="8" fillId="26" borderId="13" xfId="57" applyFill="1" applyBorder="1"/>
    <xf numFmtId="0" fontId="8" fillId="0" borderId="31" xfId="57" applyBorder="1"/>
    <xf numFmtId="0" fontId="60" fillId="0" borderId="31" xfId="57" applyFont="1" applyBorder="1"/>
    <xf numFmtId="0" fontId="8" fillId="26" borderId="0" xfId="57" applyFill="1"/>
    <xf numFmtId="0" fontId="23" fillId="3" borderId="7" xfId="58" applyFont="1" applyFill="1" applyBorder="1" applyAlignment="1">
      <alignment horizontal="center" vertical="center"/>
    </xf>
    <xf numFmtId="0" fontId="23" fillId="3" borderId="6" xfId="58" applyFont="1" applyFill="1" applyBorder="1" applyAlignment="1">
      <alignment horizontal="center" vertical="center"/>
    </xf>
    <xf numFmtId="0" fontId="23" fillId="10" borderId="6" xfId="58" applyFont="1" applyFill="1" applyBorder="1" applyAlignment="1">
      <alignment horizontal="center" vertical="center"/>
    </xf>
    <xf numFmtId="0" fontId="23" fillId="7" borderId="6" xfId="58" applyFont="1" applyFill="1" applyBorder="1" applyAlignment="1">
      <alignment horizontal="center" vertical="center"/>
    </xf>
    <xf numFmtId="0" fontId="23" fillId="3" borderId="6" xfId="58" applyFont="1" applyFill="1" applyBorder="1" applyAlignment="1">
      <alignment horizontal="left" vertical="center"/>
    </xf>
    <xf numFmtId="0" fontId="23" fillId="3" borderId="5" xfId="58" applyFont="1" applyFill="1" applyBorder="1" applyAlignment="1">
      <alignment horizontal="left" vertical="center"/>
    </xf>
    <xf numFmtId="0" fontId="51" fillId="7" borderId="26" xfId="57" applyFont="1" applyFill="1" applyBorder="1"/>
    <xf numFmtId="2" fontId="9" fillId="0" borderId="0" xfId="56" applyNumberFormat="1"/>
    <xf numFmtId="0" fontId="8" fillId="0" borderId="0" xfId="13" applyFont="1"/>
    <xf numFmtId="0" fontId="8" fillId="0" borderId="51" xfId="13" applyFont="1" applyBorder="1"/>
    <xf numFmtId="183" fontId="8" fillId="0" borderId="0" xfId="13" applyNumberFormat="1" applyFont="1"/>
    <xf numFmtId="44" fontId="22" fillId="0" borderId="31" xfId="0" applyNumberFormat="1" applyFont="1" applyBorder="1" applyAlignment="1">
      <alignment horizontal="right" vertical="center"/>
    </xf>
    <xf numFmtId="44" fontId="22" fillId="0" borderId="13" xfId="0" applyNumberFormat="1" applyFont="1" applyBorder="1" applyAlignment="1">
      <alignment horizontal="right" vertical="center"/>
    </xf>
    <xf numFmtId="44" fontId="68" fillId="0" borderId="13" xfId="0" applyNumberFormat="1" applyFont="1" applyBorder="1" applyAlignment="1">
      <alignment horizontal="right" vertical="center"/>
    </xf>
    <xf numFmtId="44" fontId="22" fillId="0" borderId="42" xfId="0" applyNumberFormat="1" applyFont="1" applyBorder="1" applyAlignment="1">
      <alignment horizontal="right" vertical="center"/>
    </xf>
    <xf numFmtId="44" fontId="43" fillId="0" borderId="31" xfId="0" applyNumberFormat="1" applyFont="1" applyBorder="1" applyAlignment="1">
      <alignment horizontal="right" vertical="center"/>
    </xf>
    <xf numFmtId="44" fontId="43" fillId="0" borderId="13" xfId="0" applyNumberFormat="1" applyFont="1" applyBorder="1" applyAlignment="1">
      <alignment horizontal="right" vertical="center"/>
    </xf>
    <xf numFmtId="189" fontId="43" fillId="0" borderId="13" xfId="6" applyNumberFormat="1" applyFont="1" applyBorder="1" applyAlignment="1">
      <alignment horizontal="right" vertical="center"/>
    </xf>
    <xf numFmtId="189" fontId="43" fillId="0" borderId="42" xfId="6" applyNumberFormat="1" applyFont="1" applyBorder="1" applyAlignment="1">
      <alignment horizontal="right" vertical="center"/>
    </xf>
    <xf numFmtId="0" fontId="20" fillId="0" borderId="0" xfId="63" applyFont="1" applyAlignment="1">
      <alignment horizontal="center" vertical="center"/>
    </xf>
    <xf numFmtId="0" fontId="70" fillId="0" borderId="0" xfId="0" applyFont="1" applyAlignment="1">
      <alignment vertical="center"/>
    </xf>
    <xf numFmtId="165" fontId="21" fillId="0" borderId="0" xfId="64" applyFont="1" applyAlignment="1">
      <alignment horizontal="center" vertical="center"/>
    </xf>
    <xf numFmtId="165" fontId="20" fillId="0" borderId="0" xfId="64" applyFont="1" applyAlignment="1">
      <alignment horizontal="center" vertical="center"/>
    </xf>
    <xf numFmtId="165" fontId="22" fillId="0" borderId="0" xfId="64" applyFont="1" applyAlignment="1">
      <alignment horizontal="center" vertical="center"/>
    </xf>
    <xf numFmtId="0" fontId="20" fillId="0" borderId="0" xfId="63" applyFont="1" applyAlignment="1">
      <alignment horizontal="center" vertical="center" wrapText="1"/>
    </xf>
    <xf numFmtId="0" fontId="23" fillId="2" borderId="1" xfId="63" applyFont="1" applyFill="1" applyBorder="1" applyAlignment="1">
      <alignment horizontal="center" vertical="center"/>
    </xf>
    <xf numFmtId="0" fontId="23" fillId="2" borderId="2" xfId="63" applyFont="1" applyFill="1" applyBorder="1" applyAlignment="1">
      <alignment horizontal="center" vertical="center"/>
    </xf>
    <xf numFmtId="0" fontId="24" fillId="2" borderId="2" xfId="63" applyFont="1" applyFill="1" applyBorder="1" applyAlignment="1">
      <alignment horizontal="center" vertical="center"/>
    </xf>
    <xf numFmtId="0" fontId="25" fillId="2" borderId="2" xfId="63" applyFont="1" applyFill="1" applyBorder="1" applyAlignment="1">
      <alignment horizontal="center" vertical="center"/>
    </xf>
    <xf numFmtId="0" fontId="23" fillId="2" borderId="3" xfId="63" applyFont="1" applyFill="1" applyBorder="1" applyAlignment="1">
      <alignment horizontal="center" vertical="center"/>
    </xf>
    <xf numFmtId="0" fontId="23" fillId="11" borderId="5" xfId="63" applyFont="1" applyFill="1" applyBorder="1" applyAlignment="1">
      <alignment horizontal="center" vertical="center"/>
    </xf>
    <xf numFmtId="0" fontId="23" fillId="3" borderId="6" xfId="63" applyFont="1" applyFill="1" applyBorder="1" applyAlignment="1">
      <alignment horizontal="center" vertical="center"/>
    </xf>
    <xf numFmtId="1" fontId="24" fillId="3" borderId="6" xfId="64" applyNumberFormat="1" applyFont="1" applyFill="1" applyBorder="1" applyAlignment="1">
      <alignment horizontal="center" vertical="center"/>
    </xf>
    <xf numFmtId="0" fontId="24" fillId="3" borderId="6" xfId="64" applyNumberFormat="1" applyFont="1" applyFill="1" applyBorder="1" applyAlignment="1">
      <alignment horizontal="center" vertical="center" wrapText="1"/>
    </xf>
    <xf numFmtId="0" fontId="23" fillId="3" borderId="6" xfId="63" applyFont="1" applyFill="1" applyBorder="1" applyAlignment="1">
      <alignment horizontal="center" vertical="center" wrapText="1"/>
    </xf>
    <xf numFmtId="0" fontId="23" fillId="3" borderId="7" xfId="63" applyFont="1" applyFill="1" applyBorder="1" applyAlignment="1">
      <alignment horizontal="center" vertical="center" wrapText="1"/>
    </xf>
    <xf numFmtId="0" fontId="23" fillId="3" borderId="4" xfId="63" applyFont="1" applyFill="1" applyBorder="1" applyAlignment="1">
      <alignment horizontal="center" vertical="center" wrapText="1"/>
    </xf>
    <xf numFmtId="43" fontId="23" fillId="4" borderId="1" xfId="65" applyFont="1" applyFill="1" applyBorder="1" applyAlignment="1">
      <alignment horizontal="center" vertical="center"/>
    </xf>
    <xf numFmtId="43" fontId="23" fillId="4" borderId="2" xfId="65" applyFont="1" applyFill="1" applyBorder="1" applyAlignment="1">
      <alignment horizontal="center" vertical="center"/>
    </xf>
    <xf numFmtId="43" fontId="24" fillId="4" borderId="2" xfId="65" applyFont="1" applyFill="1" applyBorder="1" applyAlignment="1">
      <alignment horizontal="center" vertical="center"/>
    </xf>
    <xf numFmtId="43" fontId="25" fillId="4" borderId="2" xfId="65" applyFont="1" applyFill="1" applyBorder="1" applyAlignment="1">
      <alignment horizontal="center" vertical="center"/>
    </xf>
    <xf numFmtId="43" fontId="23" fillId="4" borderId="3" xfId="65" applyFont="1" applyFill="1" applyBorder="1" applyAlignment="1">
      <alignment horizontal="center" vertical="center"/>
    </xf>
    <xf numFmtId="43" fontId="23" fillId="0" borderId="0" xfId="65" applyFont="1" applyAlignment="1">
      <alignment horizontal="center" vertical="center"/>
    </xf>
    <xf numFmtId="43" fontId="20" fillId="0" borderId="23" xfId="65" applyFont="1" applyFill="1" applyBorder="1" applyAlignment="1">
      <alignment horizontal="center" vertical="center" wrapText="1"/>
    </xf>
    <xf numFmtId="43" fontId="20" fillId="0" borderId="13" xfId="65" applyFont="1" applyFill="1" applyBorder="1" applyAlignment="1">
      <alignment horizontal="center" vertical="center" wrapText="1"/>
    </xf>
    <xf numFmtId="43" fontId="20" fillId="0" borderId="13" xfId="65" applyFont="1" applyFill="1" applyBorder="1" applyAlignment="1">
      <alignment horizontal="center" vertical="center"/>
    </xf>
    <xf numFmtId="166" fontId="21" fillId="0" borderId="13" xfId="64" applyNumberFormat="1" applyFont="1" applyFill="1" applyBorder="1" applyAlignment="1">
      <alignment horizontal="center" vertical="center"/>
    </xf>
    <xf numFmtId="166" fontId="22" fillId="5" borderId="13" xfId="64" applyNumberFormat="1" applyFont="1" applyFill="1" applyBorder="1" applyAlignment="1">
      <alignment horizontal="center" vertical="center"/>
    </xf>
    <xf numFmtId="167" fontId="20" fillId="0" borderId="13" xfId="65" applyNumberFormat="1" applyFont="1" applyFill="1" applyBorder="1" applyAlignment="1">
      <alignment horizontal="center" vertical="center"/>
    </xf>
    <xf numFmtId="167" fontId="20" fillId="0" borderId="24" xfId="65" applyNumberFormat="1" applyFont="1" applyFill="1" applyBorder="1" applyAlignment="1">
      <alignment horizontal="center" vertical="center"/>
    </xf>
    <xf numFmtId="0" fontId="20" fillId="0" borderId="23" xfId="63" applyFont="1" applyBorder="1" applyAlignment="1">
      <alignment horizontal="center" vertical="center"/>
    </xf>
    <xf numFmtId="0" fontId="20" fillId="0" borderId="13" xfId="63" applyFont="1" applyBorder="1" applyAlignment="1">
      <alignment horizontal="center" vertical="center"/>
    </xf>
    <xf numFmtId="0" fontId="20" fillId="0" borderId="24" xfId="63" applyFont="1" applyBorder="1" applyAlignment="1">
      <alignment horizontal="center" vertical="center" wrapText="1"/>
    </xf>
    <xf numFmtId="43" fontId="23" fillId="4" borderId="8" xfId="65" applyFont="1" applyFill="1" applyBorder="1" applyAlignment="1">
      <alignment horizontal="center" vertical="center"/>
    </xf>
    <xf numFmtId="43" fontId="23" fillId="4" borderId="0" xfId="65" applyFont="1" applyFill="1" applyBorder="1" applyAlignment="1">
      <alignment horizontal="center" vertical="center"/>
    </xf>
    <xf numFmtId="43" fontId="24" fillId="4" borderId="0" xfId="65" applyFont="1" applyFill="1" applyBorder="1" applyAlignment="1">
      <alignment horizontal="center" vertical="center"/>
    </xf>
    <xf numFmtId="43" fontId="25" fillId="4" borderId="0" xfId="65" applyFont="1" applyFill="1" applyBorder="1" applyAlignment="1">
      <alignment horizontal="center" vertical="center"/>
    </xf>
    <xf numFmtId="43" fontId="23" fillId="4" borderId="9" xfId="65" applyFont="1" applyFill="1" applyBorder="1" applyAlignment="1">
      <alignment horizontal="center" vertical="center"/>
    </xf>
    <xf numFmtId="43" fontId="20" fillId="0" borderId="23" xfId="65" applyFont="1" applyFill="1" applyBorder="1" applyAlignment="1">
      <alignment horizontal="center" vertical="center"/>
    </xf>
    <xf numFmtId="168" fontId="20" fillId="6" borderId="13" xfId="63" applyNumberFormat="1" applyFont="1" applyFill="1" applyBorder="1" applyAlignment="1">
      <alignment horizontal="center" vertical="center"/>
    </xf>
    <xf numFmtId="165" fontId="21" fillId="0" borderId="13" xfId="64" applyFont="1" applyFill="1" applyBorder="1" applyAlignment="1">
      <alignment horizontal="center" vertical="center"/>
    </xf>
    <xf numFmtId="165" fontId="22" fillId="5" borderId="13" xfId="64" applyFont="1" applyFill="1" applyBorder="1" applyAlignment="1">
      <alignment horizontal="center" vertical="center"/>
    </xf>
    <xf numFmtId="169" fontId="20" fillId="0" borderId="13" xfId="65" applyNumberFormat="1" applyFont="1" applyFill="1" applyBorder="1" applyAlignment="1">
      <alignment horizontal="center" vertical="center"/>
    </xf>
    <xf numFmtId="170" fontId="20" fillId="0" borderId="13" xfId="65" applyNumberFormat="1" applyFont="1" applyFill="1" applyBorder="1" applyAlignment="1">
      <alignment horizontal="center" vertical="center"/>
    </xf>
    <xf numFmtId="170" fontId="20" fillId="0" borderId="24" xfId="65" applyNumberFormat="1" applyFont="1" applyFill="1" applyBorder="1" applyAlignment="1">
      <alignment horizontal="center" vertical="center"/>
    </xf>
    <xf numFmtId="43" fontId="20" fillId="0" borderId="20" xfId="65" applyFont="1" applyFill="1" applyBorder="1" applyAlignment="1">
      <alignment horizontal="center" vertical="center"/>
    </xf>
    <xf numFmtId="168" fontId="20" fillId="6" borderId="21" xfId="63" applyNumberFormat="1" applyFont="1" applyFill="1" applyBorder="1" applyAlignment="1">
      <alignment horizontal="center" vertical="center"/>
    </xf>
    <xf numFmtId="165" fontId="21" fillId="0" borderId="21" xfId="64" applyFont="1" applyFill="1" applyBorder="1" applyAlignment="1">
      <alignment horizontal="center" vertical="center"/>
    </xf>
    <xf numFmtId="169" fontId="20" fillId="0" borderId="21" xfId="65" applyNumberFormat="1" applyFont="1" applyFill="1" applyBorder="1" applyAlignment="1">
      <alignment horizontal="center" vertical="center"/>
    </xf>
    <xf numFmtId="170" fontId="20" fillId="0" borderId="21" xfId="65" applyNumberFormat="1" applyFont="1" applyFill="1" applyBorder="1" applyAlignment="1">
      <alignment horizontal="center" vertical="center"/>
    </xf>
    <xf numFmtId="170" fontId="20" fillId="0" borderId="22" xfId="65" applyNumberFormat="1" applyFont="1" applyFill="1" applyBorder="1" applyAlignment="1">
      <alignment horizontal="center" vertical="center"/>
    </xf>
    <xf numFmtId="0" fontId="20" fillId="0" borderId="20" xfId="63" applyFont="1" applyBorder="1" applyAlignment="1">
      <alignment horizontal="center" vertical="center"/>
    </xf>
    <xf numFmtId="0" fontId="20" fillId="0" borderId="21" xfId="63" applyFont="1" applyBorder="1" applyAlignment="1">
      <alignment horizontal="center" vertical="center"/>
    </xf>
    <xf numFmtId="0" fontId="20" fillId="0" borderId="22" xfId="63" applyFont="1" applyBorder="1" applyAlignment="1">
      <alignment horizontal="center" vertical="center" wrapText="1"/>
    </xf>
    <xf numFmtId="171" fontId="23" fillId="4" borderId="8" xfId="63" applyNumberFormat="1" applyFont="1" applyFill="1" applyBorder="1" applyAlignment="1">
      <alignment horizontal="center" vertical="center"/>
    </xf>
    <xf numFmtId="171" fontId="23" fillId="4" borderId="0" xfId="63" applyNumberFormat="1" applyFont="1" applyFill="1" applyAlignment="1">
      <alignment horizontal="center" vertical="center"/>
    </xf>
    <xf numFmtId="171" fontId="24" fillId="4" borderId="0" xfId="63" applyNumberFormat="1" applyFont="1" applyFill="1" applyAlignment="1">
      <alignment horizontal="center" vertical="center"/>
    </xf>
    <xf numFmtId="171" fontId="25" fillId="4" borderId="0" xfId="63" applyNumberFormat="1" applyFont="1" applyFill="1" applyAlignment="1">
      <alignment horizontal="center" vertical="center"/>
    </xf>
    <xf numFmtId="171" fontId="23" fillId="4" borderId="9" xfId="63" applyNumberFormat="1" applyFont="1" applyFill="1" applyBorder="1" applyAlignment="1">
      <alignment horizontal="center" vertical="center"/>
    </xf>
    <xf numFmtId="171" fontId="20" fillId="0" borderId="48" xfId="63" applyNumberFormat="1" applyFont="1" applyBorder="1" applyAlignment="1">
      <alignment horizontal="center" vertical="center"/>
    </xf>
    <xf numFmtId="171" fontId="20" fillId="0" borderId="49" xfId="63" applyNumberFormat="1" applyFont="1" applyBorder="1" applyAlignment="1">
      <alignment horizontal="center" vertical="center"/>
    </xf>
    <xf numFmtId="171" fontId="20" fillId="6" borderId="49" xfId="63" applyNumberFormat="1" applyFont="1" applyFill="1" applyBorder="1" applyAlignment="1">
      <alignment horizontal="center" vertical="center"/>
    </xf>
    <xf numFmtId="165" fontId="21" fillId="6" borderId="49" xfId="64" applyFont="1" applyFill="1" applyBorder="1" applyAlignment="1">
      <alignment horizontal="center" vertical="center"/>
    </xf>
    <xf numFmtId="165" fontId="20" fillId="6" borderId="49" xfId="64" applyFont="1" applyFill="1" applyBorder="1" applyAlignment="1">
      <alignment horizontal="center" vertical="center"/>
    </xf>
    <xf numFmtId="165" fontId="22" fillId="5" borderId="42" xfId="64" applyFont="1" applyFill="1" applyBorder="1" applyAlignment="1">
      <alignment horizontal="center" vertical="center"/>
    </xf>
    <xf numFmtId="171" fontId="20" fillId="6" borderId="64" xfId="63" applyNumberFormat="1" applyFont="1" applyFill="1" applyBorder="1" applyAlignment="1">
      <alignment horizontal="center" vertical="center"/>
    </xf>
    <xf numFmtId="0" fontId="20" fillId="0" borderId="42" xfId="63" applyFont="1" applyBorder="1" applyAlignment="1">
      <alignment horizontal="center" vertical="center"/>
    </xf>
    <xf numFmtId="0" fontId="20" fillId="0" borderId="42" xfId="63" applyFont="1" applyBorder="1" applyAlignment="1">
      <alignment horizontal="center" vertical="center" wrapText="1"/>
    </xf>
    <xf numFmtId="171" fontId="23" fillId="4" borderId="1" xfId="63" applyNumberFormat="1" applyFont="1" applyFill="1" applyBorder="1" applyAlignment="1">
      <alignment horizontal="center" vertical="center"/>
    </xf>
    <xf numFmtId="171" fontId="23" fillId="4" borderId="2" xfId="63" applyNumberFormat="1" applyFont="1" applyFill="1" applyBorder="1" applyAlignment="1">
      <alignment horizontal="center" vertical="center"/>
    </xf>
    <xf numFmtId="171" fontId="24" fillId="4" borderId="2" xfId="63" applyNumberFormat="1" applyFont="1" applyFill="1" applyBorder="1" applyAlignment="1">
      <alignment horizontal="center" vertical="center"/>
    </xf>
    <xf numFmtId="171" fontId="25" fillId="4" borderId="2" xfId="63" applyNumberFormat="1" applyFont="1" applyFill="1" applyBorder="1" applyAlignment="1">
      <alignment horizontal="center" vertical="center"/>
    </xf>
    <xf numFmtId="171" fontId="23" fillId="4" borderId="3" xfId="63" applyNumberFormat="1" applyFont="1" applyFill="1" applyBorder="1" applyAlignment="1">
      <alignment horizontal="center" vertical="center"/>
    </xf>
    <xf numFmtId="171" fontId="20" fillId="0" borderId="23" xfId="63" applyNumberFormat="1" applyFont="1" applyBorder="1" applyAlignment="1">
      <alignment horizontal="center" vertical="center"/>
    </xf>
    <xf numFmtId="171" fontId="20" fillId="0" borderId="23" xfId="63" applyNumberFormat="1" applyFont="1" applyBorder="1" applyAlignment="1">
      <alignment horizontal="center" vertical="center" wrapText="1"/>
    </xf>
    <xf numFmtId="171" fontId="23" fillId="0" borderId="0" xfId="63" applyNumberFormat="1" applyFont="1" applyAlignment="1">
      <alignment horizontal="center" vertical="center"/>
    </xf>
    <xf numFmtId="171" fontId="20" fillId="0" borderId="20" xfId="63" applyNumberFormat="1" applyFont="1" applyBorder="1" applyAlignment="1">
      <alignment horizontal="center" vertical="center" wrapText="1"/>
    </xf>
    <xf numFmtId="171" fontId="20" fillId="0" borderId="18" xfId="63" applyNumberFormat="1" applyFont="1" applyBorder="1" applyAlignment="1">
      <alignment horizontal="center" vertical="center"/>
    </xf>
    <xf numFmtId="171" fontId="20" fillId="0" borderId="17" xfId="63" applyNumberFormat="1" applyFont="1" applyBorder="1" applyAlignment="1">
      <alignment horizontal="center" vertical="center"/>
    </xf>
    <xf numFmtId="165" fontId="21" fillId="0" borderId="17" xfId="64" applyFont="1" applyFill="1" applyBorder="1" applyAlignment="1">
      <alignment horizontal="center" vertical="center"/>
    </xf>
    <xf numFmtId="165" fontId="22" fillId="5" borderId="17" xfId="64" applyFont="1" applyFill="1" applyBorder="1" applyAlignment="1">
      <alignment horizontal="center" vertical="center"/>
    </xf>
    <xf numFmtId="169" fontId="20" fillId="0" borderId="17" xfId="65" applyNumberFormat="1" applyFont="1" applyFill="1" applyBorder="1" applyAlignment="1">
      <alignment horizontal="center" vertical="center"/>
    </xf>
    <xf numFmtId="170" fontId="20" fillId="0" borderId="17" xfId="65" applyNumberFormat="1" applyFont="1" applyFill="1" applyBorder="1" applyAlignment="1">
      <alignment horizontal="center" vertical="center"/>
    </xf>
    <xf numFmtId="170" fontId="20" fillId="0" borderId="19" xfId="65" applyNumberFormat="1" applyFont="1" applyFill="1" applyBorder="1" applyAlignment="1">
      <alignment horizontal="center" vertical="center"/>
    </xf>
    <xf numFmtId="171" fontId="20" fillId="0" borderId="13" xfId="63" applyNumberFormat="1" applyFont="1" applyBorder="1" applyAlignment="1">
      <alignment horizontal="center" vertical="center"/>
    </xf>
    <xf numFmtId="171" fontId="22" fillId="0" borderId="23" xfId="63" applyNumberFormat="1" applyFont="1" applyBorder="1" applyAlignment="1">
      <alignment horizontal="center" vertical="center"/>
    </xf>
    <xf numFmtId="170" fontId="20" fillId="6" borderId="0" xfId="65" applyNumberFormat="1" applyFont="1" applyFill="1" applyBorder="1" applyAlignment="1">
      <alignment horizontal="center" vertical="center"/>
    </xf>
    <xf numFmtId="171" fontId="22" fillId="0" borderId="13" xfId="63" applyNumberFormat="1" applyFont="1" applyBorder="1" applyAlignment="1">
      <alignment horizontal="center" vertical="center"/>
    </xf>
    <xf numFmtId="171" fontId="20" fillId="0" borderId="20" xfId="63" applyNumberFormat="1" applyFont="1" applyBorder="1" applyAlignment="1">
      <alignment horizontal="center" vertical="center"/>
    </xf>
    <xf numFmtId="171" fontId="20" fillId="0" borderId="21" xfId="63" applyNumberFormat="1" applyFont="1" applyBorder="1" applyAlignment="1">
      <alignment horizontal="center" vertical="center"/>
    </xf>
    <xf numFmtId="171" fontId="20" fillId="0" borderId="5" xfId="63" applyNumberFormat="1" applyFont="1" applyBorder="1" applyAlignment="1">
      <alignment horizontal="center" vertical="center"/>
    </xf>
    <xf numFmtId="171" fontId="20" fillId="0" borderId="6" xfId="63" applyNumberFormat="1" applyFont="1" applyBorder="1" applyAlignment="1">
      <alignment horizontal="center" vertical="center"/>
    </xf>
    <xf numFmtId="165" fontId="21" fillId="0" borderId="6" xfId="64" applyFont="1" applyFill="1" applyBorder="1" applyAlignment="1">
      <alignment horizontal="center" vertical="center"/>
    </xf>
    <xf numFmtId="165" fontId="22" fillId="5" borderId="6" xfId="64" applyFont="1" applyFill="1" applyBorder="1" applyAlignment="1">
      <alignment horizontal="center" vertical="center"/>
    </xf>
    <xf numFmtId="167" fontId="20" fillId="0" borderId="6" xfId="65" applyNumberFormat="1" applyFont="1" applyFill="1" applyBorder="1" applyAlignment="1">
      <alignment horizontal="center" vertical="center"/>
    </xf>
    <xf numFmtId="171" fontId="20" fillId="0" borderId="7" xfId="63" applyNumberFormat="1" applyFont="1" applyBorder="1" applyAlignment="1">
      <alignment horizontal="center" vertical="center"/>
    </xf>
    <xf numFmtId="171" fontId="20" fillId="0" borderId="0" xfId="63" applyNumberFormat="1" applyFont="1" applyAlignment="1">
      <alignment horizontal="center" vertical="center"/>
    </xf>
    <xf numFmtId="0" fontId="20" fillId="0" borderId="9" xfId="63" applyFont="1" applyBorder="1" applyAlignment="1">
      <alignment horizontal="center" vertical="center"/>
    </xf>
    <xf numFmtId="171" fontId="22" fillId="0" borderId="18" xfId="63" applyNumberFormat="1" applyFont="1" applyBorder="1" applyAlignment="1">
      <alignment horizontal="center" vertical="center"/>
    </xf>
    <xf numFmtId="0" fontId="22" fillId="0" borderId="17" xfId="63" applyFont="1" applyBorder="1" applyAlignment="1">
      <alignment horizontal="center" vertical="center"/>
    </xf>
    <xf numFmtId="165" fontId="22" fillId="0" borderId="17" xfId="64" applyFont="1" applyFill="1" applyBorder="1" applyAlignment="1">
      <alignment horizontal="center" vertical="center"/>
    </xf>
    <xf numFmtId="165" fontId="28" fillId="0" borderId="17" xfId="64" applyFont="1" applyFill="1" applyBorder="1" applyAlignment="1">
      <alignment horizontal="center" vertical="center"/>
    </xf>
    <xf numFmtId="169" fontId="22" fillId="0" borderId="17" xfId="65" applyNumberFormat="1" applyFont="1" applyFill="1" applyBorder="1" applyAlignment="1">
      <alignment horizontal="center" vertical="center"/>
    </xf>
    <xf numFmtId="170" fontId="22" fillId="0" borderId="17" xfId="65" applyNumberFormat="1" applyFont="1" applyFill="1" applyBorder="1" applyAlignment="1">
      <alignment horizontal="center" vertical="center"/>
    </xf>
    <xf numFmtId="170" fontId="22" fillId="0" borderId="19" xfId="65" applyNumberFormat="1" applyFont="1" applyFill="1" applyBorder="1" applyAlignment="1">
      <alignment horizontal="center" vertical="center"/>
    </xf>
    <xf numFmtId="0" fontId="20" fillId="0" borderId="28" xfId="63" applyFont="1" applyBorder="1" applyAlignment="1">
      <alignment horizontal="center" vertical="center"/>
    </xf>
    <xf numFmtId="0" fontId="32" fillId="0" borderId="65" xfId="63" applyFont="1" applyBorder="1" applyAlignment="1">
      <alignment horizontal="center" vertical="center" wrapText="1"/>
    </xf>
    <xf numFmtId="171" fontId="22" fillId="6" borderId="23" xfId="66" applyNumberFormat="1" applyFont="1" applyFill="1" applyBorder="1" applyAlignment="1">
      <alignment horizontal="center" vertical="center"/>
    </xf>
    <xf numFmtId="168" fontId="32" fillId="0" borderId="13" xfId="66" applyNumberFormat="1" applyFont="1" applyBorder="1" applyAlignment="1">
      <alignment horizontal="center" vertical="center"/>
    </xf>
    <xf numFmtId="165" fontId="22" fillId="0" borderId="13" xfId="67" applyFont="1" applyFill="1" applyBorder="1" applyAlignment="1">
      <alignment horizontal="center" vertical="center"/>
    </xf>
    <xf numFmtId="165" fontId="28" fillId="0" borderId="13" xfId="67" applyFont="1" applyFill="1" applyBorder="1" applyAlignment="1">
      <alignment horizontal="center" vertical="center"/>
    </xf>
    <xf numFmtId="169" fontId="22" fillId="5" borderId="13" xfId="65" applyNumberFormat="1" applyFont="1" applyFill="1" applyBorder="1" applyAlignment="1">
      <alignment horizontal="center" vertical="center"/>
    </xf>
    <xf numFmtId="169" fontId="22" fillId="0" borderId="13" xfId="65" applyNumberFormat="1" applyFont="1" applyFill="1" applyBorder="1" applyAlignment="1">
      <alignment horizontal="center" vertical="center"/>
    </xf>
    <xf numFmtId="170" fontId="22" fillId="0" borderId="13" xfId="65" applyNumberFormat="1" applyFont="1" applyFill="1" applyBorder="1" applyAlignment="1">
      <alignment horizontal="center" vertical="center"/>
    </xf>
    <xf numFmtId="170" fontId="22" fillId="0" borderId="24" xfId="65" applyNumberFormat="1" applyFont="1" applyFill="1" applyBorder="1" applyAlignment="1">
      <alignment horizontal="center" vertical="center"/>
    </xf>
    <xf numFmtId="0" fontId="32" fillId="0" borderId="0" xfId="63" applyFont="1" applyAlignment="1">
      <alignment horizontal="center" vertical="center"/>
    </xf>
    <xf numFmtId="0" fontId="32" fillId="0" borderId="8" xfId="63" applyFont="1" applyBorder="1" applyAlignment="1">
      <alignment horizontal="center" vertical="center"/>
    </xf>
    <xf numFmtId="0" fontId="32" fillId="0" borderId="46" xfId="63" applyFont="1" applyBorder="1" applyAlignment="1">
      <alignment horizontal="center" vertical="center" wrapText="1"/>
    </xf>
    <xf numFmtId="0" fontId="22" fillId="0" borderId="23" xfId="66" applyFont="1" applyBorder="1" applyAlignment="1">
      <alignment horizontal="center" vertical="center"/>
    </xf>
    <xf numFmtId="0" fontId="22" fillId="0" borderId="13" xfId="66" applyFont="1" applyBorder="1" applyAlignment="1">
      <alignment horizontal="center" vertical="center"/>
    </xf>
    <xf numFmtId="172" fontId="22" fillId="0" borderId="13" xfId="66" applyNumberFormat="1" applyFont="1" applyBorder="1" applyAlignment="1">
      <alignment horizontal="center" vertical="center"/>
    </xf>
    <xf numFmtId="0" fontId="22" fillId="0" borderId="13" xfId="63" applyFont="1" applyBorder="1" applyAlignment="1">
      <alignment horizontal="center" vertical="center"/>
    </xf>
    <xf numFmtId="0" fontId="22" fillId="0" borderId="41" xfId="66" applyFont="1" applyBorder="1" applyAlignment="1">
      <alignment horizontal="center" vertical="center"/>
    </xf>
    <xf numFmtId="0" fontId="22" fillId="0" borderId="42" xfId="66" applyFont="1" applyBorder="1" applyAlignment="1">
      <alignment horizontal="center" vertical="center"/>
    </xf>
    <xf numFmtId="165" fontId="22" fillId="0" borderId="42" xfId="67" applyFont="1" applyFill="1" applyBorder="1" applyAlignment="1">
      <alignment horizontal="center" vertical="center"/>
    </xf>
    <xf numFmtId="172" fontId="22" fillId="0" borderId="42" xfId="66" applyNumberFormat="1" applyFont="1" applyBorder="1" applyAlignment="1">
      <alignment horizontal="center" vertical="center"/>
    </xf>
    <xf numFmtId="165" fontId="28" fillId="0" borderId="42" xfId="67" applyFont="1" applyFill="1" applyBorder="1" applyAlignment="1">
      <alignment horizontal="center" vertical="center"/>
    </xf>
    <xf numFmtId="169" fontId="22" fillId="0" borderId="42" xfId="65" applyNumberFormat="1" applyFont="1" applyFill="1" applyBorder="1" applyAlignment="1">
      <alignment horizontal="center" vertical="center"/>
    </xf>
    <xf numFmtId="170" fontId="22" fillId="0" borderId="42" xfId="65" applyNumberFormat="1" applyFont="1" applyFill="1" applyBorder="1" applyAlignment="1">
      <alignment horizontal="center" vertical="center"/>
    </xf>
    <xf numFmtId="0" fontId="22" fillId="0" borderId="42" xfId="63" applyFont="1" applyBorder="1" applyAlignment="1">
      <alignment horizontal="center" vertical="center"/>
    </xf>
    <xf numFmtId="170" fontId="22" fillId="0" borderId="62" xfId="65" applyNumberFormat="1" applyFont="1" applyFill="1" applyBorder="1" applyAlignment="1">
      <alignment horizontal="center" vertical="center"/>
    </xf>
    <xf numFmtId="0" fontId="32" fillId="0" borderId="16" xfId="63" applyFont="1" applyBorder="1" applyAlignment="1">
      <alignment horizontal="center" vertical="center"/>
    </xf>
    <xf numFmtId="0" fontId="32" fillId="0" borderId="25" xfId="63" applyFont="1" applyBorder="1" applyAlignment="1">
      <alignment horizontal="center" vertical="center"/>
    </xf>
    <xf numFmtId="0" fontId="32" fillId="0" borderId="44" xfId="63" applyFont="1" applyBorder="1" applyAlignment="1">
      <alignment horizontal="center" vertical="center" wrapText="1"/>
    </xf>
    <xf numFmtId="0" fontId="22" fillId="0" borderId="23" xfId="63" applyFont="1" applyBorder="1" applyAlignment="1">
      <alignment horizontal="center" vertical="center"/>
    </xf>
    <xf numFmtId="165" fontId="22" fillId="0" borderId="13" xfId="64" applyFont="1" applyBorder="1" applyAlignment="1">
      <alignment horizontal="center" vertical="center"/>
    </xf>
    <xf numFmtId="0" fontId="20" fillId="0" borderId="8" xfId="63" applyFont="1" applyBorder="1" applyAlignment="1">
      <alignment horizontal="center" vertical="center"/>
    </xf>
    <xf numFmtId="0" fontId="20" fillId="0" borderId="44" xfId="63" applyFont="1" applyBorder="1" applyAlignment="1">
      <alignment horizontal="center" vertical="center" wrapText="1"/>
    </xf>
    <xf numFmtId="0" fontId="20" fillId="0" borderId="16" xfId="63" applyFont="1" applyBorder="1" applyAlignment="1">
      <alignment horizontal="center" vertical="center"/>
    </xf>
    <xf numFmtId="0" fontId="20" fillId="0" borderId="25" xfId="63" applyFont="1" applyBorder="1" applyAlignment="1">
      <alignment horizontal="center" vertical="center"/>
    </xf>
    <xf numFmtId="0" fontId="20" fillId="0" borderId="46" xfId="63" applyFont="1" applyBorder="1" applyAlignment="1">
      <alignment horizontal="center" vertical="center" wrapText="1"/>
    </xf>
    <xf numFmtId="0" fontId="22" fillId="0" borderId="20" xfId="63" applyFont="1" applyBorder="1" applyAlignment="1">
      <alignment horizontal="center" vertical="center"/>
    </xf>
    <xf numFmtId="0" fontId="22" fillId="0" borderId="21" xfId="66" applyFont="1" applyBorder="1" applyAlignment="1">
      <alignment horizontal="center" vertical="center"/>
    </xf>
    <xf numFmtId="165" fontId="22" fillId="0" borderId="21" xfId="64" applyFont="1" applyBorder="1" applyAlignment="1">
      <alignment horizontal="center" vertical="center"/>
    </xf>
    <xf numFmtId="165" fontId="28" fillId="0" borderId="21" xfId="67" applyFont="1" applyFill="1" applyBorder="1" applyAlignment="1">
      <alignment horizontal="center" vertical="center"/>
    </xf>
    <xf numFmtId="0" fontId="22" fillId="0" borderId="21" xfId="63" applyFont="1" applyBorder="1" applyAlignment="1">
      <alignment horizontal="center" vertical="center"/>
    </xf>
    <xf numFmtId="170" fontId="22" fillId="0" borderId="21" xfId="65" applyNumberFormat="1" applyFont="1" applyFill="1" applyBorder="1" applyAlignment="1">
      <alignment horizontal="center" vertical="center"/>
    </xf>
    <xf numFmtId="170" fontId="22" fillId="0" borderId="22" xfId="65" applyNumberFormat="1" applyFont="1" applyFill="1" applyBorder="1" applyAlignment="1">
      <alignment horizontal="center" vertical="center"/>
    </xf>
    <xf numFmtId="0" fontId="20" fillId="0" borderId="66" xfId="63" applyFont="1" applyBorder="1" applyAlignment="1">
      <alignment horizontal="center" vertical="center" wrapText="1"/>
    </xf>
    <xf numFmtId="0" fontId="23" fillId="3" borderId="42" xfId="63" applyFont="1" applyFill="1" applyBorder="1" applyAlignment="1">
      <alignment horizontal="center" vertical="center"/>
    </xf>
    <xf numFmtId="0" fontId="24" fillId="3" borderId="42" xfId="64" applyNumberFormat="1" applyFont="1" applyFill="1" applyBorder="1" applyAlignment="1">
      <alignment horizontal="center" vertical="center" wrapText="1"/>
    </xf>
    <xf numFmtId="1" fontId="24" fillId="3" borderId="42" xfId="64" applyNumberFormat="1" applyFont="1" applyFill="1" applyBorder="1" applyAlignment="1">
      <alignment horizontal="center" vertical="center" wrapText="1"/>
    </xf>
    <xf numFmtId="14" fontId="25" fillId="3" borderId="42" xfId="64" applyNumberFormat="1" applyFont="1" applyFill="1" applyBorder="1" applyAlignment="1">
      <alignment horizontal="center" vertical="center" wrapText="1"/>
    </xf>
    <xf numFmtId="14" fontId="25" fillId="3" borderId="43" xfId="64" applyNumberFormat="1" applyFont="1" applyFill="1" applyBorder="1" applyAlignment="1">
      <alignment horizontal="center" vertical="center" wrapText="1"/>
    </xf>
    <xf numFmtId="0" fontId="25" fillId="3" borderId="49" xfId="64" applyNumberFormat="1" applyFont="1" applyFill="1" applyBorder="1" applyAlignment="1">
      <alignment horizontal="center" vertical="center" wrapText="1"/>
    </xf>
    <xf numFmtId="0" fontId="23" fillId="3" borderId="42" xfId="63" applyFont="1" applyFill="1" applyBorder="1" applyAlignment="1">
      <alignment horizontal="center" vertical="center" wrapText="1"/>
    </xf>
    <xf numFmtId="0" fontId="23" fillId="3" borderId="52" xfId="63" applyFont="1" applyFill="1" applyBorder="1" applyAlignment="1">
      <alignment horizontal="center" vertical="center" wrapText="1"/>
    </xf>
    <xf numFmtId="0" fontId="23" fillId="3" borderId="49" xfId="63" applyFont="1" applyFill="1" applyBorder="1" applyAlignment="1">
      <alignment horizontal="center" vertical="center" wrapText="1"/>
    </xf>
    <xf numFmtId="0" fontId="23" fillId="3" borderId="35" xfId="63" applyFont="1" applyFill="1" applyBorder="1" applyAlignment="1">
      <alignment horizontal="center" vertical="center" wrapText="1"/>
    </xf>
    <xf numFmtId="0" fontId="23" fillId="3" borderId="62" xfId="63" applyFont="1" applyFill="1" applyBorder="1" applyAlignment="1">
      <alignment horizontal="center" vertical="center" wrapText="1"/>
    </xf>
    <xf numFmtId="43" fontId="20" fillId="0" borderId="23" xfId="65" applyFont="1" applyBorder="1" applyAlignment="1">
      <alignment horizontal="center" vertical="center" wrapText="1"/>
    </xf>
    <xf numFmtId="43" fontId="20" fillId="0" borderId="13" xfId="65" applyFont="1" applyBorder="1" applyAlignment="1">
      <alignment horizontal="center" vertical="center" wrapText="1"/>
    </xf>
    <xf numFmtId="43" fontId="20" fillId="0" borderId="13" xfId="65" applyFont="1" applyBorder="1" applyAlignment="1">
      <alignment horizontal="center" vertical="center"/>
    </xf>
    <xf numFmtId="166" fontId="21" fillId="0" borderId="13" xfId="64" applyNumberFormat="1" applyFont="1" applyBorder="1" applyAlignment="1">
      <alignment horizontal="center" vertical="center"/>
    </xf>
    <xf numFmtId="166" fontId="22" fillId="6" borderId="13" xfId="64" applyNumberFormat="1" applyFont="1" applyFill="1" applyBorder="1" applyAlignment="1">
      <alignment horizontal="center" vertical="center"/>
    </xf>
    <xf numFmtId="166" fontId="21" fillId="6" borderId="13" xfId="64" applyNumberFormat="1" applyFont="1" applyFill="1" applyBorder="1" applyAlignment="1">
      <alignment horizontal="center" vertical="center"/>
    </xf>
    <xf numFmtId="43" fontId="20" fillId="0" borderId="20" xfId="65" applyFont="1" applyBorder="1" applyAlignment="1">
      <alignment horizontal="center" vertical="center" wrapText="1"/>
    </xf>
    <xf numFmtId="43" fontId="20" fillId="0" borderId="21" xfId="65" applyFont="1" applyBorder="1" applyAlignment="1">
      <alignment horizontal="center" vertical="center" wrapText="1"/>
    </xf>
    <xf numFmtId="43" fontId="20" fillId="6" borderId="21" xfId="65" applyFont="1" applyFill="1" applyBorder="1" applyAlignment="1">
      <alignment horizontal="center" vertical="center"/>
    </xf>
    <xf numFmtId="166" fontId="21" fillId="6" borderId="21" xfId="64" applyNumberFormat="1" applyFont="1" applyFill="1" applyBorder="1" applyAlignment="1">
      <alignment horizontal="center" vertical="center"/>
    </xf>
    <xf numFmtId="166" fontId="21" fillId="0" borderId="21" xfId="64" applyNumberFormat="1" applyFont="1" applyBorder="1" applyAlignment="1">
      <alignment horizontal="center" vertical="center"/>
    </xf>
    <xf numFmtId="166" fontId="22" fillId="6" borderId="21" xfId="64" applyNumberFormat="1" applyFont="1" applyFill="1" applyBorder="1" applyAlignment="1">
      <alignment horizontal="center" vertical="center"/>
    </xf>
    <xf numFmtId="44" fontId="22" fillId="5" borderId="21" xfId="64" applyNumberFormat="1" applyFont="1" applyFill="1" applyBorder="1" applyAlignment="1">
      <alignment horizontal="center" vertical="center"/>
    </xf>
    <xf numFmtId="167" fontId="20" fillId="0" borderId="21" xfId="65" applyNumberFormat="1" applyFont="1" applyFill="1" applyBorder="1" applyAlignment="1">
      <alignment horizontal="center" vertical="center"/>
    </xf>
    <xf numFmtId="167" fontId="20" fillId="0" borderId="22" xfId="65" applyNumberFormat="1" applyFont="1" applyFill="1" applyBorder="1" applyAlignment="1">
      <alignment horizontal="center" vertical="center"/>
    </xf>
    <xf numFmtId="167" fontId="20" fillId="6" borderId="0" xfId="65" applyNumberFormat="1" applyFont="1" applyFill="1" applyBorder="1" applyAlignment="1">
      <alignment horizontal="center" vertical="center"/>
    </xf>
    <xf numFmtId="43" fontId="20" fillId="6" borderId="23" xfId="65" applyFont="1" applyFill="1" applyBorder="1" applyAlignment="1">
      <alignment horizontal="center" vertical="center"/>
    </xf>
    <xf numFmtId="165" fontId="21" fillId="6" borderId="13" xfId="64" applyFont="1" applyFill="1" applyBorder="1" applyAlignment="1">
      <alignment horizontal="center" vertical="center"/>
    </xf>
    <xf numFmtId="165" fontId="21" fillId="0" borderId="13" xfId="64" applyFont="1" applyBorder="1" applyAlignment="1">
      <alignment horizontal="center" vertical="center"/>
    </xf>
    <xf numFmtId="165" fontId="22" fillId="6" borderId="13" xfId="64" applyFont="1" applyFill="1" applyBorder="1" applyAlignment="1">
      <alignment horizontal="center" vertical="center"/>
    </xf>
    <xf numFmtId="43" fontId="20" fillId="6" borderId="20" xfId="65" applyFont="1" applyFill="1" applyBorder="1" applyAlignment="1">
      <alignment horizontal="center" vertical="center"/>
    </xf>
    <xf numFmtId="165" fontId="21" fillId="6" borderId="21" xfId="64" applyFont="1" applyFill="1" applyBorder="1" applyAlignment="1">
      <alignment horizontal="center" vertical="center"/>
    </xf>
    <xf numFmtId="165" fontId="21" fillId="0" borderId="21" xfId="64" applyFont="1" applyBorder="1" applyAlignment="1">
      <alignment horizontal="center" vertical="center"/>
    </xf>
    <xf numFmtId="171" fontId="20" fillId="6" borderId="23" xfId="63" applyNumberFormat="1" applyFont="1" applyFill="1" applyBorder="1" applyAlignment="1">
      <alignment horizontal="center" vertical="center"/>
    </xf>
    <xf numFmtId="171" fontId="20" fillId="6" borderId="20" xfId="63" applyNumberFormat="1" applyFont="1" applyFill="1" applyBorder="1" applyAlignment="1">
      <alignment horizontal="center" vertical="center"/>
    </xf>
    <xf numFmtId="165" fontId="22" fillId="0" borderId="13" xfId="64" applyFont="1" applyFill="1" applyBorder="1" applyAlignment="1">
      <alignment horizontal="center" vertical="center"/>
    </xf>
    <xf numFmtId="170" fontId="20" fillId="0" borderId="13" xfId="65" applyNumberFormat="1" applyFont="1" applyBorder="1" applyAlignment="1">
      <alignment horizontal="center" vertical="center"/>
    </xf>
    <xf numFmtId="170" fontId="20" fillId="0" borderId="24" xfId="65" applyNumberFormat="1" applyFont="1" applyBorder="1" applyAlignment="1">
      <alignment horizontal="center" vertical="center"/>
    </xf>
    <xf numFmtId="0" fontId="20" fillId="0" borderId="13" xfId="63" applyFont="1" applyBorder="1" applyAlignment="1">
      <alignment horizontal="center" vertical="center" wrapText="1"/>
    </xf>
    <xf numFmtId="171" fontId="20" fillId="0" borderId="36" xfId="63" applyNumberFormat="1" applyFont="1" applyBorder="1" applyAlignment="1">
      <alignment horizontal="center" vertical="center"/>
    </xf>
    <xf numFmtId="171" fontId="20" fillId="0" borderId="37" xfId="63" applyNumberFormat="1" applyFont="1" applyBorder="1" applyAlignment="1">
      <alignment horizontal="center" vertical="center"/>
    </xf>
    <xf numFmtId="165" fontId="21" fillId="0" borderId="37" xfId="64" applyFont="1" applyFill="1" applyBorder="1" applyAlignment="1">
      <alignment horizontal="center" vertical="center"/>
    </xf>
    <xf numFmtId="169" fontId="20" fillId="0" borderId="37" xfId="65" applyNumberFormat="1" applyFont="1" applyFill="1" applyBorder="1" applyAlignment="1">
      <alignment horizontal="center" vertical="center"/>
    </xf>
    <xf numFmtId="170" fontId="20" fillId="0" borderId="37" xfId="65" applyNumberFormat="1" applyFont="1" applyFill="1" applyBorder="1" applyAlignment="1">
      <alignment horizontal="center" vertical="center"/>
    </xf>
    <xf numFmtId="170" fontId="20" fillId="0" borderId="27" xfId="65" applyNumberFormat="1" applyFont="1" applyFill="1" applyBorder="1" applyAlignment="1">
      <alignment horizontal="center" vertical="center"/>
    </xf>
    <xf numFmtId="171" fontId="23" fillId="4" borderId="67" xfId="63" applyNumberFormat="1" applyFont="1" applyFill="1" applyBorder="1" applyAlignment="1">
      <alignment horizontal="center" vertical="center"/>
    </xf>
    <xf numFmtId="171" fontId="23" fillId="4" borderId="38" xfId="63" applyNumberFormat="1" applyFont="1" applyFill="1" applyBorder="1" applyAlignment="1">
      <alignment horizontal="center" vertical="center"/>
    </xf>
    <xf numFmtId="171" fontId="24" fillId="4" borderId="38" xfId="63" applyNumberFormat="1" applyFont="1" applyFill="1" applyBorder="1" applyAlignment="1">
      <alignment horizontal="center" vertical="center"/>
    </xf>
    <xf numFmtId="171" fontId="25" fillId="4" borderId="38" xfId="63" applyNumberFormat="1" applyFont="1" applyFill="1" applyBorder="1" applyAlignment="1">
      <alignment horizontal="center" vertical="center"/>
    </xf>
    <xf numFmtId="171" fontId="23" fillId="4" borderId="68" xfId="63" applyNumberFormat="1" applyFont="1" applyFill="1" applyBorder="1" applyAlignment="1">
      <alignment horizontal="center" vertical="center"/>
    </xf>
    <xf numFmtId="171" fontId="20" fillId="6" borderId="34" xfId="63" applyNumberFormat="1" applyFont="1" applyFill="1" applyBorder="1" applyAlignment="1">
      <alignment horizontal="center" vertical="center"/>
    </xf>
    <xf numFmtId="171" fontId="20" fillId="6" borderId="35" xfId="63" applyNumberFormat="1" applyFont="1" applyFill="1" applyBorder="1" applyAlignment="1">
      <alignment horizontal="center" vertical="center"/>
    </xf>
    <xf numFmtId="165" fontId="21" fillId="6" borderId="35" xfId="64" applyFont="1" applyFill="1" applyBorder="1" applyAlignment="1">
      <alignment horizontal="center" vertical="center"/>
    </xf>
    <xf numFmtId="165" fontId="22" fillId="0" borderId="35" xfId="64" applyFont="1" applyBorder="1" applyAlignment="1">
      <alignment horizontal="center" vertical="center"/>
    </xf>
    <xf numFmtId="165" fontId="21" fillId="0" borderId="35" xfId="64" applyFont="1" applyBorder="1" applyAlignment="1">
      <alignment horizontal="center" vertical="center"/>
    </xf>
    <xf numFmtId="165" fontId="22" fillId="5" borderId="35" xfId="64" applyFont="1" applyFill="1" applyBorder="1" applyAlignment="1">
      <alignment horizontal="center" vertical="center"/>
    </xf>
    <xf numFmtId="169" fontId="20" fillId="0" borderId="35" xfId="65" applyNumberFormat="1" applyFont="1" applyFill="1" applyBorder="1" applyAlignment="1">
      <alignment horizontal="center" vertical="center"/>
    </xf>
    <xf numFmtId="171" fontId="20" fillId="0" borderId="35" xfId="63" applyNumberFormat="1" applyFont="1" applyBorder="1" applyAlignment="1">
      <alignment horizontal="center" vertical="center"/>
    </xf>
    <xf numFmtId="171" fontId="20" fillId="0" borderId="69" xfId="63" applyNumberFormat="1" applyFont="1" applyBorder="1" applyAlignment="1">
      <alignment horizontal="center" vertical="center"/>
    </xf>
    <xf numFmtId="166" fontId="22" fillId="0" borderId="13" xfId="64" applyNumberFormat="1" applyFont="1" applyBorder="1" applyAlignment="1">
      <alignment horizontal="center" vertical="center"/>
    </xf>
    <xf numFmtId="167" fontId="20" fillId="6" borderId="13" xfId="65" applyNumberFormat="1" applyFont="1" applyFill="1" applyBorder="1" applyAlignment="1">
      <alignment horizontal="center" vertical="center"/>
    </xf>
    <xf numFmtId="167" fontId="20" fillId="6" borderId="24" xfId="65" applyNumberFormat="1" applyFont="1" applyFill="1" applyBorder="1" applyAlignment="1">
      <alignment horizontal="center" vertical="center"/>
    </xf>
    <xf numFmtId="166" fontId="21" fillId="0" borderId="13" xfId="67" applyNumberFormat="1" applyFont="1" applyBorder="1" applyAlignment="1">
      <alignment horizontal="center" vertical="center"/>
    </xf>
    <xf numFmtId="166" fontId="22" fillId="0" borderId="13" xfId="67" applyNumberFormat="1" applyFont="1" applyBorder="1" applyAlignment="1">
      <alignment horizontal="center" vertical="center"/>
    </xf>
    <xf numFmtId="193" fontId="22" fillId="5" borderId="13" xfId="67" applyNumberFormat="1" applyFont="1" applyFill="1" applyBorder="1" applyAlignment="1">
      <alignment horizontal="center" vertical="center"/>
    </xf>
    <xf numFmtId="0" fontId="20" fillId="0" borderId="0" xfId="66" applyFont="1" applyAlignment="1">
      <alignment horizontal="center" vertical="center"/>
    </xf>
    <xf numFmtId="0" fontId="20" fillId="0" borderId="23" xfId="66" applyFont="1" applyBorder="1" applyAlignment="1">
      <alignment horizontal="center" vertical="center"/>
    </xf>
    <xf numFmtId="0" fontId="20" fillId="0" borderId="13" xfId="66" applyFont="1" applyBorder="1" applyAlignment="1">
      <alignment horizontal="center" vertical="center"/>
    </xf>
    <xf numFmtId="0" fontId="20" fillId="0" borderId="24" xfId="66" applyFont="1" applyBorder="1" applyAlignment="1">
      <alignment horizontal="center" vertical="center" wrapText="1"/>
    </xf>
    <xf numFmtId="0" fontId="25" fillId="0" borderId="0" xfId="0" applyFont="1" applyAlignment="1">
      <alignment horizontal="center" vertical="center"/>
    </xf>
    <xf numFmtId="0" fontId="22" fillId="0" borderId="0" xfId="0" applyFont="1" applyAlignment="1">
      <alignment horizontal="center" vertical="center"/>
    </xf>
    <xf numFmtId="171" fontId="23" fillId="0" borderId="13" xfId="63" applyNumberFormat="1" applyFont="1" applyBorder="1" applyAlignment="1">
      <alignment horizontal="center" vertical="center"/>
    </xf>
    <xf numFmtId="171" fontId="24" fillId="0" borderId="13" xfId="63" applyNumberFormat="1" applyFont="1" applyBorder="1" applyAlignment="1">
      <alignment horizontal="center" vertical="center"/>
    </xf>
    <xf numFmtId="171" fontId="25" fillId="0" borderId="13" xfId="63" applyNumberFormat="1" applyFont="1" applyBorder="1" applyAlignment="1">
      <alignment horizontal="center" vertical="center"/>
    </xf>
    <xf numFmtId="171" fontId="21" fillId="0" borderId="13" xfId="63" applyNumberFormat="1" applyFont="1" applyBorder="1" applyAlignment="1">
      <alignment horizontal="center" vertical="center"/>
    </xf>
    <xf numFmtId="0" fontId="23" fillId="0" borderId="23" xfId="63" applyFont="1" applyBorder="1" applyAlignment="1">
      <alignment horizontal="center" vertical="center"/>
    </xf>
    <xf numFmtId="0" fontId="23" fillId="0" borderId="13" xfId="63" applyFont="1" applyBorder="1" applyAlignment="1">
      <alignment horizontal="center" vertical="center"/>
    </xf>
    <xf numFmtId="0" fontId="23" fillId="0" borderId="24" xfId="63" applyFont="1" applyBorder="1" applyAlignment="1">
      <alignment horizontal="center" vertical="center" wrapText="1"/>
    </xf>
    <xf numFmtId="0" fontId="20" fillId="6" borderId="23" xfId="63" applyFont="1" applyFill="1" applyBorder="1" applyAlignment="1">
      <alignment horizontal="center" vertical="center" wrapText="1"/>
    </xf>
    <xf numFmtId="0" fontId="20" fillId="6" borderId="13" xfId="63" applyFont="1" applyFill="1" applyBorder="1" applyAlignment="1">
      <alignment horizontal="center" vertical="center"/>
    </xf>
    <xf numFmtId="165" fontId="21" fillId="6" borderId="13" xfId="64" applyFont="1" applyFill="1" applyBorder="1" applyAlignment="1">
      <alignment horizontal="center" vertical="center" wrapText="1"/>
    </xf>
    <xf numFmtId="8" fontId="22" fillId="0" borderId="0" xfId="0" applyNumberFormat="1" applyFont="1" applyAlignment="1">
      <alignment horizontal="center" vertical="center"/>
    </xf>
    <xf numFmtId="171" fontId="23" fillId="0" borderId="21" xfId="63" applyNumberFormat="1" applyFont="1" applyBorder="1" applyAlignment="1">
      <alignment horizontal="center" vertical="center"/>
    </xf>
    <xf numFmtId="171" fontId="24" fillId="0" borderId="21" xfId="63" applyNumberFormat="1" applyFont="1" applyBorder="1" applyAlignment="1">
      <alignment horizontal="center" vertical="center"/>
    </xf>
    <xf numFmtId="171" fontId="25" fillId="0" borderId="21" xfId="63" applyNumberFormat="1" applyFont="1" applyBorder="1" applyAlignment="1">
      <alignment horizontal="center" vertical="center"/>
    </xf>
    <xf numFmtId="171" fontId="21" fillId="0" borderId="21" xfId="63" applyNumberFormat="1" applyFont="1" applyBorder="1" applyAlignment="1">
      <alignment horizontal="center" vertical="center"/>
    </xf>
    <xf numFmtId="169" fontId="22" fillId="0" borderId="21" xfId="65" applyNumberFormat="1" applyFont="1" applyFill="1" applyBorder="1" applyAlignment="1">
      <alignment horizontal="center" vertical="center"/>
    </xf>
    <xf numFmtId="170" fontId="20" fillId="0" borderId="21" xfId="65" applyNumberFormat="1" applyFont="1" applyBorder="1" applyAlignment="1">
      <alignment horizontal="center" vertical="center"/>
    </xf>
    <xf numFmtId="170" fontId="20" fillId="0" borderId="22" xfId="65" applyNumberFormat="1" applyFont="1" applyBorder="1" applyAlignment="1">
      <alignment horizontal="center" vertical="center"/>
    </xf>
    <xf numFmtId="0" fontId="23" fillId="0" borderId="20" xfId="63" applyFont="1" applyBorder="1" applyAlignment="1">
      <alignment horizontal="center" vertical="center"/>
    </xf>
    <xf numFmtId="0" fontId="23" fillId="0" borderId="21" xfId="63" applyFont="1" applyBorder="1" applyAlignment="1">
      <alignment horizontal="center" vertical="center"/>
    </xf>
    <xf numFmtId="0" fontId="23" fillId="0" borderId="22" xfId="63" applyFont="1" applyBorder="1" applyAlignment="1">
      <alignment horizontal="center" vertical="center" wrapText="1"/>
    </xf>
    <xf numFmtId="0" fontId="32" fillId="0" borderId="24" xfId="63" applyFont="1" applyBorder="1" applyAlignment="1">
      <alignment horizontal="center" vertical="center" wrapText="1"/>
    </xf>
    <xf numFmtId="168" fontId="32" fillId="6" borderId="13" xfId="66" applyNumberFormat="1" applyFont="1" applyFill="1" applyBorder="1" applyAlignment="1">
      <alignment horizontal="center" vertical="center"/>
    </xf>
    <xf numFmtId="165" fontId="22" fillId="6" borderId="13" xfId="67" applyFont="1" applyFill="1" applyBorder="1" applyAlignment="1">
      <alignment horizontal="center" vertical="center"/>
    </xf>
    <xf numFmtId="165" fontId="22" fillId="0" borderId="13" xfId="67" applyFont="1" applyBorder="1" applyAlignment="1">
      <alignment horizontal="center" vertical="center"/>
    </xf>
    <xf numFmtId="165" fontId="21" fillId="0" borderId="13" xfId="67" applyFont="1" applyFill="1" applyBorder="1" applyAlignment="1">
      <alignment horizontal="center" vertical="center"/>
    </xf>
    <xf numFmtId="0" fontId="22" fillId="6" borderId="23" xfId="66" applyFont="1" applyFill="1" applyBorder="1" applyAlignment="1">
      <alignment horizontal="center" vertical="center"/>
    </xf>
    <xf numFmtId="0" fontId="22" fillId="6" borderId="13" xfId="66" applyFont="1" applyFill="1" applyBorder="1" applyAlignment="1">
      <alignment horizontal="center" vertical="center"/>
    </xf>
    <xf numFmtId="0" fontId="20" fillId="0" borderId="62" xfId="63" applyFont="1" applyBorder="1" applyAlignment="1">
      <alignment horizontal="center" vertical="center" wrapText="1"/>
    </xf>
    <xf numFmtId="165" fontId="21" fillId="0" borderId="21" xfId="67" applyFont="1" applyFill="1" applyBorder="1" applyAlignment="1">
      <alignment horizontal="center" vertical="center"/>
    </xf>
    <xf numFmtId="0" fontId="72" fillId="0" borderId="0" xfId="5" applyFont="1" applyAlignment="1">
      <alignment vertical="center"/>
    </xf>
    <xf numFmtId="44" fontId="0" fillId="7" borderId="13" xfId="6" applyFont="1" applyFill="1" applyBorder="1" applyAlignment="1">
      <alignment horizontal="left" vertical="center"/>
    </xf>
    <xf numFmtId="0" fontId="20" fillId="2" borderId="4" xfId="5" applyFill="1" applyBorder="1" applyAlignment="1">
      <alignment horizontal="left" vertical="center"/>
    </xf>
    <xf numFmtId="179" fontId="46" fillId="0" borderId="4" xfId="5" applyNumberFormat="1" applyFont="1" applyBorder="1" applyAlignment="1">
      <alignment horizontal="center"/>
    </xf>
    <xf numFmtId="179" fontId="21" fillId="0" borderId="4" xfId="6" applyNumberFormat="1" applyFont="1" applyFill="1" applyBorder="1" applyAlignment="1">
      <alignment horizontal="center" vertical="center"/>
    </xf>
    <xf numFmtId="179" fontId="41" fillId="0" borderId="65" xfId="5" applyNumberFormat="1" applyFont="1" applyBorder="1"/>
    <xf numFmtId="166" fontId="43" fillId="7" borderId="4" xfId="6" applyNumberFormat="1" applyFont="1" applyFill="1" applyBorder="1" applyAlignment="1">
      <alignment horizontal="right"/>
    </xf>
    <xf numFmtId="179" fontId="46" fillId="0" borderId="8" xfId="5" applyNumberFormat="1" applyFont="1" applyBorder="1" applyAlignment="1">
      <alignment horizontal="center"/>
    </xf>
    <xf numFmtId="179" fontId="21" fillId="0" borderId="4" xfId="5" applyNumberFormat="1" applyFont="1" applyBorder="1" applyAlignment="1">
      <alignment horizontal="center"/>
    </xf>
    <xf numFmtId="179" fontId="41" fillId="0" borderId="46" xfId="5" applyNumberFormat="1" applyFont="1" applyBorder="1"/>
    <xf numFmtId="44" fontId="42" fillId="11" borderId="46" xfId="6" applyFont="1" applyFill="1" applyBorder="1"/>
    <xf numFmtId="0" fontId="42" fillId="0" borderId="0" xfId="5" applyFont="1"/>
    <xf numFmtId="179" fontId="21" fillId="0" borderId="4" xfId="5" applyNumberFormat="1" applyFont="1" applyBorder="1" applyAlignment="1">
      <alignment horizontal="center" vertical="center"/>
    </xf>
    <xf numFmtId="0" fontId="22" fillId="7" borderId="4" xfId="5" applyFont="1" applyFill="1" applyBorder="1" applyAlignment="1">
      <alignment horizontal="left" vertical="center"/>
    </xf>
    <xf numFmtId="44" fontId="43" fillId="0" borderId="4" xfId="6" applyFont="1" applyFill="1" applyBorder="1" applyAlignment="1">
      <alignment horizontal="right" vertical="center"/>
    </xf>
    <xf numFmtId="179" fontId="56" fillId="0" borderId="4" xfId="6" applyNumberFormat="1" applyFont="1" applyFill="1" applyBorder="1" applyAlignment="1">
      <alignment horizontal="center" vertical="center"/>
    </xf>
    <xf numFmtId="0" fontId="22" fillId="6" borderId="4" xfId="5" applyFont="1" applyFill="1" applyBorder="1" applyAlignment="1">
      <alignment horizontal="left" vertical="center"/>
    </xf>
    <xf numFmtId="179" fontId="46" fillId="6" borderId="4" xfId="5" applyNumberFormat="1" applyFont="1" applyFill="1" applyBorder="1" applyAlignment="1">
      <alignment horizontal="center" vertical="center"/>
    </xf>
    <xf numFmtId="179" fontId="21" fillId="0" borderId="4" xfId="6" applyNumberFormat="1" applyFont="1" applyBorder="1" applyAlignment="1">
      <alignment horizontal="center" vertical="center"/>
    </xf>
    <xf numFmtId="0" fontId="22" fillId="0" borderId="4" xfId="5" applyFont="1" applyBorder="1"/>
    <xf numFmtId="0" fontId="5" fillId="0" borderId="4" xfId="5" applyFont="1" applyBorder="1"/>
    <xf numFmtId="0" fontId="73" fillId="0" borderId="0" xfId="0" applyFont="1"/>
    <xf numFmtId="0" fontId="74" fillId="0" borderId="0" xfId="0" applyFont="1"/>
    <xf numFmtId="0" fontId="75" fillId="0" borderId="4" xfId="0" applyFont="1" applyBorder="1" applyAlignment="1">
      <alignment vertical="center"/>
    </xf>
    <xf numFmtId="2" fontId="50" fillId="0" borderId="0" xfId="56" applyNumberFormat="1" applyFont="1"/>
    <xf numFmtId="170" fontId="20" fillId="7" borderId="13" xfId="11" applyNumberFormat="1" applyFont="1" applyFill="1" applyBorder="1" applyAlignment="1">
      <alignment horizontal="left" vertical="center"/>
    </xf>
    <xf numFmtId="170" fontId="20" fillId="7" borderId="24" xfId="11" applyNumberFormat="1" applyFont="1" applyFill="1" applyBorder="1" applyAlignment="1">
      <alignment horizontal="left" vertical="center"/>
    </xf>
    <xf numFmtId="0" fontId="48" fillId="0" borderId="0" xfId="0" applyFont="1"/>
    <xf numFmtId="0" fontId="20" fillId="6" borderId="0" xfId="660" applyFont="1" applyFill="1"/>
    <xf numFmtId="0" fontId="20" fillId="0" borderId="0" xfId="660" applyFont="1"/>
    <xf numFmtId="0" fontId="21" fillId="0" borderId="0" xfId="660" applyFont="1"/>
    <xf numFmtId="0" fontId="22" fillId="0" borderId="0" xfId="660" applyFont="1"/>
    <xf numFmtId="0" fontId="20" fillId="0" borderId="0" xfId="660" applyFont="1" applyAlignment="1">
      <alignment horizontal="center"/>
    </xf>
    <xf numFmtId="4" fontId="20" fillId="0" borderId="0" xfId="660" applyNumberFormat="1" applyFont="1"/>
    <xf numFmtId="0" fontId="23" fillId="2" borderId="1" xfId="660" applyFont="1" applyFill="1" applyBorder="1" applyAlignment="1">
      <alignment vertical="center"/>
    </xf>
    <xf numFmtId="0" fontId="23" fillId="2" borderId="2" xfId="660" applyFont="1" applyFill="1" applyBorder="1" applyAlignment="1">
      <alignment vertical="center"/>
    </xf>
    <xf numFmtId="0" fontId="24" fillId="2" borderId="2" xfId="660" applyFont="1" applyFill="1" applyBorder="1" applyAlignment="1">
      <alignment vertical="center"/>
    </xf>
    <xf numFmtId="0" fontId="25" fillId="2" borderId="2" xfId="660" applyFont="1" applyFill="1" applyBorder="1" applyAlignment="1">
      <alignment vertical="center"/>
    </xf>
    <xf numFmtId="0" fontId="23" fillId="3" borderId="5" xfId="660" applyFont="1" applyFill="1" applyBorder="1" applyAlignment="1">
      <alignment horizontal="left" vertical="center"/>
    </xf>
    <xf numFmtId="0" fontId="23" fillId="3" borderId="6" xfId="660" applyFont="1" applyFill="1" applyBorder="1" applyAlignment="1">
      <alignment horizontal="left" vertical="center"/>
    </xf>
    <xf numFmtId="0" fontId="23" fillId="3" borderId="6" xfId="660" applyFont="1" applyFill="1" applyBorder="1" applyAlignment="1">
      <alignment horizontal="center" vertical="center" wrapText="1"/>
    </xf>
    <xf numFmtId="49" fontId="24" fillId="3" borderId="6" xfId="660" applyNumberFormat="1" applyFont="1" applyFill="1" applyBorder="1" applyAlignment="1">
      <alignment horizontal="right" vertical="center"/>
    </xf>
    <xf numFmtId="49" fontId="24" fillId="3" borderId="6" xfId="660" applyNumberFormat="1" applyFont="1" applyFill="1" applyBorder="1" applyAlignment="1">
      <alignment horizontal="center" vertical="center"/>
    </xf>
    <xf numFmtId="14" fontId="25" fillId="3" borderId="6" xfId="660" applyNumberFormat="1" applyFont="1" applyFill="1" applyBorder="1" applyAlignment="1">
      <alignment horizontal="center" vertical="center"/>
    </xf>
    <xf numFmtId="1" fontId="25" fillId="3" borderId="6" xfId="660" applyNumberFormat="1" applyFont="1" applyFill="1" applyBorder="1" applyAlignment="1">
      <alignment horizontal="center" vertical="center"/>
    </xf>
    <xf numFmtId="49" fontId="25" fillId="3" borderId="6" xfId="660" applyNumberFormat="1" applyFont="1" applyFill="1" applyBorder="1" applyAlignment="1">
      <alignment horizontal="center" vertical="center"/>
    </xf>
    <xf numFmtId="0" fontId="23" fillId="3" borderId="6" xfId="661" applyFont="1" applyFill="1" applyBorder="1" applyAlignment="1">
      <alignment horizontal="center" vertical="center" wrapText="1"/>
    </xf>
    <xf numFmtId="0" fontId="23" fillId="3" borderId="7" xfId="660" applyFont="1" applyFill="1" applyBorder="1" applyAlignment="1">
      <alignment horizontal="center" vertical="center" wrapText="1"/>
    </xf>
    <xf numFmtId="0" fontId="23" fillId="4" borderId="10" xfId="660" applyFont="1" applyFill="1" applyBorder="1" applyAlignment="1">
      <alignment vertical="center"/>
    </xf>
    <xf numFmtId="0" fontId="23" fillId="4" borderId="11" xfId="660" applyFont="1" applyFill="1" applyBorder="1" applyAlignment="1">
      <alignment vertical="center"/>
    </xf>
    <xf numFmtId="0" fontId="24" fillId="4" borderId="11" xfId="660" applyFont="1" applyFill="1" applyBorder="1" applyAlignment="1">
      <alignment vertical="center"/>
    </xf>
    <xf numFmtId="0" fontId="23" fillId="4" borderId="11" xfId="660" applyFont="1" applyFill="1" applyBorder="1" applyAlignment="1">
      <alignment horizontal="center"/>
    </xf>
    <xf numFmtId="0" fontId="23" fillId="4" borderId="12" xfId="660" applyFont="1" applyFill="1" applyBorder="1" applyAlignment="1">
      <alignment horizontal="center"/>
    </xf>
    <xf numFmtId="0" fontId="30" fillId="0" borderId="0" xfId="660" applyFont="1" applyAlignment="1">
      <alignment horizontal="center" vertical="center" wrapText="1"/>
    </xf>
    <xf numFmtId="4" fontId="30" fillId="0" borderId="0" xfId="660" applyNumberFormat="1" applyFont="1" applyAlignment="1">
      <alignment horizontal="center" vertical="center" wrapText="1"/>
    </xf>
    <xf numFmtId="0" fontId="20" fillId="0" borderId="32" xfId="660" applyFont="1" applyBorder="1" applyAlignment="1">
      <alignment horizontal="left" vertical="center"/>
    </xf>
    <xf numFmtId="0" fontId="20" fillId="0" borderId="31" xfId="660" applyFont="1" applyBorder="1" applyAlignment="1">
      <alignment horizontal="center" vertical="center"/>
    </xf>
    <xf numFmtId="166" fontId="21" fillId="0" borderId="31" xfId="660" applyNumberFormat="1" applyFont="1" applyBorder="1" applyAlignment="1">
      <alignment horizontal="right" vertical="center" wrapText="1"/>
    </xf>
    <xf numFmtId="166" fontId="22" fillId="0" borderId="31" xfId="660" applyNumberFormat="1" applyFont="1" applyBorder="1" applyAlignment="1">
      <alignment horizontal="right" vertical="center" wrapText="1"/>
    </xf>
    <xf numFmtId="166" fontId="22" fillId="0" borderId="45" xfId="662" applyNumberFormat="1" applyFont="1" applyBorder="1" applyAlignment="1">
      <alignment horizontal="left" vertical="center"/>
    </xf>
    <xf numFmtId="166" fontId="22" fillId="0" borderId="31" xfId="662" applyNumberFormat="1" applyFont="1" applyFill="1" applyBorder="1" applyAlignment="1">
      <alignment horizontal="left" vertical="center"/>
    </xf>
    <xf numFmtId="173" fontId="20" fillId="0" borderId="31" xfId="660" applyNumberFormat="1" applyFont="1" applyBorder="1" applyAlignment="1">
      <alignment horizontal="center" vertical="center"/>
    </xf>
    <xf numFmtId="173" fontId="20" fillId="0" borderId="33" xfId="660" applyNumberFormat="1" applyFont="1" applyBorder="1" applyAlignment="1">
      <alignment horizontal="center" vertical="center"/>
    </xf>
    <xf numFmtId="175" fontId="20" fillId="0" borderId="0" xfId="660" applyNumberFormat="1" applyFont="1"/>
    <xf numFmtId="0" fontId="20" fillId="0" borderId="0" xfId="660" applyFont="1" applyAlignment="1">
      <alignment horizontal="center" vertical="center" wrapText="1"/>
    </xf>
    <xf numFmtId="10" fontId="20" fillId="0" borderId="0" xfId="660" applyNumberFormat="1" applyFont="1" applyAlignment="1">
      <alignment horizontal="center" vertical="center" wrapText="1"/>
    </xf>
    <xf numFmtId="4" fontId="23" fillId="0" borderId="0" xfId="660" applyNumberFormat="1" applyFont="1" applyAlignment="1">
      <alignment horizontal="center" vertical="center" wrapText="1"/>
    </xf>
    <xf numFmtId="8" fontId="23" fillId="0" borderId="0" xfId="660" applyNumberFormat="1" applyFont="1" applyAlignment="1">
      <alignment horizontal="center" vertical="center" wrapText="1"/>
    </xf>
    <xf numFmtId="8" fontId="20" fillId="0" borderId="0" xfId="660" applyNumberFormat="1" applyFont="1" applyAlignment="1">
      <alignment horizontal="center" vertical="center" wrapText="1"/>
    </xf>
    <xf numFmtId="0" fontId="20" fillId="0" borderId="23" xfId="660" applyFont="1" applyBorder="1" applyAlignment="1">
      <alignment horizontal="left" vertical="center"/>
    </xf>
    <xf numFmtId="0" fontId="20" fillId="0" borderId="13" xfId="660" applyFont="1" applyBorder="1" applyAlignment="1">
      <alignment horizontal="center" vertical="center"/>
    </xf>
    <xf numFmtId="166" fontId="21" fillId="0" borderId="13" xfId="660" applyNumberFormat="1" applyFont="1" applyBorder="1" applyAlignment="1">
      <alignment horizontal="right" vertical="center" wrapText="1"/>
    </xf>
    <xf numFmtId="166" fontId="22" fillId="0" borderId="13" xfId="660" applyNumberFormat="1" applyFont="1" applyBorder="1" applyAlignment="1">
      <alignment horizontal="right" vertical="center" wrapText="1"/>
    </xf>
    <xf numFmtId="166" fontId="22" fillId="0" borderId="13" xfId="662" applyNumberFormat="1" applyFont="1" applyFill="1" applyBorder="1" applyAlignment="1">
      <alignment horizontal="left" vertical="center"/>
    </xf>
    <xf numFmtId="173" fontId="20" fillId="0" borderId="13" xfId="660" applyNumberFormat="1" applyFont="1" applyBorder="1" applyAlignment="1">
      <alignment horizontal="center" vertical="center"/>
    </xf>
    <xf numFmtId="173" fontId="20" fillId="0" borderId="24" xfId="660" applyNumberFormat="1" applyFont="1" applyBorder="1" applyAlignment="1">
      <alignment horizontal="center" vertical="center"/>
    </xf>
    <xf numFmtId="0" fontId="20" fillId="0" borderId="23" xfId="660" applyFont="1" applyBorder="1" applyAlignment="1">
      <alignment vertical="center"/>
    </xf>
    <xf numFmtId="0" fontId="20" fillId="0" borderId="0" xfId="660" applyFont="1" applyAlignment="1">
      <alignment horizontal="justify" vertical="center"/>
    </xf>
    <xf numFmtId="8" fontId="20" fillId="0" borderId="0" xfId="660" applyNumberFormat="1" applyFont="1" applyAlignment="1">
      <alignment horizontal="justify" vertical="center"/>
    </xf>
    <xf numFmtId="7" fontId="21" fillId="0" borderId="13" xfId="660" applyNumberFormat="1" applyFont="1" applyBorder="1" applyAlignment="1">
      <alignment horizontal="right" vertical="center" wrapText="1"/>
    </xf>
    <xf numFmtId="4" fontId="20" fillId="0" borderId="0" xfId="660" applyNumberFormat="1" applyFont="1" applyAlignment="1">
      <alignment horizontal="justify" vertical="center"/>
    </xf>
    <xf numFmtId="43" fontId="20" fillId="7" borderId="41" xfId="663" applyFont="1" applyFill="1" applyBorder="1" applyAlignment="1">
      <alignment horizontal="left" vertical="center" wrapText="1"/>
    </xf>
    <xf numFmtId="43" fontId="20" fillId="7" borderId="42" xfId="663" applyFont="1" applyFill="1" applyBorder="1" applyAlignment="1">
      <alignment horizontal="center" vertical="center" wrapText="1"/>
    </xf>
    <xf numFmtId="43" fontId="20" fillId="7" borderId="42" xfId="663" applyFont="1" applyFill="1" applyBorder="1" applyAlignment="1">
      <alignment horizontal="left" vertical="center"/>
    </xf>
    <xf numFmtId="166" fontId="21" fillId="7" borderId="42" xfId="662" applyNumberFormat="1" applyFont="1" applyFill="1" applyBorder="1" applyAlignment="1">
      <alignment horizontal="left" vertical="center"/>
    </xf>
    <xf numFmtId="166" fontId="20" fillId="7" borderId="42" xfId="662" applyNumberFormat="1" applyFont="1" applyFill="1" applyBorder="1" applyAlignment="1">
      <alignment horizontal="left" vertical="center"/>
    </xf>
    <xf numFmtId="166" fontId="22" fillId="7" borderId="42" xfId="662" applyNumberFormat="1" applyFont="1" applyFill="1" applyBorder="1" applyAlignment="1">
      <alignment horizontal="left" vertical="center"/>
    </xf>
    <xf numFmtId="167" fontId="20" fillId="0" borderId="42" xfId="663" applyNumberFormat="1" applyFont="1" applyFill="1" applyBorder="1" applyAlignment="1">
      <alignment horizontal="center" vertical="center"/>
    </xf>
    <xf numFmtId="173" fontId="20" fillId="0" borderId="42" xfId="660" applyNumberFormat="1" applyFont="1" applyBorder="1" applyAlignment="1">
      <alignment horizontal="center" vertical="center"/>
    </xf>
    <xf numFmtId="167" fontId="20" fillId="0" borderId="62" xfId="663" applyNumberFormat="1" applyFont="1" applyFill="1" applyBorder="1" applyAlignment="1">
      <alignment horizontal="center" vertical="center"/>
    </xf>
    <xf numFmtId="0" fontId="20" fillId="0" borderId="9" xfId="660" applyFont="1" applyBorder="1"/>
    <xf numFmtId="0" fontId="23" fillId="4" borderId="11" xfId="660" applyFont="1" applyFill="1" applyBorder="1" applyAlignment="1">
      <alignment horizontal="center" vertical="center"/>
    </xf>
    <xf numFmtId="0" fontId="24" fillId="4" borderId="11" xfId="660" applyFont="1" applyFill="1" applyBorder="1" applyAlignment="1">
      <alignment horizontal="center" vertical="center"/>
    </xf>
    <xf numFmtId="0" fontId="22" fillId="0" borderId="32" xfId="660" applyFont="1" applyBorder="1" applyAlignment="1">
      <alignment horizontal="left" vertical="center"/>
    </xf>
    <xf numFmtId="165" fontId="21" fillId="0" borderId="31" xfId="662" applyFont="1" applyFill="1" applyBorder="1" applyAlignment="1">
      <alignment horizontal="center" vertical="center"/>
    </xf>
    <xf numFmtId="44" fontId="21" fillId="0" borderId="31" xfId="660" applyNumberFormat="1" applyFont="1" applyBorder="1" applyAlignment="1">
      <alignment horizontal="right" vertical="center"/>
    </xf>
    <xf numFmtId="44" fontId="22" fillId="0" borderId="31" xfId="660" applyNumberFormat="1" applyFont="1" applyBorder="1" applyAlignment="1">
      <alignment horizontal="right" vertical="center"/>
    </xf>
    <xf numFmtId="44" fontId="22" fillId="0" borderId="54" xfId="660" applyNumberFormat="1" applyFont="1" applyBorder="1" applyAlignment="1">
      <alignment horizontal="right" vertical="center"/>
    </xf>
    <xf numFmtId="174" fontId="22" fillId="0" borderId="56" xfId="660" applyNumberFormat="1" applyFont="1" applyBorder="1" applyAlignment="1">
      <alignment horizontal="center" vertical="center"/>
    </xf>
    <xf numFmtId="170" fontId="20" fillId="0" borderId="31" xfId="662" applyNumberFormat="1" applyFont="1" applyFill="1" applyBorder="1" applyAlignment="1">
      <alignment horizontal="center"/>
    </xf>
    <xf numFmtId="174" fontId="22" fillId="0" borderId="31" xfId="660" applyNumberFormat="1" applyFont="1" applyBorder="1" applyAlignment="1">
      <alignment horizontal="center" vertical="center"/>
    </xf>
    <xf numFmtId="174" fontId="22" fillId="0" borderId="33" xfId="660" applyNumberFormat="1" applyFont="1" applyBorder="1" applyAlignment="1">
      <alignment horizontal="center" vertical="center"/>
    </xf>
    <xf numFmtId="0" fontId="22" fillId="0" borderId="23" xfId="660" applyFont="1" applyBorder="1" applyAlignment="1">
      <alignment horizontal="left" vertical="center"/>
    </xf>
    <xf numFmtId="165" fontId="21" fillId="0" borderId="13" xfId="662" applyFont="1" applyFill="1" applyBorder="1" applyAlignment="1">
      <alignment horizontal="center" vertical="center"/>
    </xf>
    <xf numFmtId="44" fontId="21" fillId="0" borderId="13" xfId="660" applyNumberFormat="1" applyFont="1" applyBorder="1" applyAlignment="1">
      <alignment horizontal="right" vertical="center"/>
    </xf>
    <xf numFmtId="44" fontId="22" fillId="0" borderId="13" xfId="660" applyNumberFormat="1" applyFont="1" applyBorder="1" applyAlignment="1">
      <alignment horizontal="right" vertical="center"/>
    </xf>
    <xf numFmtId="44" fontId="22" fillId="0" borderId="28" xfId="660" applyNumberFormat="1" applyFont="1" applyBorder="1" applyAlignment="1">
      <alignment horizontal="right" vertical="center"/>
    </xf>
    <xf numFmtId="174" fontId="22" fillId="0" borderId="29" xfId="660" applyNumberFormat="1" applyFont="1" applyBorder="1" applyAlignment="1">
      <alignment horizontal="center" vertical="center"/>
    </xf>
    <xf numFmtId="170" fontId="20" fillId="0" borderId="13" xfId="662" applyNumberFormat="1" applyFont="1" applyFill="1" applyBorder="1" applyAlignment="1">
      <alignment horizontal="center"/>
    </xf>
    <xf numFmtId="174" fontId="22" fillId="0" borderId="13" xfId="660" applyNumberFormat="1" applyFont="1" applyBorder="1" applyAlignment="1">
      <alignment horizontal="center" vertical="center"/>
    </xf>
    <xf numFmtId="174" fontId="22" fillId="0" borderId="24" xfId="660" applyNumberFormat="1" applyFont="1" applyBorder="1" applyAlignment="1">
      <alignment horizontal="center" vertical="center"/>
    </xf>
    <xf numFmtId="0" fontId="20" fillId="0" borderId="0" xfId="660" applyFont="1" applyAlignment="1">
      <alignment horizontal="justify" vertical="center" wrapText="1"/>
    </xf>
    <xf numFmtId="0" fontId="68" fillId="0" borderId="23" xfId="660" applyFont="1" applyBorder="1" applyAlignment="1">
      <alignment horizontal="left" vertical="center"/>
    </xf>
    <xf numFmtId="0" fontId="68" fillId="0" borderId="13" xfId="660" applyFont="1" applyBorder="1" applyAlignment="1">
      <alignment horizontal="center" vertical="center"/>
    </xf>
    <xf numFmtId="0" fontId="68" fillId="0" borderId="13" xfId="660" applyFont="1" applyBorder="1" applyAlignment="1">
      <alignment horizontal="center"/>
    </xf>
    <xf numFmtId="44" fontId="68" fillId="0" borderId="13" xfId="660" applyNumberFormat="1" applyFont="1" applyBorder="1" applyAlignment="1">
      <alignment horizontal="right" vertical="center"/>
    </xf>
    <xf numFmtId="44" fontId="68" fillId="0" borderId="28" xfId="660" applyNumberFormat="1" applyFont="1" applyBorder="1" applyAlignment="1">
      <alignment horizontal="right" vertical="center"/>
    </xf>
    <xf numFmtId="174" fontId="68" fillId="0" borderId="29" xfId="660" applyNumberFormat="1" applyFont="1" applyBorder="1" applyAlignment="1">
      <alignment horizontal="center" vertical="center"/>
    </xf>
    <xf numFmtId="170" fontId="68" fillId="0" borderId="13" xfId="662" applyNumberFormat="1" applyFont="1" applyFill="1" applyBorder="1" applyAlignment="1">
      <alignment horizontal="center"/>
    </xf>
    <xf numFmtId="170" fontId="68" fillId="0" borderId="24" xfId="662" applyNumberFormat="1" applyFont="1" applyFill="1" applyBorder="1" applyAlignment="1">
      <alignment horizontal="center"/>
    </xf>
    <xf numFmtId="44" fontId="68" fillId="0" borderId="13" xfId="660" applyNumberFormat="1" applyFont="1" applyBorder="1" applyAlignment="1">
      <alignment horizontal="right" vertical="center" wrapText="1"/>
    </xf>
    <xf numFmtId="170" fontId="20" fillId="0" borderId="29" xfId="662" applyNumberFormat="1" applyFont="1" applyFill="1" applyBorder="1" applyAlignment="1">
      <alignment horizontal="center"/>
    </xf>
    <xf numFmtId="0" fontId="20" fillId="0" borderId="41" xfId="660" applyFont="1" applyBorder="1" applyAlignment="1">
      <alignment horizontal="left" vertical="center"/>
    </xf>
    <xf numFmtId="0" fontId="20" fillId="0" borderId="42" xfId="660" applyFont="1" applyBorder="1" applyAlignment="1">
      <alignment horizontal="center" vertical="center"/>
    </xf>
    <xf numFmtId="44" fontId="21" fillId="0" borderId="42" xfId="660" applyNumberFormat="1" applyFont="1" applyBorder="1" applyAlignment="1">
      <alignment horizontal="right" vertical="center"/>
    </xf>
    <xf numFmtId="44" fontId="21" fillId="0" borderId="43" xfId="660" applyNumberFormat="1" applyFont="1" applyBorder="1" applyAlignment="1">
      <alignment horizontal="right" vertical="center"/>
    </xf>
    <xf numFmtId="170" fontId="20" fillId="0" borderId="52" xfId="662" applyNumberFormat="1" applyFont="1" applyFill="1" applyBorder="1" applyAlignment="1">
      <alignment horizontal="center"/>
    </xf>
    <xf numFmtId="170" fontId="20" fillId="0" borderId="42" xfId="662" applyNumberFormat="1" applyFont="1" applyFill="1" applyBorder="1" applyAlignment="1">
      <alignment horizontal="center"/>
    </xf>
    <xf numFmtId="174" fontId="22" fillId="0" borderId="62" xfId="660" applyNumberFormat="1" applyFont="1" applyBorder="1" applyAlignment="1">
      <alignment horizontal="center" vertical="center"/>
    </xf>
    <xf numFmtId="0" fontId="22" fillId="0" borderId="31" xfId="660" applyFont="1" applyBorder="1" applyAlignment="1">
      <alignment horizontal="center" vertical="center"/>
    </xf>
    <xf numFmtId="44" fontId="21" fillId="6" borderId="31" xfId="660" applyNumberFormat="1" applyFont="1" applyFill="1" applyBorder="1" applyAlignment="1">
      <alignment horizontal="right" vertical="center"/>
    </xf>
    <xf numFmtId="44" fontId="22" fillId="6" borderId="31" xfId="660" applyNumberFormat="1" applyFont="1" applyFill="1" applyBorder="1" applyAlignment="1">
      <alignment horizontal="right" vertical="center"/>
    </xf>
    <xf numFmtId="166" fontId="21" fillId="0" borderId="54" xfId="660" applyNumberFormat="1" applyFont="1" applyBorder="1" applyAlignment="1">
      <alignment horizontal="right" vertical="center" wrapText="1"/>
    </xf>
    <xf numFmtId="170" fontId="20" fillId="0" borderId="56" xfId="660" applyNumberFormat="1" applyFont="1" applyBorder="1" applyAlignment="1">
      <alignment horizontal="center" vertical="center"/>
    </xf>
    <xf numFmtId="170" fontId="20" fillId="0" borderId="31" xfId="660" applyNumberFormat="1" applyFont="1" applyBorder="1" applyAlignment="1">
      <alignment horizontal="center" vertical="center"/>
    </xf>
    <xf numFmtId="170" fontId="20" fillId="0" borderId="33" xfId="660" applyNumberFormat="1" applyFont="1" applyBorder="1" applyAlignment="1">
      <alignment horizontal="center" vertical="center"/>
    </xf>
    <xf numFmtId="0" fontId="22" fillId="0" borderId="13" xfId="660" applyFont="1" applyBorder="1" applyAlignment="1">
      <alignment horizontal="center" vertical="center"/>
    </xf>
    <xf numFmtId="44" fontId="21" fillId="6" borderId="13" xfId="660" applyNumberFormat="1" applyFont="1" applyFill="1" applyBorder="1" applyAlignment="1">
      <alignment horizontal="right" vertical="center"/>
    </xf>
    <xf numFmtId="44" fontId="22" fillId="6" borderId="13" xfId="660" applyNumberFormat="1" applyFont="1" applyFill="1" applyBorder="1" applyAlignment="1">
      <alignment horizontal="right" vertical="center"/>
    </xf>
    <xf numFmtId="166" fontId="21" fillId="0" borderId="28" xfId="660" applyNumberFormat="1" applyFont="1" applyBorder="1" applyAlignment="1">
      <alignment horizontal="right" vertical="center" wrapText="1"/>
    </xf>
    <xf numFmtId="170" fontId="20" fillId="0" borderId="29" xfId="660" applyNumberFormat="1" applyFont="1" applyBorder="1" applyAlignment="1">
      <alignment horizontal="center" vertical="center"/>
    </xf>
    <xf numFmtId="170" fontId="20" fillId="0" borderId="13" xfId="660" applyNumberFormat="1" applyFont="1" applyBorder="1" applyAlignment="1">
      <alignment horizontal="center" vertical="center"/>
    </xf>
    <xf numFmtId="170" fontId="20" fillId="0" borderId="24" xfId="660" applyNumberFormat="1" applyFont="1" applyBorder="1" applyAlignment="1">
      <alignment horizontal="center" vertical="center"/>
    </xf>
    <xf numFmtId="165" fontId="21" fillId="0" borderId="13" xfId="660" applyNumberFormat="1" applyFont="1" applyBorder="1"/>
    <xf numFmtId="165" fontId="22" fillId="0" borderId="13" xfId="660" applyNumberFormat="1" applyFont="1" applyBorder="1"/>
    <xf numFmtId="166" fontId="22" fillId="0" borderId="28" xfId="660" applyNumberFormat="1" applyFont="1" applyBorder="1" applyAlignment="1">
      <alignment horizontal="right" vertical="center" wrapText="1"/>
    </xf>
    <xf numFmtId="176" fontId="20" fillId="0" borderId="0" xfId="660" applyNumberFormat="1" applyFont="1"/>
    <xf numFmtId="165" fontId="20" fillId="0" borderId="13" xfId="660" applyNumberFormat="1" applyFont="1" applyBorder="1"/>
    <xf numFmtId="165" fontId="21" fillId="0" borderId="13" xfId="662" applyFont="1" applyBorder="1" applyAlignment="1">
      <alignment horizontal="center" vertical="center"/>
    </xf>
    <xf numFmtId="0" fontId="31" fillId="0" borderId="0" xfId="660" applyFont="1" applyAlignment="1">
      <alignment vertical="center"/>
    </xf>
    <xf numFmtId="0" fontId="31" fillId="0" borderId="0" xfId="660" applyFont="1"/>
    <xf numFmtId="44" fontId="21" fillId="6" borderId="28" xfId="660" applyNumberFormat="1" applyFont="1" applyFill="1" applyBorder="1" applyAlignment="1">
      <alignment horizontal="right" vertical="center"/>
    </xf>
    <xf numFmtId="44" fontId="56" fillId="6" borderId="13" xfId="660" applyNumberFormat="1" applyFont="1" applyFill="1" applyBorder="1" applyAlignment="1">
      <alignment horizontal="right" vertical="center"/>
    </xf>
    <xf numFmtId="166" fontId="21" fillId="6" borderId="13" xfId="660" applyNumberFormat="1" applyFont="1" applyFill="1" applyBorder="1" applyAlignment="1">
      <alignment horizontal="right" vertical="center"/>
    </xf>
    <xf numFmtId="175" fontId="21" fillId="6" borderId="13" xfId="660" applyNumberFormat="1" applyFont="1" applyFill="1" applyBorder="1"/>
    <xf numFmtId="175" fontId="20" fillId="6" borderId="13" xfId="660" applyNumberFormat="1" applyFont="1" applyFill="1" applyBorder="1"/>
    <xf numFmtId="175" fontId="20" fillId="6" borderId="28" xfId="660" applyNumberFormat="1" applyFont="1" applyFill="1" applyBorder="1"/>
    <xf numFmtId="170" fontId="32" fillId="0" borderId="13" xfId="662" applyNumberFormat="1" applyFont="1" applyFill="1" applyBorder="1" applyAlignment="1">
      <alignment horizontal="center"/>
    </xf>
    <xf numFmtId="44" fontId="21" fillId="0" borderId="13" xfId="660" applyNumberFormat="1" applyFont="1" applyBorder="1" applyAlignment="1">
      <alignment horizontal="right" vertical="center" wrapText="1"/>
    </xf>
    <xf numFmtId="44" fontId="21" fillId="0" borderId="42" xfId="660" applyNumberFormat="1" applyFont="1" applyBorder="1" applyAlignment="1">
      <alignment horizontal="right" vertical="center" wrapText="1"/>
    </xf>
    <xf numFmtId="166" fontId="21" fillId="6" borderId="42" xfId="660" applyNumberFormat="1" applyFont="1" applyFill="1" applyBorder="1" applyAlignment="1">
      <alignment horizontal="right" vertical="center"/>
    </xf>
    <xf numFmtId="175" fontId="21" fillId="6" borderId="42" xfId="660" applyNumberFormat="1" applyFont="1" applyFill="1" applyBorder="1"/>
    <xf numFmtId="175" fontId="20" fillId="6" borderId="42" xfId="660" applyNumberFormat="1" applyFont="1" applyFill="1" applyBorder="1"/>
    <xf numFmtId="175" fontId="20" fillId="6" borderId="43" xfId="660" applyNumberFormat="1" applyFont="1" applyFill="1" applyBorder="1"/>
    <xf numFmtId="170" fontId="32" fillId="0" borderId="42" xfId="662" applyNumberFormat="1" applyFont="1" applyFill="1" applyBorder="1" applyAlignment="1">
      <alignment horizontal="center"/>
    </xf>
    <xf numFmtId="0" fontId="20" fillId="0" borderId="18" xfId="660" applyFont="1" applyBorder="1" applyAlignment="1">
      <alignment horizontal="left" vertical="center"/>
    </xf>
    <xf numFmtId="0" fontId="20" fillId="0" borderId="17" xfId="660" applyFont="1" applyBorder="1" applyAlignment="1">
      <alignment horizontal="center" vertical="center"/>
    </xf>
    <xf numFmtId="44" fontId="21" fillId="0" borderId="17" xfId="660" applyNumberFormat="1" applyFont="1" applyBorder="1" applyAlignment="1">
      <alignment horizontal="right" vertical="center"/>
    </xf>
    <xf numFmtId="44" fontId="22" fillId="0" borderId="17" xfId="660" applyNumberFormat="1" applyFont="1" applyBorder="1" applyAlignment="1">
      <alignment horizontal="right" vertical="center"/>
    </xf>
    <xf numFmtId="44" fontId="22" fillId="0" borderId="2" xfId="0" applyNumberFormat="1" applyFont="1" applyBorder="1" applyAlignment="1">
      <alignment horizontal="right" vertical="center"/>
    </xf>
    <xf numFmtId="0" fontId="20" fillId="0" borderId="17" xfId="660" applyFont="1" applyBorder="1" applyAlignment="1">
      <alignment horizontal="center"/>
    </xf>
    <xf numFmtId="0" fontId="20" fillId="0" borderId="19" xfId="660" applyFont="1" applyBorder="1" applyAlignment="1">
      <alignment horizontal="center"/>
    </xf>
    <xf numFmtId="0" fontId="20" fillId="0" borderId="13" xfId="660" applyFont="1" applyBorder="1" applyAlignment="1">
      <alignment horizontal="center"/>
    </xf>
    <xf numFmtId="0" fontId="20" fillId="0" borderId="24" xfId="660" applyFont="1" applyBorder="1" applyAlignment="1">
      <alignment horizontal="center"/>
    </xf>
    <xf numFmtId="8" fontId="20" fillId="0" borderId="0" xfId="660" applyNumberFormat="1" applyFont="1" applyAlignment="1">
      <alignment horizontal="justify" vertical="center" wrapText="1"/>
    </xf>
    <xf numFmtId="170" fontId="68" fillId="0" borderId="13" xfId="660" applyNumberFormat="1" applyFont="1" applyBorder="1" applyAlignment="1">
      <alignment horizontal="center" vertical="center"/>
    </xf>
    <xf numFmtId="0" fontId="68" fillId="0" borderId="24" xfId="660" applyFont="1" applyBorder="1" applyAlignment="1">
      <alignment horizontal="center"/>
    </xf>
    <xf numFmtId="0" fontId="68" fillId="0" borderId="23" xfId="660" applyFont="1" applyBorder="1" applyAlignment="1">
      <alignment vertical="center"/>
    </xf>
    <xf numFmtId="0" fontId="20" fillId="27" borderId="23" xfId="660" applyFont="1" applyFill="1" applyBorder="1" applyAlignment="1">
      <alignment horizontal="left" vertical="center"/>
    </xf>
    <xf numFmtId="0" fontId="20" fillId="27" borderId="13" xfId="660" applyFont="1" applyFill="1" applyBorder="1" applyAlignment="1">
      <alignment horizontal="center" vertical="center"/>
    </xf>
    <xf numFmtId="44" fontId="21" fillId="27" borderId="13" xfId="660" applyNumberFormat="1" applyFont="1" applyFill="1" applyBorder="1" applyAlignment="1">
      <alignment horizontal="right" vertical="center"/>
    </xf>
    <xf numFmtId="44" fontId="22" fillId="27" borderId="13" xfId="660" applyNumberFormat="1" applyFont="1" applyFill="1" applyBorder="1" applyAlignment="1">
      <alignment horizontal="right" vertical="center"/>
    </xf>
    <xf numFmtId="44" fontId="22" fillId="27" borderId="13" xfId="662" applyNumberFormat="1" applyFont="1" applyFill="1" applyBorder="1" applyAlignment="1">
      <alignment horizontal="left" vertical="center"/>
    </xf>
    <xf numFmtId="44" fontId="22" fillId="0" borderId="13" xfId="662" applyNumberFormat="1" applyFont="1" applyFill="1" applyBorder="1" applyAlignment="1">
      <alignment horizontal="left" vertical="center"/>
    </xf>
    <xf numFmtId="0" fontId="20" fillId="7" borderId="23" xfId="660" applyFont="1" applyFill="1" applyBorder="1"/>
    <xf numFmtId="0" fontId="20" fillId="7" borderId="13" xfId="660" applyFont="1" applyFill="1" applyBorder="1" applyAlignment="1">
      <alignment horizontal="center" vertical="center"/>
    </xf>
    <xf numFmtId="44" fontId="21" fillId="7" borderId="13" xfId="660" applyNumberFormat="1" applyFont="1" applyFill="1" applyBorder="1" applyAlignment="1">
      <alignment horizontal="right" vertical="center"/>
    </xf>
    <xf numFmtId="44" fontId="22" fillId="7" borderId="13" xfId="660" applyNumberFormat="1" applyFont="1" applyFill="1" applyBorder="1" applyAlignment="1">
      <alignment horizontal="right" vertical="center"/>
    </xf>
    <xf numFmtId="44" fontId="22" fillId="7" borderId="13" xfId="662" applyNumberFormat="1" applyFont="1" applyFill="1" applyBorder="1" applyAlignment="1">
      <alignment horizontal="left" vertical="center"/>
    </xf>
    <xf numFmtId="44" fontId="21" fillId="7" borderId="13" xfId="660" applyNumberFormat="1" applyFont="1" applyFill="1" applyBorder="1" applyAlignment="1">
      <alignment horizontal="right"/>
    </xf>
    <xf numFmtId="44" fontId="22" fillId="7" borderId="13" xfId="660" applyNumberFormat="1" applyFont="1" applyFill="1" applyBorder="1" applyAlignment="1">
      <alignment horizontal="right"/>
    </xf>
    <xf numFmtId="8" fontId="20" fillId="7" borderId="8" xfId="660" applyNumberFormat="1" applyFont="1" applyFill="1" applyBorder="1" applyAlignment="1">
      <alignment horizontal="justify" vertical="center" wrapText="1"/>
    </xf>
    <xf numFmtId="0" fontId="32" fillId="0" borderId="13" xfId="660" applyFont="1" applyBorder="1" applyAlignment="1">
      <alignment horizontal="center"/>
    </xf>
    <xf numFmtId="0" fontId="20" fillId="7" borderId="23" xfId="664" applyFont="1" applyFill="1" applyBorder="1"/>
    <xf numFmtId="44" fontId="20" fillId="7" borderId="13" xfId="660" applyNumberFormat="1" applyFont="1" applyFill="1" applyBorder="1" applyAlignment="1">
      <alignment horizontal="right"/>
    </xf>
    <xf numFmtId="44" fontId="20" fillId="7" borderId="13" xfId="660" applyNumberFormat="1" applyFont="1" applyFill="1" applyBorder="1" applyAlignment="1">
      <alignment horizontal="right" vertical="center"/>
    </xf>
    <xf numFmtId="44" fontId="20" fillId="7" borderId="13" xfId="662" applyNumberFormat="1" applyFont="1" applyFill="1" applyBorder="1" applyAlignment="1">
      <alignment horizontal="left" vertical="center"/>
    </xf>
    <xf numFmtId="0" fontId="22" fillId="7" borderId="23" xfId="660" applyFont="1" applyFill="1" applyBorder="1"/>
    <xf numFmtId="0" fontId="22" fillId="7" borderId="13" xfId="660" applyFont="1" applyFill="1" applyBorder="1" applyAlignment="1">
      <alignment horizontal="center" vertical="center"/>
    </xf>
    <xf numFmtId="0" fontId="20" fillId="0" borderId="59" xfId="660" applyFont="1" applyBorder="1"/>
    <xf numFmtId="0" fontId="20" fillId="0" borderId="63" xfId="660" applyFont="1" applyBorder="1"/>
    <xf numFmtId="0" fontId="20" fillId="0" borderId="23" xfId="660" applyFont="1" applyBorder="1"/>
    <xf numFmtId="44" fontId="21" fillId="0" borderId="13" xfId="660" applyNumberFormat="1" applyFont="1" applyBorder="1" applyAlignment="1">
      <alignment horizontal="right"/>
    </xf>
    <xf numFmtId="0" fontId="20" fillId="0" borderId="41" xfId="660" applyFont="1" applyBorder="1"/>
    <xf numFmtId="44" fontId="21" fillId="0" borderId="42" xfId="660" applyNumberFormat="1" applyFont="1" applyBorder="1" applyAlignment="1">
      <alignment horizontal="right"/>
    </xf>
    <xf numFmtId="44" fontId="22" fillId="0" borderId="42" xfId="660" applyNumberFormat="1" applyFont="1" applyBorder="1" applyAlignment="1">
      <alignment horizontal="right" vertical="center"/>
    </xf>
    <xf numFmtId="44" fontId="22" fillId="0" borderId="42" xfId="662" applyNumberFormat="1" applyFont="1" applyFill="1" applyBorder="1" applyAlignment="1">
      <alignment horizontal="left" vertical="center"/>
    </xf>
    <xf numFmtId="0" fontId="20" fillId="0" borderId="42" xfId="660" applyFont="1" applyBorder="1" applyAlignment="1">
      <alignment horizontal="center"/>
    </xf>
    <xf numFmtId="0" fontId="20" fillId="0" borderId="62" xfId="660" applyFont="1" applyBorder="1" applyAlignment="1">
      <alignment horizontal="center"/>
    </xf>
    <xf numFmtId="0" fontId="25" fillId="4" borderId="11" xfId="660" applyFont="1" applyFill="1" applyBorder="1" applyAlignment="1">
      <alignment horizontal="center" vertical="center"/>
    </xf>
    <xf numFmtId="0" fontId="20" fillId="0" borderId="18" xfId="660" applyFont="1" applyBorder="1" applyAlignment="1">
      <alignment vertical="center"/>
    </xf>
    <xf numFmtId="44" fontId="21" fillId="6" borderId="17" xfId="660" applyNumberFormat="1" applyFont="1" applyFill="1" applyBorder="1" applyAlignment="1">
      <alignment horizontal="right" vertical="center"/>
    </xf>
    <xf numFmtId="44" fontId="22" fillId="6" borderId="17" xfId="660" applyNumberFormat="1" applyFont="1" applyFill="1" applyBorder="1" applyAlignment="1">
      <alignment horizontal="right" vertical="center"/>
    </xf>
    <xf numFmtId="0" fontId="20" fillId="0" borderId="19" xfId="660" applyFont="1" applyBorder="1" applyAlignment="1">
      <alignment horizontal="center" vertical="center"/>
    </xf>
    <xf numFmtId="0" fontId="20" fillId="0" borderId="24" xfId="660" applyFont="1" applyBorder="1" applyAlignment="1">
      <alignment horizontal="center" vertical="center"/>
    </xf>
    <xf numFmtId="0" fontId="68" fillId="6" borderId="23" xfId="660" applyFont="1" applyFill="1" applyBorder="1" applyAlignment="1">
      <alignment vertical="center"/>
    </xf>
    <xf numFmtId="0" fontId="68" fillId="6" borderId="13" xfId="660" applyFont="1" applyFill="1" applyBorder="1" applyAlignment="1">
      <alignment horizontal="center" vertical="center"/>
    </xf>
    <xf numFmtId="44" fontId="68" fillId="6" borderId="13" xfId="660" applyNumberFormat="1" applyFont="1" applyFill="1" applyBorder="1" applyAlignment="1">
      <alignment horizontal="right" vertical="center"/>
    </xf>
    <xf numFmtId="0" fontId="68" fillId="0" borderId="24" xfId="660" applyFont="1" applyBorder="1" applyAlignment="1">
      <alignment horizontal="center" vertical="center"/>
    </xf>
    <xf numFmtId="44" fontId="22" fillId="0" borderId="45" xfId="660" applyNumberFormat="1" applyFont="1" applyBorder="1" applyAlignment="1">
      <alignment horizontal="right" vertical="center"/>
    </xf>
    <xf numFmtId="44" fontId="22" fillId="0" borderId="38" xfId="660" applyNumberFormat="1" applyFont="1" applyBorder="1" applyAlignment="1">
      <alignment horizontal="right" vertical="center"/>
    </xf>
    <xf numFmtId="44" fontId="22" fillId="0" borderId="46" xfId="660" applyNumberFormat="1" applyFont="1" applyBorder="1" applyAlignment="1">
      <alignment horizontal="right" vertical="center"/>
    </xf>
    <xf numFmtId="44" fontId="22" fillId="0" borderId="55" xfId="660" applyNumberFormat="1" applyFont="1" applyBorder="1" applyAlignment="1">
      <alignment horizontal="right" vertical="center"/>
    </xf>
    <xf numFmtId="44" fontId="32" fillId="0" borderId="13" xfId="660" applyNumberFormat="1" applyFont="1" applyBorder="1" applyAlignment="1">
      <alignment horizontal="right" vertical="center"/>
    </xf>
    <xf numFmtId="0" fontId="20" fillId="0" borderId="20" xfId="660" applyFont="1" applyBorder="1" applyAlignment="1">
      <alignment horizontal="left" vertical="center"/>
    </xf>
    <xf numFmtId="0" fontId="20" fillId="0" borderId="21" xfId="660" applyFont="1" applyBorder="1" applyAlignment="1">
      <alignment horizontal="center" vertical="center"/>
    </xf>
    <xf numFmtId="44" fontId="21" fillId="0" borderId="21" xfId="660" applyNumberFormat="1" applyFont="1" applyBorder="1" applyAlignment="1">
      <alignment horizontal="right" vertical="center"/>
    </xf>
    <xf numFmtId="44" fontId="21" fillId="6" borderId="21" xfId="660" applyNumberFormat="1" applyFont="1" applyFill="1" applyBorder="1" applyAlignment="1">
      <alignment horizontal="right" vertical="center"/>
    </xf>
    <xf numFmtId="44" fontId="22" fillId="6" borderId="21" xfId="660" applyNumberFormat="1" applyFont="1" applyFill="1" applyBorder="1" applyAlignment="1">
      <alignment horizontal="right" vertical="center"/>
    </xf>
    <xf numFmtId="0" fontId="20" fillId="0" borderId="21" xfId="660" applyFont="1" applyBorder="1" applyAlignment="1">
      <alignment horizontal="center"/>
    </xf>
    <xf numFmtId="0" fontId="20" fillId="0" borderId="22" xfId="660" applyFont="1" applyBorder="1" applyAlignment="1">
      <alignment horizontal="center"/>
    </xf>
    <xf numFmtId="0" fontId="23" fillId="4" borderId="8" xfId="660" applyFont="1" applyFill="1" applyBorder="1" applyAlignment="1">
      <alignment vertical="center"/>
    </xf>
    <xf numFmtId="0" fontId="23" fillId="4" borderId="0" xfId="660" applyFont="1" applyFill="1" applyAlignment="1">
      <alignment horizontal="center" vertical="center"/>
    </xf>
    <xf numFmtId="0" fontId="24" fillId="4" borderId="0" xfId="660" applyFont="1" applyFill="1" applyAlignment="1">
      <alignment horizontal="center" vertical="center"/>
    </xf>
    <xf numFmtId="0" fontId="23" fillId="4" borderId="9" xfId="660" applyFont="1" applyFill="1" applyBorder="1" applyAlignment="1">
      <alignment horizontal="center"/>
    </xf>
    <xf numFmtId="44" fontId="21" fillId="0" borderId="0" xfId="660" applyNumberFormat="1" applyFont="1" applyAlignment="1">
      <alignment horizontal="right" vertical="center"/>
    </xf>
    <xf numFmtId="7" fontId="21" fillId="0" borderId="0" xfId="660" applyNumberFormat="1" applyFont="1" applyAlignment="1">
      <alignment horizontal="right" vertical="center"/>
    </xf>
    <xf numFmtId="7" fontId="22" fillId="0" borderId="0" xfId="660" applyNumberFormat="1" applyFont="1" applyAlignment="1">
      <alignment horizontal="right" vertical="center"/>
    </xf>
    <xf numFmtId="0" fontId="21" fillId="0" borderId="0" xfId="660" applyFont="1" applyAlignment="1">
      <alignment horizontal="right"/>
    </xf>
    <xf numFmtId="0" fontId="22" fillId="0" borderId="0" xfId="660" applyFont="1" applyAlignment="1">
      <alignment horizontal="right"/>
    </xf>
    <xf numFmtId="0" fontId="33" fillId="0" borderId="0" xfId="660" applyFont="1"/>
    <xf numFmtId="0" fontId="33" fillId="0" borderId="0" xfId="660" applyFont="1" applyAlignment="1">
      <alignment horizontal="right"/>
    </xf>
    <xf numFmtId="0" fontId="21" fillId="0" borderId="0" xfId="660" applyFont="1" applyAlignment="1">
      <alignment horizontal="left" vertical="center"/>
    </xf>
    <xf numFmtId="1" fontId="21" fillId="0" borderId="0" xfId="660" applyNumberFormat="1" applyFont="1" applyAlignment="1">
      <alignment horizontal="right" vertical="center"/>
    </xf>
    <xf numFmtId="1" fontId="24" fillId="0" borderId="0" xfId="660" applyNumberFormat="1" applyFont="1" applyAlignment="1">
      <alignment horizontal="center" vertical="center"/>
    </xf>
    <xf numFmtId="0" fontId="21" fillId="0" borderId="0" xfId="660" applyFont="1" applyAlignment="1">
      <alignment horizontal="right" vertical="center" wrapText="1" shrinkToFit="1"/>
    </xf>
    <xf numFmtId="0" fontId="99" fillId="0" borderId="0" xfId="200" quotePrefix="1" applyFont="1" applyAlignment="1">
      <alignment horizontal="left"/>
    </xf>
    <xf numFmtId="9" fontId="99" fillId="0" borderId="0" xfId="200" applyNumberFormat="1" applyFont="1" applyAlignment="1">
      <alignment horizontal="left"/>
    </xf>
    <xf numFmtId="0" fontId="51" fillId="0" borderId="0" xfId="200" applyFont="1"/>
    <xf numFmtId="191" fontId="51" fillId="0" borderId="0" xfId="200" applyNumberFormat="1" applyFont="1"/>
    <xf numFmtId="0" fontId="48" fillId="0" borderId="0" xfId="200"/>
    <xf numFmtId="0" fontId="48" fillId="0" borderId="0" xfId="200" applyAlignment="1">
      <alignment horizontal="center"/>
    </xf>
    <xf numFmtId="0" fontId="100" fillId="0" borderId="0" xfId="200" applyFont="1"/>
    <xf numFmtId="10" fontId="61" fillId="0" borderId="0" xfId="10" applyNumberFormat="1" applyFont="1" applyFill="1" applyBorder="1"/>
    <xf numFmtId="0" fontId="3" fillId="0" borderId="0" xfId="200" applyFont="1"/>
    <xf numFmtId="9" fontId="3" fillId="0" borderId="0" xfId="10" applyFont="1" applyFill="1" applyBorder="1"/>
    <xf numFmtId="0" fontId="3" fillId="0" borderId="0" xfId="200" applyFont="1" applyAlignment="1">
      <alignment horizontal="center"/>
    </xf>
    <xf numFmtId="0" fontId="101" fillId="0" borderId="0" xfId="200" applyFont="1"/>
    <xf numFmtId="0" fontId="102" fillId="0" borderId="0" xfId="200" applyFont="1"/>
    <xf numFmtId="0" fontId="104" fillId="0" borderId="0" xfId="200" applyFont="1"/>
    <xf numFmtId="0" fontId="105" fillId="20" borderId="53" xfId="200" applyFont="1" applyFill="1" applyBorder="1" applyAlignment="1">
      <alignment horizontal="left"/>
    </xf>
    <xf numFmtId="0" fontId="105" fillId="20" borderId="0" xfId="200" applyFont="1" applyFill="1" applyAlignment="1">
      <alignment horizontal="left"/>
    </xf>
    <xf numFmtId="0" fontId="105" fillId="20" borderId="0" xfId="200" applyFont="1" applyFill="1"/>
    <xf numFmtId="0" fontId="105" fillId="20" borderId="15" xfId="200" applyFont="1" applyFill="1" applyBorder="1" applyAlignment="1">
      <alignment horizontal="center"/>
    </xf>
    <xf numFmtId="10" fontId="105" fillId="20" borderId="42" xfId="10" applyNumberFormat="1" applyFont="1" applyFill="1" applyBorder="1"/>
    <xf numFmtId="0" fontId="106" fillId="20" borderId="0" xfId="200" applyFont="1" applyFill="1"/>
    <xf numFmtId="0" fontId="107" fillId="0" borderId="0" xfId="200" applyFont="1"/>
    <xf numFmtId="0" fontId="3" fillId="0" borderId="53" xfId="200" applyFont="1" applyBorder="1" applyAlignment="1">
      <alignment horizontal="left"/>
    </xf>
    <xf numFmtId="0" fontId="3" fillId="0" borderId="0" xfId="200" applyFont="1" applyAlignment="1">
      <alignment horizontal="left"/>
    </xf>
    <xf numFmtId="0" fontId="101" fillId="0" borderId="53" xfId="200" applyFont="1" applyBorder="1"/>
    <xf numFmtId="0" fontId="60" fillId="21" borderId="42" xfId="200" applyFont="1" applyFill="1" applyBorder="1"/>
    <xf numFmtId="2" fontId="3" fillId="0" borderId="14" xfId="200" applyNumberFormat="1" applyFont="1" applyBorder="1" applyAlignment="1">
      <alignment horizontal="center"/>
    </xf>
    <xf numFmtId="188" fontId="61" fillId="0" borderId="35" xfId="10" applyNumberFormat="1" applyFont="1" applyFill="1" applyBorder="1"/>
    <xf numFmtId="0" fontId="60" fillId="0" borderId="35" xfId="200" applyFont="1" applyBorder="1"/>
    <xf numFmtId="0" fontId="60" fillId="21" borderId="35" xfId="200" applyFont="1" applyFill="1" applyBorder="1"/>
    <xf numFmtId="0" fontId="108" fillId="0" borderId="0" xfId="200" applyFont="1" applyAlignment="1">
      <alignment horizontal="right"/>
    </xf>
    <xf numFmtId="0" fontId="3" fillId="0" borderId="54" xfId="200" applyFont="1" applyBorder="1" applyAlignment="1">
      <alignment horizontal="left"/>
    </xf>
    <xf numFmtId="0" fontId="3" fillId="0" borderId="38" xfId="200" applyFont="1" applyBorder="1" applyAlignment="1">
      <alignment horizontal="left"/>
    </xf>
    <xf numFmtId="0" fontId="108" fillId="0" borderId="38" xfId="200" applyFont="1" applyBorder="1" applyAlignment="1">
      <alignment horizontal="right"/>
    </xf>
    <xf numFmtId="0" fontId="101" fillId="0" borderId="54" xfId="200" applyFont="1" applyBorder="1"/>
    <xf numFmtId="0" fontId="3" fillId="0" borderId="38" xfId="200" applyFont="1" applyBorder="1"/>
    <xf numFmtId="0" fontId="60" fillId="21" borderId="31" xfId="200" applyFont="1" applyFill="1" applyBorder="1"/>
    <xf numFmtId="2" fontId="3" fillId="0" borderId="45" xfId="200" applyNumberFormat="1" applyFont="1" applyBorder="1" applyAlignment="1">
      <alignment horizontal="center"/>
    </xf>
    <xf numFmtId="188" fontId="61" fillId="0" borderId="31" xfId="10" applyNumberFormat="1" applyFont="1" applyFill="1" applyBorder="1"/>
    <xf numFmtId="0" fontId="3" fillId="0" borderId="0" xfId="200" applyFont="1" applyAlignment="1">
      <alignment horizontal="right"/>
    </xf>
    <xf numFmtId="10" fontId="61" fillId="0" borderId="35" xfId="10" applyNumberFormat="1" applyFont="1" applyFill="1" applyBorder="1"/>
    <xf numFmtId="10" fontId="61" fillId="0" borderId="31" xfId="10" applyNumberFormat="1" applyFont="1" applyFill="1" applyBorder="1"/>
    <xf numFmtId="0" fontId="3" fillId="0" borderId="43" xfId="200" applyFont="1" applyBorder="1" applyAlignment="1">
      <alignment horizontal="left"/>
    </xf>
    <xf numFmtId="0" fontId="3" fillId="0" borderId="47" xfId="200" applyFont="1" applyBorder="1" applyAlignment="1">
      <alignment horizontal="left"/>
    </xf>
    <xf numFmtId="0" fontId="3" fillId="0" borderId="47" xfId="200" applyFont="1" applyBorder="1" applyAlignment="1">
      <alignment horizontal="right"/>
    </xf>
    <xf numFmtId="0" fontId="101" fillId="0" borderId="43" xfId="200" applyFont="1" applyBorder="1"/>
    <xf numFmtId="0" fontId="3" fillId="0" borderId="47" xfId="200" applyFont="1" applyBorder="1"/>
    <xf numFmtId="2" fontId="3" fillId="0" borderId="44" xfId="200" applyNumberFormat="1" applyFont="1" applyBorder="1" applyAlignment="1">
      <alignment horizontal="center"/>
    </xf>
    <xf numFmtId="10" fontId="61" fillId="0" borderId="42" xfId="10" applyNumberFormat="1" applyFont="1" applyFill="1" applyBorder="1"/>
    <xf numFmtId="0" fontId="3" fillId="0" borderId="28" xfId="200" applyFont="1" applyBorder="1" applyAlignment="1">
      <alignment horizontal="left"/>
    </xf>
    <xf numFmtId="0" fontId="3" fillId="0" borderId="55" xfId="200" applyFont="1" applyBorder="1" applyAlignment="1">
      <alignment horizontal="left"/>
    </xf>
    <xf numFmtId="0" fontId="101" fillId="0" borderId="28" xfId="200" applyFont="1" applyBorder="1"/>
    <xf numFmtId="0" fontId="3" fillId="0" borderId="55" xfId="200" applyFont="1" applyBorder="1"/>
    <xf numFmtId="0" fontId="60" fillId="21" borderId="13" xfId="200" applyFont="1" applyFill="1" applyBorder="1"/>
    <xf numFmtId="2" fontId="3" fillId="0" borderId="46" xfId="200" applyNumberFormat="1" applyFont="1" applyBorder="1" applyAlignment="1">
      <alignment horizontal="center"/>
    </xf>
    <xf numFmtId="10" fontId="61" fillId="0" borderId="13" xfId="10" applyNumberFormat="1" applyFont="1" applyFill="1" applyBorder="1"/>
    <xf numFmtId="2" fontId="60" fillId="0" borderId="35" xfId="200" applyNumberFormat="1" applyFont="1" applyBorder="1" applyAlignment="1">
      <alignment horizontal="left"/>
    </xf>
    <xf numFmtId="10" fontId="61" fillId="0" borderId="34" xfId="10" applyNumberFormat="1" applyFont="1" applyFill="1" applyBorder="1"/>
    <xf numFmtId="0" fontId="3" fillId="0" borderId="31" xfId="200" applyFont="1" applyBorder="1"/>
    <xf numFmtId="188" fontId="3" fillId="0" borderId="14" xfId="10" applyNumberFormat="1" applyFont="1" applyFill="1" applyBorder="1" applyAlignment="1">
      <alignment horizontal="center"/>
    </xf>
    <xf numFmtId="0" fontId="60" fillId="0" borderId="42" xfId="200" applyFont="1" applyBorder="1"/>
    <xf numFmtId="188" fontId="3" fillId="0" borderId="45" xfId="10" applyNumberFormat="1" applyFont="1" applyFill="1" applyBorder="1" applyAlignment="1">
      <alignment horizontal="center"/>
    </xf>
    <xf numFmtId="0" fontId="50" fillId="0" borderId="31" xfId="200" applyFont="1" applyBorder="1"/>
    <xf numFmtId="2" fontId="3" fillId="0" borderId="14" xfId="49" applyNumberFormat="1" applyFont="1" applyFill="1" applyBorder="1" applyAlignment="1">
      <alignment horizontal="center"/>
    </xf>
    <xf numFmtId="0" fontId="60" fillId="0" borderId="35" xfId="200" applyFont="1" applyBorder="1" applyAlignment="1">
      <alignment vertical="center"/>
    </xf>
    <xf numFmtId="2" fontId="3" fillId="0" borderId="14" xfId="10" applyNumberFormat="1" applyFont="1" applyFill="1" applyBorder="1" applyAlignment="1">
      <alignment horizontal="center"/>
    </xf>
    <xf numFmtId="0" fontId="3" fillId="0" borderId="56" xfId="200" applyFont="1" applyBorder="1"/>
    <xf numFmtId="2" fontId="3" fillId="0" borderId="45" xfId="10" applyNumberFormat="1" applyFont="1" applyFill="1" applyBorder="1" applyAlignment="1">
      <alignment horizontal="center"/>
    </xf>
    <xf numFmtId="10" fontId="61" fillId="0" borderId="32" xfId="10" applyNumberFormat="1" applyFont="1" applyFill="1" applyBorder="1"/>
    <xf numFmtId="0" fontId="101" fillId="0" borderId="54" xfId="200" applyFont="1" applyBorder="1" applyAlignment="1">
      <alignment horizontal="left"/>
    </xf>
    <xf numFmtId="2" fontId="50" fillId="0" borderId="57" xfId="200" applyNumberFormat="1" applyFont="1" applyBorder="1" applyAlignment="1">
      <alignment horizontal="center"/>
    </xf>
    <xf numFmtId="0" fontId="109" fillId="0" borderId="31" xfId="200" applyFont="1" applyBorder="1" applyAlignment="1">
      <alignment horizontal="center"/>
    </xf>
    <xf numFmtId="0" fontId="108" fillId="0" borderId="0" xfId="200" applyFont="1" applyAlignment="1">
      <alignment horizontal="left"/>
    </xf>
    <xf numFmtId="0" fontId="101" fillId="0" borderId="0" xfId="200" applyFont="1" applyAlignment="1">
      <alignment horizontal="left"/>
    </xf>
    <xf numFmtId="2" fontId="3" fillId="0" borderId="0" xfId="200" applyNumberFormat="1" applyFont="1" applyAlignment="1">
      <alignment horizontal="center"/>
    </xf>
    <xf numFmtId="0" fontId="103" fillId="0" borderId="0" xfId="200" applyFont="1"/>
    <xf numFmtId="0" fontId="3" fillId="22" borderId="55" xfId="200" applyFont="1" applyFill="1" applyBorder="1"/>
    <xf numFmtId="0" fontId="110" fillId="22" borderId="47" xfId="200" applyFont="1" applyFill="1" applyBorder="1" applyAlignment="1">
      <alignment horizontal="center"/>
    </xf>
    <xf numFmtId="10" fontId="110" fillId="22" borderId="13" xfId="10" applyNumberFormat="1" applyFont="1" applyFill="1" applyBorder="1"/>
    <xf numFmtId="0" fontId="105" fillId="20" borderId="58" xfId="200" applyFont="1" applyFill="1" applyBorder="1" applyAlignment="1">
      <alignment horizontal="left"/>
    </xf>
    <xf numFmtId="10" fontId="105" fillId="20" borderId="52" xfId="10" applyNumberFormat="1" applyFont="1" applyFill="1" applyBorder="1"/>
    <xf numFmtId="0" fontId="3" fillId="0" borderId="58" xfId="200" applyFont="1" applyBorder="1" applyAlignment="1">
      <alignment horizontal="left"/>
    </xf>
    <xf numFmtId="0" fontId="50" fillId="0" borderId="53" xfId="200" applyFont="1" applyBorder="1" applyAlignment="1">
      <alignment horizontal="left"/>
    </xf>
    <xf numFmtId="0" fontId="50" fillId="0" borderId="58" xfId="200" applyFont="1" applyBorder="1" applyAlignment="1">
      <alignment horizontal="left"/>
    </xf>
    <xf numFmtId="0" fontId="3" fillId="21" borderId="42" xfId="200" applyFont="1" applyFill="1" applyBorder="1"/>
    <xf numFmtId="10" fontId="61" fillId="0" borderId="58" xfId="10" applyNumberFormat="1" applyFont="1" applyFill="1" applyBorder="1"/>
    <xf numFmtId="0" fontId="50" fillId="0" borderId="35" xfId="200" applyFont="1" applyBorder="1"/>
    <xf numFmtId="0" fontId="3" fillId="21" borderId="35" xfId="200" applyFont="1" applyFill="1" applyBorder="1"/>
    <xf numFmtId="0" fontId="3" fillId="0" borderId="56" xfId="200" applyFont="1" applyBorder="1" applyAlignment="1">
      <alignment horizontal="left"/>
    </xf>
    <xf numFmtId="0" fontId="101" fillId="0" borderId="38" xfId="200" applyFont="1" applyBorder="1" applyAlignment="1">
      <alignment horizontal="left"/>
    </xf>
    <xf numFmtId="0" fontId="3" fillId="21" borderId="31" xfId="200" applyFont="1" applyFill="1" applyBorder="1"/>
    <xf numFmtId="10" fontId="61" fillId="0" borderId="56" xfId="10" applyNumberFormat="1" applyFont="1" applyFill="1" applyBorder="1"/>
    <xf numFmtId="0" fontId="3" fillId="0" borderId="43" xfId="200" applyFont="1" applyBorder="1"/>
    <xf numFmtId="0" fontId="3" fillId="0" borderId="52" xfId="200" applyFont="1" applyBorder="1"/>
    <xf numFmtId="0" fontId="3" fillId="0" borderId="52" xfId="200" applyFont="1" applyBorder="1" applyAlignment="1">
      <alignment horizontal="left"/>
    </xf>
    <xf numFmtId="0" fontId="101" fillId="0" borderId="47" xfId="200" applyFont="1" applyBorder="1" applyAlignment="1">
      <alignment horizontal="left"/>
    </xf>
    <xf numFmtId="10" fontId="61" fillId="0" borderId="52" xfId="10" applyNumberFormat="1" applyFont="1" applyFill="1" applyBorder="1"/>
    <xf numFmtId="0" fontId="3" fillId="0" borderId="53" xfId="200" applyFont="1" applyBorder="1"/>
    <xf numFmtId="0" fontId="3" fillId="0" borderId="58" xfId="200" applyFont="1" applyBorder="1"/>
    <xf numFmtId="0" fontId="3" fillId="0" borderId="54" xfId="200" applyFont="1" applyBorder="1"/>
    <xf numFmtId="0" fontId="60" fillId="0" borderId="54" xfId="200" applyFont="1" applyBorder="1" applyAlignment="1">
      <alignment horizontal="left"/>
    </xf>
    <xf numFmtId="0" fontId="60" fillId="0" borderId="56" xfId="200" applyFont="1" applyBorder="1" applyAlignment="1">
      <alignment horizontal="left"/>
    </xf>
    <xf numFmtId="0" fontId="111" fillId="0" borderId="38" xfId="200" applyFont="1" applyBorder="1" applyAlignment="1">
      <alignment horizontal="left"/>
    </xf>
    <xf numFmtId="0" fontId="50" fillId="0" borderId="38" xfId="200" applyFont="1" applyBorder="1"/>
    <xf numFmtId="0" fontId="50" fillId="21" borderId="31" xfId="200" applyFont="1" applyFill="1" applyBorder="1"/>
    <xf numFmtId="0" fontId="60" fillId="0" borderId="0" xfId="200" applyFont="1"/>
    <xf numFmtId="0" fontId="50" fillId="0" borderId="35" xfId="200" applyFont="1" applyBorder="1" applyAlignment="1">
      <alignment vertical="center"/>
    </xf>
    <xf numFmtId="2" fontId="50" fillId="0" borderId="45" xfId="200" applyNumberFormat="1" applyFont="1" applyBorder="1" applyAlignment="1">
      <alignment horizontal="center"/>
    </xf>
    <xf numFmtId="0" fontId="111" fillId="0" borderId="43" xfId="200" applyFont="1" applyBorder="1" applyAlignment="1">
      <alignment horizontal="left"/>
    </xf>
    <xf numFmtId="0" fontId="50" fillId="0" borderId="47" xfId="200" applyFont="1" applyBorder="1"/>
    <xf numFmtId="0" fontId="50" fillId="0" borderId="52" xfId="200" applyFont="1" applyBorder="1"/>
    <xf numFmtId="0" fontId="50" fillId="21" borderId="42" xfId="200" applyFont="1" applyFill="1" applyBorder="1"/>
    <xf numFmtId="2" fontId="50" fillId="0" borderId="44" xfId="200" applyNumberFormat="1" applyFont="1" applyBorder="1" applyAlignment="1">
      <alignment horizontal="center"/>
    </xf>
    <xf numFmtId="10" fontId="50" fillId="0" borderId="52" xfId="10" applyNumberFormat="1" applyFont="1" applyFill="1" applyBorder="1"/>
    <xf numFmtId="0" fontId="111" fillId="0" borderId="53" xfId="200" applyFont="1" applyBorder="1" applyAlignment="1">
      <alignment horizontal="left"/>
    </xf>
    <xf numFmtId="0" fontId="50" fillId="0" borderId="0" xfId="200" applyFont="1"/>
    <xf numFmtId="0" fontId="50" fillId="0" borderId="58" xfId="200" applyFont="1" applyBorder="1"/>
    <xf numFmtId="0" fontId="50" fillId="21" borderId="35" xfId="200" applyFont="1" applyFill="1" applyBorder="1"/>
    <xf numFmtId="2" fontId="50" fillId="0" borderId="14" xfId="200" applyNumberFormat="1" applyFont="1" applyBorder="1" applyAlignment="1">
      <alignment horizontal="center"/>
    </xf>
    <xf numFmtId="10" fontId="50" fillId="0" borderId="58" xfId="10" applyNumberFormat="1" applyFont="1" applyFill="1" applyBorder="1"/>
    <xf numFmtId="0" fontId="101" fillId="0" borderId="43" xfId="200" applyFont="1" applyBorder="1" applyAlignment="1">
      <alignment horizontal="left"/>
    </xf>
    <xf numFmtId="0" fontId="101" fillId="0" borderId="53" xfId="200" applyFont="1" applyBorder="1" applyAlignment="1">
      <alignment horizontal="left"/>
    </xf>
    <xf numFmtId="0" fontId="50" fillId="0" borderId="35" xfId="200" applyFont="1" applyBorder="1" applyAlignment="1">
      <alignment vertical="center" wrapText="1"/>
    </xf>
    <xf numFmtId="0" fontId="3" fillId="21" borderId="0" xfId="200" applyFont="1" applyFill="1"/>
    <xf numFmtId="2" fontId="3" fillId="0" borderId="57" xfId="200" applyNumberFormat="1" applyFont="1" applyBorder="1" applyAlignment="1">
      <alignment horizontal="center"/>
    </xf>
    <xf numFmtId="0" fontId="50" fillId="0" borderId="31" xfId="200" applyFont="1" applyBorder="1" applyAlignment="1">
      <alignment vertical="center" wrapText="1"/>
    </xf>
    <xf numFmtId="0" fontId="50" fillId="0" borderId="54" xfId="200" applyFont="1" applyBorder="1" applyAlignment="1">
      <alignment horizontal="left"/>
    </xf>
    <xf numFmtId="0" fontId="50" fillId="0" borderId="56" xfId="200" applyFont="1" applyBorder="1" applyAlignment="1">
      <alignment horizontal="left"/>
    </xf>
    <xf numFmtId="0" fontId="48" fillId="0" borderId="38" xfId="200" applyBorder="1"/>
    <xf numFmtId="0" fontId="60" fillId="0" borderId="31" xfId="200" applyFont="1" applyBorder="1"/>
    <xf numFmtId="0" fontId="3" fillId="23" borderId="55" xfId="200" applyFont="1" applyFill="1" applyBorder="1"/>
    <xf numFmtId="0" fontId="110" fillId="23" borderId="55" xfId="200" applyFont="1" applyFill="1" applyBorder="1" applyAlignment="1">
      <alignment horizontal="center"/>
    </xf>
    <xf numFmtId="10" fontId="110" fillId="23" borderId="13" xfId="10" applyNumberFormat="1" applyFont="1" applyFill="1" applyBorder="1"/>
    <xf numFmtId="0" fontId="50" fillId="24" borderId="53" xfId="200" applyFont="1" applyFill="1" applyBorder="1" applyAlignment="1">
      <alignment horizontal="left"/>
    </xf>
    <xf numFmtId="0" fontId="50" fillId="24" borderId="58" xfId="200" applyFont="1" applyFill="1" applyBorder="1" applyAlignment="1">
      <alignment horizontal="left"/>
    </xf>
    <xf numFmtId="0" fontId="3" fillId="24" borderId="28" xfId="200" applyFont="1" applyFill="1" applyBorder="1" applyAlignment="1">
      <alignment horizontal="left"/>
    </xf>
    <xf numFmtId="0" fontId="3" fillId="24" borderId="29" xfId="200" applyFont="1" applyFill="1" applyBorder="1" applyAlignment="1">
      <alignment horizontal="left"/>
    </xf>
    <xf numFmtId="0" fontId="101" fillId="0" borderId="55" xfId="200" applyFont="1" applyBorder="1"/>
    <xf numFmtId="0" fontId="50" fillId="0" borderId="55" xfId="200" applyFont="1" applyBorder="1"/>
    <xf numFmtId="2" fontId="3" fillId="0" borderId="59" xfId="200" applyNumberFormat="1" applyFont="1" applyBorder="1" applyAlignment="1">
      <alignment horizontal="center"/>
    </xf>
    <xf numFmtId="1" fontId="3" fillId="0" borderId="53" xfId="200" applyNumberFormat="1" applyFont="1" applyBorder="1" applyAlignment="1">
      <alignment horizontal="left"/>
    </xf>
    <xf numFmtId="1" fontId="3" fillId="0" borderId="54" xfId="200" applyNumberFormat="1" applyFont="1" applyBorder="1" applyAlignment="1">
      <alignment horizontal="left"/>
    </xf>
    <xf numFmtId="0" fontId="101" fillId="0" borderId="38" xfId="200" applyFont="1" applyBorder="1"/>
    <xf numFmtId="192" fontId="3" fillId="0" borderId="0" xfId="200" applyNumberFormat="1" applyFont="1" applyAlignment="1">
      <alignment horizontal="center"/>
    </xf>
    <xf numFmtId="0" fontId="112" fillId="0" borderId="0" xfId="200" applyFont="1"/>
    <xf numFmtId="0" fontId="62" fillId="0" borderId="47" xfId="200" applyFont="1" applyBorder="1" applyAlignment="1">
      <alignment horizontal="right"/>
    </xf>
    <xf numFmtId="0" fontId="101" fillId="0" borderId="47" xfId="200" applyFont="1" applyBorder="1" applyAlignment="1">
      <alignment vertical="top" wrapText="1"/>
    </xf>
    <xf numFmtId="10" fontId="61" fillId="0" borderId="47" xfId="10" applyNumberFormat="1" applyFont="1" applyFill="1" applyBorder="1"/>
    <xf numFmtId="0" fontId="3" fillId="21" borderId="47" xfId="200" applyFont="1" applyFill="1" applyBorder="1"/>
    <xf numFmtId="0" fontId="60" fillId="0" borderId="52" xfId="200" applyFont="1" applyBorder="1"/>
    <xf numFmtId="0" fontId="3" fillId="0" borderId="0" xfId="200" applyFont="1" applyAlignment="1">
      <alignment horizontal="left" vertical="top" wrapText="1"/>
    </xf>
    <xf numFmtId="0" fontId="101" fillId="0" borderId="0" xfId="200" applyFont="1" applyAlignment="1">
      <alignment vertical="top" wrapText="1"/>
    </xf>
    <xf numFmtId="0" fontId="60" fillId="0" borderId="58" xfId="200" applyFont="1" applyBorder="1"/>
    <xf numFmtId="0" fontId="3" fillId="0" borderId="38" xfId="200" applyFont="1" applyBorder="1" applyAlignment="1">
      <alignment horizontal="left" vertical="top" wrapText="1"/>
    </xf>
    <xf numFmtId="0" fontId="101" fillId="0" borderId="38" xfId="200" applyFont="1" applyBorder="1" applyAlignment="1">
      <alignment vertical="top" wrapText="1"/>
    </xf>
    <xf numFmtId="10" fontId="61" fillId="0" borderId="38" xfId="10" applyNumberFormat="1" applyFont="1" applyFill="1" applyBorder="1"/>
    <xf numFmtId="0" fontId="3" fillId="21" borderId="38" xfId="200" applyFont="1" applyFill="1" applyBorder="1"/>
    <xf numFmtId="0" fontId="60" fillId="0" borderId="56" xfId="200" applyFont="1" applyBorder="1"/>
    <xf numFmtId="0" fontId="113" fillId="0" borderId="43" xfId="50" applyFont="1" applyBorder="1"/>
    <xf numFmtId="0" fontId="113" fillId="0" borderId="47" xfId="50" applyFont="1" applyBorder="1"/>
    <xf numFmtId="0" fontId="114" fillId="0" borderId="52" xfId="50" applyFont="1" applyBorder="1"/>
    <xf numFmtId="2" fontId="107" fillId="0" borderId="0" xfId="200" applyNumberFormat="1" applyFont="1" applyAlignment="1">
      <alignment horizontal="center"/>
    </xf>
    <xf numFmtId="10" fontId="107" fillId="0" borderId="0" xfId="10" applyNumberFormat="1" applyFont="1" applyFill="1" applyBorder="1"/>
    <xf numFmtId="0" fontId="106" fillId="0" borderId="0" xfId="200" applyFont="1"/>
    <xf numFmtId="0" fontId="50" fillId="0" borderId="43" xfId="50" applyFont="1" applyBorder="1"/>
    <xf numFmtId="44" fontId="115" fillId="0" borderId="52" xfId="50" applyNumberFormat="1" applyFont="1" applyBorder="1" applyAlignment="1">
      <alignment horizontal="left"/>
    </xf>
    <xf numFmtId="0" fontId="50" fillId="0" borderId="53" xfId="50" applyFont="1" applyBorder="1"/>
    <xf numFmtId="44" fontId="115" fillId="0" borderId="58" xfId="50" applyNumberFormat="1" applyFont="1" applyBorder="1" applyAlignment="1">
      <alignment horizontal="right"/>
    </xf>
    <xf numFmtId="44" fontId="3" fillId="0" borderId="0" xfId="200" applyNumberFormat="1" applyFont="1"/>
    <xf numFmtId="0" fontId="50" fillId="0" borderId="54" xfId="50" applyFont="1" applyBorder="1"/>
    <xf numFmtId="8" fontId="50" fillId="0" borderId="38" xfId="50" applyNumberFormat="1" applyFont="1" applyBorder="1" applyAlignment="1">
      <alignment horizontal="left"/>
    </xf>
    <xf numFmtId="44" fontId="115" fillId="0" borderId="56" xfId="50" applyNumberFormat="1" applyFont="1" applyBorder="1" applyAlignment="1">
      <alignment horizontal="right"/>
    </xf>
    <xf numFmtId="0" fontId="116" fillId="0" borderId="54" xfId="50" applyFont="1" applyBorder="1"/>
    <xf numFmtId="8" fontId="50" fillId="0" borderId="38" xfId="50" applyNumberFormat="1" applyFont="1" applyBorder="1" applyAlignment="1">
      <alignment horizontal="right"/>
    </xf>
    <xf numFmtId="8" fontId="117" fillId="0" borderId="56" xfId="50" applyNumberFormat="1" applyFont="1" applyBorder="1" applyAlignment="1">
      <alignment horizontal="right"/>
    </xf>
    <xf numFmtId="44" fontId="3" fillId="0" borderId="0" xfId="143" applyFont="1" applyFill="1" applyBorder="1"/>
    <xf numFmtId="0" fontId="116" fillId="0" borderId="0" xfId="50" applyFont="1"/>
    <xf numFmtId="8" fontId="50" fillId="0" borderId="0" xfId="50" applyNumberFormat="1" applyFont="1" applyAlignment="1">
      <alignment horizontal="right"/>
    </xf>
    <xf numFmtId="8" fontId="117" fillId="0" borderId="0" xfId="50" applyNumberFormat="1" applyFont="1" applyAlignment="1">
      <alignment horizontal="right"/>
    </xf>
    <xf numFmtId="0" fontId="111" fillId="0" borderId="0" xfId="200" applyFont="1"/>
    <xf numFmtId="10" fontId="50" fillId="0" borderId="0" xfId="200" applyNumberFormat="1" applyFont="1"/>
    <xf numFmtId="0" fontId="118" fillId="25" borderId="0" xfId="200" applyFont="1" applyFill="1"/>
    <xf numFmtId="0" fontId="119" fillId="0" borderId="0" xfId="200" applyFont="1" applyAlignment="1">
      <alignment horizontal="left"/>
    </xf>
    <xf numFmtId="0" fontId="107" fillId="20" borderId="0" xfId="200" applyFont="1" applyFill="1"/>
    <xf numFmtId="0" fontId="105" fillId="20" borderId="15" xfId="200" applyFont="1" applyFill="1" applyBorder="1" applyAlignment="1">
      <alignment horizontal="center" wrapText="1"/>
    </xf>
    <xf numFmtId="10" fontId="105" fillId="20" borderId="0" xfId="10" applyNumberFormat="1" applyFont="1" applyFill="1" applyBorder="1"/>
    <xf numFmtId="0" fontId="3" fillId="0" borderId="53" xfId="200" applyFont="1" applyBorder="1" applyAlignment="1">
      <alignment horizontal="center"/>
    </xf>
    <xf numFmtId="2" fontId="3" fillId="0" borderId="0" xfId="200" applyNumberFormat="1" applyFont="1"/>
    <xf numFmtId="4" fontId="3" fillId="0" borderId="14" xfId="200" applyNumberFormat="1" applyFont="1" applyBorder="1" applyAlignment="1">
      <alignment horizontal="center"/>
    </xf>
    <xf numFmtId="0" fontId="3" fillId="0" borderId="54" xfId="200" applyFont="1" applyBorder="1" applyAlignment="1">
      <alignment horizontal="center"/>
    </xf>
    <xf numFmtId="4" fontId="50" fillId="0" borderId="57" xfId="200" applyNumberFormat="1" applyFont="1" applyBorder="1" applyAlignment="1">
      <alignment horizontal="center"/>
    </xf>
    <xf numFmtId="4" fontId="3" fillId="0" borderId="0" xfId="200" applyNumberFormat="1" applyFont="1" applyAlignment="1">
      <alignment horizontal="center"/>
    </xf>
    <xf numFmtId="2" fontId="60" fillId="0" borderId="0" xfId="200" applyNumberFormat="1" applyFont="1" applyAlignment="1">
      <alignment horizontal="center"/>
    </xf>
    <xf numFmtId="4" fontId="60" fillId="24" borderId="0" xfId="200" applyNumberFormat="1" applyFont="1" applyFill="1" applyAlignment="1">
      <alignment horizontal="center"/>
    </xf>
    <xf numFmtId="4" fontId="50" fillId="0" borderId="0" xfId="200" applyNumberFormat="1" applyFont="1" applyAlignment="1">
      <alignment horizontal="center"/>
    </xf>
    <xf numFmtId="10" fontId="105" fillId="20" borderId="34" xfId="10" applyNumberFormat="1" applyFont="1" applyFill="1" applyBorder="1"/>
    <xf numFmtId="0" fontId="3" fillId="21" borderId="53" xfId="200" applyFont="1" applyFill="1" applyBorder="1"/>
    <xf numFmtId="0" fontId="121" fillId="0" borderId="0" xfId="200" applyFont="1"/>
    <xf numFmtId="0" fontId="105" fillId="20" borderId="43" xfId="200" applyFont="1" applyFill="1" applyBorder="1"/>
    <xf numFmtId="0" fontId="105" fillId="20" borderId="47" xfId="200" applyFont="1" applyFill="1" applyBorder="1" applyAlignment="1">
      <alignment horizontal="left"/>
    </xf>
    <xf numFmtId="0" fontId="105" fillId="20" borderId="47" xfId="200" applyFont="1" applyFill="1" applyBorder="1"/>
    <xf numFmtId="10" fontId="105" fillId="20" borderId="0" xfId="10" applyNumberFormat="1" applyFont="1" applyFill="1" applyBorder="1" applyAlignment="1">
      <alignment horizontal="right"/>
    </xf>
    <xf numFmtId="0" fontId="105" fillId="0" borderId="53" xfId="200" applyFont="1" applyBorder="1"/>
    <xf numFmtId="0" fontId="50" fillId="0" borderId="0" xfId="200" applyFont="1" applyAlignment="1">
      <alignment horizontal="left"/>
    </xf>
    <xf numFmtId="0" fontId="105" fillId="0" borderId="0" xfId="200" applyFont="1"/>
    <xf numFmtId="4" fontId="105" fillId="0" borderId="14" xfId="200" applyNumberFormat="1" applyFont="1" applyBorder="1" applyAlignment="1">
      <alignment horizontal="center"/>
    </xf>
    <xf numFmtId="10" fontId="105" fillId="0" borderId="58" xfId="10" applyNumberFormat="1" applyFont="1" applyFill="1" applyBorder="1" applyAlignment="1">
      <alignment horizontal="right"/>
    </xf>
    <xf numFmtId="0" fontId="63" fillId="0" borderId="42" xfId="200" applyFont="1" applyBorder="1"/>
    <xf numFmtId="0" fontId="3" fillId="0" borderId="0" xfId="200" applyFont="1" applyAlignment="1">
      <alignment horizontal="left" wrapText="1"/>
    </xf>
    <xf numFmtId="10" fontId="61" fillId="0" borderId="58" xfId="10" applyNumberFormat="1" applyFont="1" applyFill="1" applyBorder="1" applyAlignment="1">
      <alignment horizontal="right"/>
    </xf>
    <xf numFmtId="0" fontId="3" fillId="0" borderId="43" xfId="200" applyFont="1" applyBorder="1" applyAlignment="1">
      <alignment horizontal="center"/>
    </xf>
    <xf numFmtId="0" fontId="111" fillId="0" borderId="47" xfId="200" applyFont="1" applyBorder="1" applyAlignment="1">
      <alignment horizontal="right"/>
    </xf>
    <xf numFmtId="0" fontId="3" fillId="0" borderId="38" xfId="200" applyFont="1" applyBorder="1" applyAlignment="1">
      <alignment horizontal="center"/>
    </xf>
    <xf numFmtId="0" fontId="111" fillId="0" borderId="38" xfId="200" applyFont="1" applyBorder="1" applyAlignment="1">
      <alignment horizontal="right"/>
    </xf>
    <xf numFmtId="10" fontId="61" fillId="0" borderId="32" xfId="10" applyNumberFormat="1" applyFont="1" applyFill="1" applyBorder="1" applyAlignment="1">
      <alignment horizontal="right"/>
    </xf>
    <xf numFmtId="0" fontId="60" fillId="0" borderId="53" xfId="200" applyFont="1" applyBorder="1" applyAlignment="1">
      <alignment horizontal="left"/>
    </xf>
    <xf numFmtId="0" fontId="60" fillId="0" borderId="58" xfId="200" applyFont="1" applyBorder="1" applyAlignment="1">
      <alignment horizontal="left"/>
    </xf>
    <xf numFmtId="0" fontId="103" fillId="0" borderId="0" xfId="200" applyFont="1" applyAlignment="1">
      <alignment horizontal="left"/>
    </xf>
    <xf numFmtId="0" fontId="106" fillId="22" borderId="28" xfId="200" applyFont="1" applyFill="1" applyBorder="1" applyAlignment="1">
      <alignment horizontal="center"/>
    </xf>
    <xf numFmtId="0" fontId="106" fillId="22" borderId="29" xfId="200" applyFont="1" applyFill="1" applyBorder="1" applyAlignment="1">
      <alignment horizontal="center"/>
    </xf>
    <xf numFmtId="0" fontId="3" fillId="0" borderId="53" xfId="200" applyFont="1" applyBorder="1" applyAlignment="1">
      <alignment horizontal="left"/>
    </xf>
    <xf numFmtId="0" fontId="3" fillId="0" borderId="58" xfId="200" applyFont="1" applyBorder="1" applyAlignment="1">
      <alignment horizontal="left"/>
    </xf>
    <xf numFmtId="0" fontId="101" fillId="23" borderId="28" xfId="200" applyFont="1" applyFill="1" applyBorder="1" applyAlignment="1">
      <alignment horizontal="center"/>
    </xf>
    <xf numFmtId="0" fontId="101" fillId="23" borderId="29" xfId="200" applyFont="1" applyFill="1" applyBorder="1" applyAlignment="1">
      <alignment horizontal="center"/>
    </xf>
    <xf numFmtId="0" fontId="60" fillId="0" borderId="54" xfId="200" applyFont="1" applyBorder="1" applyAlignment="1">
      <alignment horizontal="left"/>
    </xf>
    <xf numFmtId="0" fontId="60" fillId="0" borderId="56" xfId="200" applyFont="1" applyBorder="1" applyAlignment="1">
      <alignment horizontal="left"/>
    </xf>
    <xf numFmtId="0" fontId="108" fillId="0" borderId="28" xfId="200" applyFont="1" applyBorder="1" applyAlignment="1">
      <alignment horizontal="right"/>
    </xf>
    <xf numFmtId="0" fontId="108" fillId="0" borderId="29" xfId="200" applyFont="1" applyBorder="1" applyAlignment="1">
      <alignment horizontal="right"/>
    </xf>
    <xf numFmtId="0" fontId="120" fillId="0" borderId="0" xfId="200" applyFont="1" applyAlignment="1">
      <alignment horizontal="left"/>
    </xf>
    <xf numFmtId="0" fontId="3" fillId="0" borderId="47" xfId="200" applyFont="1" applyBorder="1" applyAlignment="1">
      <alignment horizontal="left" vertical="top" wrapText="1"/>
    </xf>
    <xf numFmtId="8" fontId="50" fillId="0" borderId="47" xfId="50" applyNumberFormat="1" applyFont="1" applyBorder="1" applyAlignment="1">
      <alignment horizontal="left"/>
    </xf>
    <xf numFmtId="8" fontId="50" fillId="0" borderId="0" xfId="50" applyNumberFormat="1" applyFont="1" applyAlignment="1">
      <alignment horizontal="left"/>
    </xf>
    <xf numFmtId="0" fontId="23" fillId="4" borderId="1" xfId="63" applyFont="1" applyFill="1" applyBorder="1" applyAlignment="1">
      <alignment horizontal="center" vertical="center"/>
    </xf>
    <xf numFmtId="0" fontId="23" fillId="4" borderId="2" xfId="63" applyFont="1" applyFill="1" applyBorder="1" applyAlignment="1">
      <alignment horizontal="center" vertical="center"/>
    </xf>
    <xf numFmtId="0" fontId="23" fillId="4" borderId="3" xfId="63" applyFont="1" applyFill="1" applyBorder="1" applyAlignment="1">
      <alignment horizontal="center" vertical="center"/>
    </xf>
    <xf numFmtId="0" fontId="23" fillId="2" borderId="4" xfId="63" applyFont="1" applyFill="1" applyBorder="1" applyAlignment="1">
      <alignment horizontal="center" vertical="center"/>
    </xf>
    <xf numFmtId="0" fontId="23" fillId="4" borderId="8" xfId="63" applyFont="1" applyFill="1" applyBorder="1" applyAlignment="1">
      <alignment horizontal="center" vertical="center"/>
    </xf>
    <xf numFmtId="0" fontId="23" fillId="4" borderId="0" xfId="63" applyFont="1" applyFill="1" applyAlignment="1">
      <alignment horizontal="center" vertical="center"/>
    </xf>
    <xf numFmtId="0" fontId="23" fillId="4" borderId="9" xfId="63" applyFont="1" applyFill="1" applyBorder="1" applyAlignment="1">
      <alignment horizontal="center" vertical="center"/>
    </xf>
    <xf numFmtId="0" fontId="23" fillId="4" borderId="18" xfId="63" applyFont="1" applyFill="1" applyBorder="1" applyAlignment="1">
      <alignment horizontal="center" vertical="center"/>
    </xf>
    <xf numFmtId="0" fontId="23" fillId="4" borderId="17" xfId="63" applyFont="1" applyFill="1" applyBorder="1" applyAlignment="1">
      <alignment horizontal="center" vertical="center"/>
    </xf>
    <xf numFmtId="0" fontId="23" fillId="4" borderId="19" xfId="63" applyFont="1" applyFill="1" applyBorder="1" applyAlignment="1">
      <alignment horizontal="center" vertical="center"/>
    </xf>
    <xf numFmtId="44" fontId="0" fillId="0" borderId="0" xfId="6" applyFont="1" applyFill="1" applyBorder="1" applyAlignment="1">
      <alignment horizontal="left" vertical="center"/>
    </xf>
    <xf numFmtId="0" fontId="20" fillId="0" borderId="0" xfId="5" applyAlignment="1">
      <alignment horizontal="left" vertical="center"/>
    </xf>
    <xf numFmtId="0" fontId="20" fillId="6" borderId="0" xfId="675" applyFont="1" applyFill="1"/>
    <xf numFmtId="0" fontId="20" fillId="0" borderId="0" xfId="675" applyFont="1"/>
    <xf numFmtId="165" fontId="20" fillId="0" borderId="0" xfId="676" applyFont="1"/>
    <xf numFmtId="165" fontId="21" fillId="0" borderId="0" xfId="676" applyFont="1"/>
    <xf numFmtId="0" fontId="23" fillId="2" borderId="10" xfId="675" applyFont="1" applyFill="1" applyBorder="1" applyAlignment="1">
      <alignment vertical="center"/>
    </xf>
    <xf numFmtId="0" fontId="23" fillId="2" borderId="11" xfId="675" applyFont="1" applyFill="1" applyBorder="1" applyAlignment="1">
      <alignment vertical="center"/>
    </xf>
    <xf numFmtId="165" fontId="24" fillId="2" borderId="11" xfId="676" applyFont="1" applyFill="1" applyBorder="1" applyAlignment="1">
      <alignment vertical="center"/>
    </xf>
    <xf numFmtId="165" fontId="23" fillId="2" borderId="11" xfId="676" applyFont="1" applyFill="1" applyBorder="1" applyAlignment="1">
      <alignment vertical="center"/>
    </xf>
    <xf numFmtId="0" fontId="23" fillId="2" borderId="11" xfId="675" applyFont="1" applyFill="1" applyBorder="1"/>
    <xf numFmtId="0" fontId="23" fillId="2" borderId="12" xfId="675" applyFont="1" applyFill="1" applyBorder="1"/>
    <xf numFmtId="0" fontId="23" fillId="2" borderId="10" xfId="675" applyFont="1" applyFill="1" applyBorder="1" applyAlignment="1">
      <alignment horizontal="center"/>
    </xf>
    <xf numFmtId="0" fontId="23" fillId="2" borderId="11" xfId="675" applyFont="1" applyFill="1" applyBorder="1" applyAlignment="1">
      <alignment horizontal="center"/>
    </xf>
    <xf numFmtId="0" fontId="23" fillId="2" borderId="12" xfId="675" applyFont="1" applyFill="1" applyBorder="1" applyAlignment="1">
      <alignment horizontal="center"/>
    </xf>
    <xf numFmtId="0" fontId="23" fillId="3" borderId="34" xfId="675" applyFont="1" applyFill="1" applyBorder="1" applyAlignment="1">
      <alignment horizontal="left" vertical="center"/>
    </xf>
    <xf numFmtId="0" fontId="23" fillId="3" borderId="35" xfId="675" applyFont="1" applyFill="1" applyBorder="1" applyAlignment="1">
      <alignment horizontal="center" vertical="center"/>
    </xf>
    <xf numFmtId="0" fontId="24" fillId="3" borderId="35" xfId="676" applyNumberFormat="1" applyFont="1" applyFill="1" applyBorder="1" applyAlignment="1">
      <alignment horizontal="center" vertical="center"/>
    </xf>
    <xf numFmtId="0" fontId="24" fillId="3" borderId="7" xfId="676" applyNumberFormat="1" applyFont="1" applyFill="1" applyBorder="1" applyAlignment="1">
      <alignment horizontal="center" vertical="center"/>
    </xf>
    <xf numFmtId="0" fontId="23" fillId="3" borderId="9" xfId="676" applyNumberFormat="1" applyFont="1" applyFill="1" applyBorder="1" applyAlignment="1">
      <alignment horizontal="center" vertical="center"/>
    </xf>
    <xf numFmtId="0" fontId="23" fillId="3" borderId="14" xfId="675" applyFont="1" applyFill="1" applyBorder="1" applyAlignment="1">
      <alignment horizontal="center" vertical="center" wrapText="1"/>
    </xf>
    <xf numFmtId="0" fontId="23" fillId="3" borderId="44" xfId="675" applyFont="1" applyFill="1" applyBorder="1" applyAlignment="1">
      <alignment horizontal="center" vertical="center" wrapText="1"/>
    </xf>
    <xf numFmtId="0" fontId="23" fillId="3" borderId="6" xfId="677" applyFont="1" applyFill="1" applyBorder="1" applyAlignment="1">
      <alignment horizontal="center" vertical="center" wrapText="1"/>
    </xf>
    <xf numFmtId="0" fontId="23" fillId="3" borderId="4" xfId="675" applyFont="1" applyFill="1" applyBorder="1" applyAlignment="1">
      <alignment horizontal="center" vertical="top" wrapText="1"/>
    </xf>
    <xf numFmtId="0" fontId="23" fillId="3" borderId="7" xfId="675" applyFont="1" applyFill="1" applyBorder="1" applyAlignment="1">
      <alignment horizontal="center" vertical="top" wrapText="1"/>
    </xf>
    <xf numFmtId="0" fontId="23" fillId="4" borderId="1" xfId="675" applyFont="1" applyFill="1" applyBorder="1" applyAlignment="1">
      <alignment vertical="center"/>
    </xf>
    <xf numFmtId="0" fontId="23" fillId="4" borderId="2" xfId="675" applyFont="1" applyFill="1" applyBorder="1" applyAlignment="1">
      <alignment vertical="center"/>
    </xf>
    <xf numFmtId="0" fontId="24" fillId="4" borderId="2" xfId="675" applyFont="1" applyFill="1" applyBorder="1" applyAlignment="1">
      <alignment vertical="center"/>
    </xf>
    <xf numFmtId="0" fontId="23" fillId="4" borderId="3" xfId="675" applyFont="1" applyFill="1" applyBorder="1" applyAlignment="1">
      <alignment vertical="center"/>
    </xf>
    <xf numFmtId="0" fontId="23" fillId="4" borderId="10" xfId="675" applyFont="1" applyFill="1" applyBorder="1" applyAlignment="1">
      <alignment horizontal="center"/>
    </xf>
    <xf numFmtId="0" fontId="23" fillId="4" borderId="11" xfId="675" applyFont="1" applyFill="1" applyBorder="1" applyAlignment="1">
      <alignment horizontal="center"/>
    </xf>
    <xf numFmtId="0" fontId="23" fillId="4" borderId="12" xfId="675" applyFont="1" applyFill="1" applyBorder="1" applyAlignment="1">
      <alignment horizontal="center"/>
    </xf>
    <xf numFmtId="0" fontId="20" fillId="0" borderId="18" xfId="675" applyFont="1" applyBorder="1" applyAlignment="1">
      <alignment horizontal="left" vertical="center"/>
    </xf>
    <xf numFmtId="0" fontId="20" fillId="0" borderId="17" xfId="675" applyFont="1" applyBorder="1" applyAlignment="1">
      <alignment horizontal="left" vertical="center"/>
    </xf>
    <xf numFmtId="166" fontId="21" fillId="0" borderId="17" xfId="676" applyNumberFormat="1" applyFont="1" applyBorder="1" applyAlignment="1">
      <alignment horizontal="left" vertical="center" wrapText="1"/>
    </xf>
    <xf numFmtId="166" fontId="21" fillId="0" borderId="17" xfId="676" applyNumberFormat="1" applyFont="1" applyBorder="1" applyAlignment="1">
      <alignment horizontal="left" vertical="center"/>
    </xf>
    <xf numFmtId="166" fontId="20" fillId="0" borderId="17" xfId="676" applyNumberFormat="1" applyFont="1" applyBorder="1" applyAlignment="1">
      <alignment horizontal="left" vertical="center"/>
    </xf>
    <xf numFmtId="167" fontId="20" fillId="0" borderId="17" xfId="675" applyNumberFormat="1" applyFont="1" applyBorder="1" applyAlignment="1">
      <alignment horizontal="center" vertical="center" wrapText="1"/>
    </xf>
    <xf numFmtId="173" fontId="20" fillId="0" borderId="17" xfId="675" applyNumberFormat="1" applyFont="1" applyBorder="1" applyAlignment="1">
      <alignment horizontal="left" vertical="center"/>
    </xf>
    <xf numFmtId="173" fontId="20" fillId="0" borderId="13" xfId="675" applyNumberFormat="1" applyFont="1" applyBorder="1" applyAlignment="1">
      <alignment horizontal="left" vertical="center"/>
    </xf>
    <xf numFmtId="173" fontId="20" fillId="0" borderId="19" xfId="675" applyNumberFormat="1" applyFont="1" applyBorder="1" applyAlignment="1">
      <alignment horizontal="left" vertical="center"/>
    </xf>
    <xf numFmtId="0" fontId="20" fillId="0" borderId="1" xfId="675" applyFont="1" applyBorder="1"/>
    <xf numFmtId="0" fontId="20" fillId="0" borderId="2" xfId="675" applyFont="1" applyBorder="1"/>
    <xf numFmtId="0" fontId="20" fillId="0" borderId="3" xfId="675" applyFont="1" applyBorder="1"/>
    <xf numFmtId="0" fontId="20" fillId="0" borderId="23" xfId="675" applyFont="1" applyBorder="1" applyAlignment="1">
      <alignment horizontal="left" vertical="center"/>
    </xf>
    <xf numFmtId="0" fontId="20" fillId="0" borderId="13" xfId="675" applyFont="1" applyBorder="1" applyAlignment="1">
      <alignment horizontal="left" vertical="center"/>
    </xf>
    <xf numFmtId="166" fontId="21" fillId="0" borderId="13" xfId="676" applyNumberFormat="1" applyFont="1" applyBorder="1" applyAlignment="1">
      <alignment horizontal="left" vertical="center" wrapText="1"/>
    </xf>
    <xf numFmtId="166" fontId="21" fillId="0" borderId="13" xfId="676" applyNumberFormat="1" applyFont="1" applyBorder="1" applyAlignment="1">
      <alignment horizontal="left" vertical="center"/>
    </xf>
    <xf numFmtId="166" fontId="20" fillId="0" borderId="13" xfId="676" applyNumberFormat="1" applyFont="1" applyBorder="1" applyAlignment="1">
      <alignment horizontal="left" vertical="center"/>
    </xf>
    <xf numFmtId="173" fontId="20" fillId="0" borderId="24" xfId="675" applyNumberFormat="1" applyFont="1" applyBorder="1" applyAlignment="1">
      <alignment horizontal="left" vertical="center"/>
    </xf>
    <xf numFmtId="0" fontId="20" fillId="0" borderId="8" xfId="675" applyFont="1" applyBorder="1"/>
    <xf numFmtId="0" fontId="20" fillId="0" borderId="9" xfId="675" applyFont="1" applyBorder="1"/>
    <xf numFmtId="166" fontId="20" fillId="0" borderId="13" xfId="676" applyNumberFormat="1" applyFont="1" applyBorder="1" applyAlignment="1">
      <alignment horizontal="left" vertical="center" wrapText="1"/>
    </xf>
    <xf numFmtId="0" fontId="20" fillId="0" borderId="23" xfId="675" applyFont="1" applyBorder="1" applyAlignment="1">
      <alignment vertical="center"/>
    </xf>
    <xf numFmtId="166" fontId="21" fillId="0" borderId="13" xfId="676" applyNumberFormat="1" applyFont="1" applyBorder="1" applyAlignment="1">
      <alignment vertical="center" wrapText="1"/>
    </xf>
    <xf numFmtId="166" fontId="21" fillId="6" borderId="13" xfId="676" applyNumberFormat="1" applyFont="1" applyFill="1" applyBorder="1" applyAlignment="1">
      <alignment vertical="center" wrapText="1"/>
    </xf>
    <xf numFmtId="166" fontId="20" fillId="6" borderId="13" xfId="676" applyNumberFormat="1" applyFont="1" applyFill="1" applyBorder="1" applyAlignment="1">
      <alignment vertical="center" wrapText="1"/>
    </xf>
    <xf numFmtId="166" fontId="32" fillId="6" borderId="13" xfId="678" applyNumberFormat="1" applyFont="1" applyFill="1" applyBorder="1" applyAlignment="1">
      <alignment vertical="center" wrapText="1"/>
    </xf>
    <xf numFmtId="166" fontId="20" fillId="0" borderId="13" xfId="676" applyNumberFormat="1" applyFont="1" applyBorder="1" applyAlignment="1">
      <alignment vertical="center" wrapText="1"/>
    </xf>
    <xf numFmtId="0" fontId="23" fillId="4" borderId="8" xfId="675" applyFont="1" applyFill="1" applyBorder="1" applyAlignment="1">
      <alignment vertical="center"/>
    </xf>
    <xf numFmtId="0" fontId="23" fillId="4" borderId="0" xfId="675" applyFont="1" applyFill="1" applyAlignment="1">
      <alignment vertical="center"/>
    </xf>
    <xf numFmtId="0" fontId="24" fillId="4" borderId="0" xfId="675" applyFont="1" applyFill="1" applyAlignment="1">
      <alignment vertical="center"/>
    </xf>
    <xf numFmtId="0" fontId="23" fillId="4" borderId="9" xfId="675" applyFont="1" applyFill="1" applyBorder="1" applyAlignment="1">
      <alignment vertical="center"/>
    </xf>
    <xf numFmtId="0" fontId="22" fillId="0" borderId="18" xfId="675" applyFont="1" applyBorder="1" applyAlignment="1">
      <alignment horizontal="left" vertical="center"/>
    </xf>
    <xf numFmtId="0" fontId="22" fillId="6" borderId="17" xfId="675" applyFont="1" applyFill="1" applyBorder="1" applyAlignment="1">
      <alignment horizontal="left" vertical="center"/>
    </xf>
    <xf numFmtId="165" fontId="28" fillId="0" borderId="17" xfId="676" applyFont="1" applyBorder="1" applyAlignment="1">
      <alignment horizontal="left" vertical="center"/>
    </xf>
    <xf numFmtId="165" fontId="21" fillId="0" borderId="17" xfId="676" applyFont="1" applyBorder="1" applyAlignment="1">
      <alignment horizontal="left" vertical="center"/>
    </xf>
    <xf numFmtId="165" fontId="22" fillId="0" borderId="17" xfId="676" applyFont="1" applyBorder="1" applyAlignment="1">
      <alignment horizontal="left" vertical="center"/>
    </xf>
    <xf numFmtId="165" fontId="20" fillId="0" borderId="17" xfId="675" applyNumberFormat="1" applyFont="1" applyBorder="1" applyAlignment="1">
      <alignment horizontal="center" vertical="center"/>
    </xf>
    <xf numFmtId="174" fontId="22" fillId="0" borderId="17" xfId="675" applyNumberFormat="1" applyFont="1" applyBorder="1" applyAlignment="1">
      <alignment horizontal="left" vertical="center"/>
    </xf>
    <xf numFmtId="174" fontId="20" fillId="0" borderId="19" xfId="675" applyNumberFormat="1" applyFont="1" applyBorder="1" applyAlignment="1">
      <alignment horizontal="left" vertical="center"/>
    </xf>
    <xf numFmtId="0" fontId="20" fillId="6" borderId="13" xfId="675" applyFont="1" applyFill="1" applyBorder="1" applyAlignment="1">
      <alignment horizontal="left" vertical="center"/>
    </xf>
    <xf numFmtId="0" fontId="20" fillId="6" borderId="13" xfId="675" applyFont="1" applyFill="1" applyBorder="1" applyAlignment="1">
      <alignment horizontal="left"/>
    </xf>
    <xf numFmtId="165" fontId="28" fillId="0" borderId="13" xfId="676" applyFont="1" applyBorder="1" applyAlignment="1">
      <alignment horizontal="left" vertical="center"/>
    </xf>
    <xf numFmtId="165" fontId="21" fillId="0" borderId="13" xfId="676" applyFont="1" applyBorder="1" applyAlignment="1">
      <alignment horizontal="left" vertical="center"/>
    </xf>
    <xf numFmtId="165" fontId="20" fillId="0" borderId="13" xfId="676" applyFont="1" applyBorder="1" applyAlignment="1">
      <alignment horizontal="left" vertical="center"/>
    </xf>
    <xf numFmtId="174" fontId="22" fillId="0" borderId="13" xfId="675" applyNumberFormat="1" applyFont="1" applyBorder="1" applyAlignment="1">
      <alignment horizontal="left" vertical="center"/>
    </xf>
    <xf numFmtId="174" fontId="20" fillId="0" borderId="24" xfId="675" applyNumberFormat="1" applyFont="1" applyBorder="1" applyAlignment="1">
      <alignment horizontal="left" vertical="center"/>
    </xf>
    <xf numFmtId="165" fontId="28" fillId="6" borderId="13" xfId="676" applyFont="1" applyFill="1" applyBorder="1" applyAlignment="1">
      <alignment horizontal="left" vertical="center"/>
    </xf>
    <xf numFmtId="165" fontId="21" fillId="6" borderId="13" xfId="676" applyFont="1" applyFill="1" applyBorder="1" applyAlignment="1">
      <alignment horizontal="left" vertical="center"/>
    </xf>
    <xf numFmtId="165" fontId="20" fillId="6" borderId="13" xfId="676" applyFont="1" applyFill="1" applyBorder="1" applyAlignment="1">
      <alignment horizontal="left" vertical="center"/>
    </xf>
    <xf numFmtId="172" fontId="20" fillId="0" borderId="0" xfId="675" applyNumberFormat="1" applyFont="1"/>
    <xf numFmtId="170" fontId="20" fillId="0" borderId="24" xfId="675" applyNumberFormat="1" applyFont="1" applyBorder="1" applyAlignment="1">
      <alignment horizontal="left" vertical="center"/>
    </xf>
    <xf numFmtId="0" fontId="20" fillId="0" borderId="24" xfId="675" applyFont="1" applyBorder="1" applyAlignment="1">
      <alignment vertical="center"/>
    </xf>
    <xf numFmtId="165" fontId="20" fillId="0" borderId="0" xfId="675" applyNumberFormat="1" applyFont="1"/>
    <xf numFmtId="0" fontId="20" fillId="0" borderId="20" xfId="675" applyFont="1" applyBorder="1" applyAlignment="1">
      <alignment horizontal="left" vertical="center"/>
    </xf>
    <xf numFmtId="0" fontId="20" fillId="6" borderId="21" xfId="675" applyFont="1" applyFill="1" applyBorder="1" applyAlignment="1">
      <alignment horizontal="left" vertical="center"/>
    </xf>
    <xf numFmtId="0" fontId="20" fillId="6" borderId="21" xfId="675" applyFont="1" applyFill="1" applyBorder="1" applyAlignment="1">
      <alignment horizontal="left"/>
    </xf>
    <xf numFmtId="165" fontId="28" fillId="0" borderId="21" xfId="676" applyFont="1" applyBorder="1" applyAlignment="1">
      <alignment horizontal="left" vertical="center"/>
    </xf>
    <xf numFmtId="165" fontId="21" fillId="0" borderId="21" xfId="676" applyFont="1" applyBorder="1" applyAlignment="1">
      <alignment horizontal="left" vertical="center"/>
    </xf>
    <xf numFmtId="165" fontId="20" fillId="0" borderId="21" xfId="676" applyFont="1" applyBorder="1" applyAlignment="1">
      <alignment horizontal="left" vertical="center"/>
    </xf>
    <xf numFmtId="173" fontId="20" fillId="0" borderId="21" xfId="675" applyNumberFormat="1" applyFont="1" applyBorder="1" applyAlignment="1">
      <alignment horizontal="left" vertical="center"/>
    </xf>
    <xf numFmtId="174" fontId="22" fillId="0" borderId="21" xfId="675" applyNumberFormat="1" applyFont="1" applyBorder="1" applyAlignment="1">
      <alignment horizontal="left" vertical="center"/>
    </xf>
    <xf numFmtId="0" fontId="20" fillId="0" borderId="22" xfId="675" applyFont="1" applyBorder="1" applyAlignment="1">
      <alignment vertical="center"/>
    </xf>
    <xf numFmtId="0" fontId="22" fillId="6" borderId="18" xfId="675" applyFont="1" applyFill="1" applyBorder="1" applyAlignment="1">
      <alignment horizontal="left" vertical="center"/>
    </xf>
    <xf numFmtId="170" fontId="20" fillId="0" borderId="17" xfId="675" applyNumberFormat="1" applyFont="1" applyBorder="1" applyAlignment="1">
      <alignment horizontal="left" vertical="center"/>
    </xf>
    <xf numFmtId="170" fontId="20" fillId="0" borderId="19" xfId="675" applyNumberFormat="1" applyFont="1" applyBorder="1" applyAlignment="1">
      <alignment horizontal="left" vertical="center"/>
    </xf>
    <xf numFmtId="0" fontId="20" fillId="6" borderId="23" xfId="675" applyFont="1" applyFill="1" applyBorder="1" applyAlignment="1">
      <alignment horizontal="left" vertical="center"/>
    </xf>
    <xf numFmtId="170" fontId="20" fillId="0" borderId="13" xfId="675" applyNumberFormat="1" applyFont="1" applyBorder="1" applyAlignment="1">
      <alignment horizontal="left" vertical="center"/>
    </xf>
    <xf numFmtId="0" fontId="20" fillId="0" borderId="24" xfId="675" applyFont="1" applyBorder="1"/>
    <xf numFmtId="165" fontId="28" fillId="6" borderId="21" xfId="676" applyFont="1" applyFill="1" applyBorder="1" applyAlignment="1">
      <alignment horizontal="left" vertical="center"/>
    </xf>
    <xf numFmtId="165" fontId="21" fillId="6" borderId="21" xfId="676" applyFont="1" applyFill="1" applyBorder="1" applyAlignment="1">
      <alignment horizontal="left" vertical="center"/>
    </xf>
    <xf numFmtId="170" fontId="20" fillId="0" borderId="21" xfId="675" applyNumberFormat="1" applyFont="1" applyBorder="1" applyAlignment="1">
      <alignment horizontal="left" vertical="center"/>
    </xf>
    <xf numFmtId="0" fontId="20" fillId="0" borderId="22" xfId="675" applyFont="1" applyBorder="1"/>
    <xf numFmtId="0" fontId="20" fillId="6" borderId="18" xfId="675" applyFont="1" applyFill="1" applyBorder="1" applyAlignment="1">
      <alignment horizontal="left" vertical="center"/>
    </xf>
    <xf numFmtId="165" fontId="20" fillId="0" borderId="17" xfId="676" applyFont="1" applyBorder="1" applyAlignment="1">
      <alignment horizontal="left" vertical="center"/>
    </xf>
    <xf numFmtId="170" fontId="20" fillId="0" borderId="17" xfId="676" applyNumberFormat="1" applyFont="1" applyFill="1" applyBorder="1" applyAlignment="1">
      <alignment horizontal="center" vertical="center"/>
    </xf>
    <xf numFmtId="0" fontId="20" fillId="0" borderId="17" xfId="675" applyFont="1" applyBorder="1"/>
    <xf numFmtId="0" fontId="20" fillId="0" borderId="19" xfId="675" applyFont="1" applyBorder="1"/>
    <xf numFmtId="0" fontId="20" fillId="0" borderId="13" xfId="675" applyFont="1" applyBorder="1"/>
    <xf numFmtId="165" fontId="22" fillId="0" borderId="13" xfId="676" applyFont="1" applyBorder="1" applyAlignment="1">
      <alignment horizontal="left" vertical="center"/>
    </xf>
    <xf numFmtId="0" fontId="20" fillId="0" borderId="21" xfId="675" applyFont="1" applyBorder="1" applyAlignment="1">
      <alignment horizontal="left" vertical="center"/>
    </xf>
    <xf numFmtId="0" fontId="20" fillId="0" borderId="21" xfId="675" applyFont="1" applyBorder="1"/>
    <xf numFmtId="0" fontId="20" fillId="0" borderId="17" xfId="675" applyFont="1" applyBorder="1" applyAlignment="1">
      <alignment horizontal="center" vertical="center"/>
    </xf>
    <xf numFmtId="0" fontId="20" fillId="0" borderId="21" xfId="675" applyFont="1" applyBorder="1" applyAlignment="1">
      <alignment horizontal="center" vertical="center"/>
    </xf>
    <xf numFmtId="165" fontId="24" fillId="4" borderId="0" xfId="676" applyFont="1" applyFill="1" applyAlignment="1">
      <alignment vertical="center"/>
    </xf>
    <xf numFmtId="165" fontId="24" fillId="4" borderId="9" xfId="676" applyFont="1" applyFill="1" applyBorder="1" applyAlignment="1">
      <alignment vertical="center"/>
    </xf>
    <xf numFmtId="0" fontId="27" fillId="6" borderId="18" xfId="675" applyFont="1" applyFill="1" applyBorder="1" applyAlignment="1">
      <alignment vertical="center"/>
    </xf>
    <xf numFmtId="0" fontId="27" fillId="6" borderId="17" xfId="675" applyFont="1" applyFill="1" applyBorder="1" applyAlignment="1">
      <alignment horizontal="left" vertical="center"/>
    </xf>
    <xf numFmtId="0" fontId="27" fillId="6" borderId="17" xfId="675" applyFont="1" applyFill="1" applyBorder="1" applyAlignment="1">
      <alignment horizontal="center" vertical="center"/>
    </xf>
    <xf numFmtId="165" fontId="21" fillId="6" borderId="17" xfId="676" applyFont="1" applyFill="1" applyBorder="1" applyAlignment="1">
      <alignment horizontal="left" vertical="center"/>
    </xf>
    <xf numFmtId="165" fontId="27" fillId="6" borderId="17" xfId="676" applyFont="1" applyFill="1" applyBorder="1" applyAlignment="1">
      <alignment horizontal="left" vertical="center"/>
    </xf>
    <xf numFmtId="165" fontId="27" fillId="0" borderId="17" xfId="675" applyNumberFormat="1" applyFont="1" applyBorder="1" applyAlignment="1">
      <alignment horizontal="center" vertical="center"/>
    </xf>
    <xf numFmtId="170" fontId="20" fillId="6" borderId="17" xfId="675" applyNumberFormat="1" applyFont="1" applyFill="1" applyBorder="1" applyAlignment="1">
      <alignment horizontal="left" vertical="center"/>
    </xf>
    <xf numFmtId="170" fontId="20" fillId="6" borderId="19" xfId="675" applyNumberFormat="1" applyFont="1" applyFill="1" applyBorder="1" applyAlignment="1">
      <alignment horizontal="left" vertical="center"/>
    </xf>
    <xf numFmtId="0" fontId="27" fillId="6" borderId="23" xfId="675" applyFont="1" applyFill="1" applyBorder="1" applyAlignment="1">
      <alignment vertical="center"/>
    </xf>
    <xf numFmtId="0" fontId="27" fillId="6" borderId="13" xfId="675" applyFont="1" applyFill="1" applyBorder="1" applyAlignment="1">
      <alignment horizontal="left" vertical="center"/>
    </xf>
    <xf numFmtId="0" fontId="27" fillId="6" borderId="13" xfId="675" applyFont="1" applyFill="1" applyBorder="1" applyAlignment="1">
      <alignment horizontal="center" vertical="center"/>
    </xf>
    <xf numFmtId="165" fontId="27" fillId="6" borderId="13" xfId="676" applyFont="1" applyFill="1" applyBorder="1" applyAlignment="1">
      <alignment horizontal="left" vertical="center"/>
    </xf>
    <xf numFmtId="170" fontId="20" fillId="6" borderId="13" xfId="675" applyNumberFormat="1" applyFont="1" applyFill="1" applyBorder="1" applyAlignment="1">
      <alignment horizontal="left" vertical="center"/>
    </xf>
    <xf numFmtId="170" fontId="20" fillId="6" borderId="24" xfId="675" applyNumberFormat="1" applyFont="1" applyFill="1" applyBorder="1" applyAlignment="1">
      <alignment horizontal="left" vertical="center"/>
    </xf>
    <xf numFmtId="0" fontId="20" fillId="6" borderId="13" xfId="675" applyFont="1" applyFill="1" applyBorder="1"/>
    <xf numFmtId="0" fontId="20" fillId="6" borderId="24" xfId="675" applyFont="1" applyFill="1" applyBorder="1"/>
    <xf numFmtId="165" fontId="20" fillId="0" borderId="17" xfId="676" applyFont="1" applyFill="1" applyBorder="1" applyAlignment="1">
      <alignment horizontal="left" vertical="center"/>
    </xf>
    <xf numFmtId="165" fontId="20" fillId="0" borderId="21" xfId="676" applyFont="1" applyFill="1" applyBorder="1" applyAlignment="1">
      <alignment horizontal="left" vertical="center"/>
    </xf>
    <xf numFmtId="0" fontId="20" fillId="0" borderId="16" xfId="675" applyFont="1" applyBorder="1"/>
    <xf numFmtId="0" fontId="20" fillId="0" borderId="25" xfId="675" applyFont="1" applyBorder="1"/>
    <xf numFmtId="0" fontId="20" fillId="0" borderId="26" xfId="675" applyFont="1" applyBorder="1"/>
    <xf numFmtId="0" fontId="20" fillId="6" borderId="0" xfId="675" applyFont="1" applyFill="1" applyAlignment="1">
      <alignment horizontal="left" vertical="center"/>
    </xf>
    <xf numFmtId="0" fontId="21" fillId="6" borderId="0" xfId="675" applyFont="1" applyFill="1"/>
    <xf numFmtId="0" fontId="21" fillId="0" borderId="0" xfId="675" applyFont="1"/>
    <xf numFmtId="0" fontId="33" fillId="0" borderId="0" xfId="675" applyFont="1"/>
    <xf numFmtId="0" fontId="33" fillId="0" borderId="0" xfId="675" applyFont="1" applyAlignment="1">
      <alignment horizontal="center"/>
    </xf>
    <xf numFmtId="0" fontId="21" fillId="0" borderId="0" xfId="675" applyFont="1" applyAlignment="1">
      <alignment horizontal="center"/>
    </xf>
    <xf numFmtId="0" fontId="21" fillId="0" borderId="0" xfId="675" applyFont="1" applyAlignment="1">
      <alignment horizontal="left" vertical="center" wrapText="1" shrinkToFit="1"/>
    </xf>
    <xf numFmtId="165" fontId="24" fillId="2" borderId="12" xfId="676" applyFont="1" applyFill="1" applyBorder="1" applyAlignment="1">
      <alignment vertical="center"/>
    </xf>
    <xf numFmtId="0" fontId="23" fillId="2" borderId="4" xfId="675" applyFont="1" applyFill="1" applyBorder="1"/>
    <xf numFmtId="0" fontId="23" fillId="3" borderId="41" xfId="675" applyFont="1" applyFill="1" applyBorder="1" applyAlignment="1">
      <alignment horizontal="left" vertical="center"/>
    </xf>
    <xf numFmtId="0" fontId="23" fillId="3" borderId="42" xfId="675" applyFont="1" applyFill="1" applyBorder="1" applyAlignment="1">
      <alignment horizontal="center" vertical="center"/>
    </xf>
    <xf numFmtId="0" fontId="24" fillId="3" borderId="42" xfId="676" applyNumberFormat="1" applyFont="1" applyFill="1" applyBorder="1" applyAlignment="1">
      <alignment horizontal="center" vertical="center"/>
    </xf>
    <xf numFmtId="0" fontId="24" fillId="3" borderId="6" xfId="676" applyNumberFormat="1" applyFont="1" applyFill="1" applyBorder="1" applyAlignment="1">
      <alignment horizontal="center" vertical="center"/>
    </xf>
    <xf numFmtId="0" fontId="23" fillId="3" borderId="47" xfId="676" applyNumberFormat="1" applyFont="1" applyFill="1" applyBorder="1" applyAlignment="1">
      <alignment horizontal="center" vertical="center"/>
    </xf>
    <xf numFmtId="0" fontId="20" fillId="6" borderId="17" xfId="675" applyFont="1" applyFill="1" applyBorder="1" applyAlignment="1">
      <alignment horizontal="left" vertical="center"/>
    </xf>
    <xf numFmtId="165" fontId="20" fillId="6" borderId="17" xfId="676" applyFont="1" applyFill="1" applyBorder="1" applyAlignment="1">
      <alignment horizontal="left" vertical="center"/>
    </xf>
    <xf numFmtId="173" fontId="20" fillId="6" borderId="17" xfId="675" applyNumberFormat="1" applyFont="1" applyFill="1" applyBorder="1" applyAlignment="1">
      <alignment horizontal="left" vertical="center"/>
    </xf>
    <xf numFmtId="173" fontId="20" fillId="6" borderId="19" xfId="675" applyNumberFormat="1" applyFont="1" applyFill="1" applyBorder="1" applyAlignment="1">
      <alignment horizontal="left" vertical="center"/>
    </xf>
    <xf numFmtId="173" fontId="20" fillId="6" borderId="13" xfId="675" applyNumberFormat="1" applyFont="1" applyFill="1" applyBorder="1" applyAlignment="1">
      <alignment horizontal="left" vertical="center"/>
    </xf>
    <xf numFmtId="173" fontId="20" fillId="6" borderId="24" xfId="675" applyNumberFormat="1" applyFont="1" applyFill="1" applyBorder="1" applyAlignment="1">
      <alignment horizontal="left" vertical="center"/>
    </xf>
    <xf numFmtId="0" fontId="20" fillId="6" borderId="20" xfId="675" applyFont="1" applyFill="1" applyBorder="1" applyAlignment="1">
      <alignment horizontal="left" vertical="center"/>
    </xf>
    <xf numFmtId="165" fontId="20" fillId="6" borderId="21" xfId="676" applyFont="1" applyFill="1" applyBorder="1" applyAlignment="1">
      <alignment horizontal="left" vertical="center"/>
    </xf>
    <xf numFmtId="173" fontId="20" fillId="6" borderId="21" xfId="675" applyNumberFormat="1" applyFont="1" applyFill="1" applyBorder="1" applyAlignment="1">
      <alignment horizontal="left" vertical="center"/>
    </xf>
    <xf numFmtId="173" fontId="20" fillId="6" borderId="22" xfId="675" applyNumberFormat="1" applyFont="1" applyFill="1" applyBorder="1" applyAlignment="1">
      <alignment horizontal="left" vertical="center"/>
    </xf>
    <xf numFmtId="165" fontId="21" fillId="6" borderId="13" xfId="676" quotePrefix="1" applyFont="1" applyFill="1" applyBorder="1" applyAlignment="1">
      <alignment horizontal="left" vertical="center"/>
    </xf>
    <xf numFmtId="165" fontId="20" fillId="6" borderId="13" xfId="676" quotePrefix="1" applyFont="1" applyFill="1" applyBorder="1" applyAlignment="1">
      <alignment horizontal="left" vertical="center"/>
    </xf>
    <xf numFmtId="165" fontId="21" fillId="6" borderId="21" xfId="676" quotePrefix="1" applyFont="1" applyFill="1" applyBorder="1" applyAlignment="1">
      <alignment horizontal="left" vertical="center"/>
    </xf>
    <xf numFmtId="165" fontId="20" fillId="6" borderId="21" xfId="676" quotePrefix="1" applyFont="1" applyFill="1" applyBorder="1" applyAlignment="1">
      <alignment horizontal="left" vertical="center"/>
    </xf>
    <xf numFmtId="173" fontId="20" fillId="0" borderId="22" xfId="675" applyNumberFormat="1" applyFont="1" applyBorder="1" applyAlignment="1">
      <alignment horizontal="left" vertical="center"/>
    </xf>
    <xf numFmtId="0" fontId="22" fillId="6" borderId="13" xfId="675" applyFont="1" applyFill="1" applyBorder="1" applyAlignment="1">
      <alignment horizontal="left" vertical="center"/>
    </xf>
    <xf numFmtId="0" fontId="22" fillId="6" borderId="21" xfId="675" applyFont="1" applyFill="1" applyBorder="1" applyAlignment="1">
      <alignment horizontal="left" vertical="center"/>
    </xf>
    <xf numFmtId="0" fontId="38" fillId="0" borderId="0" xfId="675" applyFont="1"/>
    <xf numFmtId="0" fontId="22" fillId="0" borderId="13" xfId="675" applyFont="1" applyBorder="1" applyAlignment="1">
      <alignment horizontal="left" vertical="center" wrapText="1" shrinkToFit="1"/>
    </xf>
    <xf numFmtId="0" fontId="22" fillId="0" borderId="21" xfId="675" applyFont="1" applyBorder="1" applyAlignment="1">
      <alignment horizontal="left" vertical="center" wrapText="1" shrinkToFit="1"/>
    </xf>
    <xf numFmtId="0" fontId="22" fillId="0" borderId="17" xfId="675" applyFont="1" applyBorder="1" applyAlignment="1">
      <alignment horizontal="left" vertical="center"/>
    </xf>
    <xf numFmtId="0" fontId="22" fillId="0" borderId="13" xfId="675" applyFont="1" applyBorder="1" applyAlignment="1">
      <alignment horizontal="left" vertical="center"/>
    </xf>
    <xf numFmtId="0" fontId="22" fillId="0" borderId="21" xfId="675" applyFont="1" applyBorder="1" applyAlignment="1">
      <alignment horizontal="left" vertical="center"/>
    </xf>
    <xf numFmtId="170" fontId="20" fillId="0" borderId="22" xfId="675" applyNumberFormat="1" applyFont="1" applyBorder="1" applyAlignment="1">
      <alignment horizontal="left" vertical="center"/>
    </xf>
    <xf numFmtId="165" fontId="21" fillId="0" borderId="17" xfId="676" applyFont="1" applyFill="1" applyBorder="1" applyAlignment="1">
      <alignment horizontal="left" vertical="center"/>
    </xf>
    <xf numFmtId="165" fontId="20" fillId="0" borderId="17" xfId="675" applyNumberFormat="1" applyFont="1" applyBorder="1"/>
    <xf numFmtId="165" fontId="21" fillId="0" borderId="13" xfId="676" applyFont="1" applyFill="1" applyBorder="1" applyAlignment="1">
      <alignment horizontal="left" vertical="center"/>
    </xf>
    <xf numFmtId="165" fontId="20" fillId="0" borderId="13" xfId="675" applyNumberFormat="1" applyFont="1" applyBorder="1"/>
    <xf numFmtId="165" fontId="21" fillId="0" borderId="21" xfId="676" applyFont="1" applyFill="1" applyBorder="1" applyAlignment="1">
      <alignment horizontal="left" vertical="center"/>
    </xf>
    <xf numFmtId="165" fontId="20" fillId="0" borderId="21" xfId="675" applyNumberFormat="1" applyFont="1" applyBorder="1"/>
    <xf numFmtId="0" fontId="38" fillId="0" borderId="0" xfId="675" applyFont="1" applyAlignment="1">
      <alignment horizontal="center"/>
    </xf>
    <xf numFmtId="0" fontId="38" fillId="0" borderId="0" xfId="675" applyFont="1" applyAlignment="1">
      <alignment horizontal="left" vertical="center" wrapText="1" shrinkToFit="1"/>
    </xf>
    <xf numFmtId="165" fontId="38" fillId="0" borderId="0" xfId="675" applyNumberFormat="1" applyFont="1"/>
    <xf numFmtId="0" fontId="22" fillId="0" borderId="0" xfId="675" applyFont="1"/>
    <xf numFmtId="0" fontId="24" fillId="2" borderId="11" xfId="675" applyFont="1" applyFill="1" applyBorder="1" applyAlignment="1">
      <alignment vertical="center"/>
    </xf>
    <xf numFmtId="0" fontId="25" fillId="2" borderId="11" xfId="675" applyFont="1" applyFill="1" applyBorder="1" applyAlignment="1">
      <alignment vertical="center"/>
    </xf>
    <xf numFmtId="0" fontId="23" fillId="2" borderId="12" xfId="675" applyFont="1" applyFill="1" applyBorder="1" applyAlignment="1">
      <alignment vertical="center"/>
    </xf>
    <xf numFmtId="0" fontId="23" fillId="3" borderId="42" xfId="675" applyFont="1" applyFill="1" applyBorder="1" applyAlignment="1">
      <alignment horizontal="center" vertical="center" wrapText="1"/>
    </xf>
    <xf numFmtId="0" fontId="25" fillId="3" borderId="0" xfId="676" applyNumberFormat="1" applyFont="1" applyFill="1" applyBorder="1" applyAlignment="1">
      <alignment horizontal="center" vertical="center"/>
    </xf>
    <xf numFmtId="0" fontId="25" fillId="4" borderId="2" xfId="675" applyFont="1" applyFill="1" applyBorder="1" applyAlignment="1">
      <alignment vertical="center"/>
    </xf>
    <xf numFmtId="0" fontId="21" fillId="0" borderId="17" xfId="675" applyFont="1" applyBorder="1" applyAlignment="1">
      <alignment horizontal="left" vertical="center"/>
    </xf>
    <xf numFmtId="166" fontId="22" fillId="0" borderId="17" xfId="676" applyNumberFormat="1" applyFont="1" applyBorder="1" applyAlignment="1">
      <alignment horizontal="left" vertical="center"/>
    </xf>
    <xf numFmtId="0" fontId="21" fillId="0" borderId="21" xfId="675" applyFont="1" applyBorder="1" applyAlignment="1">
      <alignment horizontal="left" vertical="center"/>
    </xf>
    <xf numFmtId="166" fontId="21" fillId="0" borderId="21" xfId="676" applyNumberFormat="1" applyFont="1" applyBorder="1" applyAlignment="1">
      <alignment horizontal="left" vertical="center"/>
    </xf>
    <xf numFmtId="166" fontId="22" fillId="0" borderId="21" xfId="676" applyNumberFormat="1" applyFont="1" applyBorder="1" applyAlignment="1">
      <alignment horizontal="left" vertical="center"/>
    </xf>
    <xf numFmtId="0" fontId="23" fillId="4" borderId="0" xfId="675" applyFont="1" applyFill="1" applyAlignment="1">
      <alignment horizontal="center" vertical="center"/>
    </xf>
    <xf numFmtId="0" fontId="25" fillId="4" borderId="0" xfId="675" applyFont="1" applyFill="1" applyAlignment="1">
      <alignment vertical="center"/>
    </xf>
    <xf numFmtId="0" fontId="20" fillId="8" borderId="21" xfId="675" applyFont="1" applyFill="1" applyBorder="1" applyAlignment="1">
      <alignment horizontal="left" vertical="center"/>
    </xf>
    <xf numFmtId="0" fontId="20" fillId="8" borderId="21" xfId="675" applyFont="1" applyFill="1" applyBorder="1" applyAlignment="1">
      <alignment horizontal="left"/>
    </xf>
    <xf numFmtId="165" fontId="22" fillId="0" borderId="17" xfId="676" applyFont="1" applyFill="1" applyBorder="1" applyAlignment="1">
      <alignment horizontal="left" vertical="center"/>
    </xf>
    <xf numFmtId="174" fontId="22" fillId="0" borderId="19" xfId="675" applyNumberFormat="1" applyFont="1" applyBorder="1" applyAlignment="1">
      <alignment horizontal="left" vertical="center"/>
    </xf>
    <xf numFmtId="0" fontId="22" fillId="0" borderId="23" xfId="675" applyFont="1" applyBorder="1" applyAlignment="1">
      <alignment horizontal="left" vertical="center"/>
    </xf>
    <xf numFmtId="165" fontId="22" fillId="0" borderId="13" xfId="676" applyFont="1" applyFill="1" applyBorder="1" applyAlignment="1">
      <alignment horizontal="left" vertical="center"/>
    </xf>
    <xf numFmtId="174" fontId="22" fillId="0" borderId="24" xfId="675" applyNumberFormat="1" applyFont="1" applyBorder="1" applyAlignment="1">
      <alignment horizontal="left" vertical="center"/>
    </xf>
    <xf numFmtId="44" fontId="20" fillId="0" borderId="0" xfId="675" applyNumberFormat="1" applyFont="1"/>
    <xf numFmtId="0" fontId="22" fillId="0" borderId="20" xfId="675" applyFont="1" applyBorder="1" applyAlignment="1">
      <alignment horizontal="left" vertical="center"/>
    </xf>
    <xf numFmtId="0" fontId="20" fillId="0" borderId="21" xfId="675" applyFont="1" applyBorder="1" applyAlignment="1">
      <alignment horizontal="center"/>
    </xf>
    <xf numFmtId="165" fontId="21" fillId="0" borderId="21" xfId="676" applyFont="1" applyBorder="1" applyAlignment="1">
      <alignment horizontal="center" vertical="center"/>
    </xf>
    <xf numFmtId="165" fontId="22" fillId="0" borderId="21" xfId="676" applyFont="1" applyBorder="1" applyAlignment="1">
      <alignment horizontal="center" vertical="center"/>
    </xf>
    <xf numFmtId="8" fontId="20" fillId="0" borderId="21" xfId="675" applyNumberFormat="1" applyFont="1" applyBorder="1" applyAlignment="1">
      <alignment horizontal="center" vertical="center"/>
    </xf>
    <xf numFmtId="174" fontId="22" fillId="0" borderId="22" xfId="675" applyNumberFormat="1" applyFont="1" applyBorder="1" applyAlignment="1">
      <alignment horizontal="left" vertical="center"/>
    </xf>
    <xf numFmtId="0" fontId="22" fillId="6" borderId="23" xfId="675" applyFont="1" applyFill="1" applyBorder="1" applyAlignment="1">
      <alignment horizontal="left" vertical="center"/>
    </xf>
    <xf numFmtId="0" fontId="20" fillId="8" borderId="21" xfId="675" applyFont="1" applyFill="1" applyBorder="1" applyAlignment="1">
      <alignment horizontal="center" vertical="center"/>
    </xf>
    <xf numFmtId="0" fontId="24" fillId="4" borderId="0" xfId="675" applyFont="1" applyFill="1" applyAlignment="1">
      <alignment horizontal="center" vertical="center"/>
    </xf>
    <xf numFmtId="0" fontId="25" fillId="4" borderId="0" xfId="675" applyFont="1" applyFill="1" applyAlignment="1">
      <alignment horizontal="center" vertical="center"/>
    </xf>
    <xf numFmtId="0" fontId="23" fillId="4" borderId="9" xfId="675" applyFont="1" applyFill="1" applyBorder="1" applyAlignment="1">
      <alignment horizontal="center" vertical="center"/>
    </xf>
    <xf numFmtId="0" fontId="20" fillId="6" borderId="17" xfId="675" applyFont="1" applyFill="1" applyBorder="1" applyAlignment="1">
      <alignment horizontal="center" vertical="center"/>
    </xf>
    <xf numFmtId="8" fontId="21" fillId="0" borderId="17" xfId="675" applyNumberFormat="1" applyFont="1" applyBorder="1" applyAlignment="1">
      <alignment horizontal="right" vertical="center"/>
    </xf>
    <xf numFmtId="165" fontId="21" fillId="0" borderId="17" xfId="676" applyFont="1" applyFill="1" applyBorder="1" applyAlignment="1">
      <alignment horizontal="right" vertical="center"/>
    </xf>
    <xf numFmtId="169" fontId="22" fillId="0" borderId="17" xfId="675" applyNumberFormat="1" applyFont="1" applyBorder="1" applyAlignment="1">
      <alignment horizontal="right" vertical="center"/>
    </xf>
    <xf numFmtId="0" fontId="20" fillId="6" borderId="13" xfId="675" applyFont="1" applyFill="1" applyBorder="1" applyAlignment="1">
      <alignment horizontal="center" vertical="center"/>
    </xf>
    <xf numFmtId="8" fontId="21" fillId="6" borderId="13" xfId="675" applyNumberFormat="1" applyFont="1" applyFill="1" applyBorder="1" applyAlignment="1">
      <alignment horizontal="right" vertical="center"/>
    </xf>
    <xf numFmtId="165" fontId="21" fillId="0" borderId="13" xfId="676" applyFont="1" applyFill="1" applyBorder="1" applyAlignment="1">
      <alignment horizontal="right" vertical="center"/>
    </xf>
    <xf numFmtId="169" fontId="22" fillId="0" borderId="13" xfId="675" applyNumberFormat="1" applyFont="1" applyBorder="1" applyAlignment="1">
      <alignment horizontal="right" vertical="center"/>
    </xf>
    <xf numFmtId="0" fontId="20" fillId="0" borderId="13" xfId="675" applyFont="1" applyBorder="1" applyAlignment="1">
      <alignment horizontal="center" vertical="center"/>
    </xf>
    <xf numFmtId="8" fontId="21" fillId="0" borderId="13" xfId="675" applyNumberFormat="1" applyFont="1" applyBorder="1" applyAlignment="1">
      <alignment horizontal="right" vertical="center"/>
    </xf>
    <xf numFmtId="8" fontId="21" fillId="0" borderId="21" xfId="675" applyNumberFormat="1" applyFont="1" applyBorder="1" applyAlignment="1">
      <alignment horizontal="right" vertical="center"/>
    </xf>
    <xf numFmtId="165" fontId="21" fillId="0" borderId="21" xfId="676" applyFont="1" applyFill="1" applyBorder="1" applyAlignment="1">
      <alignment horizontal="right" vertical="center"/>
    </xf>
    <xf numFmtId="169" fontId="22" fillId="0" borderId="21" xfId="675" applyNumberFormat="1" applyFont="1" applyBorder="1" applyAlignment="1">
      <alignment horizontal="right" vertical="center"/>
    </xf>
    <xf numFmtId="165" fontId="22" fillId="0" borderId="17" xfId="676" applyFont="1" applyFill="1" applyBorder="1" applyAlignment="1">
      <alignment horizontal="right" vertical="center"/>
    </xf>
    <xf numFmtId="165" fontId="22" fillId="0" borderId="13" xfId="676" applyFont="1" applyFill="1" applyBorder="1" applyAlignment="1">
      <alignment horizontal="right" vertical="center"/>
    </xf>
    <xf numFmtId="0" fontId="27" fillId="6" borderId="20" xfId="675" applyFont="1" applyFill="1" applyBorder="1" applyAlignment="1">
      <alignment vertical="center"/>
    </xf>
    <xf numFmtId="0" fontId="27" fillId="6" borderId="21" xfId="675" applyFont="1" applyFill="1" applyBorder="1" applyAlignment="1">
      <alignment horizontal="left" vertical="center"/>
    </xf>
    <xf numFmtId="0" fontId="27" fillId="6" borderId="21" xfId="675" applyFont="1" applyFill="1" applyBorder="1" applyAlignment="1">
      <alignment horizontal="center" vertical="center"/>
    </xf>
    <xf numFmtId="165" fontId="22" fillId="0" borderId="21" xfId="676" applyFont="1" applyFill="1" applyBorder="1" applyAlignment="1">
      <alignment horizontal="right" vertical="center"/>
    </xf>
    <xf numFmtId="0" fontId="20" fillId="0" borderId="0" xfId="675" applyFont="1" applyAlignment="1">
      <alignment horizontal="left" vertical="center"/>
    </xf>
    <xf numFmtId="0" fontId="21" fillId="0" borderId="0" xfId="675" applyFont="1" applyAlignment="1">
      <alignment horizontal="left" vertical="center"/>
    </xf>
    <xf numFmtId="0" fontId="22" fillId="0" borderId="0" xfId="675" applyFont="1" applyAlignment="1">
      <alignment horizontal="left" vertical="center"/>
    </xf>
    <xf numFmtId="0" fontId="20" fillId="6" borderId="0" xfId="675" applyFont="1" applyFill="1" applyAlignment="1">
      <alignment wrapText="1"/>
    </xf>
    <xf numFmtId="0" fontId="23" fillId="0" borderId="0" xfId="675" applyFont="1" applyAlignment="1">
      <alignment horizontal="left" vertical="center"/>
    </xf>
    <xf numFmtId="0" fontId="32" fillId="0" borderId="0" xfId="675" applyFont="1" applyAlignment="1">
      <alignment horizontal="left" vertical="center"/>
    </xf>
    <xf numFmtId="0" fontId="21" fillId="0" borderId="0" xfId="675" applyFont="1" applyAlignment="1">
      <alignment vertical="center"/>
    </xf>
    <xf numFmtId="0" fontId="31" fillId="0" borderId="0" xfId="675" applyFont="1" applyAlignment="1">
      <alignment vertical="center"/>
    </xf>
    <xf numFmtId="0" fontId="22" fillId="0" borderId="0" xfId="675" applyFont="1" applyAlignment="1">
      <alignment vertical="center"/>
    </xf>
    <xf numFmtId="183" fontId="20" fillId="0" borderId="0" xfId="675" applyNumberFormat="1" applyFont="1"/>
    <xf numFmtId="0" fontId="20" fillId="0" borderId="0" xfId="679" applyFont="1"/>
    <xf numFmtId="165" fontId="21" fillId="0" borderId="0" xfId="680" applyFont="1"/>
    <xf numFmtId="165" fontId="20" fillId="0" borderId="0" xfId="680" applyFont="1"/>
    <xf numFmtId="0" fontId="23" fillId="2" borderId="10" xfId="679" applyFont="1" applyFill="1" applyBorder="1" applyAlignment="1">
      <alignment horizontal="left" vertical="center"/>
    </xf>
    <xf numFmtId="0" fontId="23" fillId="2" borderId="11" xfId="679" applyFont="1" applyFill="1" applyBorder="1" applyAlignment="1">
      <alignment horizontal="left" vertical="center"/>
    </xf>
    <xf numFmtId="0" fontId="24" fillId="2" borderId="11" xfId="679" applyFont="1" applyFill="1" applyBorder="1" applyAlignment="1">
      <alignment horizontal="left" vertical="center"/>
    </xf>
    <xf numFmtId="0" fontId="23" fillId="2" borderId="12" xfId="679" applyFont="1" applyFill="1" applyBorder="1" applyAlignment="1">
      <alignment horizontal="left" vertical="center"/>
    </xf>
    <xf numFmtId="0" fontId="23" fillId="3" borderId="41" xfId="679" applyFont="1" applyFill="1" applyBorder="1" applyAlignment="1">
      <alignment horizontal="left" vertical="center"/>
    </xf>
    <xf numFmtId="0" fontId="23" fillId="3" borderId="42" xfId="679" applyFont="1" applyFill="1" applyBorder="1" applyAlignment="1">
      <alignment horizontal="center" vertical="center"/>
    </xf>
    <xf numFmtId="0" fontId="24" fillId="3" borderId="42" xfId="680" applyNumberFormat="1" applyFont="1" applyFill="1" applyBorder="1" applyAlignment="1">
      <alignment horizontal="center" vertical="center"/>
    </xf>
    <xf numFmtId="0" fontId="34" fillId="3" borderId="47" xfId="680" applyNumberFormat="1" applyFont="1" applyFill="1" applyBorder="1" applyAlignment="1">
      <alignment horizontal="center" vertical="center"/>
    </xf>
    <xf numFmtId="0" fontId="35" fillId="3" borderId="7" xfId="680" applyNumberFormat="1" applyFont="1" applyFill="1" applyBorder="1" applyAlignment="1">
      <alignment horizontal="center" vertical="center"/>
    </xf>
    <xf numFmtId="0" fontId="25" fillId="3" borderId="9" xfId="680" applyNumberFormat="1" applyFont="1" applyFill="1" applyBorder="1" applyAlignment="1">
      <alignment horizontal="center" vertical="center"/>
    </xf>
    <xf numFmtId="0" fontId="23" fillId="3" borderId="44" xfId="679" applyFont="1" applyFill="1" applyBorder="1" applyAlignment="1">
      <alignment horizontal="center" vertical="center" wrapText="1"/>
    </xf>
    <xf numFmtId="0" fontId="23" fillId="4" borderId="1" xfId="679" applyFont="1" applyFill="1" applyBorder="1" applyAlignment="1">
      <alignment vertical="center"/>
    </xf>
    <xf numFmtId="0" fontId="23" fillId="4" borderId="2" xfId="679" applyFont="1" applyFill="1" applyBorder="1" applyAlignment="1">
      <alignment vertical="center"/>
    </xf>
    <xf numFmtId="0" fontId="24" fillId="4" borderId="2" xfId="679" applyFont="1" applyFill="1" applyBorder="1" applyAlignment="1">
      <alignment vertical="center"/>
    </xf>
    <xf numFmtId="0" fontId="34" fillId="4" borderId="2" xfId="679" applyFont="1" applyFill="1" applyBorder="1" applyAlignment="1">
      <alignment vertical="center"/>
    </xf>
    <xf numFmtId="0" fontId="35" fillId="4" borderId="2" xfId="679" applyFont="1" applyFill="1" applyBorder="1" applyAlignment="1">
      <alignment vertical="center"/>
    </xf>
    <xf numFmtId="0" fontId="23" fillId="4" borderId="11" xfId="679" applyFont="1" applyFill="1" applyBorder="1" applyAlignment="1">
      <alignment vertical="center"/>
    </xf>
    <xf numFmtId="0" fontId="23" fillId="4" borderId="3" xfId="679" applyFont="1" applyFill="1" applyBorder="1" applyAlignment="1">
      <alignment vertical="center"/>
    </xf>
    <xf numFmtId="0" fontId="20" fillId="6" borderId="18" xfId="679" applyFont="1" applyFill="1" applyBorder="1" applyAlignment="1">
      <alignment horizontal="left" vertical="center"/>
    </xf>
    <xf numFmtId="0" fontId="20" fillId="6" borderId="17" xfId="679" applyFont="1" applyFill="1" applyBorder="1" applyAlignment="1">
      <alignment horizontal="left" vertical="center"/>
    </xf>
    <xf numFmtId="166" fontId="21" fillId="6" borderId="17" xfId="680" applyNumberFormat="1" applyFont="1" applyFill="1" applyBorder="1" applyAlignment="1">
      <alignment horizontal="left" vertical="center"/>
    </xf>
    <xf numFmtId="166" fontId="36" fillId="6" borderId="17" xfId="680" applyNumberFormat="1" applyFont="1" applyFill="1" applyBorder="1" applyAlignment="1">
      <alignment horizontal="left" vertical="center"/>
    </xf>
    <xf numFmtId="166" fontId="37" fillId="6" borderId="17" xfId="680" applyNumberFormat="1" applyFont="1" applyFill="1" applyBorder="1" applyAlignment="1">
      <alignment horizontal="left" vertical="center"/>
    </xf>
    <xf numFmtId="166" fontId="22" fillId="6" borderId="17" xfId="680" applyNumberFormat="1" applyFont="1" applyFill="1" applyBorder="1" applyAlignment="1">
      <alignment horizontal="left" vertical="center"/>
    </xf>
    <xf numFmtId="177" fontId="20" fillId="6" borderId="17" xfId="680" applyNumberFormat="1" applyFont="1" applyFill="1" applyBorder="1" applyAlignment="1">
      <alignment horizontal="left" vertical="center"/>
    </xf>
    <xf numFmtId="177" fontId="20" fillId="6" borderId="19" xfId="680" applyNumberFormat="1" applyFont="1" applyFill="1" applyBorder="1" applyAlignment="1">
      <alignment horizontal="left" vertical="center"/>
    </xf>
    <xf numFmtId="0" fontId="20" fillId="6" borderId="23" xfId="679" applyFont="1" applyFill="1" applyBorder="1" applyAlignment="1">
      <alignment horizontal="left" vertical="center"/>
    </xf>
    <xf numFmtId="0" fontId="20" fillId="6" borderId="13" xfId="679" applyFont="1" applyFill="1" applyBorder="1" applyAlignment="1">
      <alignment horizontal="left" vertical="center"/>
    </xf>
    <xf numFmtId="166" fontId="21" fillId="6" borderId="13" xfId="680" applyNumberFormat="1" applyFont="1" applyFill="1" applyBorder="1" applyAlignment="1">
      <alignment horizontal="left" vertical="center"/>
    </xf>
    <xf numFmtId="166" fontId="36" fillId="6" borderId="13" xfId="680" applyNumberFormat="1" applyFont="1" applyFill="1" applyBorder="1" applyAlignment="1">
      <alignment horizontal="left" vertical="center"/>
    </xf>
    <xf numFmtId="166" fontId="37" fillId="6" borderId="13" xfId="680" applyNumberFormat="1" applyFont="1" applyFill="1" applyBorder="1" applyAlignment="1">
      <alignment horizontal="left" vertical="center"/>
    </xf>
    <xf numFmtId="166" fontId="22" fillId="6" borderId="13" xfId="680" applyNumberFormat="1" applyFont="1" applyFill="1" applyBorder="1" applyAlignment="1">
      <alignment horizontal="left" vertical="center"/>
    </xf>
    <xf numFmtId="177" fontId="20" fillId="6" borderId="13" xfId="680" applyNumberFormat="1" applyFont="1" applyFill="1" applyBorder="1" applyAlignment="1">
      <alignment horizontal="left" vertical="center"/>
    </xf>
    <xf numFmtId="177" fontId="20" fillId="6" borderId="24" xfId="680" applyNumberFormat="1" applyFont="1" applyFill="1" applyBorder="1" applyAlignment="1">
      <alignment horizontal="left" vertical="center"/>
    </xf>
    <xf numFmtId="0" fontId="20" fillId="7" borderId="20" xfId="679" applyFont="1" applyFill="1" applyBorder="1" applyAlignment="1">
      <alignment horizontal="left" vertical="center"/>
    </xf>
    <xf numFmtId="0" fontId="20" fillId="7" borderId="21" xfId="679" applyFont="1" applyFill="1" applyBorder="1" applyAlignment="1">
      <alignment horizontal="left" vertical="center"/>
    </xf>
    <xf numFmtId="166" fontId="21" fillId="7" borderId="21" xfId="680" applyNumberFormat="1" applyFont="1" applyFill="1" applyBorder="1" applyAlignment="1">
      <alignment horizontal="left" vertical="center"/>
    </xf>
    <xf numFmtId="166" fontId="36" fillId="7" borderId="21" xfId="680" applyNumberFormat="1" applyFont="1" applyFill="1" applyBorder="1" applyAlignment="1">
      <alignment horizontal="left" vertical="center"/>
    </xf>
    <xf numFmtId="166" fontId="37" fillId="7" borderId="21" xfId="680" applyNumberFormat="1" applyFont="1" applyFill="1" applyBorder="1" applyAlignment="1">
      <alignment horizontal="left" vertical="center"/>
    </xf>
    <xf numFmtId="166" fontId="22" fillId="7" borderId="21" xfId="680" applyNumberFormat="1" applyFont="1" applyFill="1" applyBorder="1" applyAlignment="1">
      <alignment horizontal="left" vertical="center"/>
    </xf>
    <xf numFmtId="177" fontId="20" fillId="6" borderId="21" xfId="680" applyNumberFormat="1" applyFont="1" applyFill="1" applyBorder="1" applyAlignment="1">
      <alignment horizontal="left" vertical="center"/>
    </xf>
    <xf numFmtId="177" fontId="20" fillId="6" borderId="22" xfId="680" applyNumberFormat="1" applyFont="1" applyFill="1" applyBorder="1" applyAlignment="1">
      <alignment horizontal="left" vertical="center"/>
    </xf>
    <xf numFmtId="0" fontId="23" fillId="4" borderId="8" xfId="679" applyFont="1" applyFill="1" applyBorder="1" applyAlignment="1">
      <alignment vertical="center"/>
    </xf>
    <xf numFmtId="0" fontId="23" fillId="4" borderId="0" xfId="679" applyFont="1" applyFill="1" applyAlignment="1">
      <alignment vertical="center"/>
    </xf>
    <xf numFmtId="0" fontId="24" fillId="4" borderId="0" xfId="679" applyFont="1" applyFill="1" applyAlignment="1">
      <alignment vertical="center"/>
    </xf>
    <xf numFmtId="0" fontId="34" fillId="4" borderId="0" xfId="679" applyFont="1" applyFill="1" applyAlignment="1">
      <alignment vertical="center"/>
    </xf>
    <xf numFmtId="0" fontId="35" fillId="4" borderId="0" xfId="679" applyFont="1" applyFill="1" applyAlignment="1">
      <alignment vertical="center"/>
    </xf>
    <xf numFmtId="0" fontId="23" fillId="4" borderId="25" xfId="679" applyFont="1" applyFill="1" applyBorder="1" applyAlignment="1">
      <alignment vertical="center"/>
    </xf>
    <xf numFmtId="0" fontId="23" fillId="4" borderId="9" xfId="679" applyFont="1" applyFill="1" applyBorder="1" applyAlignment="1">
      <alignment vertical="center"/>
    </xf>
    <xf numFmtId="44" fontId="21" fillId="6" borderId="17" xfId="680" applyNumberFormat="1" applyFont="1" applyFill="1" applyBorder="1" applyAlignment="1">
      <alignment horizontal="left" vertical="center"/>
    </xf>
    <xf numFmtId="44" fontId="21" fillId="6" borderId="17" xfId="680" applyNumberFormat="1" applyFont="1" applyFill="1" applyBorder="1" applyAlignment="1">
      <alignment horizontal="center" vertical="center"/>
    </xf>
    <xf numFmtId="44" fontId="36" fillId="6" borderId="17" xfId="680" applyNumberFormat="1" applyFont="1" applyFill="1" applyBorder="1" applyAlignment="1">
      <alignment horizontal="center" vertical="center"/>
    </xf>
    <xf numFmtId="44" fontId="37" fillId="6" borderId="17" xfId="680" applyNumberFormat="1" applyFont="1" applyFill="1" applyBorder="1" applyAlignment="1">
      <alignment horizontal="center" vertical="center"/>
    </xf>
    <xf numFmtId="44" fontId="22" fillId="6" borderId="17" xfId="680" applyNumberFormat="1" applyFont="1" applyFill="1" applyBorder="1" applyAlignment="1">
      <alignment horizontal="center" vertical="center"/>
    </xf>
    <xf numFmtId="166" fontId="22" fillId="5" borderId="31" xfId="680" applyNumberFormat="1" applyFont="1" applyFill="1" applyBorder="1" applyAlignment="1">
      <alignment horizontal="left" vertical="center"/>
    </xf>
    <xf numFmtId="170" fontId="20" fillId="6" borderId="17" xfId="680" applyNumberFormat="1" applyFont="1" applyFill="1" applyBorder="1" applyAlignment="1">
      <alignment horizontal="left" vertical="center"/>
    </xf>
    <xf numFmtId="170" fontId="20" fillId="6" borderId="19" xfId="680" applyNumberFormat="1" applyFont="1" applyFill="1" applyBorder="1" applyAlignment="1">
      <alignment horizontal="left" vertical="center"/>
    </xf>
    <xf numFmtId="44" fontId="21" fillId="6" borderId="13" xfId="680" applyNumberFormat="1" applyFont="1" applyFill="1" applyBorder="1" applyAlignment="1">
      <alignment horizontal="left" vertical="center"/>
    </xf>
    <xf numFmtId="44" fontId="21" fillId="6" borderId="13" xfId="680" applyNumberFormat="1" applyFont="1" applyFill="1" applyBorder="1" applyAlignment="1">
      <alignment horizontal="center" vertical="center"/>
    </xf>
    <xf numFmtId="44" fontId="36" fillId="6" borderId="13" xfId="680" applyNumberFormat="1" applyFont="1" applyFill="1" applyBorder="1" applyAlignment="1">
      <alignment horizontal="center" vertical="center"/>
    </xf>
    <xf numFmtId="44" fontId="37" fillId="6" borderId="13" xfId="680" applyNumberFormat="1" applyFont="1" applyFill="1" applyBorder="1" applyAlignment="1">
      <alignment horizontal="center" vertical="center"/>
    </xf>
    <xf numFmtId="44" fontId="22" fillId="6" borderId="13" xfId="680" applyNumberFormat="1" applyFont="1" applyFill="1" applyBorder="1" applyAlignment="1">
      <alignment horizontal="center" vertical="center"/>
    </xf>
    <xf numFmtId="170" fontId="20" fillId="6" borderId="13" xfId="680" applyNumberFormat="1" applyFont="1" applyFill="1" applyBorder="1" applyAlignment="1">
      <alignment horizontal="left" vertical="center"/>
    </xf>
    <xf numFmtId="170" fontId="20" fillId="6" borderId="24" xfId="680" applyNumberFormat="1" applyFont="1" applyFill="1" applyBorder="1" applyAlignment="1">
      <alignment horizontal="left" vertical="center"/>
    </xf>
    <xf numFmtId="44" fontId="36" fillId="6" borderId="31" xfId="680" applyNumberFormat="1" applyFont="1" applyFill="1" applyBorder="1" applyAlignment="1">
      <alignment horizontal="center" vertical="center"/>
    </xf>
    <xf numFmtId="44" fontId="37" fillId="6" borderId="31" xfId="680" applyNumberFormat="1" applyFont="1" applyFill="1" applyBorder="1" applyAlignment="1">
      <alignment horizontal="center" vertical="center"/>
    </xf>
    <xf numFmtId="44" fontId="36" fillId="6" borderId="13" xfId="680" applyNumberFormat="1" applyFont="1" applyFill="1" applyBorder="1" applyAlignment="1">
      <alignment horizontal="left" vertical="center"/>
    </xf>
    <xf numFmtId="44" fontId="37" fillId="6" borderId="13" xfId="680" applyNumberFormat="1" applyFont="1" applyFill="1" applyBorder="1" applyAlignment="1">
      <alignment horizontal="left" vertical="center"/>
    </xf>
    <xf numFmtId="44" fontId="22" fillId="6" borderId="13" xfId="680" applyNumberFormat="1" applyFont="1" applyFill="1" applyBorder="1" applyAlignment="1">
      <alignment horizontal="left" vertical="center"/>
    </xf>
    <xf numFmtId="0" fontId="20" fillId="6" borderId="20" xfId="679" applyFont="1" applyFill="1" applyBorder="1" applyAlignment="1">
      <alignment horizontal="left" vertical="center"/>
    </xf>
    <xf numFmtId="0" fontId="20" fillId="6" borderId="21" xfId="679" applyFont="1" applyFill="1" applyBorder="1" applyAlignment="1">
      <alignment horizontal="left" vertical="center"/>
    </xf>
    <xf numFmtId="44" fontId="21" fillId="6" borderId="21" xfId="680" applyNumberFormat="1" applyFont="1" applyFill="1" applyBorder="1" applyAlignment="1">
      <alignment horizontal="left" vertical="center"/>
    </xf>
    <xf numFmtId="44" fontId="36" fillId="6" borderId="21" xfId="680" applyNumberFormat="1" applyFont="1" applyFill="1" applyBorder="1" applyAlignment="1">
      <alignment horizontal="left" vertical="center"/>
    </xf>
    <xf numFmtId="44" fontId="37" fillId="6" borderId="21" xfId="680" applyNumberFormat="1" applyFont="1" applyFill="1" applyBorder="1" applyAlignment="1">
      <alignment horizontal="left" vertical="center"/>
    </xf>
    <xf numFmtId="44" fontId="22" fillId="6" borderId="21" xfId="680" applyNumberFormat="1" applyFont="1" applyFill="1" applyBorder="1" applyAlignment="1">
      <alignment horizontal="left" vertical="center"/>
    </xf>
    <xf numFmtId="170" fontId="20" fillId="6" borderId="21" xfId="680" applyNumberFormat="1" applyFont="1" applyFill="1" applyBorder="1" applyAlignment="1">
      <alignment horizontal="left" vertical="center"/>
    </xf>
    <xf numFmtId="170" fontId="20" fillId="6" borderId="22" xfId="680" applyNumberFormat="1" applyFont="1" applyFill="1" applyBorder="1" applyAlignment="1">
      <alignment horizontal="left" vertical="center"/>
    </xf>
    <xf numFmtId="0" fontId="23" fillId="4" borderId="10" xfId="679" applyFont="1" applyFill="1" applyBorder="1" applyAlignment="1">
      <alignment vertical="center"/>
    </xf>
    <xf numFmtId="0" fontId="24" fillId="4" borderId="11" xfId="679" applyFont="1" applyFill="1" applyBorder="1" applyAlignment="1">
      <alignment vertical="center"/>
    </xf>
    <xf numFmtId="0" fontId="34" fillId="4" borderId="11" xfId="679" applyFont="1" applyFill="1" applyBorder="1" applyAlignment="1">
      <alignment vertical="center"/>
    </xf>
    <xf numFmtId="0" fontId="35" fillId="4" borderId="11" xfId="679" applyFont="1" applyFill="1" applyBorder="1" applyAlignment="1">
      <alignment vertical="center"/>
    </xf>
    <xf numFmtId="0" fontId="23" fillId="4" borderId="12" xfId="679" applyFont="1" applyFill="1" applyBorder="1" applyAlignment="1">
      <alignment vertical="center"/>
    </xf>
    <xf numFmtId="0" fontId="20" fillId="6" borderId="32" xfId="679" applyFont="1" applyFill="1" applyBorder="1" applyAlignment="1">
      <alignment horizontal="left" vertical="center"/>
    </xf>
    <xf numFmtId="0" fontId="20" fillId="6" borderId="31" xfId="679" applyFont="1" applyFill="1" applyBorder="1" applyAlignment="1">
      <alignment horizontal="left" vertical="center"/>
    </xf>
    <xf numFmtId="44" fontId="21" fillId="6" borderId="31" xfId="680" applyNumberFormat="1" applyFont="1" applyFill="1" applyBorder="1" applyAlignment="1">
      <alignment horizontal="left" vertical="center"/>
    </xf>
    <xf numFmtId="44" fontId="36" fillId="6" borderId="31" xfId="680" applyNumberFormat="1" applyFont="1" applyFill="1" applyBorder="1" applyAlignment="1">
      <alignment horizontal="left" vertical="center"/>
    </xf>
    <xf numFmtId="44" fontId="37" fillId="6" borderId="31" xfId="680" applyNumberFormat="1" applyFont="1" applyFill="1" applyBorder="1" applyAlignment="1">
      <alignment horizontal="left" vertical="center"/>
    </xf>
    <xf numFmtId="44" fontId="22" fillId="6" borderId="31" xfId="680" applyNumberFormat="1" applyFont="1" applyFill="1" applyBorder="1" applyAlignment="1">
      <alignment horizontal="left" vertical="center"/>
    </xf>
    <xf numFmtId="170" fontId="20" fillId="6" borderId="31" xfId="680" applyNumberFormat="1" applyFont="1" applyFill="1" applyBorder="1" applyAlignment="1">
      <alignment horizontal="left" vertical="center"/>
    </xf>
    <xf numFmtId="170" fontId="20" fillId="6" borderId="33" xfId="680" applyNumberFormat="1" applyFont="1" applyFill="1" applyBorder="1" applyAlignment="1">
      <alignment horizontal="left" vertical="center"/>
    </xf>
    <xf numFmtId="166" fontId="22" fillId="5" borderId="13" xfId="680" applyNumberFormat="1" applyFont="1" applyFill="1" applyBorder="1" applyAlignment="1">
      <alignment horizontal="left" vertical="center"/>
    </xf>
    <xf numFmtId="170" fontId="20" fillId="7" borderId="13" xfId="680" applyNumberFormat="1" applyFont="1" applyFill="1" applyBorder="1" applyAlignment="1">
      <alignment horizontal="left" vertical="center"/>
    </xf>
    <xf numFmtId="170" fontId="20" fillId="7" borderId="24" xfId="680" applyNumberFormat="1" applyFont="1" applyFill="1" applyBorder="1" applyAlignment="1">
      <alignment horizontal="left" vertical="center"/>
    </xf>
    <xf numFmtId="170" fontId="20" fillId="7" borderId="22" xfId="680" applyNumberFormat="1" applyFont="1" applyFill="1" applyBorder="1" applyAlignment="1">
      <alignment horizontal="left" vertical="center"/>
    </xf>
    <xf numFmtId="0" fontId="24" fillId="4" borderId="12" xfId="679" applyFont="1" applyFill="1" applyBorder="1" applyAlignment="1">
      <alignment vertical="center"/>
    </xf>
    <xf numFmtId="0" fontId="24" fillId="4" borderId="3" xfId="679" applyFont="1" applyFill="1" applyBorder="1" applyAlignment="1">
      <alignment vertical="center"/>
    </xf>
    <xf numFmtId="0" fontId="23" fillId="4" borderId="10" xfId="679" applyFont="1" applyFill="1" applyBorder="1" applyAlignment="1">
      <alignment horizontal="left" vertical="center"/>
    </xf>
    <xf numFmtId="0" fontId="23" fillId="4" borderId="11" xfId="679" applyFont="1" applyFill="1" applyBorder="1" applyAlignment="1">
      <alignment horizontal="left" vertical="center"/>
    </xf>
    <xf numFmtId="0" fontId="23" fillId="4" borderId="11" xfId="679" applyFont="1" applyFill="1" applyBorder="1" applyAlignment="1">
      <alignment horizontal="left" vertical="center"/>
    </xf>
    <xf numFmtId="0" fontId="23" fillId="4" borderId="12" xfId="679" applyFont="1" applyFill="1" applyBorder="1" applyAlignment="1">
      <alignment horizontal="left" vertical="center"/>
    </xf>
    <xf numFmtId="0" fontId="22" fillId="0" borderId="0" xfId="679" applyFont="1"/>
    <xf numFmtId="165" fontId="22" fillId="0" borderId="0" xfId="680" applyFont="1"/>
    <xf numFmtId="0" fontId="38" fillId="0" borderId="0" xfId="679" applyFont="1" applyAlignment="1">
      <alignment horizontal="left" vertical="center"/>
    </xf>
    <xf numFmtId="0" fontId="38" fillId="0" borderId="0" xfId="679" applyFont="1"/>
    <xf numFmtId="165" fontId="38" fillId="0" borderId="0" xfId="680" applyFont="1"/>
    <xf numFmtId="0" fontId="23" fillId="3" borderId="5" xfId="681" applyFont="1" applyFill="1" applyBorder="1" applyAlignment="1">
      <alignment horizontal="left" vertical="center"/>
    </xf>
    <xf numFmtId="0" fontId="23" fillId="3" borderId="6" xfId="681" applyFont="1" applyFill="1" applyBorder="1" applyAlignment="1">
      <alignment horizontal="left" vertical="center"/>
    </xf>
    <xf numFmtId="0" fontId="23" fillId="3" borderId="70" xfId="681" applyFont="1" applyFill="1" applyBorder="1" applyAlignment="1">
      <alignment horizontal="left" vertical="center"/>
    </xf>
    <xf numFmtId="1" fontId="24" fillId="3" borderId="12" xfId="682" applyNumberFormat="1" applyFont="1" applyFill="1" applyBorder="1" applyAlignment="1">
      <alignment horizontal="center" vertical="center"/>
    </xf>
    <xf numFmtId="14" fontId="24" fillId="3" borderId="4" xfId="682" applyNumberFormat="1" applyFont="1" applyFill="1" applyBorder="1" applyAlignment="1">
      <alignment horizontal="center" vertical="center"/>
    </xf>
    <xf numFmtId="14" fontId="23" fillId="3" borderId="4" xfId="682" applyNumberFormat="1" applyFont="1" applyFill="1" applyBorder="1" applyAlignment="1">
      <alignment horizontal="center" vertical="center"/>
    </xf>
    <xf numFmtId="14" fontId="34" fillId="3" borderId="4" xfId="682" applyNumberFormat="1" applyFont="1" applyFill="1" applyBorder="1" applyAlignment="1">
      <alignment horizontal="center" vertical="center"/>
    </xf>
    <xf numFmtId="1" fontId="23" fillId="3" borderId="4" xfId="682" applyNumberFormat="1" applyFont="1" applyFill="1" applyBorder="1" applyAlignment="1">
      <alignment horizontal="center" vertical="center"/>
    </xf>
    <xf numFmtId="0" fontId="23" fillId="3" borderId="4" xfId="681" applyFont="1" applyFill="1" applyBorder="1" applyAlignment="1">
      <alignment horizontal="center" vertical="center" wrapText="1"/>
    </xf>
    <xf numFmtId="0" fontId="23" fillId="6" borderId="0" xfId="681" applyFont="1" applyFill="1" applyAlignment="1">
      <alignment horizontal="center" vertical="center" wrapText="1"/>
    </xf>
    <xf numFmtId="0" fontId="20" fillId="0" borderId="0" xfId="681" applyFont="1"/>
    <xf numFmtId="0" fontId="23" fillId="3" borderId="4" xfId="681" applyFont="1" applyFill="1" applyBorder="1" applyAlignment="1">
      <alignment horizontal="center" vertical="top" wrapText="1"/>
    </xf>
    <xf numFmtId="0" fontId="23" fillId="3" borderId="7" xfId="681" applyFont="1" applyFill="1" applyBorder="1" applyAlignment="1">
      <alignment horizontal="center" vertical="top" wrapText="1"/>
    </xf>
    <xf numFmtId="0" fontId="23" fillId="4" borderId="1" xfId="681" applyFont="1" applyFill="1" applyBorder="1" applyAlignment="1">
      <alignment horizontal="left" vertical="center"/>
    </xf>
    <xf numFmtId="0" fontId="23" fillId="4" borderId="2" xfId="681" applyFont="1" applyFill="1" applyBorder="1" applyAlignment="1">
      <alignment horizontal="left" vertical="center"/>
    </xf>
    <xf numFmtId="0" fontId="23" fillId="4" borderId="2" xfId="681" applyFont="1" applyFill="1" applyBorder="1" applyAlignment="1">
      <alignment horizontal="left" vertical="center"/>
    </xf>
    <xf numFmtId="0" fontId="24" fillId="4" borderId="2" xfId="681" applyFont="1" applyFill="1" applyBorder="1" applyAlignment="1">
      <alignment horizontal="left" vertical="center"/>
    </xf>
    <xf numFmtId="0" fontId="34" fillId="4" borderId="2" xfId="681" applyFont="1" applyFill="1" applyBorder="1" applyAlignment="1">
      <alignment horizontal="left" vertical="center"/>
    </xf>
    <xf numFmtId="0" fontId="23" fillId="4" borderId="3" xfId="681" applyFont="1" applyFill="1" applyBorder="1" applyAlignment="1">
      <alignment horizontal="left" vertical="center"/>
    </xf>
    <xf numFmtId="0" fontId="23" fillId="6" borderId="0" xfId="681" applyFont="1" applyFill="1" applyAlignment="1">
      <alignment horizontal="left" vertical="center"/>
    </xf>
    <xf numFmtId="0" fontId="23" fillId="4" borderId="10" xfId="681" applyFont="1" applyFill="1" applyBorder="1" applyAlignment="1">
      <alignment horizontal="center"/>
    </xf>
    <xf numFmtId="0" fontId="23" fillId="4" borderId="11" xfId="681" applyFont="1" applyFill="1" applyBorder="1" applyAlignment="1">
      <alignment horizontal="center"/>
    </xf>
    <xf numFmtId="0" fontId="23" fillId="4" borderId="12" xfId="681" applyFont="1" applyFill="1" applyBorder="1" applyAlignment="1">
      <alignment horizontal="center"/>
    </xf>
    <xf numFmtId="0" fontId="20" fillId="0" borderId="18" xfId="681" applyFont="1" applyBorder="1" applyAlignment="1">
      <alignment horizontal="left" vertical="center"/>
    </xf>
    <xf numFmtId="0" fontId="20" fillId="0" borderId="17" xfId="681" applyFont="1" applyBorder="1" applyAlignment="1">
      <alignment horizontal="left" vertical="center"/>
    </xf>
    <xf numFmtId="166" fontId="21" fillId="0" borderId="17" xfId="682" applyNumberFormat="1" applyFont="1" applyFill="1" applyBorder="1" applyAlignment="1">
      <alignment horizontal="left" vertical="center"/>
    </xf>
    <xf numFmtId="166" fontId="22" fillId="0" borderId="17" xfId="682" applyNumberFormat="1" applyFont="1" applyFill="1" applyBorder="1" applyAlignment="1">
      <alignment horizontal="left" vertical="center"/>
    </xf>
    <xf numFmtId="166" fontId="36" fillId="0" borderId="17" xfId="682" applyNumberFormat="1" applyFont="1" applyFill="1" applyBorder="1" applyAlignment="1">
      <alignment horizontal="left" vertical="center"/>
    </xf>
    <xf numFmtId="166" fontId="58" fillId="0" borderId="17" xfId="682" applyNumberFormat="1" applyFont="1" applyFill="1" applyBorder="1" applyAlignment="1">
      <alignment horizontal="left" vertical="center"/>
    </xf>
    <xf numFmtId="166" fontId="22" fillId="5" borderId="17" xfId="682" applyNumberFormat="1" applyFont="1" applyFill="1" applyBorder="1" applyAlignment="1">
      <alignment horizontal="left" vertical="center"/>
    </xf>
    <xf numFmtId="177" fontId="20" fillId="0" borderId="17" xfId="682" applyNumberFormat="1" applyFont="1" applyFill="1" applyBorder="1" applyAlignment="1">
      <alignment horizontal="left" vertical="center"/>
    </xf>
    <xf numFmtId="170" fontId="20" fillId="0" borderId="17" xfId="682" applyNumberFormat="1" applyFont="1" applyFill="1" applyBorder="1" applyAlignment="1">
      <alignment horizontal="left" vertical="center"/>
    </xf>
    <xf numFmtId="170" fontId="20" fillId="0" borderId="19" xfId="682" applyNumberFormat="1" applyFont="1" applyFill="1" applyBorder="1" applyAlignment="1">
      <alignment horizontal="left" vertical="center"/>
    </xf>
    <xf numFmtId="10" fontId="20" fillId="6" borderId="0" xfId="683" applyNumberFormat="1" applyFont="1" applyFill="1" applyAlignment="1">
      <alignment horizontal="left" vertical="center"/>
    </xf>
    <xf numFmtId="0" fontId="20" fillId="0" borderId="1" xfId="681" applyFont="1" applyBorder="1"/>
    <xf numFmtId="0" fontId="20" fillId="0" borderId="15" xfId="681" applyFont="1" applyBorder="1"/>
    <xf numFmtId="0" fontId="20" fillId="0" borderId="2" xfId="681" applyFont="1" applyBorder="1"/>
    <xf numFmtId="0" fontId="20" fillId="0" borderId="3" xfId="681" applyFont="1" applyBorder="1"/>
    <xf numFmtId="0" fontId="20" fillId="0" borderId="23" xfId="681" applyFont="1" applyBorder="1" applyAlignment="1">
      <alignment horizontal="left" vertical="center"/>
    </xf>
    <xf numFmtId="0" fontId="20" fillId="0" borderId="13" xfId="681" applyFont="1" applyBorder="1" applyAlignment="1">
      <alignment horizontal="left" vertical="center"/>
    </xf>
    <xf numFmtId="166" fontId="21" fillId="0" borderId="13" xfId="682" applyNumberFormat="1" applyFont="1" applyFill="1" applyBorder="1" applyAlignment="1">
      <alignment horizontal="left" vertical="center"/>
    </xf>
    <xf numFmtId="166" fontId="22" fillId="0" borderId="13" xfId="682" applyNumberFormat="1" applyFont="1" applyFill="1" applyBorder="1" applyAlignment="1">
      <alignment horizontal="left" vertical="center"/>
    </xf>
    <xf numFmtId="166" fontId="36" fillId="0" borderId="13" xfId="682" applyNumberFormat="1" applyFont="1" applyFill="1" applyBorder="1" applyAlignment="1">
      <alignment horizontal="left" vertical="center"/>
    </xf>
    <xf numFmtId="166" fontId="58" fillId="0" borderId="13" xfId="682" applyNumberFormat="1" applyFont="1" applyFill="1" applyBorder="1" applyAlignment="1">
      <alignment horizontal="left" vertical="center"/>
    </xf>
    <xf numFmtId="166" fontId="22" fillId="5" borderId="13" xfId="682" applyNumberFormat="1" applyFont="1" applyFill="1" applyBorder="1" applyAlignment="1">
      <alignment horizontal="left" vertical="center"/>
    </xf>
    <xf numFmtId="177" fontId="20" fillId="0" borderId="13" xfId="682" applyNumberFormat="1" applyFont="1" applyFill="1" applyBorder="1" applyAlignment="1">
      <alignment horizontal="left" vertical="center"/>
    </xf>
    <xf numFmtId="170" fontId="20" fillId="0" borderId="13" xfId="682" applyNumberFormat="1" applyFont="1" applyFill="1" applyBorder="1" applyAlignment="1">
      <alignment horizontal="left" vertical="center"/>
    </xf>
    <xf numFmtId="170" fontId="20" fillId="0" borderId="24" xfId="682" applyNumberFormat="1" applyFont="1" applyFill="1" applyBorder="1" applyAlignment="1">
      <alignment horizontal="left" vertical="center"/>
    </xf>
    <xf numFmtId="170" fontId="20" fillId="6" borderId="0" xfId="682" applyNumberFormat="1" applyFont="1" applyFill="1" applyAlignment="1">
      <alignment horizontal="left" vertical="center"/>
    </xf>
    <xf numFmtId="0" fontId="20" fillId="0" borderId="8" xfId="681" applyFont="1" applyBorder="1"/>
    <xf numFmtId="0" fontId="20" fillId="0" borderId="14" xfId="681" applyFont="1" applyBorder="1"/>
    <xf numFmtId="0" fontId="20" fillId="0" borderId="9" xfId="681" applyFont="1" applyBorder="1"/>
    <xf numFmtId="44" fontId="22" fillId="5" borderId="13" xfId="682" applyNumberFormat="1" applyFont="1" applyFill="1" applyBorder="1" applyAlignment="1">
      <alignment horizontal="left" vertical="center"/>
    </xf>
    <xf numFmtId="178" fontId="20" fillId="6" borderId="0" xfId="682" applyNumberFormat="1" applyFont="1" applyFill="1" applyAlignment="1">
      <alignment horizontal="left" vertical="center"/>
    </xf>
    <xf numFmtId="166" fontId="22" fillId="0" borderId="31" xfId="682" applyNumberFormat="1" applyFont="1" applyFill="1" applyBorder="1" applyAlignment="1">
      <alignment horizontal="left" vertical="center"/>
    </xf>
    <xf numFmtId="0" fontId="23" fillId="4" borderId="8" xfId="681" applyFont="1" applyFill="1" applyBorder="1" applyAlignment="1">
      <alignment vertical="center"/>
    </xf>
    <xf numFmtId="0" fontId="23" fillId="4" borderId="0" xfId="681" applyFont="1" applyFill="1" applyAlignment="1">
      <alignment horizontal="left" vertical="center"/>
    </xf>
    <xf numFmtId="0" fontId="24" fillId="4" borderId="0" xfId="681" applyFont="1" applyFill="1" applyAlignment="1">
      <alignment horizontal="left" vertical="center"/>
    </xf>
    <xf numFmtId="0" fontId="34" fillId="4" borderId="0" xfId="681" applyFont="1" applyFill="1" applyAlignment="1">
      <alignment horizontal="left" vertical="center"/>
    </xf>
    <xf numFmtId="0" fontId="59" fillId="4" borderId="0" xfId="681" applyFont="1" applyFill="1" applyAlignment="1">
      <alignment horizontal="left" vertical="center"/>
    </xf>
    <xf numFmtId="0" fontId="23" fillId="4" borderId="9" xfId="681" applyFont="1" applyFill="1" applyBorder="1" applyAlignment="1">
      <alignment horizontal="left" vertical="center"/>
    </xf>
    <xf numFmtId="0" fontId="22" fillId="0" borderId="23" xfId="681" applyFont="1" applyBorder="1" applyAlignment="1">
      <alignment horizontal="left" vertical="center"/>
    </xf>
    <xf numFmtId="0" fontId="22" fillId="0" borderId="13" xfId="681" applyFont="1" applyBorder="1" applyAlignment="1">
      <alignment horizontal="left" vertical="center"/>
    </xf>
    <xf numFmtId="165" fontId="21" fillId="0" borderId="13" xfId="682" applyFont="1" applyFill="1" applyBorder="1" applyAlignment="1">
      <alignment horizontal="left" vertical="center"/>
    </xf>
    <xf numFmtId="165" fontId="21" fillId="0" borderId="13" xfId="682" applyFont="1" applyFill="1" applyBorder="1" applyAlignment="1">
      <alignment horizontal="center" vertical="center"/>
    </xf>
    <xf numFmtId="165" fontId="22" fillId="0" borderId="13" xfId="682" applyFont="1" applyFill="1" applyBorder="1" applyAlignment="1">
      <alignment horizontal="center" vertical="center"/>
    </xf>
    <xf numFmtId="165" fontId="36" fillId="0" borderId="13" xfId="682" applyFont="1" applyFill="1" applyBorder="1" applyAlignment="1">
      <alignment horizontal="left" vertical="center"/>
    </xf>
    <xf numFmtId="165" fontId="58" fillId="0" borderId="13" xfId="682" applyFont="1" applyFill="1" applyBorder="1" applyAlignment="1">
      <alignment horizontal="left" vertical="center"/>
    </xf>
    <xf numFmtId="165" fontId="22" fillId="0" borderId="13" xfId="682" applyFont="1" applyFill="1" applyBorder="1" applyAlignment="1">
      <alignment horizontal="left" vertical="center"/>
    </xf>
    <xf numFmtId="170" fontId="20" fillId="6" borderId="13" xfId="682" applyNumberFormat="1" applyFont="1" applyFill="1" applyBorder="1" applyAlignment="1">
      <alignment horizontal="left" vertical="center"/>
    </xf>
    <xf numFmtId="170" fontId="20" fillId="6" borderId="24" xfId="682" applyNumberFormat="1" applyFont="1" applyFill="1" applyBorder="1" applyAlignment="1">
      <alignment horizontal="left" vertical="center"/>
    </xf>
    <xf numFmtId="0" fontId="20" fillId="6" borderId="23" xfId="681" applyFont="1" applyFill="1" applyBorder="1" applyAlignment="1">
      <alignment horizontal="left" vertical="center"/>
    </xf>
    <xf numFmtId="0" fontId="20" fillId="6" borderId="13" xfId="681" applyFont="1" applyFill="1" applyBorder="1" applyAlignment="1">
      <alignment horizontal="left" vertical="center"/>
    </xf>
    <xf numFmtId="165" fontId="21" fillId="6" borderId="13" xfId="682" applyFont="1" applyFill="1" applyBorder="1" applyAlignment="1">
      <alignment horizontal="left" vertical="center"/>
    </xf>
    <xf numFmtId="165" fontId="22" fillId="6" borderId="13" xfId="682" applyFont="1" applyFill="1" applyBorder="1" applyAlignment="1">
      <alignment horizontal="left" vertical="center"/>
    </xf>
    <xf numFmtId="165" fontId="36" fillId="6" borderId="13" xfId="682" applyFont="1" applyFill="1" applyBorder="1" applyAlignment="1">
      <alignment horizontal="left" vertical="center"/>
    </xf>
    <xf numFmtId="165" fontId="58" fillId="6" borderId="13" xfId="682" applyFont="1" applyFill="1" applyBorder="1" applyAlignment="1">
      <alignment horizontal="left" vertical="center"/>
    </xf>
    <xf numFmtId="0" fontId="22" fillId="6" borderId="23" xfId="681" applyFont="1" applyFill="1" applyBorder="1" applyAlignment="1">
      <alignment horizontal="left" vertical="center"/>
    </xf>
    <xf numFmtId="0" fontId="22" fillId="6" borderId="13" xfId="681" applyFont="1" applyFill="1" applyBorder="1" applyAlignment="1">
      <alignment horizontal="left" vertical="center"/>
    </xf>
    <xf numFmtId="0" fontId="20" fillId="0" borderId="13" xfId="681" applyFont="1" applyBorder="1"/>
    <xf numFmtId="44" fontId="22" fillId="0" borderId="13" xfId="682" applyNumberFormat="1" applyFont="1" applyFill="1" applyBorder="1" applyAlignment="1">
      <alignment horizontal="left" vertical="center"/>
    </xf>
    <xf numFmtId="0" fontId="20" fillId="7" borderId="23" xfId="681" applyFont="1" applyFill="1" applyBorder="1" applyAlignment="1">
      <alignment horizontal="left" vertical="center"/>
    </xf>
    <xf numFmtId="0" fontId="20" fillId="7" borderId="13" xfId="681" applyFont="1" applyFill="1" applyBorder="1" applyAlignment="1">
      <alignment horizontal="left" vertical="center"/>
    </xf>
    <xf numFmtId="165" fontId="21" fillId="0" borderId="13" xfId="682" applyFont="1" applyBorder="1" applyAlignment="1">
      <alignment horizontal="left" vertical="center"/>
    </xf>
    <xf numFmtId="165" fontId="22" fillId="7" borderId="13" xfId="682" applyFont="1" applyFill="1" applyBorder="1" applyAlignment="1">
      <alignment horizontal="left" vertical="center"/>
    </xf>
    <xf numFmtId="44" fontId="22" fillId="7" borderId="13" xfId="682" applyNumberFormat="1" applyFont="1" applyFill="1" applyBorder="1" applyAlignment="1">
      <alignment horizontal="left" vertical="center"/>
    </xf>
    <xf numFmtId="170" fontId="20" fillId="7" borderId="13" xfId="682" applyNumberFormat="1" applyFont="1" applyFill="1" applyBorder="1" applyAlignment="1">
      <alignment horizontal="left" vertical="center"/>
    </xf>
    <xf numFmtId="170" fontId="20" fillId="7" borderId="24" xfId="682" applyNumberFormat="1" applyFont="1" applyFill="1" applyBorder="1" applyAlignment="1">
      <alignment horizontal="left" vertical="center"/>
    </xf>
    <xf numFmtId="0" fontId="20" fillId="7" borderId="41" xfId="681" applyFont="1" applyFill="1" applyBorder="1" applyAlignment="1">
      <alignment horizontal="left" vertical="center"/>
    </xf>
    <xf numFmtId="0" fontId="20" fillId="7" borderId="42" xfId="681" applyFont="1" applyFill="1" applyBorder="1" applyAlignment="1">
      <alignment horizontal="left" vertical="center"/>
    </xf>
    <xf numFmtId="165" fontId="21" fillId="0" borderId="42" xfId="682" applyFont="1" applyBorder="1" applyAlignment="1">
      <alignment horizontal="left" vertical="center"/>
    </xf>
    <xf numFmtId="165" fontId="21" fillId="6" borderId="42" xfId="682" applyFont="1" applyFill="1" applyBorder="1" applyAlignment="1">
      <alignment horizontal="left" vertical="center"/>
    </xf>
    <xf numFmtId="165" fontId="22" fillId="6" borderId="42" xfId="682" applyFont="1" applyFill="1" applyBorder="1" applyAlignment="1">
      <alignment horizontal="left" vertical="center"/>
    </xf>
    <xf numFmtId="165" fontId="36" fillId="6" borderId="42" xfId="682" applyFont="1" applyFill="1" applyBorder="1" applyAlignment="1">
      <alignment horizontal="left" vertical="center"/>
    </xf>
    <xf numFmtId="165" fontId="58" fillId="6" borderId="42" xfId="682" applyFont="1" applyFill="1" applyBorder="1" applyAlignment="1">
      <alignment horizontal="left" vertical="center"/>
    </xf>
    <xf numFmtId="165" fontId="22" fillId="7" borderId="42" xfId="682" applyFont="1" applyFill="1" applyBorder="1" applyAlignment="1">
      <alignment horizontal="left" vertical="center"/>
    </xf>
    <xf numFmtId="0" fontId="23" fillId="4" borderId="1" xfId="681" applyFont="1" applyFill="1" applyBorder="1" applyAlignment="1">
      <alignment vertical="center"/>
    </xf>
    <xf numFmtId="0" fontId="59" fillId="4" borderId="2" xfId="681" applyFont="1" applyFill="1" applyBorder="1" applyAlignment="1">
      <alignment horizontal="left" vertical="center"/>
    </xf>
    <xf numFmtId="0" fontId="23" fillId="4" borderId="11" xfId="681" applyFont="1" applyFill="1" applyBorder="1" applyAlignment="1">
      <alignment horizontal="left" vertical="center"/>
    </xf>
    <xf numFmtId="0" fontId="20" fillId="6" borderId="17" xfId="681" applyFont="1" applyFill="1" applyBorder="1" applyAlignment="1">
      <alignment horizontal="left" vertical="center"/>
    </xf>
    <xf numFmtId="165" fontId="21" fillId="0" borderId="17" xfId="682" applyFont="1" applyFill="1" applyBorder="1" applyAlignment="1">
      <alignment horizontal="left" vertical="center"/>
    </xf>
    <xf numFmtId="165" fontId="22" fillId="0" borderId="17" xfId="682" applyFont="1" applyFill="1" applyBorder="1" applyAlignment="1">
      <alignment horizontal="left" vertical="center"/>
    </xf>
    <xf numFmtId="165" fontId="36" fillId="0" borderId="17" xfId="682" applyFont="1" applyFill="1" applyBorder="1" applyAlignment="1">
      <alignment horizontal="left" vertical="center"/>
    </xf>
    <xf numFmtId="165" fontId="58" fillId="0" borderId="17" xfId="682" applyFont="1" applyFill="1" applyBorder="1" applyAlignment="1">
      <alignment horizontal="left" vertical="center"/>
    </xf>
    <xf numFmtId="165" fontId="22" fillId="0" borderId="49" xfId="682" applyFont="1" applyFill="1" applyBorder="1" applyAlignment="1">
      <alignment horizontal="left" vertical="center"/>
    </xf>
    <xf numFmtId="44" fontId="22" fillId="5" borderId="31" xfId="682" applyNumberFormat="1" applyFont="1" applyFill="1" applyBorder="1" applyAlignment="1">
      <alignment horizontal="left" vertical="center"/>
    </xf>
    <xf numFmtId="170" fontId="20" fillId="0" borderId="31" xfId="682" applyNumberFormat="1" applyFont="1" applyFill="1" applyBorder="1" applyAlignment="1">
      <alignment horizontal="left" vertical="center"/>
    </xf>
    <xf numFmtId="165" fontId="22" fillId="0" borderId="31" xfId="682" applyFont="1" applyFill="1" applyBorder="1" applyAlignment="1">
      <alignment horizontal="left" vertical="center"/>
    </xf>
    <xf numFmtId="0" fontId="20" fillId="0" borderId="20" xfId="681" applyFont="1" applyBorder="1" applyAlignment="1">
      <alignment horizontal="left" vertical="center"/>
    </xf>
    <xf numFmtId="0" fontId="20" fillId="6" borderId="21" xfId="681" applyFont="1" applyFill="1" applyBorder="1" applyAlignment="1">
      <alignment horizontal="left" vertical="center"/>
    </xf>
    <xf numFmtId="165" fontId="21" fillId="0" borderId="21" xfId="682" applyFont="1" applyFill="1" applyBorder="1" applyAlignment="1">
      <alignment horizontal="left" vertical="center"/>
    </xf>
    <xf numFmtId="165" fontId="22" fillId="0" borderId="21" xfId="682" applyFont="1" applyFill="1" applyBorder="1" applyAlignment="1">
      <alignment horizontal="left" vertical="center"/>
    </xf>
    <xf numFmtId="165" fontId="36" fillId="0" borderId="21" xfId="682" applyFont="1" applyFill="1" applyBorder="1" applyAlignment="1">
      <alignment horizontal="left" vertical="center"/>
    </xf>
    <xf numFmtId="165" fontId="58" fillId="0" borderId="21" xfId="682" applyFont="1" applyFill="1" applyBorder="1" applyAlignment="1">
      <alignment horizontal="left" vertical="center"/>
    </xf>
    <xf numFmtId="170" fontId="20" fillId="0" borderId="42" xfId="682" applyNumberFormat="1" applyFont="1" applyFill="1" applyBorder="1" applyAlignment="1">
      <alignment horizontal="left" vertical="center"/>
    </xf>
    <xf numFmtId="170" fontId="20" fillId="0" borderId="21" xfId="682" applyNumberFormat="1" applyFont="1" applyFill="1" applyBorder="1" applyAlignment="1">
      <alignment horizontal="left" vertical="center"/>
    </xf>
    <xf numFmtId="170" fontId="20" fillId="0" borderId="22" xfId="682" applyNumberFormat="1" applyFont="1" applyFill="1" applyBorder="1" applyAlignment="1">
      <alignment horizontal="left" vertical="center"/>
    </xf>
    <xf numFmtId="0" fontId="22" fillId="0" borderId="18" xfId="681" applyFont="1" applyBorder="1" applyAlignment="1">
      <alignment horizontal="left" vertical="center"/>
    </xf>
    <xf numFmtId="0" fontId="22" fillId="0" borderId="17" xfId="681" applyFont="1" applyBorder="1" applyAlignment="1">
      <alignment horizontal="left" vertical="center"/>
    </xf>
    <xf numFmtId="0" fontId="20" fillId="28" borderId="23" xfId="681" applyFont="1" applyFill="1" applyBorder="1" applyAlignment="1">
      <alignment horizontal="left" vertical="center"/>
    </xf>
    <xf numFmtId="0" fontId="20" fillId="28" borderId="13" xfId="681" applyFont="1" applyFill="1" applyBorder="1" applyAlignment="1">
      <alignment horizontal="left" vertical="center"/>
    </xf>
    <xf numFmtId="165" fontId="21" fillId="28" borderId="13" xfId="682" applyFont="1" applyFill="1" applyBorder="1" applyAlignment="1">
      <alignment horizontal="left" vertical="center"/>
    </xf>
    <xf numFmtId="165" fontId="22" fillId="28" borderId="13" xfId="682" applyFont="1" applyFill="1" applyBorder="1" applyAlignment="1">
      <alignment horizontal="left" vertical="center"/>
    </xf>
    <xf numFmtId="165" fontId="36" fillId="28" borderId="13" xfId="682" applyFont="1" applyFill="1" applyBorder="1" applyAlignment="1">
      <alignment horizontal="left" vertical="center"/>
    </xf>
    <xf numFmtId="165" fontId="58" fillId="28" borderId="13" xfId="682" applyFont="1" applyFill="1" applyBorder="1" applyAlignment="1">
      <alignment horizontal="left" vertical="center"/>
    </xf>
    <xf numFmtId="44" fontId="22" fillId="28" borderId="13" xfId="682" applyNumberFormat="1" applyFont="1" applyFill="1" applyBorder="1" applyAlignment="1">
      <alignment horizontal="left" vertical="center"/>
    </xf>
    <xf numFmtId="170" fontId="20" fillId="28" borderId="13" xfId="682" applyNumberFormat="1" applyFont="1" applyFill="1" applyBorder="1" applyAlignment="1">
      <alignment horizontal="left" vertical="center"/>
    </xf>
    <xf numFmtId="0" fontId="20" fillId="28" borderId="13" xfId="681" applyFont="1" applyFill="1" applyBorder="1"/>
    <xf numFmtId="170" fontId="20" fillId="28" borderId="24" xfId="682" applyNumberFormat="1" applyFont="1" applyFill="1" applyBorder="1" applyAlignment="1">
      <alignment horizontal="left" vertical="center"/>
    </xf>
    <xf numFmtId="0" fontId="23" fillId="4" borderId="8" xfId="681" applyFont="1" applyFill="1" applyBorder="1" applyAlignment="1">
      <alignment horizontal="left" vertical="center"/>
    </xf>
    <xf numFmtId="0" fontId="23" fillId="4" borderId="0" xfId="681" applyFont="1" applyFill="1" applyAlignment="1">
      <alignment horizontal="left" vertical="center"/>
    </xf>
    <xf numFmtId="0" fontId="23" fillId="4" borderId="12" xfId="681" applyFont="1" applyFill="1" applyBorder="1" applyAlignment="1">
      <alignment horizontal="left" vertical="center"/>
    </xf>
    <xf numFmtId="0" fontId="38" fillId="0" borderId="0" xfId="681" applyFont="1"/>
    <xf numFmtId="165" fontId="21" fillId="7" borderId="13" xfId="682" applyFont="1" applyFill="1" applyBorder="1" applyAlignment="1">
      <alignment horizontal="left" vertical="center"/>
    </xf>
    <xf numFmtId="165" fontId="36" fillId="7" borderId="13" xfId="682" applyFont="1" applyFill="1" applyBorder="1" applyAlignment="1">
      <alignment horizontal="left" vertical="center"/>
    </xf>
    <xf numFmtId="165" fontId="58" fillId="7" borderId="13" xfId="682" applyFont="1" applyFill="1" applyBorder="1" applyAlignment="1">
      <alignment horizontal="left" vertical="center"/>
    </xf>
    <xf numFmtId="0" fontId="23" fillId="4" borderId="16" xfId="681" applyFont="1" applyFill="1" applyBorder="1" applyAlignment="1">
      <alignment horizontal="left" vertical="center"/>
    </xf>
    <xf numFmtId="0" fontId="23" fillId="4" borderId="25" xfId="681" applyFont="1" applyFill="1" applyBorder="1" applyAlignment="1">
      <alignment horizontal="left" vertical="center"/>
    </xf>
    <xf numFmtId="0" fontId="23" fillId="4" borderId="25" xfId="681" applyFont="1" applyFill="1" applyBorder="1" applyAlignment="1">
      <alignment horizontal="left" vertical="center"/>
    </xf>
    <xf numFmtId="0" fontId="24" fillId="4" borderId="25" xfId="681" applyFont="1" applyFill="1" applyBorder="1" applyAlignment="1">
      <alignment horizontal="left" vertical="center"/>
    </xf>
    <xf numFmtId="0" fontId="34" fillId="4" borderId="25" xfId="681" applyFont="1" applyFill="1" applyBorder="1" applyAlignment="1">
      <alignment horizontal="left" vertical="center"/>
    </xf>
    <xf numFmtId="0" fontId="59" fillId="4" borderId="25" xfId="681" applyFont="1" applyFill="1" applyBorder="1" applyAlignment="1">
      <alignment horizontal="left" vertical="center"/>
    </xf>
    <xf numFmtId="0" fontId="23" fillId="4" borderId="26" xfId="681" applyFont="1" applyFill="1" applyBorder="1" applyAlignment="1">
      <alignment horizontal="left" vertical="center"/>
    </xf>
    <xf numFmtId="165" fontId="20" fillId="0" borderId="13" xfId="682" applyFont="1" applyFill="1" applyBorder="1" applyAlignment="1">
      <alignment horizontal="left" vertical="center"/>
    </xf>
    <xf numFmtId="0" fontId="20" fillId="0" borderId="24" xfId="681" applyFont="1" applyBorder="1" applyAlignment="1">
      <alignment horizontal="left" vertical="center"/>
    </xf>
    <xf numFmtId="0" fontId="20" fillId="0" borderId="21" xfId="681" applyFont="1" applyBorder="1" applyAlignment="1">
      <alignment horizontal="left" vertical="center"/>
    </xf>
    <xf numFmtId="44" fontId="22" fillId="5" borderId="21" xfId="682" applyNumberFormat="1" applyFont="1" applyFill="1" applyBorder="1" applyAlignment="1">
      <alignment horizontal="left" vertical="center"/>
    </xf>
    <xf numFmtId="0" fontId="20" fillId="0" borderId="67" xfId="681" applyFont="1" applyBorder="1"/>
    <xf numFmtId="0" fontId="20" fillId="0" borderId="45" xfId="681" applyFont="1" applyBorder="1"/>
    <xf numFmtId="0" fontId="20" fillId="0" borderId="38" xfId="681" applyFont="1" applyBorder="1"/>
    <xf numFmtId="0" fontId="20" fillId="0" borderId="68" xfId="681" applyFont="1" applyBorder="1"/>
    <xf numFmtId="170" fontId="20" fillId="0" borderId="18" xfId="681" applyNumberFormat="1" applyFont="1" applyBorder="1"/>
    <xf numFmtId="0" fontId="20" fillId="0" borderId="17" xfId="681" applyFont="1" applyBorder="1" applyAlignment="1">
      <alignment horizontal="left"/>
    </xf>
    <xf numFmtId="165" fontId="22" fillId="0" borderId="17" xfId="682" applyFont="1" applyFill="1" applyBorder="1"/>
    <xf numFmtId="165" fontId="20" fillId="0" borderId="17" xfId="682" applyFont="1" applyFill="1" applyBorder="1"/>
    <xf numFmtId="171" fontId="20" fillId="0" borderId="17" xfId="681" applyNumberFormat="1" applyFont="1" applyBorder="1"/>
    <xf numFmtId="165" fontId="36" fillId="0" borderId="17" xfId="682" applyFont="1" applyFill="1" applyBorder="1"/>
    <xf numFmtId="165" fontId="58" fillId="0" borderId="17" xfId="682" applyFont="1" applyFill="1" applyBorder="1"/>
    <xf numFmtId="165" fontId="20" fillId="0" borderId="49" xfId="682" applyFont="1" applyFill="1" applyBorder="1"/>
    <xf numFmtId="166" fontId="22" fillId="5" borderId="31" xfId="682" applyNumberFormat="1" applyFont="1" applyFill="1" applyBorder="1" applyAlignment="1">
      <alignment horizontal="left" vertical="center"/>
    </xf>
    <xf numFmtId="0" fontId="22" fillId="0" borderId="17" xfId="681" applyFont="1" applyBorder="1"/>
    <xf numFmtId="0" fontId="20" fillId="0" borderId="19" xfId="681" applyFont="1" applyBorder="1"/>
    <xf numFmtId="171" fontId="20" fillId="0" borderId="0" xfId="681" applyNumberFormat="1" applyFont="1"/>
    <xf numFmtId="170" fontId="20" fillId="0" borderId="23" xfId="681" applyNumberFormat="1" applyFont="1" applyBorder="1"/>
    <xf numFmtId="0" fontId="20" fillId="0" borderId="13" xfId="681" applyFont="1" applyBorder="1" applyAlignment="1">
      <alignment horizontal="left"/>
    </xf>
    <xf numFmtId="165" fontId="22" fillId="0" borderId="13" xfId="682" applyFont="1" applyFill="1" applyBorder="1"/>
    <xf numFmtId="165" fontId="20" fillId="0" borderId="13" xfId="682" applyFont="1" applyFill="1" applyBorder="1"/>
    <xf numFmtId="171" fontId="20" fillId="0" borderId="13" xfId="681" applyNumberFormat="1" applyFont="1" applyBorder="1"/>
    <xf numFmtId="165" fontId="36" fillId="0" borderId="13" xfId="682" applyFont="1" applyFill="1" applyBorder="1"/>
    <xf numFmtId="165" fontId="58" fillId="0" borderId="13" xfId="682" applyFont="1" applyFill="1" applyBorder="1"/>
    <xf numFmtId="0" fontId="22" fillId="0" borderId="13" xfId="681" applyFont="1" applyBorder="1"/>
    <xf numFmtId="0" fontId="20" fillId="0" borderId="24" xfId="681" applyFont="1" applyBorder="1"/>
    <xf numFmtId="165" fontId="20" fillId="0" borderId="31" xfId="682" applyFont="1" applyFill="1" applyBorder="1"/>
    <xf numFmtId="0" fontId="20" fillId="0" borderId="23" xfId="681" applyFont="1" applyBorder="1"/>
    <xf numFmtId="171" fontId="20" fillId="6" borderId="0" xfId="681" applyNumberFormat="1" applyFont="1" applyFill="1"/>
    <xf numFmtId="0" fontId="22" fillId="0" borderId="20" xfId="681" applyFont="1" applyBorder="1" applyAlignment="1">
      <alignment horizontal="left" vertical="center"/>
    </xf>
    <xf numFmtId="0" fontId="22" fillId="6" borderId="21" xfId="681" applyFont="1" applyFill="1" applyBorder="1" applyAlignment="1">
      <alignment horizontal="left" vertical="center"/>
    </xf>
    <xf numFmtId="165" fontId="36" fillId="0" borderId="21" xfId="682" applyFont="1" applyFill="1" applyBorder="1"/>
    <xf numFmtId="165" fontId="58" fillId="0" borderId="21" xfId="682" applyFont="1" applyFill="1" applyBorder="1"/>
    <xf numFmtId="165" fontId="20" fillId="0" borderId="21" xfId="682" applyFont="1" applyFill="1" applyBorder="1"/>
    <xf numFmtId="166" fontId="22" fillId="5" borderId="21" xfId="682" applyNumberFormat="1" applyFont="1" applyFill="1" applyBorder="1" applyAlignment="1">
      <alignment horizontal="left" vertical="center"/>
    </xf>
    <xf numFmtId="0" fontId="20" fillId="0" borderId="21" xfId="681" applyFont="1" applyBorder="1"/>
    <xf numFmtId="0" fontId="20" fillId="0" borderId="0" xfId="681" applyFont="1" applyAlignment="1">
      <alignment horizontal="left"/>
    </xf>
    <xf numFmtId="165" fontId="20" fillId="0" borderId="0" xfId="682" applyFont="1"/>
    <xf numFmtId="165" fontId="36" fillId="0" borderId="0" xfId="682" applyFont="1"/>
    <xf numFmtId="0" fontId="20" fillId="6" borderId="0" xfId="681" applyFont="1" applyFill="1"/>
    <xf numFmtId="0" fontId="23" fillId="2" borderId="1" xfId="681" applyFont="1" applyFill="1" applyBorder="1" applyAlignment="1">
      <alignment horizontal="left" vertical="center"/>
    </xf>
    <xf numFmtId="0" fontId="23" fillId="2" borderId="2" xfId="681" applyFont="1" applyFill="1" applyBorder="1" applyAlignment="1">
      <alignment horizontal="left" vertical="center"/>
    </xf>
    <xf numFmtId="165" fontId="23" fillId="2" borderId="2" xfId="682" applyFont="1" applyFill="1" applyBorder="1" applyAlignment="1">
      <alignment horizontal="left" vertical="center"/>
    </xf>
    <xf numFmtId="165" fontId="34" fillId="2" borderId="2" xfId="682" applyFont="1" applyFill="1" applyBorder="1" applyAlignment="1">
      <alignment horizontal="left" vertical="center"/>
    </xf>
    <xf numFmtId="0" fontId="23" fillId="2" borderId="15" xfId="681" applyFont="1" applyFill="1" applyBorder="1" applyAlignment="1">
      <alignment horizontal="left" vertical="center"/>
    </xf>
    <xf numFmtId="0" fontId="23" fillId="2" borderId="4" xfId="681" applyFont="1" applyFill="1" applyBorder="1" applyAlignment="1">
      <alignment horizontal="center"/>
    </xf>
    <xf numFmtId="0" fontId="23" fillId="3" borderId="48" xfId="681" applyFont="1" applyFill="1" applyBorder="1" applyAlignment="1">
      <alignment horizontal="left" vertical="center"/>
    </xf>
    <xf numFmtId="0" fontId="23" fillId="3" borderId="49" xfId="681" applyFont="1" applyFill="1" applyBorder="1" applyAlignment="1">
      <alignment horizontal="left" vertical="center"/>
    </xf>
    <xf numFmtId="0" fontId="23" fillId="3" borderId="50" xfId="681" applyFont="1" applyFill="1" applyBorder="1" applyAlignment="1">
      <alignment horizontal="left" vertical="center"/>
    </xf>
    <xf numFmtId="1" fontId="24" fillId="3" borderId="3" xfId="682" applyNumberFormat="1" applyFont="1" applyFill="1" applyBorder="1" applyAlignment="1">
      <alignment horizontal="center" vertical="center"/>
    </xf>
    <xf numFmtId="14" fontId="24" fillId="3" borderId="15" xfId="682" applyNumberFormat="1" applyFont="1" applyFill="1" applyBorder="1" applyAlignment="1">
      <alignment horizontal="center" vertical="center"/>
    </xf>
    <xf numFmtId="14" fontId="23" fillId="3" borderId="15" xfId="682" applyNumberFormat="1" applyFont="1" applyFill="1" applyBorder="1" applyAlignment="1">
      <alignment horizontal="center" vertical="center"/>
    </xf>
    <xf numFmtId="14" fontId="34" fillId="3" borderId="15" xfId="682" applyNumberFormat="1" applyFont="1" applyFill="1" applyBorder="1" applyAlignment="1">
      <alignment horizontal="center" vertical="center"/>
    </xf>
    <xf numFmtId="1" fontId="23" fillId="3" borderId="15" xfId="682" applyNumberFormat="1" applyFont="1" applyFill="1" applyBorder="1" applyAlignment="1">
      <alignment horizontal="center" vertical="center"/>
    </xf>
    <xf numFmtId="0" fontId="23" fillId="3" borderId="15" xfId="681" applyFont="1" applyFill="1" applyBorder="1" applyAlignment="1">
      <alignment horizontal="center" vertical="center" wrapText="1"/>
    </xf>
    <xf numFmtId="0" fontId="20" fillId="0" borderId="41" xfId="681" applyFont="1" applyBorder="1" applyAlignment="1">
      <alignment horizontal="left" vertical="center"/>
    </xf>
    <xf numFmtId="166" fontId="21" fillId="0" borderId="42" xfId="682" applyNumberFormat="1" applyFont="1" applyFill="1" applyBorder="1" applyAlignment="1">
      <alignment horizontal="left" vertical="center"/>
    </xf>
    <xf numFmtId="166" fontId="22" fillId="0" borderId="42" xfId="682" applyNumberFormat="1" applyFont="1" applyFill="1" applyBorder="1" applyAlignment="1">
      <alignment horizontal="left" vertical="center"/>
    </xf>
    <xf numFmtId="166" fontId="36" fillId="0" borderId="42" xfId="682" applyNumberFormat="1" applyFont="1" applyFill="1" applyBorder="1" applyAlignment="1">
      <alignment horizontal="left" vertical="center"/>
    </xf>
    <xf numFmtId="166" fontId="58" fillId="0" borderId="42" xfId="682" applyNumberFormat="1" applyFont="1" applyFill="1" applyBorder="1" applyAlignment="1">
      <alignment horizontal="left" vertical="center"/>
    </xf>
    <xf numFmtId="166" fontId="21" fillId="0" borderId="21" xfId="682" applyNumberFormat="1" applyFont="1" applyFill="1" applyBorder="1" applyAlignment="1">
      <alignment horizontal="left" vertical="center"/>
    </xf>
    <xf numFmtId="166" fontId="22" fillId="0" borderId="21" xfId="682" applyNumberFormat="1" applyFont="1" applyFill="1" applyBorder="1" applyAlignment="1">
      <alignment horizontal="left" vertical="center"/>
    </xf>
    <xf numFmtId="166" fontId="36" fillId="0" borderId="21" xfId="682" applyNumberFormat="1" applyFont="1" applyFill="1" applyBorder="1" applyAlignment="1">
      <alignment horizontal="left" vertical="center"/>
    </xf>
    <xf numFmtId="166" fontId="58" fillId="0" borderId="21" xfId="682" applyNumberFormat="1" applyFont="1" applyFill="1" applyBorder="1" applyAlignment="1">
      <alignment horizontal="left" vertical="center"/>
    </xf>
    <xf numFmtId="177" fontId="20" fillId="0" borderId="21" xfId="682" applyNumberFormat="1" applyFont="1" applyFill="1" applyBorder="1" applyAlignment="1">
      <alignment horizontal="left" vertical="center"/>
    </xf>
    <xf numFmtId="0" fontId="76" fillId="0" borderId="18" xfId="681" applyFont="1" applyBorder="1" applyAlignment="1">
      <alignment horizontal="left" vertical="center"/>
    </xf>
    <xf numFmtId="0" fontId="76" fillId="0" borderId="17" xfId="681" applyFont="1" applyBorder="1" applyAlignment="1">
      <alignment horizontal="left" vertical="center"/>
    </xf>
    <xf numFmtId="165" fontId="21" fillId="0" borderId="17" xfId="682" applyFont="1" applyFill="1" applyBorder="1" applyAlignment="1">
      <alignment horizontal="center" vertical="center"/>
    </xf>
    <xf numFmtId="165" fontId="22" fillId="0" borderId="17" xfId="682" applyFont="1" applyFill="1" applyBorder="1" applyAlignment="1">
      <alignment horizontal="center" vertical="center"/>
    </xf>
    <xf numFmtId="166" fontId="22" fillId="5" borderId="49" xfId="682" applyNumberFormat="1" applyFont="1" applyFill="1" applyBorder="1" applyAlignment="1">
      <alignment horizontal="left" vertical="center"/>
    </xf>
    <xf numFmtId="170" fontId="20" fillId="6" borderId="17" xfId="682" applyNumberFormat="1" applyFont="1" applyFill="1" applyBorder="1" applyAlignment="1">
      <alignment horizontal="left" vertical="center"/>
    </xf>
    <xf numFmtId="170" fontId="20" fillId="6" borderId="19" xfId="682" applyNumberFormat="1" applyFont="1" applyFill="1" applyBorder="1" applyAlignment="1">
      <alignment horizontal="left" vertical="center"/>
    </xf>
    <xf numFmtId="0" fontId="76" fillId="0" borderId="32" xfId="681" applyFont="1" applyBorder="1" applyAlignment="1">
      <alignment horizontal="left" vertical="center"/>
    </xf>
    <xf numFmtId="0" fontId="76" fillId="0" borderId="31" xfId="681" applyFont="1" applyBorder="1" applyAlignment="1">
      <alignment horizontal="left" vertical="center"/>
    </xf>
    <xf numFmtId="165" fontId="21" fillId="0" borderId="31" xfId="682" applyFont="1" applyBorder="1" applyAlignment="1">
      <alignment horizontal="left" vertical="center"/>
    </xf>
    <xf numFmtId="166" fontId="21" fillId="6" borderId="31" xfId="682" applyNumberFormat="1" applyFont="1" applyFill="1" applyBorder="1" applyAlignment="1">
      <alignment horizontal="left" vertical="center"/>
    </xf>
    <xf numFmtId="166" fontId="22" fillId="6" borderId="31" xfId="682" applyNumberFormat="1" applyFont="1" applyFill="1" applyBorder="1" applyAlignment="1">
      <alignment horizontal="left" vertical="center"/>
    </xf>
    <xf numFmtId="165" fontId="36" fillId="6" borderId="31" xfId="682" applyFont="1" applyFill="1" applyBorder="1" applyAlignment="1">
      <alignment horizontal="left" vertical="center"/>
    </xf>
    <xf numFmtId="165" fontId="58" fillId="6" borderId="31" xfId="682" applyFont="1" applyFill="1" applyBorder="1" applyAlignment="1">
      <alignment horizontal="left" vertical="center"/>
    </xf>
    <xf numFmtId="165" fontId="22" fillId="6" borderId="31" xfId="682" applyFont="1" applyFill="1" applyBorder="1" applyAlignment="1">
      <alignment horizontal="left" vertical="center"/>
    </xf>
    <xf numFmtId="170" fontId="20" fillId="6" borderId="31" xfId="682" applyNumberFormat="1" applyFont="1" applyFill="1" applyBorder="1" applyAlignment="1">
      <alignment horizontal="left" vertical="center"/>
    </xf>
    <xf numFmtId="170" fontId="20" fillId="6" borderId="33" xfId="682" applyNumberFormat="1" applyFont="1" applyFill="1" applyBorder="1" applyAlignment="1">
      <alignment horizontal="left" vertical="center"/>
    </xf>
    <xf numFmtId="0" fontId="23" fillId="4" borderId="10" xfId="681" applyFont="1" applyFill="1" applyBorder="1" applyAlignment="1">
      <alignment vertical="center"/>
    </xf>
    <xf numFmtId="0" fontId="24" fillId="4" borderId="11" xfId="681" applyFont="1" applyFill="1" applyBorder="1" applyAlignment="1">
      <alignment horizontal="left" vertical="center"/>
    </xf>
    <xf numFmtId="0" fontId="34" fillId="4" borderId="11" xfId="681" applyFont="1" applyFill="1" applyBorder="1" applyAlignment="1">
      <alignment horizontal="left" vertical="center"/>
    </xf>
    <xf numFmtId="0" fontId="59" fillId="4" borderId="11" xfId="681" applyFont="1" applyFill="1" applyBorder="1" applyAlignment="1">
      <alignment horizontal="left" vertical="center"/>
    </xf>
    <xf numFmtId="0" fontId="22" fillId="0" borderId="32" xfId="681" applyFont="1" applyBorder="1" applyAlignment="1">
      <alignment horizontal="left" vertical="center"/>
    </xf>
    <xf numFmtId="170" fontId="20" fillId="7" borderId="21" xfId="682" applyNumberFormat="1" applyFont="1" applyFill="1" applyBorder="1" applyAlignment="1">
      <alignment horizontal="left" vertical="center"/>
    </xf>
    <xf numFmtId="170" fontId="20" fillId="7" borderId="22" xfId="682" applyNumberFormat="1" applyFont="1" applyFill="1" applyBorder="1" applyAlignment="1">
      <alignment horizontal="left" vertical="center"/>
    </xf>
    <xf numFmtId="0" fontId="20" fillId="6" borderId="0" xfId="681" applyFont="1" applyFill="1" applyAlignment="1">
      <alignment horizontal="left" vertical="center"/>
    </xf>
    <xf numFmtId="165" fontId="20" fillId="0" borderId="21" xfId="682" applyFont="1" applyFill="1" applyBorder="1" applyAlignment="1">
      <alignment horizontal="left" vertical="center"/>
    </xf>
    <xf numFmtId="0" fontId="20" fillId="0" borderId="22" xfId="681" applyFont="1" applyBorder="1" applyAlignment="1">
      <alignment horizontal="left" vertical="center"/>
    </xf>
  </cellXfs>
  <cellStyles count="684">
    <cellStyle name="_x000d__x000a_JournalTemplate=C:\COMFO\CTALK\JOURSTD.TPL_x000d__x000a_LbStateAddress=3 3 0 251 1 89 2 311_x000d__x000a_LbStateJou" xfId="80" xr:uid="{5D12CF43-BF51-485A-BD60-9A7FD3AEA32C}"/>
    <cellStyle name="_x000d__x000a_JournalTemplate=C:\COMFO\CTALK\JOURSTD.TPL_x000d__x000a_LbStateAddress=3 3 0 251 1 89 2 311_x000d__x000a_LbStateJou 2" xfId="84" xr:uid="{B9B834F9-A282-4C4D-A5E2-BB68B7460E8B}"/>
    <cellStyle name="_x000d__x000a_JournalTemplate=C:\COMFO\CTALK\JOURSTD.TPL_x000d__x000a_LbStateAddress=3 3 0 251 1 89 2 311_x000d__x000a_LbStateJou 3" xfId="82" xr:uid="{E6AFC23B-E89C-4400-A387-14BAEDD8D6D7}"/>
    <cellStyle name="_x000d__x000a_JournalTemplate=C:\COMFO\CTALK\JOURSTD.TPL_x000d__x000a_LbStateAddress=3 3 0 251 1 89 2 311_x000d__x000a_LbStateJou_CCHS &amp; NAL parameters" xfId="86" xr:uid="{AF6F76D5-DC4E-4728-B760-99D42D3EF276}"/>
    <cellStyle name="20% - Accent1 2" xfId="426" xr:uid="{04FC026A-FAAE-45AB-866D-CC9AAE139DA4}"/>
    <cellStyle name="20% - Accent2 2" xfId="427" xr:uid="{182BD3BF-7AE3-4239-9FEC-5DD0A006C53C}"/>
    <cellStyle name="20% - Accent3 2" xfId="428" xr:uid="{56C32C83-2000-4839-801B-D7C18734DCB9}"/>
    <cellStyle name="20% - Accent4 2" xfId="429" xr:uid="{13D67692-0B27-4496-B361-F98BBE068E37}"/>
    <cellStyle name="20% - Accent5 2" xfId="430" xr:uid="{6E55CE76-4A1E-4ADB-9F3D-4EB6E8D84FCB}"/>
    <cellStyle name="20% - Accent6 2" xfId="431" xr:uid="{C526FCB9-807C-4B6A-ADE1-EF60C5DA5C59}"/>
    <cellStyle name="40% - Accent1 2" xfId="432" xr:uid="{F5E58666-77A0-4AA8-A1D2-2987A179E80D}"/>
    <cellStyle name="40% - Accent2 2" xfId="433" xr:uid="{A6BD10CA-B03A-4078-8195-4B29455C23AE}"/>
    <cellStyle name="40% - Accent3 2" xfId="434" xr:uid="{5C41F7D1-AA7D-45C4-B366-0BE3ED0B8650}"/>
    <cellStyle name="40% - Accent4 2" xfId="435" xr:uid="{192BE26E-728F-4769-AF45-7D1F1CA0DC9F}"/>
    <cellStyle name="40% - Accent5 2" xfId="436" xr:uid="{5C5E8128-3355-45B4-BFAC-C40E0DC58152}"/>
    <cellStyle name="40% - Accent6 2" xfId="437" xr:uid="{FEE91391-C543-4239-816E-EDB873B5FFD1}"/>
    <cellStyle name="60% - Accent1 2" xfId="438" xr:uid="{A301E87D-768E-479F-B6E8-CFB2A7E49F21}"/>
    <cellStyle name="60% - Accent2 2" xfId="439" xr:uid="{8451DD59-1A7B-4977-8034-46AB3571AF15}"/>
    <cellStyle name="60% - Accent3 2" xfId="440" xr:uid="{1BEF5E7F-5582-424F-A40A-1C2A126E5669}"/>
    <cellStyle name="60% - Accent4 2" xfId="441" xr:uid="{CF771E05-B2A4-40EA-B66E-03F69DE07932}"/>
    <cellStyle name="60% - Accent5 2" xfId="442" xr:uid="{5A1EFAE0-EDE5-458C-B582-020ADDF240F8}"/>
    <cellStyle name="60% - Accent6 2" xfId="443" xr:uid="{08AE4E09-358A-4C62-A12A-97F112613D69}"/>
    <cellStyle name="Accent1 2" xfId="444" xr:uid="{90E2D84C-F824-48A9-9EA9-8DD4E041ED06}"/>
    <cellStyle name="Accent2 2" xfId="445" xr:uid="{A5F9A869-360E-4DD0-A978-E026A5D440E9}"/>
    <cellStyle name="Accent3 2" xfId="446" xr:uid="{31A34597-5881-41F4-9673-8C27FE7DF56B}"/>
    <cellStyle name="Accent4 2" xfId="447" xr:uid="{62187410-1807-4522-B43B-DC3B714D8845}"/>
    <cellStyle name="Accent5 2" xfId="448" xr:uid="{3404C13B-BF0B-4E13-B730-3885718009B7}"/>
    <cellStyle name="Accent6 2" xfId="449" xr:uid="{AB238FE5-4303-468F-90BF-0AFBA1B7E0D5}"/>
    <cellStyle name="Berekening 2" xfId="406" xr:uid="{10511C06-C9F0-4505-A68A-01C045B9E942}"/>
    <cellStyle name="Controlecel 2" xfId="407" xr:uid="{D9606E6E-DC9A-44C3-A3C9-485FD01D7A24}"/>
    <cellStyle name="Currency 2" xfId="402" xr:uid="{FF18F0F2-2F3C-41E6-96E2-5AF2EB4261BE}"/>
    <cellStyle name="Euro" xfId="8" xr:uid="{E661D877-E98E-0541-AA61-48446B567B04}"/>
    <cellStyle name="Euro 2" xfId="95" xr:uid="{F2594A9D-79C2-41C5-BFC2-7E95DCF9BB3E}"/>
    <cellStyle name="Euro 2 2" xfId="98" xr:uid="{00E0D9EC-74B6-4F5A-8C09-192E23E8A395}"/>
    <cellStyle name="Gekoppelde cel 2" xfId="408" xr:uid="{398704A1-205B-47B4-BDFA-0A8E69D40245}"/>
    <cellStyle name="Goed 2" xfId="409" xr:uid="{3B7AB1F7-A313-4FAE-B023-18D5501A3F5C}"/>
    <cellStyle name="Hyperlink 10" xfId="122" hidden="1" xr:uid="{83C02C4D-77EC-41E3-9226-26166C6CA124}"/>
    <cellStyle name="Hyperlink 10" xfId="156" hidden="1" xr:uid="{8223D81C-A328-4B3B-84C4-5B9FF6A9BECB}"/>
    <cellStyle name="Hyperlink 10" xfId="211" hidden="1" xr:uid="{CED3C89D-C08D-40EB-97AC-924EFCC74E66}"/>
    <cellStyle name="Hyperlink 10" xfId="245" hidden="1" xr:uid="{F0D8FD4F-0F3E-4041-BE5B-1805B9822527}"/>
    <cellStyle name="Hyperlink 10" xfId="241" hidden="1" xr:uid="{B029A9B2-2871-41F3-A16E-FA2AB0BCAAE3}"/>
    <cellStyle name="Hyperlink 10" xfId="265" hidden="1" xr:uid="{F995CDED-0EC8-4A4A-A423-56DDDB70670C}"/>
    <cellStyle name="Hyperlink 10" xfId="285" hidden="1" xr:uid="{774AD92A-8E7C-4647-8AF4-C45B6A3462A9}"/>
    <cellStyle name="Hyperlink 10" xfId="305" hidden="1" xr:uid="{A98CA1F7-2F9B-47CE-82B9-692EBBC469D5}"/>
    <cellStyle name="Hyperlink 10" xfId="325" hidden="1" xr:uid="{AA9898E8-B05E-45A1-9112-D85C31C4EE3C}"/>
    <cellStyle name="Hyperlink 10" xfId="345" hidden="1" xr:uid="{5C33D4F7-4E89-4472-A29F-616025C0EE76}"/>
    <cellStyle name="Hyperlink 10" xfId="366" hidden="1" xr:uid="{70FBAF74-BA02-4039-8F4E-19CA333D58B7}"/>
    <cellStyle name="Hyperlink 10" xfId="386" hidden="1" xr:uid="{35D5714D-2460-419B-B5AB-BBAC672732BD}"/>
    <cellStyle name="Hyperlink 10" xfId="152" hidden="1" xr:uid="{1C41C217-3460-44B7-B593-7475340B1DCC}"/>
    <cellStyle name="Hyperlink 10" xfId="456" hidden="1" xr:uid="{44721BF6-8EB8-4AED-9FCE-77DA7F5570D5}"/>
    <cellStyle name="Hyperlink 10" xfId="479" hidden="1" xr:uid="{41DB1302-F6FF-45B3-91EB-D21403AE4B7A}"/>
    <cellStyle name="Hyperlink 10" xfId="512" hidden="1" xr:uid="{DDB1EE60-B8AF-43CC-9C60-E962B79802F4}"/>
    <cellStyle name="Hyperlink 10" xfId="508" hidden="1" xr:uid="{FE2B0533-A449-4E14-AFBA-0517F54FDB8D}"/>
    <cellStyle name="Hyperlink 10" xfId="532" hidden="1" xr:uid="{DB1F6349-D805-438A-94C7-4DC0812E3639}"/>
    <cellStyle name="Hyperlink 10" xfId="551" hidden="1" xr:uid="{95889E7E-1264-4018-BB83-6C25CCB75BFD}"/>
    <cellStyle name="Hyperlink 10" xfId="570" hidden="1" xr:uid="{02E1FA1C-14ED-431C-83B0-66087A0A6D0C}"/>
    <cellStyle name="Hyperlink 10" xfId="589" hidden="1" xr:uid="{A071D156-5FBC-4E75-A04B-08FFAEBBD316}"/>
    <cellStyle name="Hyperlink 10" xfId="608" hidden="1" xr:uid="{40D567CF-4F05-4242-9C89-1B2F5B69CEE6}"/>
    <cellStyle name="Hyperlink 10" xfId="627" hidden="1" xr:uid="{112F0A77-A609-41E1-8EED-9D679E2FA281}"/>
    <cellStyle name="Hyperlink 10" xfId="646" hidden="1" xr:uid="{014ADB4C-BA49-4D9C-86E4-856F3E27972B}"/>
    <cellStyle name="Hyperlink 11" xfId="124" hidden="1" xr:uid="{846EF862-E9F9-4C69-9086-15EAA1289DC3}"/>
    <cellStyle name="Hyperlink 11" xfId="154" hidden="1" xr:uid="{7C01777B-831D-465C-B86C-5C1C4334B768}"/>
    <cellStyle name="Hyperlink 11" xfId="213" hidden="1" xr:uid="{B6C51581-1C5F-4EC3-B239-B4C584562F68}"/>
    <cellStyle name="Hyperlink 11" xfId="243" hidden="1" xr:uid="{6341A5EF-299F-4DA2-8871-93EBA320DFEA}"/>
    <cellStyle name="Hyperlink 11" xfId="239" hidden="1" xr:uid="{B119C225-29F0-44AA-8E50-F75EC3754BAE}"/>
    <cellStyle name="Hyperlink 11" xfId="264" hidden="1" xr:uid="{F7FB2A6F-EFDF-4B14-B5F1-434EC1DCA9ED}"/>
    <cellStyle name="Hyperlink 11" xfId="286" hidden="1" xr:uid="{BA3122EC-F9EE-4572-8798-3159956512CB}"/>
    <cellStyle name="Hyperlink 11" xfId="304" hidden="1" xr:uid="{AF0A4785-A5C7-4D8A-A4EC-F3E4493DDFB5}"/>
    <cellStyle name="Hyperlink 11" xfId="326" hidden="1" xr:uid="{8DA9FBB8-0179-4234-AF1A-75DF2D0FD427}"/>
    <cellStyle name="Hyperlink 11" xfId="344" hidden="1" xr:uid="{A6663C08-24A3-412E-AE2D-AF7ED13E8549}"/>
    <cellStyle name="Hyperlink 11" xfId="367" hidden="1" xr:uid="{8077B056-4746-4840-8360-458F526D98EE}"/>
    <cellStyle name="Hyperlink 11" xfId="385" hidden="1" xr:uid="{826DEAD8-9BF3-4320-9C45-1BC728CB4A15}"/>
    <cellStyle name="Hyperlink 11" xfId="150" hidden="1" xr:uid="{2ECFFB70-D4C1-4BE4-867D-904561751D87}"/>
    <cellStyle name="Hyperlink 11" xfId="455" hidden="1" xr:uid="{33F04589-6722-462A-9DED-D955CA97DAE2}"/>
    <cellStyle name="Hyperlink 11" xfId="481" hidden="1" xr:uid="{9F1818F6-371D-4F94-9F93-DCA3224A8604}"/>
    <cellStyle name="Hyperlink 11" xfId="510" hidden="1" xr:uid="{C091DB30-38CD-4FEB-86CE-EA0A9B0E86AC}"/>
    <cellStyle name="Hyperlink 11" xfId="506" hidden="1" xr:uid="{FCEDAE45-C1CA-4FC5-A1DB-C40E21640CF7}"/>
    <cellStyle name="Hyperlink 11" xfId="531" hidden="1" xr:uid="{29843B34-4405-461F-9A33-E4F9CBCF431F}"/>
    <cellStyle name="Hyperlink 11" xfId="552" hidden="1" xr:uid="{63FA7E78-62A2-4CCE-9A84-4C68F1989DE2}"/>
    <cellStyle name="Hyperlink 11" xfId="569" hidden="1" xr:uid="{E2DE2AFF-DDD7-4129-8A17-06948111712E}"/>
    <cellStyle name="Hyperlink 11" xfId="590" hidden="1" xr:uid="{18FB133B-4305-429F-BC13-D628E23E0103}"/>
    <cellStyle name="Hyperlink 11" xfId="607" hidden="1" xr:uid="{6877B6CB-7110-4601-B50D-3C33F0C559D7}"/>
    <cellStyle name="Hyperlink 11" xfId="628" hidden="1" xr:uid="{2E177537-AE0C-4F5F-B504-1CA58CC891C8}"/>
    <cellStyle name="Hyperlink 11" xfId="645" hidden="1" xr:uid="{3231FD1B-64FB-4095-A0A3-D1A16E7CCA55}"/>
    <cellStyle name="Hyperlink 12" xfId="125" hidden="1" xr:uid="{6FCEC504-4965-4046-8788-0758DB0F9FBB}"/>
    <cellStyle name="Hyperlink 12" xfId="151" hidden="1" xr:uid="{C3C84E0E-7BF4-4CA2-8322-9892575AF382}"/>
    <cellStyle name="Hyperlink 12" xfId="214" hidden="1" xr:uid="{A3AB9D70-2C5E-41C1-9B7B-5B674367D787}"/>
    <cellStyle name="Hyperlink 12" xfId="240" hidden="1" xr:uid="{77366E78-A481-4988-A735-5A9225BFB2B7}"/>
    <cellStyle name="Hyperlink 12" xfId="237" hidden="1" xr:uid="{31E54DB9-2803-4FC1-BF01-4B2BFDE05E4C}"/>
    <cellStyle name="Hyperlink 12" xfId="263" hidden="1" xr:uid="{DCB0ED02-5CB4-4CB7-A4DA-DD1C9DACE57C}"/>
    <cellStyle name="Hyperlink 12" xfId="287" hidden="1" xr:uid="{E60223BD-192D-4788-AFEA-06EE9D868794}"/>
    <cellStyle name="Hyperlink 12" xfId="303" hidden="1" xr:uid="{B1A90A63-912C-4545-B672-3D4A1603C291}"/>
    <cellStyle name="Hyperlink 12" xfId="327" hidden="1" xr:uid="{0E510D27-D08E-406E-9D5E-9D32512D3B67}"/>
    <cellStyle name="Hyperlink 12" xfId="343" hidden="1" xr:uid="{667B01D8-7A66-42CF-BC4E-EC1C605A4746}"/>
    <cellStyle name="Hyperlink 12" xfId="368" hidden="1" xr:uid="{B2C8E78B-44B3-4951-83E6-E89252B93F72}"/>
    <cellStyle name="Hyperlink 12" xfId="384" hidden="1" xr:uid="{D5351A24-EDEF-4698-BC42-DBB06BE8C495}"/>
    <cellStyle name="Hyperlink 12" xfId="148" hidden="1" xr:uid="{CD372FA3-9AA4-43AD-BDE6-9B36E4F5CF6B}"/>
    <cellStyle name="Hyperlink 12" xfId="454" hidden="1" xr:uid="{97FBD0EA-D237-4173-B5B7-7EED7C587DD0}"/>
    <cellStyle name="Hyperlink 12" xfId="482" hidden="1" xr:uid="{AB5A1A9E-2EFD-4C0C-9557-F98EE40202AD}"/>
    <cellStyle name="Hyperlink 12" xfId="507" hidden="1" xr:uid="{46DE8F2F-A287-447B-AEE5-1521C8093D69}"/>
    <cellStyle name="Hyperlink 12" xfId="504" hidden="1" xr:uid="{74E4AC23-9622-4D13-83D4-BFC3AC31296E}"/>
    <cellStyle name="Hyperlink 12" xfId="530" hidden="1" xr:uid="{9E985A95-B749-41FA-81D0-B961FB8F5322}"/>
    <cellStyle name="Hyperlink 12" xfId="553" hidden="1" xr:uid="{B033116F-D015-4EC8-9237-E24D6766FA38}"/>
    <cellStyle name="Hyperlink 12" xfId="568" hidden="1" xr:uid="{FC421D0A-899B-4C7E-9C1E-21734DFE8EFD}"/>
    <cellStyle name="Hyperlink 12" xfId="591" hidden="1" xr:uid="{4357AB0F-EBEB-4634-AE00-057A6563D344}"/>
    <cellStyle name="Hyperlink 12" xfId="606" hidden="1" xr:uid="{6A7FB631-8135-4FA7-94B3-D8AEC7C674BC}"/>
    <cellStyle name="Hyperlink 12" xfId="629" hidden="1" xr:uid="{CB079DC3-9B57-44CD-9FBB-EB556E9D4F5E}"/>
    <cellStyle name="Hyperlink 12" xfId="644" hidden="1" xr:uid="{06BAF5CE-51AC-4D33-8313-FB3532D704A8}"/>
    <cellStyle name="Hyperlink 13" xfId="127" hidden="1" xr:uid="{F85D0FA6-C784-4C8E-9359-EDE1D6B069A9}"/>
    <cellStyle name="Hyperlink 13" xfId="149" hidden="1" xr:uid="{DF6688D1-0F61-496B-9566-33B3AC32C8DC}"/>
    <cellStyle name="Hyperlink 13" xfId="216" hidden="1" xr:uid="{CDD9FAC5-6E0D-4B4C-B72F-7D1667DC3033}"/>
    <cellStyle name="Hyperlink 13" xfId="238" hidden="1" xr:uid="{5B1F64A0-6F1E-463A-85F2-55BC877DEFB8}"/>
    <cellStyle name="Hyperlink 13" xfId="236" hidden="1" xr:uid="{DC892D14-DDF2-4388-96D8-ED5A5A664247}"/>
    <cellStyle name="Hyperlink 13" xfId="262" hidden="1" xr:uid="{C669DF1E-FAE5-4070-AABA-B1E9530F4893}"/>
    <cellStyle name="Hyperlink 13" xfId="288" hidden="1" xr:uid="{EA1757B7-DF8E-45A7-AC81-C1B091F70C23}"/>
    <cellStyle name="Hyperlink 13" xfId="302" hidden="1" xr:uid="{BE26CA07-4BC4-40DB-96AB-5584CDEFF266}"/>
    <cellStyle name="Hyperlink 13" xfId="328" hidden="1" xr:uid="{40EB5AEC-6423-44DA-8244-8E4FB57D76AD}"/>
    <cellStyle name="Hyperlink 13" xfId="342" hidden="1" xr:uid="{A93E55A9-3643-4C12-B1E3-4944B2FC5692}"/>
    <cellStyle name="Hyperlink 13" xfId="369" hidden="1" xr:uid="{7631E96E-3FCB-41FC-8C47-61E5E609014F}"/>
    <cellStyle name="Hyperlink 13" xfId="383" hidden="1" xr:uid="{7CE8AC60-4DA1-4738-9C41-C61EDC96C789}"/>
    <cellStyle name="Hyperlink 13" xfId="147" hidden="1" xr:uid="{5F55066F-92F0-4E30-AFAE-83CAE15A289A}"/>
    <cellStyle name="Hyperlink 13" xfId="453" hidden="1" xr:uid="{F59EBF5B-7E7E-44EA-A87A-5A14DF12E8E0}"/>
    <cellStyle name="Hyperlink 13" xfId="484" hidden="1" xr:uid="{E5D6CD7C-8D74-4B39-83E9-3B675E07D83B}"/>
    <cellStyle name="Hyperlink 13" xfId="505" hidden="1" xr:uid="{943D66E7-CEB6-461F-AC55-20044DE99362}"/>
    <cellStyle name="Hyperlink 13" xfId="503" hidden="1" xr:uid="{7DC4661F-CE25-41A1-B739-5ADAC87B4162}"/>
    <cellStyle name="Hyperlink 13" xfId="529" hidden="1" xr:uid="{2AAC9FAE-37C8-4433-B4BA-4D9A5069038B}"/>
    <cellStyle name="Hyperlink 13" xfId="554" hidden="1" xr:uid="{55AD3447-C9E9-411C-A31D-FE8B292A2AFD}"/>
    <cellStyle name="Hyperlink 13" xfId="567" hidden="1" xr:uid="{CB9EB612-C88E-40F6-9107-A4CA40C2D06E}"/>
    <cellStyle name="Hyperlink 13" xfId="592" hidden="1" xr:uid="{EA6C0537-BE0C-4403-9062-836642CA4F7E}"/>
    <cellStyle name="Hyperlink 13" xfId="605" hidden="1" xr:uid="{2FDFDE1E-D5F0-4666-B232-D2F578D3A913}"/>
    <cellStyle name="Hyperlink 13" xfId="630" hidden="1" xr:uid="{7A96BDD6-BD20-498F-971B-510FB3D448E6}"/>
    <cellStyle name="Hyperlink 13" xfId="643" hidden="1" xr:uid="{6DA32F61-0249-4AD1-9634-CABCCA84D01D}"/>
    <cellStyle name="Hyperlink 14" xfId="128" hidden="1" xr:uid="{D7BB8561-5F74-4BAD-8711-C466A4AD8E07}"/>
    <cellStyle name="Hyperlink 14" xfId="146" hidden="1" xr:uid="{A0ADACC4-4B64-42CA-A759-80389A5BB94A}"/>
    <cellStyle name="Hyperlink 14" xfId="217" hidden="1" xr:uid="{6AA3B468-1641-4664-B365-C8253F539CDB}"/>
    <cellStyle name="Hyperlink 14" xfId="235" hidden="1" xr:uid="{FD1ED8FC-0E35-4B0E-A7D3-792EC6311439}"/>
    <cellStyle name="Hyperlink 14" xfId="234" hidden="1" xr:uid="{FCD3EDC2-5BC2-45B3-AD2C-BA05605DC9C8}"/>
    <cellStyle name="Hyperlink 14" xfId="178" hidden="1" xr:uid="{305E6FBB-683E-40CF-BA96-B9A20928AB35}"/>
    <cellStyle name="Hyperlink 14" xfId="289" hidden="1" xr:uid="{EDD31964-074E-4C51-A256-D9FC7860C9CD}"/>
    <cellStyle name="Hyperlink 14" xfId="301" hidden="1" xr:uid="{9F06F7F8-B1CC-42B3-BFBD-9FC93856D1D0}"/>
    <cellStyle name="Hyperlink 14" xfId="329" hidden="1" xr:uid="{C0F99AF7-E64F-4928-9155-AAC71F9D9417}"/>
    <cellStyle name="Hyperlink 14" xfId="341" hidden="1" xr:uid="{457648CE-769F-4688-BF29-D1639B780F4E}"/>
    <cellStyle name="Hyperlink 14" xfId="370" hidden="1" xr:uid="{58267E8A-6962-4D7D-AA8F-7AF88D4593AB}"/>
    <cellStyle name="Hyperlink 14" xfId="382" hidden="1" xr:uid="{0E405411-4536-4532-BDA6-54C4C10D7B55}"/>
    <cellStyle name="Hyperlink 14" xfId="145" hidden="1" xr:uid="{ECB7E7A6-BCCC-43E8-B0F6-01A35C639660}"/>
    <cellStyle name="Hyperlink 14" xfId="452" hidden="1" xr:uid="{10D5C658-E78E-4A24-81AF-1D36DD71C328}"/>
    <cellStyle name="Hyperlink 14" xfId="485" hidden="1" xr:uid="{C73434C0-1DAF-4BEA-B4C2-6D08143DF3C0}"/>
    <cellStyle name="Hyperlink 14" xfId="502" hidden="1" xr:uid="{1129E9B8-1C84-41D7-83DF-1D4C2837D1FF}"/>
    <cellStyle name="Hyperlink 14" xfId="501" hidden="1" xr:uid="{17C06A73-11E3-4C5D-BC15-DF8598865763}"/>
    <cellStyle name="Hyperlink 14" xfId="470" hidden="1" xr:uid="{EF4FEEA0-D98E-485A-97D2-2746F6CCC51C}"/>
    <cellStyle name="Hyperlink 14" xfId="555" hidden="1" xr:uid="{20B68AB4-2802-4AF9-A33D-2E20D4762A41}"/>
    <cellStyle name="Hyperlink 14" xfId="566" hidden="1" xr:uid="{619D44F7-733C-4FAB-884D-DF6668B5905F}"/>
    <cellStyle name="Hyperlink 14" xfId="593" hidden="1" xr:uid="{2FAED336-EED3-4781-867A-EF09F4B802B0}"/>
    <cellStyle name="Hyperlink 14" xfId="604" hidden="1" xr:uid="{254AA1DF-31C9-40B9-804F-5968EB479199}"/>
    <cellStyle name="Hyperlink 14" xfId="631" hidden="1" xr:uid="{579E9096-484B-476B-9F15-51403E371337}"/>
    <cellStyle name="Hyperlink 14" xfId="642" hidden="1" xr:uid="{357DEFC8-7861-4736-AE64-41D7743B06AA}"/>
    <cellStyle name="Hyperlink 15" xfId="130" hidden="1" xr:uid="{77A6422D-2304-4CC0-AD36-7846DD138E16}"/>
    <cellStyle name="Hyperlink 15" xfId="164" hidden="1" xr:uid="{301B81B0-4000-4666-9882-E123E54BD1B5}"/>
    <cellStyle name="Hyperlink 15" xfId="219" hidden="1" xr:uid="{BE67B276-738E-45D8-9852-AF681B41040C}"/>
    <cellStyle name="Hyperlink 15" xfId="253" hidden="1" xr:uid="{7E99E275-7377-4D7C-B77F-5ED4E1BDBCEF}"/>
    <cellStyle name="Hyperlink 15" xfId="230" hidden="1" xr:uid="{1DA94A93-D234-4A5B-9114-C2C60BB652AF}"/>
    <cellStyle name="Hyperlink 15" xfId="270" hidden="1" xr:uid="{A00E3DA2-A8A6-40B0-BB4A-D850A7E3CC35}"/>
    <cellStyle name="Hyperlink 15" xfId="290" hidden="1" xr:uid="{CC630891-ABB6-4B4C-92CC-18C324EB9977}"/>
    <cellStyle name="Hyperlink 15" xfId="310" hidden="1" xr:uid="{4229B5FC-680B-43FC-AA92-127379129A7F}"/>
    <cellStyle name="Hyperlink 15" xfId="330" hidden="1" xr:uid="{26564754-927F-456F-B512-3CDA11A651F4}"/>
    <cellStyle name="Hyperlink 15" xfId="350" hidden="1" xr:uid="{8630637E-8E43-4F94-A874-E836BF513D9B}"/>
    <cellStyle name="Hyperlink 15" xfId="371" hidden="1" xr:uid="{919C4E24-6F27-40A0-83E1-F86AFE01BBB1}"/>
    <cellStyle name="Hyperlink 15" xfId="391" hidden="1" xr:uid="{70D04614-C566-49E9-96D1-BC557F524664}"/>
    <cellStyle name="Hyperlink 15" xfId="141" hidden="1" xr:uid="{BBAD6622-41BE-429C-95EF-D849EF59F021}"/>
    <cellStyle name="Hyperlink 15" xfId="461" hidden="1" xr:uid="{4CF34500-6537-41F3-9D7B-5A053FA4D5B3}"/>
    <cellStyle name="Hyperlink 15" xfId="487" hidden="1" xr:uid="{A9029185-1E71-4982-87C7-3CDA7DB41B4E}"/>
    <cellStyle name="Hyperlink 15" xfId="520" hidden="1" xr:uid="{BE5BAAF6-82CE-4A91-83A2-8DD48F65C720}"/>
    <cellStyle name="Hyperlink 15" xfId="498" hidden="1" xr:uid="{5E829463-71D0-4E70-B78A-F7F0D8137340}"/>
    <cellStyle name="Hyperlink 15" xfId="537" hidden="1" xr:uid="{7E4BB626-80D0-4523-9C25-90C647789C74}"/>
    <cellStyle name="Hyperlink 15" xfId="556" hidden="1" xr:uid="{18CFF3DB-EED7-4D5F-B351-ABBC09F98874}"/>
    <cellStyle name="Hyperlink 15" xfId="575" hidden="1" xr:uid="{8D36B55E-F704-46E6-8978-E420AF1A8A7C}"/>
    <cellStyle name="Hyperlink 15" xfId="594" hidden="1" xr:uid="{9A95A4E8-8751-4D3F-A6EF-F9AAC43860C4}"/>
    <cellStyle name="Hyperlink 15" xfId="613" hidden="1" xr:uid="{1D8E2795-E866-4AF8-ACA5-9F5B9FD39788}"/>
    <cellStyle name="Hyperlink 15" xfId="632" hidden="1" xr:uid="{8A52D248-B9E3-446A-A4B1-E96569D7DF91}"/>
    <cellStyle name="Hyperlink 15" xfId="651" hidden="1" xr:uid="{9847AD6A-6C06-474F-A988-E876DA237A2D}"/>
    <cellStyle name="Hyperlink 16" xfId="131" hidden="1" xr:uid="{AE41F4E9-ED04-4234-BE70-01787D18C520}"/>
    <cellStyle name="Hyperlink 16" xfId="165" hidden="1" xr:uid="{A430144A-207F-419A-9ABD-7446F6A14837}"/>
    <cellStyle name="Hyperlink 16" xfId="220" hidden="1" xr:uid="{760813AD-FC05-4CED-8D05-6C2625757051}"/>
    <cellStyle name="Hyperlink 16" xfId="254" hidden="1" xr:uid="{F7E061C3-1610-4C2A-A8C7-DB54AD54E2C8}"/>
    <cellStyle name="Hyperlink 16" xfId="227" hidden="1" xr:uid="{D63A1C2A-2EB5-4637-9682-9C2B2938530E}"/>
    <cellStyle name="Hyperlink 16" xfId="271" hidden="1" xr:uid="{CE5B7EC1-ACBA-4F04-8888-74A4DF8CF08E}"/>
    <cellStyle name="Hyperlink 16" xfId="291" hidden="1" xr:uid="{126D3B68-BB17-4873-8AA6-7CCE586F6C97}"/>
    <cellStyle name="Hyperlink 16" xfId="311" hidden="1" xr:uid="{9A8CA86B-B5B5-42BE-A524-4ED23D11D40A}"/>
    <cellStyle name="Hyperlink 16" xfId="331" hidden="1" xr:uid="{4EF2B240-00EC-480B-B2A5-F7D0AF008908}"/>
    <cellStyle name="Hyperlink 16" xfId="351" hidden="1" xr:uid="{4E86D34A-F084-495B-944F-C4014616F371}"/>
    <cellStyle name="Hyperlink 16" xfId="372" hidden="1" xr:uid="{6C8AF4F2-E7C1-436A-B30B-B7125A4CD16F}"/>
    <cellStyle name="Hyperlink 16" xfId="392" hidden="1" xr:uid="{8ACE9D64-3F9C-4082-88A4-8F4F9939DDB1}"/>
    <cellStyle name="Hyperlink 16" xfId="138" hidden="1" xr:uid="{91DFA06D-C936-462F-8918-B6A922A1980C}"/>
    <cellStyle name="Hyperlink 16" xfId="462" hidden="1" xr:uid="{D48548CF-AE11-4105-B972-995ED20081D4}"/>
    <cellStyle name="Hyperlink 16" xfId="488" hidden="1" xr:uid="{F564CCA6-0733-44E3-93A9-6651EA7FDC05}"/>
    <cellStyle name="Hyperlink 16" xfId="521" hidden="1" xr:uid="{30E6D93C-972B-4540-AF50-A7B6629BB67B}"/>
    <cellStyle name="Hyperlink 16" xfId="495" hidden="1" xr:uid="{D9978BB8-1775-47C3-84A0-2CC6EFEB890E}"/>
    <cellStyle name="Hyperlink 16" xfId="538" hidden="1" xr:uid="{8BBC57B7-54A1-4D81-97C4-EDDAF9AF548C}"/>
    <cellStyle name="Hyperlink 16" xfId="557" hidden="1" xr:uid="{14AC03F0-32E2-4E14-80F7-F88C5BF30835}"/>
    <cellStyle name="Hyperlink 16" xfId="576" hidden="1" xr:uid="{B6AC9DA1-8EEF-4810-8523-98BBE88A020F}"/>
    <cellStyle name="Hyperlink 16" xfId="595" hidden="1" xr:uid="{54CC7ECB-B840-4443-88B7-546085D7CEDD}"/>
    <cellStyle name="Hyperlink 16" xfId="614" hidden="1" xr:uid="{A79E3535-E8A2-415A-B143-F9D204DDA03C}"/>
    <cellStyle name="Hyperlink 16" xfId="633" hidden="1" xr:uid="{48249256-BDA9-40B0-A497-1B217FDF8136}"/>
    <cellStyle name="Hyperlink 16" xfId="652" hidden="1" xr:uid="{703E1461-E467-4441-B209-EBDEF4BDF6FB}"/>
    <cellStyle name="Hyperlink 17" xfId="133" hidden="1" xr:uid="{3CC583C3-421A-412F-9C27-8340E3559FD2}"/>
    <cellStyle name="Hyperlink 17" xfId="166" hidden="1" xr:uid="{E20D02D7-16AA-49DF-BDA4-B283BB7B3AF5}"/>
    <cellStyle name="Hyperlink 17" xfId="222" hidden="1" xr:uid="{1588994E-07CC-4D50-8FE5-1A3F59D2E7B5}"/>
    <cellStyle name="Hyperlink 17" xfId="255" hidden="1" xr:uid="{FE7A88E7-424E-4BFD-BF5F-9A80F2504251}"/>
    <cellStyle name="Hyperlink 17" xfId="224" hidden="1" xr:uid="{DCFF0D76-515F-4767-A602-2AF40E248D0D}"/>
    <cellStyle name="Hyperlink 17" xfId="272" hidden="1" xr:uid="{3C8E5739-FC31-41BF-8174-168E95027C0C}"/>
    <cellStyle name="Hyperlink 17" xfId="292" hidden="1" xr:uid="{C29EC184-9311-48F9-ACE2-882174454F6C}"/>
    <cellStyle name="Hyperlink 17" xfId="312" hidden="1" xr:uid="{E8FB869D-36E3-4FF3-8B60-149E5C997D57}"/>
    <cellStyle name="Hyperlink 17" xfId="332" hidden="1" xr:uid="{BC57A277-9478-4D68-A4AB-1585CD6BF8B2}"/>
    <cellStyle name="Hyperlink 17" xfId="352" hidden="1" xr:uid="{74AF0CF5-3E65-4E31-8DF3-79BE11924903}"/>
    <cellStyle name="Hyperlink 17" xfId="373" hidden="1" xr:uid="{E7B932B6-B62F-4D02-9BFA-2A0B2739CDDC}"/>
    <cellStyle name="Hyperlink 17" xfId="393" hidden="1" xr:uid="{A443A4DC-6BEA-4AB1-B32C-700ED5B328F8}"/>
    <cellStyle name="Hyperlink 17" xfId="135" hidden="1" xr:uid="{D23D0D3E-0A7F-450B-AC11-1BC0F537EBC0}"/>
    <cellStyle name="Hyperlink 17" xfId="463" hidden="1" xr:uid="{1BAD1E95-4ADC-4347-A874-8ED55C9E24F4}"/>
    <cellStyle name="Hyperlink 17" xfId="490" hidden="1" xr:uid="{DBBDBE6C-8B64-4D2F-9104-982047480C5D}"/>
    <cellStyle name="Hyperlink 17" xfId="522" hidden="1" xr:uid="{4379F8C7-8843-4AE6-999A-115A29B1F9B3}"/>
    <cellStyle name="Hyperlink 17" xfId="492" hidden="1" xr:uid="{2D899677-A974-4BF6-85EF-CB77E446B352}"/>
    <cellStyle name="Hyperlink 17" xfId="539" hidden="1" xr:uid="{3D05D38F-3EF5-4232-8AEC-7527610210BC}"/>
    <cellStyle name="Hyperlink 17" xfId="558" hidden="1" xr:uid="{2244F288-98ED-4E61-9D72-1ABC40FC9047}"/>
    <cellStyle name="Hyperlink 17" xfId="577" hidden="1" xr:uid="{4275FBD2-2F90-47C7-A9DE-52D9685478A2}"/>
    <cellStyle name="Hyperlink 17" xfId="596" hidden="1" xr:uid="{540F4943-87F9-46C4-92D9-C19997A47ADC}"/>
    <cellStyle name="Hyperlink 17" xfId="615" hidden="1" xr:uid="{3DC01582-CBC7-4C0F-8E53-3921B485BCE8}"/>
    <cellStyle name="Hyperlink 17" xfId="634" hidden="1" xr:uid="{6B5D3CD9-BFE4-4632-A0C6-2D14DBCD5C23}"/>
    <cellStyle name="Hyperlink 17" xfId="653" hidden="1" xr:uid="{35C1EC2D-7F26-4BCF-97D2-EB5C2D8F37A1}"/>
    <cellStyle name="Hyperlink 18" xfId="134" hidden="1" xr:uid="{0B365DA7-EADD-47DE-8D89-4C5D41ABDDC7}"/>
    <cellStyle name="Hyperlink 18" xfId="167" hidden="1" xr:uid="{8FBE7264-59B2-4FD0-828E-8DC6D5FC5EA2}"/>
    <cellStyle name="Hyperlink 18" xfId="223" hidden="1" xr:uid="{B93B5112-09D2-45D8-AFE0-D5A2D5A4583E}"/>
    <cellStyle name="Hyperlink 18" xfId="256" hidden="1" xr:uid="{D93B1384-DDB8-4DB3-B920-12B79C04E40A}"/>
    <cellStyle name="Hyperlink 18" xfId="221" hidden="1" xr:uid="{1837B017-70EA-4E1E-97BA-1BBB54E4EE03}"/>
    <cellStyle name="Hyperlink 18" xfId="273" hidden="1" xr:uid="{9A6DCA79-0E6A-4817-BD0B-433A7AA3E270}"/>
    <cellStyle name="Hyperlink 18" xfId="293" hidden="1" xr:uid="{6705C732-B9BF-4A5A-88AD-EC5A6073B4DE}"/>
    <cellStyle name="Hyperlink 18" xfId="313" hidden="1" xr:uid="{F1D189A4-A2B9-4E13-B882-8B2A8218B22F}"/>
    <cellStyle name="Hyperlink 18" xfId="333" hidden="1" xr:uid="{683BDC9A-7A00-4906-BEC4-A2E4B6967DBA}"/>
    <cellStyle name="Hyperlink 18" xfId="353" hidden="1" xr:uid="{E7C0F425-D87B-40E1-BC86-88166E9C7DA1}"/>
    <cellStyle name="Hyperlink 18" xfId="374" hidden="1" xr:uid="{7CC4C67E-BEB0-4004-BA3B-FDF684F6A0C7}"/>
    <cellStyle name="Hyperlink 18" xfId="394" hidden="1" xr:uid="{59383FF8-C146-4F69-B1C1-F2FA75254F35}"/>
    <cellStyle name="Hyperlink 18" xfId="132" hidden="1" xr:uid="{095A1363-449F-400A-BE4C-800F8011B710}"/>
    <cellStyle name="Hyperlink 18" xfId="464" hidden="1" xr:uid="{75837363-8ADB-4DE1-BE1E-ED26D7F9151F}"/>
    <cellStyle name="Hyperlink 18" xfId="491" hidden="1" xr:uid="{BE87A5FA-AEFD-4E2D-8AFC-C7BD5AA10306}"/>
    <cellStyle name="Hyperlink 18" xfId="523" hidden="1" xr:uid="{62CFC64A-1561-4ECA-8558-25CF9DC1F76C}"/>
    <cellStyle name="Hyperlink 18" xfId="489" hidden="1" xr:uid="{456273DE-A708-475D-B244-2BE5A9C3A4B8}"/>
    <cellStyle name="Hyperlink 18" xfId="540" hidden="1" xr:uid="{EBB07283-964C-4FD4-8B3B-800ED5F93E56}"/>
    <cellStyle name="Hyperlink 18" xfId="559" hidden="1" xr:uid="{DBFC3F86-7586-4880-B80B-56AD342EAEBF}"/>
    <cellStyle name="Hyperlink 18" xfId="578" hidden="1" xr:uid="{ED5324A3-18C8-4D66-BC5D-97F1CDCE2ECF}"/>
    <cellStyle name="Hyperlink 18" xfId="597" hidden="1" xr:uid="{5844103A-4717-4F5C-B5E7-E5645763D5D5}"/>
    <cellStyle name="Hyperlink 18" xfId="616" hidden="1" xr:uid="{46AEED91-B57F-4A8D-9A11-1D094C42BDD3}"/>
    <cellStyle name="Hyperlink 18" xfId="635" hidden="1" xr:uid="{982CA58D-9248-41D0-93C8-3D62644882DD}"/>
    <cellStyle name="Hyperlink 18" xfId="654" hidden="1" xr:uid="{1B1BCC24-E4F6-4144-9841-FA131337ED53}"/>
    <cellStyle name="Hyperlink 19" xfId="136" hidden="1" xr:uid="{4FD98BF9-32AA-4E5C-963A-A717A0C844CB}"/>
    <cellStyle name="Hyperlink 19" xfId="168" hidden="1" xr:uid="{40B9CF82-FE57-4908-94F8-CBA679A3DAFA}"/>
    <cellStyle name="Hyperlink 19" xfId="225" hidden="1" xr:uid="{1115715B-65C5-463A-8BA0-EC7AEBD56154}"/>
    <cellStyle name="Hyperlink 19" xfId="257" hidden="1" xr:uid="{807BC80E-4498-46B9-8866-F54F48ADE6E6}"/>
    <cellStyle name="Hyperlink 19" xfId="218" hidden="1" xr:uid="{18D799D2-1C5B-426C-AA3C-30C9758B1278}"/>
    <cellStyle name="Hyperlink 19" xfId="274" hidden="1" xr:uid="{F9B242BC-0F18-4E85-A354-70DFACF5DFA4}"/>
    <cellStyle name="Hyperlink 19" xfId="294" hidden="1" xr:uid="{138813D3-AA3C-487A-872C-56945D9A3BBD}"/>
    <cellStyle name="Hyperlink 19" xfId="314" hidden="1" xr:uid="{D56E8670-0CEF-45CE-BF71-D6424DDAE342}"/>
    <cellStyle name="Hyperlink 19" xfId="334" hidden="1" xr:uid="{C6F91F55-2C5A-475C-AFB5-569772BE6C69}"/>
    <cellStyle name="Hyperlink 19" xfId="354" hidden="1" xr:uid="{493C45EF-5B65-4CE0-8463-F66CFEC1527D}"/>
    <cellStyle name="Hyperlink 19" xfId="375" hidden="1" xr:uid="{A0FEB673-019F-45D0-9EDC-6691AD226B9F}"/>
    <cellStyle name="Hyperlink 19" xfId="395" hidden="1" xr:uid="{3E852FA7-4785-4F4C-B60D-6FD018FFE966}"/>
    <cellStyle name="Hyperlink 19" xfId="129" hidden="1" xr:uid="{0D4BDAEC-06C0-4A3C-9C90-4B70B7AC0B5B}"/>
    <cellStyle name="Hyperlink 19" xfId="465" hidden="1" xr:uid="{B14E5909-4239-4EB7-9E0A-2AA6FC29661C}"/>
    <cellStyle name="Hyperlink 19" xfId="493" hidden="1" xr:uid="{945257AB-89F1-4485-95D9-D92EBF939CEF}"/>
    <cellStyle name="Hyperlink 19" xfId="524" hidden="1" xr:uid="{9831BCE1-B1AD-4D40-B7DA-44C0B6D99F3F}"/>
    <cellStyle name="Hyperlink 19" xfId="486" hidden="1" xr:uid="{8D4A9CA8-578F-49F3-BA00-410C507D1B88}"/>
    <cellStyle name="Hyperlink 19" xfId="541" hidden="1" xr:uid="{B1187DBA-9431-42C1-936C-E290FAB6D5F3}"/>
    <cellStyle name="Hyperlink 19" xfId="560" hidden="1" xr:uid="{6DCA154F-BD9A-4DD1-9A04-18647EE65AE8}"/>
    <cellStyle name="Hyperlink 19" xfId="579" hidden="1" xr:uid="{C9B183F9-FD98-455E-BA48-60BA6938C080}"/>
    <cellStyle name="Hyperlink 19" xfId="598" hidden="1" xr:uid="{683CD143-F51B-4BE6-A972-5CE4EB76CA72}"/>
    <cellStyle name="Hyperlink 19" xfId="617" hidden="1" xr:uid="{B3EA4675-0E3D-41C6-828B-F18C6F83CB3D}"/>
    <cellStyle name="Hyperlink 19" xfId="636" hidden="1" xr:uid="{459941CA-5722-484D-AED2-F96CC904999A}"/>
    <cellStyle name="Hyperlink 19" xfId="655" hidden="1" xr:uid="{50A31744-DB21-4273-9067-99E4849E36F6}"/>
    <cellStyle name="Hyperlink 2" xfId="85" xr:uid="{C20D21AD-C9D2-483E-9686-0BFCE4484A17}"/>
    <cellStyle name="Hyperlink 20" xfId="137" hidden="1" xr:uid="{159A42F5-148A-4547-8FD0-8A123189B1E3}"/>
    <cellStyle name="Hyperlink 20" xfId="169" hidden="1" xr:uid="{E415AFB9-C205-40EE-A557-DD7550AFE366}"/>
    <cellStyle name="Hyperlink 20" xfId="226" hidden="1" xr:uid="{D184DB17-744A-402E-A870-2B2815B82E7C}"/>
    <cellStyle name="Hyperlink 20" xfId="258" hidden="1" xr:uid="{3D135233-CF80-41CA-A684-B7533AF6C13A}"/>
    <cellStyle name="Hyperlink 20" xfId="215" hidden="1" xr:uid="{E26D3772-DA11-4287-8D9E-FACBA440CE99}"/>
    <cellStyle name="Hyperlink 20" xfId="275" hidden="1" xr:uid="{133EE5A6-451F-4B27-B242-3866EEED3403}"/>
    <cellStyle name="Hyperlink 20" xfId="295" hidden="1" xr:uid="{C3974C38-03D4-497E-8FE1-BB88E5181801}"/>
    <cellStyle name="Hyperlink 20" xfId="315" hidden="1" xr:uid="{7F6C6F3F-CB2E-44AE-8DE6-BE78A4EDC78C}"/>
    <cellStyle name="Hyperlink 20" xfId="335" hidden="1" xr:uid="{E218BC46-61C2-4F08-9DE5-B9DDCB8B990B}"/>
    <cellStyle name="Hyperlink 20" xfId="355" hidden="1" xr:uid="{647103BB-7338-4E8E-8820-15F8B98BD79F}"/>
    <cellStyle name="Hyperlink 20" xfId="376" hidden="1" xr:uid="{1760FC67-2C84-44AC-8492-BF68A29FA481}"/>
    <cellStyle name="Hyperlink 20" xfId="396" hidden="1" xr:uid="{4B7CB5FD-25A5-47C2-B8FE-A0989D01CF59}"/>
    <cellStyle name="Hyperlink 20" xfId="126" hidden="1" xr:uid="{B227B54C-6569-4F65-BD9D-906D61A90E29}"/>
    <cellStyle name="Hyperlink 20" xfId="466" hidden="1" xr:uid="{2FE1733E-3AB0-40A4-AEC0-BCF018943D20}"/>
    <cellStyle name="Hyperlink 20" xfId="494" hidden="1" xr:uid="{3868DEE5-E511-4ED5-890D-81607E0FFCCC}"/>
    <cellStyle name="Hyperlink 20" xfId="525" hidden="1" xr:uid="{81868EAA-6A6A-4B7D-ABAD-89BAEB3FCD69}"/>
    <cellStyle name="Hyperlink 20" xfId="483" hidden="1" xr:uid="{FB0A2C20-22C8-416C-8706-318EBA148CFF}"/>
    <cellStyle name="Hyperlink 20" xfId="542" hidden="1" xr:uid="{69E3B58C-F505-4605-9D2A-FC8F665DEA02}"/>
    <cellStyle name="Hyperlink 20" xfId="561" hidden="1" xr:uid="{D9B0F089-4247-42DA-B59F-88C50AB57DE9}"/>
    <cellStyle name="Hyperlink 20" xfId="580" hidden="1" xr:uid="{685E5D65-C4FB-4B03-9C1F-F5D6FBFC04AD}"/>
    <cellStyle name="Hyperlink 20" xfId="599" hidden="1" xr:uid="{60F20BAF-BDAB-4AC6-8A67-AB9AA1A6331E}"/>
    <cellStyle name="Hyperlink 20" xfId="618" hidden="1" xr:uid="{E42107CA-F0FE-4E34-8CB9-02C25D902972}"/>
    <cellStyle name="Hyperlink 20" xfId="637" hidden="1" xr:uid="{6B0031D2-60AF-4A22-822D-73048E1B98E1}"/>
    <cellStyle name="Hyperlink 20" xfId="656" hidden="1" xr:uid="{912B2456-DDAD-49E1-8872-D3F3C67719FC}"/>
    <cellStyle name="Hyperlink 21" xfId="139" hidden="1" xr:uid="{EF52F2B0-6778-4901-B5FD-0DDE40846C4B}"/>
    <cellStyle name="Hyperlink 21" xfId="170" hidden="1" xr:uid="{E63F1ADB-3236-40C4-A462-F6F6ADA9950D}"/>
    <cellStyle name="Hyperlink 21" xfId="228" hidden="1" xr:uid="{4C378035-3AB4-4AF2-A253-371FAB97C4F2}"/>
    <cellStyle name="Hyperlink 21" xfId="259" hidden="1" xr:uid="{34CFEBCA-719A-4BE4-9152-62FB0F611F9F}"/>
    <cellStyle name="Hyperlink 21" xfId="212" hidden="1" xr:uid="{BDF11CCE-F2E1-4C56-86B5-5072417AFDD1}"/>
    <cellStyle name="Hyperlink 21" xfId="276" hidden="1" xr:uid="{3E87684D-6D31-4233-9230-FA0C7B839820}"/>
    <cellStyle name="Hyperlink 21" xfId="296" hidden="1" xr:uid="{F22F5582-ECB7-4D89-80E3-053C35B9F0A1}"/>
    <cellStyle name="Hyperlink 21" xfId="316" hidden="1" xr:uid="{E00D4F2E-E353-4EAD-9B58-3DF68101EB20}"/>
    <cellStyle name="Hyperlink 21" xfId="336" hidden="1" xr:uid="{46F15293-09D8-4B77-A16E-CF1171729EA2}"/>
    <cellStyle name="Hyperlink 21" xfId="356" hidden="1" xr:uid="{A66BFA58-0F61-4B3E-ABFA-458C5B7FEDC8}"/>
    <cellStyle name="Hyperlink 21" xfId="377" hidden="1" xr:uid="{5E457D8C-22E9-42AF-A296-A91A5EC702EA}"/>
    <cellStyle name="Hyperlink 21" xfId="397" hidden="1" xr:uid="{47722A50-C721-4E78-AC2E-A7F925FB5F52}"/>
    <cellStyle name="Hyperlink 21" xfId="123" hidden="1" xr:uid="{9DE089B5-A786-4539-A7ED-35F3884153DE}"/>
    <cellStyle name="Hyperlink 21" xfId="467" hidden="1" xr:uid="{C2B690A5-CAE8-4BCA-A8E3-22BBB1AB40D0}"/>
    <cellStyle name="Hyperlink 21" xfId="496" hidden="1" xr:uid="{75058376-8A3E-4B0B-8855-B23C1443EE82}"/>
    <cellStyle name="Hyperlink 21" xfId="526" hidden="1" xr:uid="{EC6D73AE-2438-4A8B-86F3-01500AA50DA4}"/>
    <cellStyle name="Hyperlink 21" xfId="480" hidden="1" xr:uid="{7DE931EF-B8E9-4BC8-BF4F-61D693A533BE}"/>
    <cellStyle name="Hyperlink 21" xfId="543" hidden="1" xr:uid="{D7BD9492-520B-47FF-AABF-C1BB76B40150}"/>
    <cellStyle name="Hyperlink 21" xfId="562" hidden="1" xr:uid="{66D73412-878F-408E-9D41-7EE9435AF80D}"/>
    <cellStyle name="Hyperlink 21" xfId="581" hidden="1" xr:uid="{1BEA432F-37B2-4768-99A8-66E4E5E69A0F}"/>
    <cellStyle name="Hyperlink 21" xfId="600" hidden="1" xr:uid="{730EF9BE-CAB6-4FAC-8018-B49C704EF35B}"/>
    <cellStyle name="Hyperlink 21" xfId="619" hidden="1" xr:uid="{E5BBAF87-059A-4AB3-81F0-EF809FB72BD8}"/>
    <cellStyle name="Hyperlink 21" xfId="638" hidden="1" xr:uid="{2F152319-8774-4CCC-951F-AF1CBB8FCEC5}"/>
    <cellStyle name="Hyperlink 21" xfId="657" hidden="1" xr:uid="{B70FAAB9-CB4E-4C98-9848-2B60A574B3BE}"/>
    <cellStyle name="Hyperlink 22" xfId="140" hidden="1" xr:uid="{5DC28192-19AC-4215-AF8C-161C925AFC36}"/>
    <cellStyle name="Hyperlink 22" xfId="171" hidden="1" xr:uid="{1A7D36BE-BD4A-4C02-B934-58B6715D0BA6}"/>
    <cellStyle name="Hyperlink 22" xfId="229" hidden="1" xr:uid="{C3FF7073-7679-4BC5-A34B-1071F51A9998}"/>
    <cellStyle name="Hyperlink 22" xfId="260" hidden="1" xr:uid="{0BC8E542-7C64-4C2A-9D38-195E606521A6}"/>
    <cellStyle name="Hyperlink 22" xfId="209" hidden="1" xr:uid="{771624B3-47C1-4641-9430-03A704A4027C}"/>
    <cellStyle name="Hyperlink 22" xfId="277" hidden="1" xr:uid="{38BAE470-1695-45F2-A48E-C18D389EE15A}"/>
    <cellStyle name="Hyperlink 22" xfId="297" hidden="1" xr:uid="{5B08EDE4-F09C-454D-84EE-AA72046AEA43}"/>
    <cellStyle name="Hyperlink 22" xfId="317" hidden="1" xr:uid="{76338D5E-E975-4E0C-8396-6FAC8437D161}"/>
    <cellStyle name="Hyperlink 22" xfId="337" hidden="1" xr:uid="{AF27525B-AA4B-4FF6-83B4-703076BB3E71}"/>
    <cellStyle name="Hyperlink 22" xfId="357" hidden="1" xr:uid="{E3373151-0A47-4D7E-A5E2-B38001E37B7F}"/>
    <cellStyle name="Hyperlink 22" xfId="378" hidden="1" xr:uid="{1B04FCC5-AA55-4B18-8B12-35FA29533F93}"/>
    <cellStyle name="Hyperlink 22" xfId="398" hidden="1" xr:uid="{1B4E37A7-C02D-4E5E-ACD8-3A67E0BBD847}"/>
    <cellStyle name="Hyperlink 22" xfId="120" hidden="1" xr:uid="{C0A2852E-53A2-4A50-8BBE-980627468345}"/>
    <cellStyle name="Hyperlink 22" xfId="468" hidden="1" xr:uid="{E0D18004-E696-4A3F-AA91-1C383BEFC2B2}"/>
    <cellStyle name="Hyperlink 22" xfId="497" hidden="1" xr:uid="{0635DCB8-DB71-4241-B661-1A845698813B}"/>
    <cellStyle name="Hyperlink 22" xfId="527" hidden="1" xr:uid="{1D5A19D5-84BE-4EDB-A624-9AA7D2BAFE29}"/>
    <cellStyle name="Hyperlink 22" xfId="477" hidden="1" xr:uid="{1DE9F427-C6CF-44DC-8F16-CDC443960BD5}"/>
    <cellStyle name="Hyperlink 22" xfId="544" hidden="1" xr:uid="{148D3A30-E237-4395-A0E5-6885E3C49091}"/>
    <cellStyle name="Hyperlink 22" xfId="563" hidden="1" xr:uid="{458A908A-E3A2-47EF-B4A1-6E1BCC8061FE}"/>
    <cellStyle name="Hyperlink 22" xfId="582" hidden="1" xr:uid="{01D2F6E6-43AE-433B-9734-11064A664C3C}"/>
    <cellStyle name="Hyperlink 22" xfId="601" hidden="1" xr:uid="{43D5A462-E0BD-438D-B6A5-6D8383749046}"/>
    <cellStyle name="Hyperlink 22" xfId="620" hidden="1" xr:uid="{2F481ACD-7871-44C4-A4C3-12DC0B07697E}"/>
    <cellStyle name="Hyperlink 22" xfId="639" hidden="1" xr:uid="{517C2555-BB03-4763-A155-27B86B782C53}"/>
    <cellStyle name="Hyperlink 22" xfId="658" hidden="1" xr:uid="{3D96F4B1-EBC9-4F8B-9909-4F1702329CC6}"/>
    <cellStyle name="Hyperlink 23" xfId="142" hidden="1" xr:uid="{941590EE-780C-49F6-B0CD-43FD335FC2FB}"/>
    <cellStyle name="Hyperlink 23" xfId="172" hidden="1" xr:uid="{05309D71-039B-4650-B5DF-15CEDD908AA3}"/>
    <cellStyle name="Hyperlink 23" xfId="231" hidden="1" xr:uid="{B46870B4-3DCA-490F-950E-D0CA5C22A333}"/>
    <cellStyle name="Hyperlink 23" xfId="261" hidden="1" xr:uid="{8DEAA93D-EBAA-4A36-8862-77B8E1F6864B}"/>
    <cellStyle name="Hyperlink 23" xfId="206" hidden="1" xr:uid="{4C506C86-249A-475D-9D58-69E7E55BF585}"/>
    <cellStyle name="Hyperlink 23" xfId="278" hidden="1" xr:uid="{20E5F001-E4A1-4D46-A1FA-AE8BEFE97641}"/>
    <cellStyle name="Hyperlink 23" xfId="298" hidden="1" xr:uid="{0C777C80-A8F7-459B-B9A1-E572D670A558}"/>
    <cellStyle name="Hyperlink 23" xfId="318" hidden="1" xr:uid="{FA24C815-89E9-4337-9888-898A4A97DDDA}"/>
    <cellStyle name="Hyperlink 23" xfId="338" hidden="1" xr:uid="{2AAAA45C-FE89-427B-A758-EAAA03FD6D88}"/>
    <cellStyle name="Hyperlink 23" xfId="358" hidden="1" xr:uid="{C0C00269-ACA7-421E-A113-4DED5C3ED0E1}"/>
    <cellStyle name="Hyperlink 23" xfId="379" hidden="1" xr:uid="{63029AAF-D0EF-47B4-9CD4-35AB0329EF09}"/>
    <cellStyle name="Hyperlink 23" xfId="399" hidden="1" xr:uid="{B8F0B50A-E010-48AE-A3B3-EAEBF90AAE54}"/>
    <cellStyle name="Hyperlink 23" xfId="117" hidden="1" xr:uid="{2D1F8289-C2AD-4A63-BC48-909F61E7DBE1}"/>
    <cellStyle name="Hyperlink 23" xfId="469" hidden="1" xr:uid="{1C94D2B5-E1A4-430F-9C03-59A9F32B092A}"/>
    <cellStyle name="Hyperlink 23" xfId="499" hidden="1" xr:uid="{C832D5A7-E126-4EA7-B41F-6D585A20F751}"/>
    <cellStyle name="Hyperlink 23" xfId="528" hidden="1" xr:uid="{E5A4C0AF-2BEE-4190-9854-FDEFAE4120F9}"/>
    <cellStyle name="Hyperlink 23" xfId="474" hidden="1" xr:uid="{FAB04E96-8C12-4898-9703-D83F50B914B9}"/>
    <cellStyle name="Hyperlink 23" xfId="545" hidden="1" xr:uid="{757EB273-7CD5-483E-9632-40F4D3823634}"/>
    <cellStyle name="Hyperlink 23" xfId="564" hidden="1" xr:uid="{E1BDBCE7-B372-471C-8E9C-6E6CCA9BB5C8}"/>
    <cellStyle name="Hyperlink 23" xfId="583" hidden="1" xr:uid="{264B4ECA-92BD-4142-AD64-5B31EBB5D0EE}"/>
    <cellStyle name="Hyperlink 23" xfId="602" hidden="1" xr:uid="{F0D0D7EB-5C90-4E49-B954-06655648B388}"/>
    <cellStyle name="Hyperlink 23" xfId="621" hidden="1" xr:uid="{37F0CC9E-4440-43FB-8085-1FA66808D4FF}"/>
    <cellStyle name="Hyperlink 23" xfId="640" hidden="1" xr:uid="{03191B61-6463-4265-ABAA-DDF7DDE32212}"/>
    <cellStyle name="Hyperlink 23" xfId="659" hidden="1" xr:uid="{A600EE80-99FD-4309-BC25-A8F3488B5D8D}"/>
    <cellStyle name="Hyperlink 3" xfId="92" xr:uid="{F8258B36-4C1E-4859-8FAC-BA93187050ED}"/>
    <cellStyle name="Hyperlink 4" xfId="83" xr:uid="{D43F96D5-F5C5-439E-ACC0-6127EFB664D0}"/>
    <cellStyle name="Hyperlink 5" xfId="115" hidden="1" xr:uid="{C349072F-74DF-4245-BE0C-C0AB4177B893}"/>
    <cellStyle name="Hyperlink 5" xfId="144" hidden="1" xr:uid="{5AA2A6F8-DCA0-4B46-BE68-0F7638710BA3}"/>
    <cellStyle name="Hyperlink 5" xfId="204" hidden="1" xr:uid="{F6276700-8E93-4C45-8C54-BD273DBFDFF3}"/>
    <cellStyle name="Hyperlink 5" xfId="233" hidden="1" xr:uid="{46D3DCAB-B03F-4DF1-99AB-50FDA2ED0FD1}"/>
    <cellStyle name="Hyperlink 5" xfId="249" hidden="1" xr:uid="{4B2B4705-8F54-4117-8D75-0105F5742EC3}"/>
    <cellStyle name="Hyperlink 5" xfId="183" hidden="1" xr:uid="{AC323C8E-8603-442E-A016-7E11EA58A278}"/>
    <cellStyle name="Hyperlink 5" xfId="280" hidden="1" xr:uid="{E24AC355-D1E6-4837-BEF8-0AF510FF850C}"/>
    <cellStyle name="Hyperlink 5" xfId="300" hidden="1" xr:uid="{6206159B-755D-495C-8E60-A3B146B578B5}"/>
    <cellStyle name="Hyperlink 5" xfId="319" xr:uid="{415D3AE1-6058-4F45-9F78-B6F4A05AB3B0}"/>
    <cellStyle name="Hyperlink 5 2" xfId="320" hidden="1" xr:uid="{04C698C9-6826-4C03-9E0C-794E8CCA274F}"/>
    <cellStyle name="Hyperlink 5 2" xfId="340" hidden="1" xr:uid="{B33F8A53-062F-480F-B6F0-4D853DC23D40}"/>
    <cellStyle name="Hyperlink 5 2" xfId="361" hidden="1" xr:uid="{B32872BB-7F3D-427E-A0EA-810650BBFC99}"/>
    <cellStyle name="Hyperlink 5 2" xfId="381" hidden="1" xr:uid="{F86F8E62-0D1E-4CC0-A43A-F122767275C4}"/>
    <cellStyle name="Hyperlink 5 2" xfId="584" hidden="1" xr:uid="{100ECF4D-0A6C-4511-A9D0-CAC0F44B0BD4}"/>
    <cellStyle name="Hyperlink 5 2" xfId="603" hidden="1" xr:uid="{EE608088-D071-4042-B0E9-45BCF11AFEBB}"/>
    <cellStyle name="Hyperlink 5 2" xfId="622" hidden="1" xr:uid="{9B8F044E-86A0-4CFF-A3FB-7E24D9FC1771}"/>
    <cellStyle name="Hyperlink 5 2" xfId="641" hidden="1" xr:uid="{14D09CA3-1F2D-4950-A45F-59922D13776F}"/>
    <cellStyle name="Hyperlink 5 2" xfId="160" hidden="1" xr:uid="{5E4F2EBC-F4F1-4A83-95EC-5BB5DC77F20C}"/>
    <cellStyle name="Hyperlink 5 2" xfId="81" hidden="1" xr:uid="{2EED5B8C-0A86-47BD-A7F9-5A6CEBC1597E}"/>
    <cellStyle name="Hyperlink 5 2" xfId="472" hidden="1" xr:uid="{D79395D0-8787-45D0-8FD2-7120BA865D91}"/>
    <cellStyle name="Hyperlink 5 2" xfId="500" hidden="1" xr:uid="{37C7FA06-E733-443F-B209-C4316B59167D}"/>
    <cellStyle name="Hyperlink 5 2" xfId="516" hidden="1" xr:uid="{A1D37D84-45D7-42A5-A715-32BD326F487E}"/>
    <cellStyle name="Hyperlink 5 2" xfId="471" hidden="1" xr:uid="{31A393D7-B336-456E-9C20-5E796C11E7EB}"/>
    <cellStyle name="Hyperlink 5 2" xfId="546" hidden="1" xr:uid="{BC549AF1-8F25-4C56-9F55-5D925BDD3882}"/>
    <cellStyle name="Hyperlink 5 2" xfId="565" hidden="1" xr:uid="{345B04F6-2468-49A9-9711-951A7081FC3B}"/>
    <cellStyle name="Hyperlink 6" xfId="116" hidden="1" xr:uid="{2AE1555B-CB3F-4533-916A-91C80447C643}"/>
    <cellStyle name="Hyperlink 6" xfId="163" hidden="1" xr:uid="{D040C2BE-5D69-40E8-9166-3A47C84E2895}"/>
    <cellStyle name="Hyperlink 6" xfId="205" hidden="1" xr:uid="{BD35EFAA-177D-4D37-A608-60DE9467C3CF}"/>
    <cellStyle name="Hyperlink 6" xfId="252" hidden="1" xr:uid="{89645ABD-9051-4E00-A31A-E20A377797EE}"/>
    <cellStyle name="Hyperlink 6" xfId="247" hidden="1" xr:uid="{468D2E21-05D0-4714-987F-9E750F70A2F2}"/>
    <cellStyle name="Hyperlink 6" xfId="269" hidden="1" xr:uid="{AC79E3EF-9CE0-4508-97CD-60023E4C34F7}"/>
    <cellStyle name="Hyperlink 6" xfId="281" hidden="1" xr:uid="{3D4A48BA-3E19-4F8B-BD82-7FB0B7A62359}"/>
    <cellStyle name="Hyperlink 6" xfId="309" hidden="1" xr:uid="{5A1B133E-AC4F-463B-90CF-0774E911FBBF}"/>
    <cellStyle name="Hyperlink 6" xfId="321" hidden="1" xr:uid="{4BE2FCCE-D093-4F70-A1C6-27213CCB6860}"/>
    <cellStyle name="Hyperlink 6" xfId="349" hidden="1" xr:uid="{320DDC17-72F6-4AD5-8F3A-E0C981612937}"/>
    <cellStyle name="Hyperlink 6" xfId="362" hidden="1" xr:uid="{E130FA72-F5C8-40E9-AB81-687B1A3D6946}"/>
    <cellStyle name="Hyperlink 6" xfId="390" hidden="1" xr:uid="{4DBB2D60-848A-4D49-80FA-33DCEE64D512}"/>
    <cellStyle name="Hyperlink 6" xfId="158" hidden="1" xr:uid="{48B30C14-149C-41D1-B928-FF3ED6072EC8}"/>
    <cellStyle name="Hyperlink 6" xfId="460" hidden="1" xr:uid="{F59CD7BC-4214-4DF9-B8AB-661C476A52E0}"/>
    <cellStyle name="Hyperlink 6" xfId="473" hidden="1" xr:uid="{75365D37-B712-4E61-A505-1253E31D9B65}"/>
    <cellStyle name="Hyperlink 6" xfId="519" hidden="1" xr:uid="{BB32B891-ED69-49C0-9834-2F55053B1FC2}"/>
    <cellStyle name="Hyperlink 6" xfId="514" hidden="1" xr:uid="{8E89FE11-6F41-48F5-B386-5AD7A17EFDA7}"/>
    <cellStyle name="Hyperlink 6" xfId="536" hidden="1" xr:uid="{B660DC79-5EA6-48B3-BBAC-FDB30CE467CF}"/>
    <cellStyle name="Hyperlink 6" xfId="547" hidden="1" xr:uid="{33ED3B7B-EE6E-412A-B87B-86C64F67C0B8}"/>
    <cellStyle name="Hyperlink 6" xfId="574" hidden="1" xr:uid="{FA702D75-B8E2-4D22-9358-B2CA0D3E282A}"/>
    <cellStyle name="Hyperlink 6" xfId="585" hidden="1" xr:uid="{59DBC6ED-32A4-49C3-95E2-73C7E694812E}"/>
    <cellStyle name="Hyperlink 6" xfId="612" hidden="1" xr:uid="{8B45DCDB-A091-43F8-B0B4-5BC3FA9D5590}"/>
    <cellStyle name="Hyperlink 6" xfId="623" hidden="1" xr:uid="{04798874-D627-4696-9909-3B1FE7639B4B}"/>
    <cellStyle name="Hyperlink 6" xfId="650" hidden="1" xr:uid="{5A8765AB-427D-416F-869F-2CDF829887C2}"/>
    <cellStyle name="Hyperlink 7" xfId="118" hidden="1" xr:uid="{D3FCE13D-1FEE-4026-9F8A-88A91D0688D6}"/>
    <cellStyle name="Hyperlink 7" xfId="162" hidden="1" xr:uid="{378A3D01-DBCC-4AAA-B232-2097CCB390B0}"/>
    <cellStyle name="Hyperlink 7" xfId="207" hidden="1" xr:uid="{03F9EC7C-DF66-4990-BCF1-AD63D2C49C7F}"/>
    <cellStyle name="Hyperlink 7" xfId="251" hidden="1" xr:uid="{39319F56-1D02-40FF-A01C-EF949CA8EB9B}"/>
    <cellStyle name="Hyperlink 7" xfId="246" hidden="1" xr:uid="{8E1FBF20-12A0-4959-AB7A-74A033B8A272}"/>
    <cellStyle name="Hyperlink 7" xfId="268" hidden="1" xr:uid="{98D04FA3-C8EC-4894-9806-7009A877AE75}"/>
    <cellStyle name="Hyperlink 7" xfId="282" hidden="1" xr:uid="{EDC766CE-3787-4105-B0B6-DB5D1096B062}"/>
    <cellStyle name="Hyperlink 7" xfId="308" hidden="1" xr:uid="{D98D0CE8-619C-4161-B9F1-7031BBB01ED3}"/>
    <cellStyle name="Hyperlink 7" xfId="322" hidden="1" xr:uid="{511735A8-391D-4B6E-B2E2-82A15323C657}"/>
    <cellStyle name="Hyperlink 7" xfId="348" hidden="1" xr:uid="{C913CEB5-90E5-4858-A202-EF3878A11FBB}"/>
    <cellStyle name="Hyperlink 7" xfId="363" hidden="1" xr:uid="{A115A145-3242-4482-B97C-8C7601FCF731}"/>
    <cellStyle name="Hyperlink 7" xfId="389" hidden="1" xr:uid="{51CCC459-3AC5-49C7-B024-58F67488B488}"/>
    <cellStyle name="Hyperlink 7" xfId="157" hidden="1" xr:uid="{21B0A4DC-ECEB-421E-BD89-314B7116DB88}"/>
    <cellStyle name="Hyperlink 7" xfId="459" hidden="1" xr:uid="{C8ACCBB2-BBDE-46FB-A7DA-ACCADB3F07C4}"/>
    <cellStyle name="Hyperlink 7" xfId="475" hidden="1" xr:uid="{398C0126-9067-4EA2-A363-A88801BF18D1}"/>
    <cellStyle name="Hyperlink 7" xfId="518" hidden="1" xr:uid="{E1A85C57-B42C-4742-89F1-B1972A82B247}"/>
    <cellStyle name="Hyperlink 7" xfId="513" hidden="1" xr:uid="{4C2C369E-ED2F-4A00-97C9-106D69616C14}"/>
    <cellStyle name="Hyperlink 7" xfId="535" hidden="1" xr:uid="{8D85AF64-2316-4BB9-9575-CB1A512B8B89}"/>
    <cellStyle name="Hyperlink 7" xfId="548" hidden="1" xr:uid="{574C86C7-CF1D-4952-AD9E-01BDBA81F8A9}"/>
    <cellStyle name="Hyperlink 7" xfId="573" hidden="1" xr:uid="{1437DE31-62D5-4333-98B6-BBA57F315E06}"/>
    <cellStyle name="Hyperlink 7" xfId="586" hidden="1" xr:uid="{3C2D54BE-A59A-44A1-BD6F-851539C38870}"/>
    <cellStyle name="Hyperlink 7" xfId="611" hidden="1" xr:uid="{15334488-BFB2-4625-9668-243134FD128B}"/>
    <cellStyle name="Hyperlink 7" xfId="624" hidden="1" xr:uid="{6EC9B5B5-A0AD-4533-BB8B-4DFF3E392BE1}"/>
    <cellStyle name="Hyperlink 7" xfId="649" hidden="1" xr:uid="{936B1D27-F84A-4166-891A-BFBFE998FAC1}"/>
    <cellStyle name="Hyperlink 8" xfId="119" hidden="1" xr:uid="{FFE40546-2628-4482-9033-D81C127E59C4}"/>
    <cellStyle name="Hyperlink 8" xfId="161" hidden="1" xr:uid="{1784E1FF-2B8F-4B1A-A72C-2D7719585E93}"/>
    <cellStyle name="Hyperlink 8" xfId="208" hidden="1" xr:uid="{A1E03973-7BD5-4E27-849E-A8E1CA22AD8C}"/>
    <cellStyle name="Hyperlink 8" xfId="250" hidden="1" xr:uid="{C8E7C356-7202-4794-8FDC-F3C866DE04A0}"/>
    <cellStyle name="Hyperlink 8" xfId="244" hidden="1" xr:uid="{A31F7ADE-CC34-4CF6-BB97-F4AC68872FDA}"/>
    <cellStyle name="Hyperlink 8" xfId="267" hidden="1" xr:uid="{244174DB-DC43-4BB7-A956-A8F6C12B5BE7}"/>
    <cellStyle name="Hyperlink 8" xfId="283" hidden="1" xr:uid="{442C2957-7894-40B4-8B24-EBF12DE65C1E}"/>
    <cellStyle name="Hyperlink 8" xfId="307" hidden="1" xr:uid="{6559E126-2AB0-45B3-B1CC-EEE2BBD05E46}"/>
    <cellStyle name="Hyperlink 8" xfId="323" hidden="1" xr:uid="{E277E1A1-66F3-4EC5-B7A1-9355EAFD075F}"/>
    <cellStyle name="Hyperlink 8" xfId="347" hidden="1" xr:uid="{EA68ADCF-00A8-42C9-94A0-8F0F3A9BF088}"/>
    <cellStyle name="Hyperlink 8" xfId="364" hidden="1" xr:uid="{583687FB-49BE-4D4C-9FA5-E9F2DFBA7C73}"/>
    <cellStyle name="Hyperlink 8" xfId="388" hidden="1" xr:uid="{7B7B7F49-1F0D-4FAF-827A-0A17D300CBD3}"/>
    <cellStyle name="Hyperlink 8" xfId="155" hidden="1" xr:uid="{137AFF66-A2AE-48D7-965E-0C765A5F47E4}"/>
    <cellStyle name="Hyperlink 8" xfId="458" hidden="1" xr:uid="{A637ACC2-504D-4971-A605-7063850141AA}"/>
    <cellStyle name="Hyperlink 8" xfId="476" hidden="1" xr:uid="{6C96B616-5EA0-4BAE-A347-5E53E9AA6E56}"/>
    <cellStyle name="Hyperlink 8" xfId="517" hidden="1" xr:uid="{6936703D-D1BC-477C-8ACB-C4BDA129192C}"/>
    <cellStyle name="Hyperlink 8" xfId="511" hidden="1" xr:uid="{25222617-E734-4B12-96BE-97E0C28DFDE5}"/>
    <cellStyle name="Hyperlink 8" xfId="534" hidden="1" xr:uid="{8501EF18-7307-4035-AC9A-F4F835C0EE8E}"/>
    <cellStyle name="Hyperlink 8" xfId="549" hidden="1" xr:uid="{8E3592A3-25BA-4FD1-AB70-4108C718B1AB}"/>
    <cellStyle name="Hyperlink 8" xfId="572" hidden="1" xr:uid="{1DC93A3B-F078-4DEA-8C16-76CBA4C99E5C}"/>
    <cellStyle name="Hyperlink 8" xfId="587" hidden="1" xr:uid="{4D2F4B5E-B8E5-455F-AFBB-060066A8CF5A}"/>
    <cellStyle name="Hyperlink 8" xfId="610" hidden="1" xr:uid="{27772548-9FAD-43F1-A8E9-4A9B4FC67E71}"/>
    <cellStyle name="Hyperlink 8" xfId="625" hidden="1" xr:uid="{39F1C56D-CBB9-4CC3-A16C-B2079D4E7A78}"/>
    <cellStyle name="Hyperlink 8" xfId="648" hidden="1" xr:uid="{446E62E8-1BBA-455A-9FDA-443A78030E43}"/>
    <cellStyle name="Hyperlink 9" xfId="121" hidden="1" xr:uid="{2176EA6A-3899-4378-93F9-7FE3E72B5A68}"/>
    <cellStyle name="Hyperlink 9" xfId="159" hidden="1" xr:uid="{464A7A5A-D454-45EE-87D8-DDF26C49DC22}"/>
    <cellStyle name="Hyperlink 9" xfId="210" hidden="1" xr:uid="{5D50DB51-ACE2-4D63-A32C-593FECB24C1F}"/>
    <cellStyle name="Hyperlink 9" xfId="248" hidden="1" xr:uid="{5D57B227-A473-49A8-B157-2E4DA6EAC0D5}"/>
    <cellStyle name="Hyperlink 9" xfId="242" hidden="1" xr:uid="{31470AC4-F2F3-4906-99F8-9D8C17BD73B4}"/>
    <cellStyle name="Hyperlink 9" xfId="266" hidden="1" xr:uid="{75A924CB-34F3-485B-81BA-CC7150BFE94F}"/>
    <cellStyle name="Hyperlink 9" xfId="284" hidden="1" xr:uid="{0CD2137A-5F61-4CFF-8496-9C3AFD2922BB}"/>
    <cellStyle name="Hyperlink 9" xfId="306" hidden="1" xr:uid="{17737C36-9DF4-4BCF-A598-0C5398474421}"/>
    <cellStyle name="Hyperlink 9" xfId="324" hidden="1" xr:uid="{516C15CE-C7A2-4E44-9D13-FE60586DE75A}"/>
    <cellStyle name="Hyperlink 9" xfId="346" hidden="1" xr:uid="{941E2830-1AAD-43B1-A49A-DDF6E8A4FD10}"/>
    <cellStyle name="Hyperlink 9" xfId="365" hidden="1" xr:uid="{25CB771E-DC9A-4788-9118-97EB321EE7B1}"/>
    <cellStyle name="Hyperlink 9" xfId="387" hidden="1" xr:uid="{97509894-0FD5-42DE-B272-EA854AD241DB}"/>
    <cellStyle name="Hyperlink 9" xfId="153" hidden="1" xr:uid="{9119DA21-757B-4440-B55B-B235C87ACAA8}"/>
    <cellStyle name="Hyperlink 9" xfId="457" hidden="1" xr:uid="{BD785F71-971B-4F5B-8AC5-61641D5A896F}"/>
    <cellStyle name="Hyperlink 9" xfId="478" hidden="1" xr:uid="{6F7FAEF3-CC85-4330-8490-AEEF6FC2AABD}"/>
    <cellStyle name="Hyperlink 9" xfId="515" hidden="1" xr:uid="{156CA4A0-30BB-466D-94D5-2DD752CE70C4}"/>
    <cellStyle name="Hyperlink 9" xfId="509" hidden="1" xr:uid="{F5D41F1E-A24A-4917-BD99-29429B9CC602}"/>
    <cellStyle name="Hyperlink 9" xfId="533" hidden="1" xr:uid="{4026F28A-AB12-41BB-AD98-CE3FD389776C}"/>
    <cellStyle name="Hyperlink 9" xfId="550" hidden="1" xr:uid="{BD5E8B18-7B57-451C-803D-AA94C2F0AA15}"/>
    <cellStyle name="Hyperlink 9" xfId="571" hidden="1" xr:uid="{CEAE97AE-8DED-4B5E-AF45-503001AA882C}"/>
    <cellStyle name="Hyperlink 9" xfId="588" hidden="1" xr:uid="{571D8B83-E69E-48BF-8355-3BF6E30D78BF}"/>
    <cellStyle name="Hyperlink 9" xfId="609" hidden="1" xr:uid="{305C5302-0C31-4B39-B6B2-95E398B6424F}"/>
    <cellStyle name="Hyperlink 9" xfId="626" hidden="1" xr:uid="{D67320DE-3D30-44EE-9535-AF52FD779B25}"/>
    <cellStyle name="Hyperlink 9" xfId="647" hidden="1" xr:uid="{EF5C5950-4C11-4A19-8BA9-0642645F5719}"/>
    <cellStyle name="Invoer 2" xfId="410" xr:uid="{77EE8813-1ECB-4DD9-B4B4-CE666F741C7F}"/>
    <cellStyle name="Komma 2" xfId="3" xr:uid="{5721F42C-7EBC-4D4C-AB9C-D3D602658CE3}"/>
    <cellStyle name="Komma 2 2" xfId="16" xr:uid="{8E0131B9-95FF-498E-8146-A5EF7CB2DA5C}"/>
    <cellStyle name="Komma 2 2 2" xfId="39" xr:uid="{19D13D94-C28B-447D-80C8-2B069FB11106}"/>
    <cellStyle name="Komma 2 3" xfId="22" xr:uid="{B620F69D-DB8E-4A7C-89BA-4C669C347B0E}"/>
    <cellStyle name="Komma 2 3 2" xfId="45" xr:uid="{7654C6CB-C08C-437F-9EE1-08B31871A5C4}"/>
    <cellStyle name="Komma 2 4" xfId="25" xr:uid="{AB287A1C-AE59-4960-8E6D-B980CF32A1C5}"/>
    <cellStyle name="Komma 2 5" xfId="28" xr:uid="{B4E461C9-6FC4-4BD7-9E2C-892CEDD87F1B}"/>
    <cellStyle name="Komma 2 6" xfId="31" xr:uid="{2977E1A9-D856-48ED-BE82-6A5E89CDF45F}"/>
    <cellStyle name="Komma 2 7" xfId="48" xr:uid="{DC9A066A-DD9D-4BAD-8C8B-3F6A547B73D6}"/>
    <cellStyle name="Komma 2 7 2" xfId="65" xr:uid="{86EE9D6F-5DE4-4A51-B9F1-7815F2B79D97}"/>
    <cellStyle name="Komma 2 8" xfId="54" xr:uid="{FD47A267-AF2F-45AF-8E91-49C1358D5D93}"/>
    <cellStyle name="Komma 2 8 2" xfId="62" xr:uid="{E1E9738C-6BB6-43E5-9CC7-4CE0BD2A0F45}"/>
    <cellStyle name="Komma 2 8 3" xfId="663" xr:uid="{88DD66A5-7244-4AE0-B878-DD82FD0449A2}"/>
    <cellStyle name="Komma 3" xfId="7" xr:uid="{55D1162F-D911-1C4A-956E-22FCBB44BAF4}"/>
    <cellStyle name="Komma 3 2" xfId="34" xr:uid="{32986829-D379-4CD2-96AB-47E53855F64C}"/>
    <cellStyle name="Komma 3 3" xfId="424" xr:uid="{1FBFF5BC-3F3F-41FA-A5EB-9D75D3F579A0}"/>
    <cellStyle name="Komma 4" xfId="49" xr:uid="{CCC4D547-B348-4B18-A9BE-A77965381CC0}"/>
    <cellStyle name="Kop 1 2" xfId="411" xr:uid="{97154697-E54D-4B68-8DF0-50E3B28EC70A}"/>
    <cellStyle name="Kop 2 2" xfId="412" xr:uid="{7E002D9F-97C9-4533-A33F-A467202B3868}"/>
    <cellStyle name="Kop 3 2" xfId="413" xr:uid="{2DDBF241-C191-4B28-9B20-C742D1E0B91C}"/>
    <cellStyle name="Kop 4 2" xfId="414" xr:uid="{4454B2DD-C0CC-4CDE-9596-B60555DF0824}"/>
    <cellStyle name="Neutraal 2" xfId="415" xr:uid="{D95E96AE-1E80-494E-9397-7B4109641FAF}"/>
    <cellStyle name="Neutraal 3" xfId="174" xr:uid="{4F617A8C-8DCB-4B22-8C1E-3B0703595EBB}"/>
    <cellStyle name="Normal 2" xfId="88" xr:uid="{6429FAE1-590E-4395-9EC6-6A59AEB5F5D8}"/>
    <cellStyle name="Normal 2 2" xfId="100" xr:uid="{6202F280-4258-4BEC-B0B7-52D15E3D53F2}"/>
    <cellStyle name="Normal 2 2 2" xfId="189" xr:uid="{ED58E7FC-408B-4491-A35B-11D3EB0E905D}"/>
    <cellStyle name="Normal 2 3" xfId="403" xr:uid="{9A52D451-EF40-4100-ABB1-58F31164FCA9}"/>
    <cellStyle name="Normal 2 4" xfId="176" xr:uid="{6AC5D29F-0C84-4A08-9DDD-55C6BD84CB6F}"/>
    <cellStyle name="Normal 3" xfId="90" xr:uid="{5D4A0D89-E6FA-4098-99EE-D6A5E4BA0E13}"/>
    <cellStyle name="Normal 3 2" xfId="103" xr:uid="{DB4AF4E2-6CAB-466C-BC8A-96C275D27785}"/>
    <cellStyle name="Normal 3 2 2" xfId="192" xr:uid="{AD3B2CEB-56C9-4496-B783-0771E4F938E9}"/>
    <cellStyle name="Normal 3 3" xfId="451" xr:uid="{B7D0B88E-ACDC-4261-BF42-BBA4E2A7F000}"/>
    <cellStyle name="Normal 3 4" xfId="175" xr:uid="{2E7AF5D3-FF0E-49EE-8E75-390DC033E5A8}"/>
    <cellStyle name="Normal 4" xfId="91" xr:uid="{D54594F7-8C3D-4969-AEC3-49ED341474A8}"/>
    <cellStyle name="Normal 4 2" xfId="104" xr:uid="{B09D0D6E-2FB7-4AE9-9875-0A50E7F2D712}"/>
    <cellStyle name="Normal 4 2 2" xfId="193" xr:uid="{7B844AE0-9050-431C-8A7A-BE18769EBF7A}"/>
    <cellStyle name="Normal 4 3" xfId="184" xr:uid="{0CDD2103-8F6E-4A34-AF34-25F75B3A94AE}"/>
    <cellStyle name="Normal 5" xfId="94" xr:uid="{BC8096EA-DB3D-4E51-BDF0-A83CB7F8CE13}"/>
    <cellStyle name="Notitie 2" xfId="417" xr:uid="{1A176C11-A109-4A43-9027-AB47CEE1A1D5}"/>
    <cellStyle name="Notitie 2 2" xfId="450" xr:uid="{467A2F35-484A-47FB-BA23-6DBB157903B9}"/>
    <cellStyle name="Notitie 3" xfId="416" xr:uid="{AA46CACB-C99C-488D-BC62-17B2EFDA7520}"/>
    <cellStyle name="Ongeldig 2" xfId="418" xr:uid="{0DB879E7-A44D-48FD-A185-CA71E1F7BCE8}"/>
    <cellStyle name="Procent 2" xfId="4" xr:uid="{689409AF-2D87-1D4A-9FFA-58B785BDE6F5}"/>
    <cellStyle name="Procent 2 2" xfId="10" xr:uid="{54631E56-97F9-FF40-B362-4E4F368251B3}"/>
    <cellStyle name="Procent 2 3" xfId="19" xr:uid="{DE0F51B9-B102-442F-A92C-15595437F921}"/>
    <cellStyle name="Procent 2 3 2" xfId="42" xr:uid="{6D87A063-093A-42B0-89DE-5490A4C53A3A}"/>
    <cellStyle name="Procent 2 3 2 2" xfId="70" xr:uid="{CE3DD68D-C3A6-4938-899A-4A2242F7F2BC}"/>
    <cellStyle name="Procent 2 3 2 3" xfId="79" xr:uid="{04514DA9-21F9-4287-A527-CEE2A054489E}"/>
    <cellStyle name="Procent 2 3 2 3 2" xfId="671" xr:uid="{1D433544-F5B7-476E-9F16-86262C0D7B15}"/>
    <cellStyle name="Procent 2 3 2 4" xfId="674" xr:uid="{C0E5F265-A036-4C89-8BB6-557507C9122D}"/>
    <cellStyle name="Procent 2 3 2 5" xfId="683" xr:uid="{CF800912-80E0-44D5-965B-AD0CF55EEB3C}"/>
    <cellStyle name="Procent 2 4" xfId="32" xr:uid="{7BE6E0D4-DB75-4F83-90AF-E9ED4BB73BF2}"/>
    <cellStyle name="Standaard" xfId="0" builtinId="0"/>
    <cellStyle name="Standaard 2" xfId="1" xr:uid="{7A45E8BB-B0DD-2345-854A-9652251CE7F1}"/>
    <cellStyle name="Standaard 2 10" xfId="50" xr:uid="{FB5F145C-9FD7-4912-9C31-4E10D67A9940}"/>
    <cellStyle name="Standaard 2 10 2" xfId="200" xr:uid="{F8FCFD32-DFB4-44A6-AD73-D81A45ED8441}"/>
    <cellStyle name="Standaard 2 10 3" xfId="111" xr:uid="{4128B76C-D7A8-4994-AB1B-519234A06096}"/>
    <cellStyle name="Standaard 2 11" xfId="52" xr:uid="{05C5126C-A381-4E9E-B795-174506C0358D}"/>
    <cellStyle name="Standaard 2 11 2" xfId="59" xr:uid="{8AE985A0-0A9A-42D6-B780-5EAFEAF48CA1}"/>
    <cellStyle name="Standaard 2 11 2 2" xfId="188" xr:uid="{F2D6CCDE-6E8F-4440-8BB0-02D7EB69ACC0}"/>
    <cellStyle name="Standaard 2 11 3" xfId="99" xr:uid="{2D86D5B9-52A6-4876-89CE-13EAA0A6E85F}"/>
    <cellStyle name="Standaard 2 11 4" xfId="660" xr:uid="{E85FC7DC-870F-4A00-85C9-A545DE4BD3F5}"/>
    <cellStyle name="Standaard 2 12" xfId="112" xr:uid="{A4C3309E-7825-441F-9BDA-CCF4D4316C2E}"/>
    <cellStyle name="Standaard 2 12 2" xfId="201" xr:uid="{10E80200-34D8-4436-898C-79B5AA5DEC87}"/>
    <cellStyle name="Standaard 2 13" xfId="404" xr:uid="{01B929C7-F56F-4F88-97C9-82DDC36CDFE1}"/>
    <cellStyle name="Standaard 2 14" xfId="179" xr:uid="{4282BB9D-4705-4C57-9A87-6E12C0509925}"/>
    <cellStyle name="Standaard 2 2" xfId="9" xr:uid="{E1F3502A-4ED8-A84E-887F-273018AB9BC4}"/>
    <cellStyle name="Standaard 2 2 2" xfId="101" xr:uid="{F4FC3403-EB40-4BB0-A4A5-5B4C5783B3C7}"/>
    <cellStyle name="Standaard 2 2 2 2" xfId="190" xr:uid="{7765A9A6-79F9-4311-92FF-3D814A8E8008}"/>
    <cellStyle name="Standaard 2 2 3" xfId="181" xr:uid="{A0756862-BE4A-46CD-B3A2-5DEF63C173E4}"/>
    <cellStyle name="Standaard 2 3" xfId="14" xr:uid="{FD2B971B-2B33-422A-8FFF-C44FDFA0024C}"/>
    <cellStyle name="Standaard 2 3 2" xfId="37" xr:uid="{2D425CEC-E091-412F-B8A4-736FF89B7131}"/>
    <cellStyle name="Standaard 2 3 2 2" xfId="68" xr:uid="{3115A0E7-7838-455C-A736-BE6E8CCF9D53}"/>
    <cellStyle name="Standaard 2 3 2 2 2" xfId="191" xr:uid="{277EEF97-E02D-460A-9C23-981C3661B6F4}"/>
    <cellStyle name="Standaard 2 3 2 3" xfId="77" xr:uid="{57B5AC11-0834-4E12-9996-C123468E1412}"/>
    <cellStyle name="Standaard 2 3 2 3 2" xfId="669" xr:uid="{9B9D2611-B5DD-4927-AFE8-2C728D85E629}"/>
    <cellStyle name="Standaard 2 3 2 4" xfId="102" xr:uid="{9F18151B-56A7-4334-A6BA-07AA5E0D7674}"/>
    <cellStyle name="Standaard 2 3 2 5" xfId="672" xr:uid="{1B2A45BC-89EC-4A8D-87E1-4BE9CB490001}"/>
    <cellStyle name="Standaard 2 3 2 6" xfId="681" xr:uid="{F95CFA4A-CDED-46D1-918A-A1A92563C466}"/>
    <cellStyle name="Standaard 2 3 3" xfId="182" xr:uid="{3A9EA7EC-4B19-4635-9112-8A530ADF37D4}"/>
    <cellStyle name="Standaard 2 3 4" xfId="89" xr:uid="{145C248A-63F0-4167-8E54-088E99F9DA0B}"/>
    <cellStyle name="Standaard 2 4" xfId="17" xr:uid="{B3175D80-2A37-4521-AF8C-792C2FBDB0D4}"/>
    <cellStyle name="Standaard 2 4 2" xfId="40" xr:uid="{091C7922-95D6-49B5-AA16-6E02FC4C47ED}"/>
    <cellStyle name="Standaard 2 4 2 2" xfId="194" xr:uid="{E6A57B12-456C-4604-AC94-BA0BB13E0985}"/>
    <cellStyle name="Standaard 2 4 2 3" xfId="105" xr:uid="{517CAB5E-8840-4932-8D7C-18C535B592E4}"/>
    <cellStyle name="Standaard 2 4 3" xfId="75" xr:uid="{A83C4637-6BBE-4DE3-85C2-C3B7FDA46748}"/>
    <cellStyle name="Standaard 2 4 3 2" xfId="185" xr:uid="{48C16635-56B2-46D7-ACF1-E896278D65DA}"/>
    <cellStyle name="Standaard 2 4 3 3" xfId="665" xr:uid="{AC4B7299-684C-4E52-A82A-853119C6CE9B}"/>
    <cellStyle name="Standaard 2 4 4" xfId="93" xr:uid="{4E410F4D-B257-40FC-8262-C4CF62B81FDF}"/>
    <cellStyle name="Standaard 2 4 5" xfId="679" xr:uid="{9054713F-72FF-4D54-9C94-50BCF6B8D112}"/>
    <cellStyle name="Standaard 2 5" xfId="20" xr:uid="{4C409D63-420B-4B17-BC96-F5992BFF37F2}"/>
    <cellStyle name="Standaard 2 5 2" xfId="43" xr:uid="{9816AABA-2BCE-4530-90FF-FEDF7E71BC77}"/>
    <cellStyle name="Standaard 2 5 2 2" xfId="195" xr:uid="{4FC46C58-274B-4543-8024-77A8FCBE6F63}"/>
    <cellStyle name="Standaard 2 5 2 3" xfId="106" xr:uid="{8D6C350C-68CF-41ED-B996-BD71DB581355}"/>
    <cellStyle name="Standaard 2 5 3" xfId="186" xr:uid="{C3EDE733-3BDD-4540-AA87-368023A41769}"/>
    <cellStyle name="Standaard 2 5 4" xfId="96" xr:uid="{CEEADBB2-7896-4202-8CD9-72D37C8415ED}"/>
    <cellStyle name="Standaard 2 6" xfId="23" xr:uid="{9D119799-1BDC-45CD-BB7F-A0ABED00C9D5}"/>
    <cellStyle name="Standaard 2 6 2" xfId="107" xr:uid="{6A224F8A-19A0-46D1-93CD-2D1FA0F0562D}"/>
    <cellStyle name="Standaard 2 6 2 2" xfId="196" xr:uid="{4A9BC868-EE31-41F3-95AE-6F099306A5CD}"/>
    <cellStyle name="Standaard 2 6 3" xfId="187" xr:uid="{5ECF60A0-C726-44A3-8E80-3D29FCB69E22}"/>
    <cellStyle name="Standaard 2 6 4" xfId="97" xr:uid="{29FA57B2-DB9B-45F1-9862-71C7BBD64107}"/>
    <cellStyle name="Standaard 2 6 5" xfId="664" xr:uid="{3B214133-465D-4CA2-ACE6-3E24C882B3CD}"/>
    <cellStyle name="Standaard 2 7" xfId="26" xr:uid="{04A5EDCE-8CEC-49D3-80BB-69E7EAED62FC}"/>
    <cellStyle name="Standaard 2 7 2" xfId="66" xr:uid="{8847551A-783D-49C3-9045-B2AA1EA44D97}"/>
    <cellStyle name="Standaard 2 7 2 2" xfId="197" xr:uid="{B9C49C38-AABC-4E74-95B6-0419B052DF73}"/>
    <cellStyle name="Standaard 2 7 2 3" xfId="108" xr:uid="{C21CE18E-2A0A-4D80-B913-3CFC169415DD}"/>
    <cellStyle name="Standaard 2 7 3" xfId="71" xr:uid="{A986CE49-3A5A-4938-BCC5-56C59ABCE6FC}"/>
    <cellStyle name="Standaard 2 7 3 2" xfId="180" xr:uid="{8DB3AE5B-2D58-4B95-B458-F5970AB9D641}"/>
    <cellStyle name="Standaard 2 7 3 3" xfId="675" xr:uid="{19F20C39-3DCF-40E8-B9E3-A0EA83934C92}"/>
    <cellStyle name="Standaard 2 7 4" xfId="87" xr:uid="{2F0DEB60-0A28-4E9A-A2A6-C38E542387BE}"/>
    <cellStyle name="Standaard 2 8" xfId="29" xr:uid="{B7D1395F-D1C1-4C8F-BBAD-5C248776057F}"/>
    <cellStyle name="Standaard 2 8 2" xfId="198" xr:uid="{E70E4CE1-4ECD-4B32-B45F-02A192FBCDA8}"/>
    <cellStyle name="Standaard 2 8 3" xfId="109" xr:uid="{C00F7484-2755-4862-9789-9E3D601F139B}"/>
    <cellStyle name="Standaard 2 9" xfId="46" xr:uid="{C7F7E00F-BF1A-438F-ADF9-29B7CA996282}"/>
    <cellStyle name="Standaard 2 9 2" xfId="58" xr:uid="{D8C37217-2AA4-454B-A83B-3E908AEDE529}"/>
    <cellStyle name="Standaard 2 9 2 2" xfId="199" xr:uid="{1F8BFD83-3B6C-4AB1-8E6C-64149533AB0C}"/>
    <cellStyle name="Standaard 2 9 3" xfId="60" xr:uid="{8AADD351-6F5E-4AC3-824F-5A2A7FB8F718}"/>
    <cellStyle name="Standaard 2 9 4" xfId="63" xr:uid="{5C4AA9C2-203C-406E-A35C-0E415A5B2D69}"/>
    <cellStyle name="Standaard 2 9 4 2" xfId="667" xr:uid="{12B54002-EB97-46C4-BC34-0C2A88B0FEB1}"/>
    <cellStyle name="Standaard 2 9 5" xfId="73" xr:uid="{1CCBAC4F-F534-472F-8416-02444D8BD8C0}"/>
    <cellStyle name="Standaard 2 9 5 2" xfId="677" xr:uid="{F873F57D-956F-4FEE-971B-98DC73D2F9AF}"/>
    <cellStyle name="Standaard 2 9 6" xfId="110" xr:uid="{3EA63093-80FB-4A7C-8486-970F251FCE24}"/>
    <cellStyle name="Standaard 2 9 7" xfId="661" xr:uid="{B7CC6E55-A2C8-40F7-A46F-655033EB7D87}"/>
    <cellStyle name="Standaard 3" xfId="5" xr:uid="{F8AA40FC-D449-7746-8643-C59044F4AA70}"/>
    <cellStyle name="Standaard 3 2" xfId="202" xr:uid="{E1F7211E-4595-4B37-BD1C-AF9F420A6C72}"/>
    <cellStyle name="Standaard 3 3" xfId="113" xr:uid="{1199FB59-870A-46A6-A203-9B71D80A4997}"/>
    <cellStyle name="Standaard 4" xfId="12" xr:uid="{DC9DDB0B-EE26-460C-8EEE-68AE641A02E1}"/>
    <cellStyle name="Standaard 4 2" xfId="35" xr:uid="{DACC7438-B2C2-47C9-BFAA-E8FD5D3B7435}"/>
    <cellStyle name="Standaard 4 2 2" xfId="425" xr:uid="{EBB29667-59EB-4CCA-BE2B-4A799407A1A6}"/>
    <cellStyle name="Standaard 4 3" xfId="203" xr:uid="{8465B330-427C-4891-9877-78E8AE6588A4}"/>
    <cellStyle name="Standaard 4 4" xfId="114" xr:uid="{233C7A2C-A429-4F18-BA4C-31AE615ECB59}"/>
    <cellStyle name="Standaard 5" xfId="13" xr:uid="{C72B0D22-BC20-471E-B7A4-376A574FA5DD}"/>
    <cellStyle name="Standaard 5 2" xfId="36" xr:uid="{B819C232-E2DA-4D46-B632-F540522F1E0F}"/>
    <cellStyle name="Standaard 5 3" xfId="177" xr:uid="{0D50C9D5-8348-49C4-A676-DA17F89DA3F0}"/>
    <cellStyle name="Standaard 6" xfId="55" xr:uid="{B2904C7D-C4A2-4475-B27A-33446C6D986D}"/>
    <cellStyle name="Standaard 6 2" xfId="279" xr:uid="{9AB8BC05-2B64-4050-AFEA-E236E8FAC75E}"/>
    <cellStyle name="Standaard 7" xfId="56" xr:uid="{55B27759-9BA0-4C74-8F84-220606E825CD}"/>
    <cellStyle name="Standaard 7 2" xfId="360" xr:uid="{5B7BDC7C-86E3-4107-8361-AE2D39D8E378}"/>
    <cellStyle name="Standaard 8" xfId="57" xr:uid="{2B07934F-7D62-4393-A46B-E42CBEFE3BFB}"/>
    <cellStyle name="Standaard 8 2" xfId="401" xr:uid="{60E0C239-DBF3-4A1A-A4C5-3AA805B1C797}"/>
    <cellStyle name="Standaard 9" xfId="173" xr:uid="{26BE6F44-CEF3-4030-9F02-85C7EC2A1CD0}"/>
    <cellStyle name="Titel 2" xfId="419" xr:uid="{B2414F1A-5C43-4805-8E7A-B7A1EF3E338A}"/>
    <cellStyle name="Totaal 2" xfId="420" xr:uid="{CD4450F0-21DE-487F-BC52-03F9245FAC17}"/>
    <cellStyle name="Uitvoer 2" xfId="421" xr:uid="{9105BDF4-96EA-4E91-B4DF-D26B0329244F}"/>
    <cellStyle name="Valuta" xfId="11" builtinId="4"/>
    <cellStyle name="Valuta 2" xfId="2" xr:uid="{05D4FD4D-7479-064A-BABD-8EB7FC5E8F7E}"/>
    <cellStyle name="Valuta 2 10" xfId="143" xr:uid="{559A49EA-AF90-434C-AFC2-602CF411008B}"/>
    <cellStyle name="Valuta 2 2" xfId="15" xr:uid="{3DDB6236-5D26-4740-A2BF-91C3D0A1C2AF}"/>
    <cellStyle name="Valuta 2 2 2" xfId="38" xr:uid="{B4D9A676-6567-46C7-B114-4D3F8FADD07D}"/>
    <cellStyle name="Valuta 2 2 2 2" xfId="69" xr:uid="{C31061B9-B6B5-4027-B8B6-9C215DC94307}"/>
    <cellStyle name="Valuta 2 2 2 3" xfId="78" xr:uid="{2F0B27E9-F640-4236-A1BD-00779892FA50}"/>
    <cellStyle name="Valuta 2 2 2 3 2" xfId="670" xr:uid="{3CAAF4DD-91A4-47EB-A9FB-87A71DB33103}"/>
    <cellStyle name="Valuta 2 2 2 4" xfId="673" xr:uid="{13B231D8-06B6-4CA3-9B2C-2FC33634EFDB}"/>
    <cellStyle name="Valuta 2 2 2 5" xfId="682" xr:uid="{4606A641-7092-4DA4-A212-A02B7BF980F9}"/>
    <cellStyle name="Valuta 2 2 3" xfId="299" xr:uid="{94CCAD79-F4A8-4D59-B7CB-4C84AA4F4406}"/>
    <cellStyle name="Valuta 2 3" xfId="18" xr:uid="{605988B9-9848-4403-A422-3586719FACDB}"/>
    <cellStyle name="Valuta 2 3 2" xfId="41" xr:uid="{280D62C6-112A-4942-A56D-CDCAD1383E78}"/>
    <cellStyle name="Valuta 2 3 3" xfId="76" xr:uid="{FBE0D0E6-2468-4C36-96D6-04B7C8F994AC}"/>
    <cellStyle name="Valuta 2 3 3 2" xfId="666" xr:uid="{618DE44F-C877-45A7-A5B6-FED2311F0819}"/>
    <cellStyle name="Valuta 2 3 4" xfId="339" xr:uid="{B44B70DA-810F-4013-A4BE-56A3D5D61156}"/>
    <cellStyle name="Valuta 2 3 5" xfId="680" xr:uid="{8E483D9A-88D2-4A17-8BA7-BC89EDE297B3}"/>
    <cellStyle name="Valuta 2 4" xfId="21" xr:uid="{809A50E3-66D1-4A16-910E-576BB8A377E2}"/>
    <cellStyle name="Valuta 2 4 2" xfId="44" xr:uid="{E78A4C4F-CD43-4CF9-90E9-DB03C6F27C32}"/>
    <cellStyle name="Valuta 2 4 3" xfId="380" xr:uid="{516E2B4C-4C58-41D4-8860-8AC7619FF0E8}"/>
    <cellStyle name="Valuta 2 5" xfId="24" xr:uid="{7EF1AC5D-4605-4358-902E-255822604E6F}"/>
    <cellStyle name="Valuta 2 5 2" xfId="405" xr:uid="{ACA4FAE6-2F58-4BD6-8F23-9001DB77FD85}"/>
    <cellStyle name="Valuta 2 6" xfId="27" xr:uid="{66EC51C3-9DBB-4D2C-80E6-4425D267E18B}"/>
    <cellStyle name="Valuta 2 6 2" xfId="67" xr:uid="{9DC9A124-DDBD-4FFC-81F2-839F6EA74F58}"/>
    <cellStyle name="Valuta 2 6 3" xfId="72" xr:uid="{586D4684-8E90-49A4-B113-881F0F3F9B2E}"/>
    <cellStyle name="Valuta 2 6 3 2" xfId="676" xr:uid="{7EC583B8-664D-4CAD-843E-6C44EEEDE9D8}"/>
    <cellStyle name="Valuta 2 6 4" xfId="232" xr:uid="{F914B26A-D49D-4034-A480-F54045157E7D}"/>
    <cellStyle name="Valuta 2 7" xfId="30" xr:uid="{9F3323F9-9EBA-4FF7-A6B5-D08F9841F737}"/>
    <cellStyle name="Valuta 2 8" xfId="47" xr:uid="{7092F8E0-9620-4872-A035-155457C6F3A7}"/>
    <cellStyle name="Valuta 2 8 2" xfId="64" xr:uid="{C6134B1C-4BCA-4955-997B-0931DCF5CA5F}"/>
    <cellStyle name="Valuta 2 8 2 2" xfId="668" xr:uid="{D7550C65-89F8-44BD-8F79-58142B8D564B}"/>
    <cellStyle name="Valuta 2 8 3" xfId="74" xr:uid="{C023CD83-87C3-45A2-B9A5-18B0205F20AF}"/>
    <cellStyle name="Valuta 2 8 3 2" xfId="678" xr:uid="{D11A3EB5-1129-43F5-A2C4-A0DDF24F79BE}"/>
    <cellStyle name="Valuta 2 9" xfId="53" xr:uid="{D280939A-F4F1-4E6A-92B2-03316BF684E1}"/>
    <cellStyle name="Valuta 2 9 2" xfId="61" xr:uid="{2D60DEF6-F0D5-4420-99EF-55D163BAD61C}"/>
    <cellStyle name="Valuta 2 9 3" xfId="662" xr:uid="{E028BABF-0ABB-4424-8420-BA0E8DA88B4E}"/>
    <cellStyle name="Valuta 3" xfId="6" xr:uid="{03ED2FCC-7311-1B49-84A4-6365DE05A9AC}"/>
    <cellStyle name="Valuta 3 2" xfId="33" xr:uid="{965225CE-C697-4152-8FAD-77DEC0E955F5}"/>
    <cellStyle name="Valuta 3 3" xfId="359" xr:uid="{7DCC9527-8C50-4673-94A7-AF541DAD9213}"/>
    <cellStyle name="Valuta 4" xfId="51" xr:uid="{EB399FC5-767D-4312-8175-1E9A84912BB2}"/>
    <cellStyle name="Valuta 4 2" xfId="400" xr:uid="{01A3CD01-32A3-4352-9B8D-6748E793F567}"/>
    <cellStyle name="Verklarende tekst 2" xfId="422" xr:uid="{85B14E12-1F4B-4F81-AEFD-9D07D1DF5A6B}"/>
    <cellStyle name="Waarschuwingstekst 2" xfId="423" xr:uid="{2D72FF7A-C79E-48AA-9916-E59908C535A3}"/>
  </cellStyles>
  <dxfs count="2">
    <dxf>
      <fill>
        <patternFill>
          <bgColor rgb="FFFF0000"/>
        </patternFill>
      </fill>
    </dxf>
    <dxf>
      <border>
        <top style="thin">
          <color auto="1"/>
        </top>
        <bottom style="thin">
          <color auto="1"/>
        </bottom>
        <horizontal style="thin">
          <color auto="1"/>
        </horizontal>
      </border>
    </dxf>
  </dxfs>
  <tableStyles count="1" defaultTableStyle="TableStyleMedium2" defaultPivotStyle="PivotStyleLight16">
    <tableStyle name="PivotTable Style 1" table="0" count="1" xr9:uid="{390A038A-7411-4EBC-B24B-385A56E05429}">
      <tableStyleElement type="wholeTable"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6.png"/><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10.emf"/><Relationship Id="rId2" Type="http://schemas.openxmlformats.org/officeDocument/2006/relationships/image" Target="../media/image9.png"/><Relationship Id="rId1" Type="http://schemas.openxmlformats.org/officeDocument/2006/relationships/image" Target="../media/image8.png"/><Relationship Id="rId4" Type="http://schemas.openxmlformats.org/officeDocument/2006/relationships/image" Target="../media/image11.emf"/></Relationships>
</file>

<file path=xl/drawings/_rels/drawing5.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_rels/drawing6.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2.emf"/></Relationships>
</file>

<file path=xl/drawings/drawing1.xml><?xml version="1.0" encoding="utf-8"?>
<xdr:wsDr xmlns:xdr="http://schemas.openxmlformats.org/drawingml/2006/spreadsheetDrawing" xmlns:a="http://schemas.openxmlformats.org/drawingml/2006/main">
  <xdr:twoCellAnchor editAs="oneCell">
    <xdr:from>
      <xdr:col>15</xdr:col>
      <xdr:colOff>495300</xdr:colOff>
      <xdr:row>2</xdr:row>
      <xdr:rowOff>292100</xdr:rowOff>
    </xdr:from>
    <xdr:to>
      <xdr:col>31</xdr:col>
      <xdr:colOff>571500</xdr:colOff>
      <xdr:row>45</xdr:row>
      <xdr:rowOff>104775</xdr:rowOff>
    </xdr:to>
    <xdr:pic>
      <xdr:nvPicPr>
        <xdr:cNvPr id="2" name="Afbeelding 1">
          <a:extLst>
            <a:ext uri="{FF2B5EF4-FFF2-40B4-BE49-F238E27FC236}">
              <a16:creationId xmlns:a16="http://schemas.microsoft.com/office/drawing/2014/main" id="{69873345-323D-4247-A62A-99A865CAB8F8}"/>
            </a:ext>
          </a:extLst>
        </xdr:cNvPr>
        <xdr:cNvPicPr>
          <a:picLocks noChangeAspect="1"/>
        </xdr:cNvPicPr>
      </xdr:nvPicPr>
      <xdr:blipFill>
        <a:blip xmlns:r="http://schemas.openxmlformats.org/officeDocument/2006/relationships" r:embed="rId1"/>
        <a:stretch>
          <a:fillRect/>
        </a:stretch>
      </xdr:blipFill>
      <xdr:spPr>
        <a:xfrm>
          <a:off x="12382500" y="635000"/>
          <a:ext cx="11252200" cy="7454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141941</xdr:colOff>
      <xdr:row>2</xdr:row>
      <xdr:rowOff>530412</xdr:rowOff>
    </xdr:from>
    <xdr:to>
      <xdr:col>34</xdr:col>
      <xdr:colOff>303189</xdr:colOff>
      <xdr:row>15</xdr:row>
      <xdr:rowOff>60361</xdr:rowOff>
    </xdr:to>
    <xdr:pic>
      <xdr:nvPicPr>
        <xdr:cNvPr id="2" name="Afbeelding 1">
          <a:extLst>
            <a:ext uri="{FF2B5EF4-FFF2-40B4-BE49-F238E27FC236}">
              <a16:creationId xmlns:a16="http://schemas.microsoft.com/office/drawing/2014/main" id="{EB719998-E65F-4EA8-971E-8AA1C70DC242}"/>
            </a:ext>
          </a:extLst>
        </xdr:cNvPr>
        <xdr:cNvPicPr>
          <a:picLocks noChangeAspect="1"/>
        </xdr:cNvPicPr>
      </xdr:nvPicPr>
      <xdr:blipFill>
        <a:blip xmlns:r="http://schemas.openxmlformats.org/officeDocument/2006/relationships" r:embed="rId1"/>
        <a:stretch>
          <a:fillRect/>
        </a:stretch>
      </xdr:blipFill>
      <xdr:spPr>
        <a:xfrm>
          <a:off x="13315016" y="825687"/>
          <a:ext cx="12791398" cy="2235049"/>
        </a:xfrm>
        <a:prstGeom prst="rect">
          <a:avLst/>
        </a:prstGeom>
      </xdr:spPr>
    </xdr:pic>
    <xdr:clientData/>
  </xdr:twoCellAnchor>
  <xdr:twoCellAnchor editAs="oneCell">
    <xdr:from>
      <xdr:col>18</xdr:col>
      <xdr:colOff>104588</xdr:colOff>
      <xdr:row>21</xdr:row>
      <xdr:rowOff>119528</xdr:rowOff>
    </xdr:from>
    <xdr:to>
      <xdr:col>34</xdr:col>
      <xdr:colOff>325519</xdr:colOff>
      <xdr:row>36</xdr:row>
      <xdr:rowOff>24663</xdr:rowOff>
    </xdr:to>
    <xdr:pic>
      <xdr:nvPicPr>
        <xdr:cNvPr id="3" name="Afbeelding 2">
          <a:extLst>
            <a:ext uri="{FF2B5EF4-FFF2-40B4-BE49-F238E27FC236}">
              <a16:creationId xmlns:a16="http://schemas.microsoft.com/office/drawing/2014/main" id="{DAD2BABD-F67E-41DE-A204-6BAAA0395CCA}"/>
            </a:ext>
          </a:extLst>
        </xdr:cNvPr>
        <xdr:cNvPicPr>
          <a:picLocks noChangeAspect="1"/>
        </xdr:cNvPicPr>
      </xdr:nvPicPr>
      <xdr:blipFill>
        <a:blip xmlns:r="http://schemas.openxmlformats.org/officeDocument/2006/relationships" r:embed="rId2"/>
        <a:stretch>
          <a:fillRect/>
        </a:stretch>
      </xdr:blipFill>
      <xdr:spPr>
        <a:xfrm>
          <a:off x="13277663" y="4148603"/>
          <a:ext cx="12851081" cy="2476885"/>
        </a:xfrm>
        <a:prstGeom prst="rect">
          <a:avLst/>
        </a:prstGeom>
      </xdr:spPr>
    </xdr:pic>
    <xdr:clientData/>
  </xdr:twoCellAnchor>
  <xdr:twoCellAnchor editAs="oneCell">
    <xdr:from>
      <xdr:col>18</xdr:col>
      <xdr:colOff>268942</xdr:colOff>
      <xdr:row>33</xdr:row>
      <xdr:rowOff>156881</xdr:rowOff>
    </xdr:from>
    <xdr:to>
      <xdr:col>33</xdr:col>
      <xdr:colOff>189568</xdr:colOff>
      <xdr:row>67</xdr:row>
      <xdr:rowOff>111390</xdr:rowOff>
    </xdr:to>
    <xdr:pic>
      <xdr:nvPicPr>
        <xdr:cNvPr id="4" name="Afbeelding 3">
          <a:extLst>
            <a:ext uri="{FF2B5EF4-FFF2-40B4-BE49-F238E27FC236}">
              <a16:creationId xmlns:a16="http://schemas.microsoft.com/office/drawing/2014/main" id="{17D73F88-FCDF-4C90-9C03-D8094A554CB8}"/>
            </a:ext>
          </a:extLst>
        </xdr:cNvPr>
        <xdr:cNvPicPr>
          <a:picLocks noChangeAspect="1"/>
        </xdr:cNvPicPr>
      </xdr:nvPicPr>
      <xdr:blipFill>
        <a:blip xmlns:r="http://schemas.openxmlformats.org/officeDocument/2006/relationships" r:embed="rId3"/>
        <a:stretch>
          <a:fillRect/>
        </a:stretch>
      </xdr:blipFill>
      <xdr:spPr>
        <a:xfrm>
          <a:off x="13442017" y="6243356"/>
          <a:ext cx="11855451" cy="577428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244930</xdr:colOff>
      <xdr:row>53</xdr:row>
      <xdr:rowOff>43544</xdr:rowOff>
    </xdr:from>
    <xdr:to>
      <xdr:col>36</xdr:col>
      <xdr:colOff>591947</xdr:colOff>
      <xdr:row>69</xdr:row>
      <xdr:rowOff>33698</xdr:rowOff>
    </xdr:to>
    <xdr:pic>
      <xdr:nvPicPr>
        <xdr:cNvPr id="2" name="Afbeelding 1">
          <a:extLst>
            <a:ext uri="{FF2B5EF4-FFF2-40B4-BE49-F238E27FC236}">
              <a16:creationId xmlns:a16="http://schemas.microsoft.com/office/drawing/2014/main" id="{4AE657E9-5BEE-40F4-AD1C-49944C2BABB0}"/>
            </a:ext>
          </a:extLst>
        </xdr:cNvPr>
        <xdr:cNvPicPr>
          <a:picLocks noChangeAspect="1"/>
        </xdr:cNvPicPr>
      </xdr:nvPicPr>
      <xdr:blipFill rotWithShape="1">
        <a:blip xmlns:r="http://schemas.openxmlformats.org/officeDocument/2006/relationships" r:embed="rId1"/>
        <a:srcRect l="13037"/>
        <a:stretch/>
      </xdr:blipFill>
      <xdr:spPr>
        <a:xfrm>
          <a:off x="14265730" y="9282794"/>
          <a:ext cx="12958117" cy="2733354"/>
        </a:xfrm>
        <a:prstGeom prst="rect">
          <a:avLst/>
        </a:prstGeom>
      </xdr:spPr>
    </xdr:pic>
    <xdr:clientData/>
  </xdr:twoCellAnchor>
  <xdr:twoCellAnchor editAs="oneCell">
    <xdr:from>
      <xdr:col>18</xdr:col>
      <xdr:colOff>190501</xdr:colOff>
      <xdr:row>36</xdr:row>
      <xdr:rowOff>81644</xdr:rowOff>
    </xdr:from>
    <xdr:to>
      <xdr:col>36</xdr:col>
      <xdr:colOff>460119</xdr:colOff>
      <xdr:row>52</xdr:row>
      <xdr:rowOff>111591</xdr:rowOff>
    </xdr:to>
    <xdr:pic>
      <xdr:nvPicPr>
        <xdr:cNvPr id="3" name="Afbeelding 2">
          <a:extLst>
            <a:ext uri="{FF2B5EF4-FFF2-40B4-BE49-F238E27FC236}">
              <a16:creationId xmlns:a16="http://schemas.microsoft.com/office/drawing/2014/main" id="{1A5D8F9A-A2A5-4966-9015-E09B3F76EB04}"/>
            </a:ext>
          </a:extLst>
        </xdr:cNvPr>
        <xdr:cNvPicPr>
          <a:picLocks noChangeAspect="1"/>
        </xdr:cNvPicPr>
      </xdr:nvPicPr>
      <xdr:blipFill>
        <a:blip xmlns:r="http://schemas.openxmlformats.org/officeDocument/2006/relationships" r:embed="rId2"/>
        <a:stretch>
          <a:fillRect/>
        </a:stretch>
      </xdr:blipFill>
      <xdr:spPr>
        <a:xfrm>
          <a:off x="14211301" y="6406244"/>
          <a:ext cx="12880718" cy="2773147"/>
        </a:xfrm>
        <a:prstGeom prst="rect">
          <a:avLst/>
        </a:prstGeom>
      </xdr:spPr>
    </xdr:pic>
    <xdr:clientData/>
  </xdr:twoCellAnchor>
  <xdr:twoCellAnchor editAs="oneCell">
    <xdr:from>
      <xdr:col>18</xdr:col>
      <xdr:colOff>344715</xdr:colOff>
      <xdr:row>1</xdr:row>
      <xdr:rowOff>127000</xdr:rowOff>
    </xdr:from>
    <xdr:to>
      <xdr:col>36</xdr:col>
      <xdr:colOff>629573</xdr:colOff>
      <xdr:row>7</xdr:row>
      <xdr:rowOff>137040</xdr:rowOff>
    </xdr:to>
    <xdr:pic>
      <xdr:nvPicPr>
        <xdr:cNvPr id="4" name="Afbeelding 3">
          <a:extLst>
            <a:ext uri="{FF2B5EF4-FFF2-40B4-BE49-F238E27FC236}">
              <a16:creationId xmlns:a16="http://schemas.microsoft.com/office/drawing/2014/main" id="{D115E6E0-434D-4703-8A6F-A59F523A06BD}"/>
            </a:ext>
          </a:extLst>
        </xdr:cNvPr>
        <xdr:cNvPicPr>
          <a:picLocks noChangeAspect="1"/>
        </xdr:cNvPicPr>
      </xdr:nvPicPr>
      <xdr:blipFill>
        <a:blip xmlns:r="http://schemas.openxmlformats.org/officeDocument/2006/relationships" r:embed="rId3"/>
        <a:stretch>
          <a:fillRect/>
        </a:stretch>
      </xdr:blipFill>
      <xdr:spPr>
        <a:xfrm>
          <a:off x="14365515" y="298450"/>
          <a:ext cx="12895958" cy="136259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76200</xdr:colOff>
      <xdr:row>36</xdr:row>
      <xdr:rowOff>105204</xdr:rowOff>
    </xdr:from>
    <xdr:to>
      <xdr:col>30</xdr:col>
      <xdr:colOff>556259</xdr:colOff>
      <xdr:row>61</xdr:row>
      <xdr:rowOff>99059</xdr:rowOff>
    </xdr:to>
    <xdr:pic>
      <xdr:nvPicPr>
        <xdr:cNvPr id="2" name="Afbeelding 1">
          <a:extLst>
            <a:ext uri="{FF2B5EF4-FFF2-40B4-BE49-F238E27FC236}">
              <a16:creationId xmlns:a16="http://schemas.microsoft.com/office/drawing/2014/main" id="{183FA1B7-2E4D-4302-A6C5-7440659358C8}"/>
            </a:ext>
          </a:extLst>
        </xdr:cNvPr>
        <xdr:cNvPicPr>
          <a:picLocks noChangeAspect="1"/>
        </xdr:cNvPicPr>
      </xdr:nvPicPr>
      <xdr:blipFill>
        <a:blip xmlns:r="http://schemas.openxmlformats.org/officeDocument/2006/relationships" r:embed="rId1"/>
        <a:stretch>
          <a:fillRect/>
        </a:stretch>
      </xdr:blipFill>
      <xdr:spPr>
        <a:xfrm>
          <a:off x="14716125" y="6582204"/>
          <a:ext cx="8242934" cy="4222955"/>
        </a:xfrm>
        <a:prstGeom prst="rect">
          <a:avLst/>
        </a:prstGeom>
      </xdr:spPr>
    </xdr:pic>
    <xdr:clientData/>
  </xdr:twoCellAnchor>
  <xdr:twoCellAnchor editAs="oneCell">
    <xdr:from>
      <xdr:col>19</xdr:col>
      <xdr:colOff>203200</xdr:colOff>
      <xdr:row>1</xdr:row>
      <xdr:rowOff>114300</xdr:rowOff>
    </xdr:from>
    <xdr:to>
      <xdr:col>37</xdr:col>
      <xdr:colOff>518158</xdr:colOff>
      <xdr:row>38</xdr:row>
      <xdr:rowOff>24055</xdr:rowOff>
    </xdr:to>
    <xdr:pic>
      <xdr:nvPicPr>
        <xdr:cNvPr id="3" name="Afbeelding 2">
          <a:extLst>
            <a:ext uri="{FF2B5EF4-FFF2-40B4-BE49-F238E27FC236}">
              <a16:creationId xmlns:a16="http://schemas.microsoft.com/office/drawing/2014/main" id="{6CCAF462-ACDE-406E-80D7-C3FA2DE3D9CE}"/>
            </a:ext>
          </a:extLst>
        </xdr:cNvPr>
        <xdr:cNvPicPr>
          <a:picLocks noChangeAspect="1"/>
        </xdr:cNvPicPr>
      </xdr:nvPicPr>
      <xdr:blipFill>
        <a:blip xmlns:r="http://schemas.openxmlformats.org/officeDocument/2006/relationships" r:embed="rId2"/>
        <a:stretch>
          <a:fillRect/>
        </a:stretch>
      </xdr:blipFill>
      <xdr:spPr>
        <a:xfrm>
          <a:off x="14843125" y="285750"/>
          <a:ext cx="12945108" cy="6558205"/>
        </a:xfrm>
        <a:prstGeom prst="rect">
          <a:avLst/>
        </a:prstGeom>
      </xdr:spPr>
    </xdr:pic>
    <xdr:clientData/>
  </xdr:twoCellAnchor>
  <xdr:twoCellAnchor editAs="oneCell">
    <xdr:from>
      <xdr:col>18</xdr:col>
      <xdr:colOff>82177</xdr:colOff>
      <xdr:row>25</xdr:row>
      <xdr:rowOff>1</xdr:rowOff>
    </xdr:from>
    <xdr:to>
      <xdr:col>32</xdr:col>
      <xdr:colOff>264087</xdr:colOff>
      <xdr:row>31</xdr:row>
      <xdr:rowOff>99808</xdr:rowOff>
    </xdr:to>
    <xdr:pic>
      <xdr:nvPicPr>
        <xdr:cNvPr id="4" name="Afbeelding 3">
          <a:extLst>
            <a:ext uri="{FF2B5EF4-FFF2-40B4-BE49-F238E27FC236}">
              <a16:creationId xmlns:a16="http://schemas.microsoft.com/office/drawing/2014/main" id="{EBA2A482-1006-4FCE-B66D-B7815F4BF48A}"/>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3912477" y="4600576"/>
          <a:ext cx="10145060" cy="11285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18</xdr:col>
          <xdr:colOff>306294</xdr:colOff>
          <xdr:row>48</xdr:row>
          <xdr:rowOff>74706</xdr:rowOff>
        </xdr:from>
        <xdr:to>
          <xdr:col>32</xdr:col>
          <xdr:colOff>477670</xdr:colOff>
          <xdr:row>66</xdr:row>
          <xdr:rowOff>156585</xdr:rowOff>
        </xdr:to>
        <xdr:pic>
          <xdr:nvPicPr>
            <xdr:cNvPr id="5" name="Afbeelding 4">
              <a:extLst>
                <a:ext uri="{FF2B5EF4-FFF2-40B4-BE49-F238E27FC236}">
                  <a16:creationId xmlns:a16="http://schemas.microsoft.com/office/drawing/2014/main" id="{656E1CD1-C1B2-4701-99C9-4A59BFE989FE}"/>
                </a:ext>
              </a:extLst>
            </xdr:cNvPr>
            <xdr:cNvPicPr>
              <a:picLocks noChangeAspect="1" noChangeArrowheads="1"/>
              <a:extLst>
                <a:ext uri="{84589F7E-364E-4C9E-8A38-B11213B215E9}">
                  <a14:cameraTool cellRange="'[3]Groningen nieuw'!$D$35:$J$51" spid="_x0000_s296965"/>
                </a:ext>
              </a:extLst>
            </xdr:cNvPicPr>
          </xdr:nvPicPr>
          <xdr:blipFill>
            <a:blip xmlns:r="http://schemas.openxmlformats.org/officeDocument/2006/relationships" r:embed="rId4"/>
            <a:srcRect/>
            <a:stretch>
              <a:fillRect/>
            </a:stretch>
          </xdr:blipFill>
          <xdr:spPr bwMode="auto">
            <a:xfrm>
              <a:off x="14136594" y="8609106"/>
              <a:ext cx="10134526" cy="311082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35</xdr:col>
      <xdr:colOff>400050</xdr:colOff>
      <xdr:row>85</xdr:row>
      <xdr:rowOff>95250</xdr:rowOff>
    </xdr:from>
    <xdr:ext cx="4219575" cy="1400175"/>
    <xdr:grpSp>
      <xdr:nvGrpSpPr>
        <xdr:cNvPr id="2" name="Shape 2">
          <a:extLst>
            <a:ext uri="{FF2B5EF4-FFF2-40B4-BE49-F238E27FC236}">
              <a16:creationId xmlns:a16="http://schemas.microsoft.com/office/drawing/2014/main" id="{F6F50044-7949-4CBC-B6D3-AF39449067F7}"/>
            </a:ext>
          </a:extLst>
        </xdr:cNvPr>
        <xdr:cNvGrpSpPr/>
      </xdr:nvGrpSpPr>
      <xdr:grpSpPr>
        <a:xfrm>
          <a:off x="25136475" y="17287875"/>
          <a:ext cx="4219575" cy="1400175"/>
          <a:chOff x="3264788" y="3108488"/>
          <a:chExt cx="4162425" cy="1343025"/>
        </a:xfrm>
      </xdr:grpSpPr>
      <xdr:cxnSp macro="">
        <xdr:nvCxnSpPr>
          <xdr:cNvPr id="3" name="Shape 3">
            <a:extLst>
              <a:ext uri="{FF2B5EF4-FFF2-40B4-BE49-F238E27FC236}">
                <a16:creationId xmlns:a16="http://schemas.microsoft.com/office/drawing/2014/main" id="{9F61D9B4-FBCE-598B-D07A-63B548CE8E5C}"/>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72</xdr:row>
      <xdr:rowOff>28575</xdr:rowOff>
    </xdr:from>
    <xdr:ext cx="1695450" cy="1019175"/>
    <xdr:sp macro="" textlink="">
      <xdr:nvSpPr>
        <xdr:cNvPr id="4" name="Shape 4">
          <a:extLst>
            <a:ext uri="{FF2B5EF4-FFF2-40B4-BE49-F238E27FC236}">
              <a16:creationId xmlns:a16="http://schemas.microsoft.com/office/drawing/2014/main" id="{FB1C3190-726C-4397-84C1-0C696860E7FB}"/>
            </a:ext>
          </a:extLst>
        </xdr:cNvPr>
        <xdr:cNvSpPr/>
      </xdr:nvSpPr>
      <xdr:spPr>
        <a:xfrm>
          <a:off x="29165550" y="13744575"/>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90</xdr:row>
      <xdr:rowOff>152400</xdr:rowOff>
    </xdr:from>
    <xdr:ext cx="10487025" cy="1466850"/>
    <xdr:pic>
      <xdr:nvPicPr>
        <xdr:cNvPr id="5" name="image2.png">
          <a:extLst>
            <a:ext uri="{FF2B5EF4-FFF2-40B4-BE49-F238E27FC236}">
              <a16:creationId xmlns:a16="http://schemas.microsoft.com/office/drawing/2014/main" id="{3C85879D-875A-4F0B-814D-AB1BCA290F37}"/>
            </a:ext>
          </a:extLst>
        </xdr:cNvPr>
        <xdr:cNvPicPr preferRelativeResize="0"/>
      </xdr:nvPicPr>
      <xdr:blipFill>
        <a:blip xmlns:r="http://schemas.openxmlformats.org/officeDocument/2006/relationships" r:embed="rId1" cstate="print"/>
        <a:stretch>
          <a:fillRect/>
        </a:stretch>
      </xdr:blipFill>
      <xdr:spPr>
        <a:xfrm>
          <a:off x="25984200" y="17297400"/>
          <a:ext cx="10487025" cy="1466850"/>
        </a:xfrm>
        <a:prstGeom prst="rect">
          <a:avLst/>
        </a:prstGeom>
        <a:noFill/>
      </xdr:spPr>
    </xdr:pic>
    <xdr:clientData fLocksWithSheet="0"/>
  </xdr:oneCellAnchor>
  <xdr:oneCellAnchor>
    <xdr:from>
      <xdr:col>33</xdr:col>
      <xdr:colOff>409575</xdr:colOff>
      <xdr:row>69</xdr:row>
      <xdr:rowOff>66675</xdr:rowOff>
    </xdr:from>
    <xdr:ext cx="3238500" cy="3438525"/>
    <xdr:pic>
      <xdr:nvPicPr>
        <xdr:cNvPr id="6" name="image3.png">
          <a:extLst>
            <a:ext uri="{FF2B5EF4-FFF2-40B4-BE49-F238E27FC236}">
              <a16:creationId xmlns:a16="http://schemas.microsoft.com/office/drawing/2014/main" id="{9EF4E4AA-B7C9-4751-A2B6-1CCD9D3F7D9C}"/>
            </a:ext>
          </a:extLst>
        </xdr:cNvPr>
        <xdr:cNvPicPr preferRelativeResize="0"/>
      </xdr:nvPicPr>
      <xdr:blipFill>
        <a:blip xmlns:r="http://schemas.openxmlformats.org/officeDocument/2006/relationships" r:embed="rId2" cstate="print"/>
        <a:stretch>
          <a:fillRect/>
        </a:stretch>
      </xdr:blipFill>
      <xdr:spPr>
        <a:xfrm>
          <a:off x="32156400" y="13211175"/>
          <a:ext cx="3238500" cy="3438525"/>
        </a:xfrm>
        <a:prstGeom prst="rect">
          <a:avLst/>
        </a:prstGeom>
        <a:noFill/>
      </xdr:spPr>
    </xdr:pic>
    <xdr:clientData fLocksWithSheet="0"/>
  </xdr:oneCellAnchor>
  <xdr:oneCellAnchor>
    <xdr:from>
      <xdr:col>40</xdr:col>
      <xdr:colOff>371475</xdr:colOff>
      <xdr:row>76</xdr:row>
      <xdr:rowOff>114300</xdr:rowOff>
    </xdr:from>
    <xdr:ext cx="3419475" cy="3952875"/>
    <xdr:pic>
      <xdr:nvPicPr>
        <xdr:cNvPr id="7" name="image4.png">
          <a:extLst>
            <a:ext uri="{FF2B5EF4-FFF2-40B4-BE49-F238E27FC236}">
              <a16:creationId xmlns:a16="http://schemas.microsoft.com/office/drawing/2014/main" id="{666DB63F-E6F9-40D2-9AFB-33957A80B6B3}"/>
            </a:ext>
          </a:extLst>
        </xdr:cNvPr>
        <xdr:cNvPicPr preferRelativeResize="0"/>
      </xdr:nvPicPr>
      <xdr:blipFill>
        <a:blip xmlns:r="http://schemas.openxmlformats.org/officeDocument/2006/relationships" r:embed="rId3" cstate="print"/>
        <a:stretch>
          <a:fillRect/>
        </a:stretch>
      </xdr:blipFill>
      <xdr:spPr>
        <a:xfrm>
          <a:off x="38852475" y="14592300"/>
          <a:ext cx="3419475" cy="3952875"/>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35</xdr:col>
      <xdr:colOff>400050</xdr:colOff>
      <xdr:row>0</xdr:row>
      <xdr:rowOff>0</xdr:rowOff>
    </xdr:from>
    <xdr:ext cx="4219575" cy="1400175"/>
    <xdr:grpSp>
      <xdr:nvGrpSpPr>
        <xdr:cNvPr id="2" name="Shape 2">
          <a:extLst>
            <a:ext uri="{FF2B5EF4-FFF2-40B4-BE49-F238E27FC236}">
              <a16:creationId xmlns:a16="http://schemas.microsoft.com/office/drawing/2014/main" id="{DF72A5F8-4516-48DD-839C-D6CADDCD97F0}"/>
            </a:ext>
          </a:extLst>
        </xdr:cNvPr>
        <xdr:cNvGrpSpPr/>
      </xdr:nvGrpSpPr>
      <xdr:grpSpPr>
        <a:xfrm>
          <a:off x="25136475" y="0"/>
          <a:ext cx="4219575" cy="1400175"/>
          <a:chOff x="3264788" y="3108488"/>
          <a:chExt cx="4162425" cy="1343025"/>
        </a:xfrm>
      </xdr:grpSpPr>
      <xdr:cxnSp macro="">
        <xdr:nvCxnSpPr>
          <xdr:cNvPr id="3" name="Shape 3">
            <a:extLst>
              <a:ext uri="{FF2B5EF4-FFF2-40B4-BE49-F238E27FC236}">
                <a16:creationId xmlns:a16="http://schemas.microsoft.com/office/drawing/2014/main" id="{EE951B28-A49A-1E67-1FD3-B5270391FED5}"/>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0</xdr:row>
      <xdr:rowOff>0</xdr:rowOff>
    </xdr:from>
    <xdr:ext cx="1695450" cy="1019175"/>
    <xdr:sp macro="" textlink="">
      <xdr:nvSpPr>
        <xdr:cNvPr id="4" name="Shape 4">
          <a:extLst>
            <a:ext uri="{FF2B5EF4-FFF2-40B4-BE49-F238E27FC236}">
              <a16:creationId xmlns:a16="http://schemas.microsoft.com/office/drawing/2014/main" id="{ED34FF33-7377-43DB-99BF-A690D9D4913D}"/>
            </a:ext>
          </a:extLst>
        </xdr:cNvPr>
        <xdr:cNvSpPr/>
      </xdr:nvSpPr>
      <xdr:spPr>
        <a:xfrm>
          <a:off x="29165550" y="0"/>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0</xdr:row>
      <xdr:rowOff>0</xdr:rowOff>
    </xdr:from>
    <xdr:ext cx="10487025" cy="1466850"/>
    <xdr:pic>
      <xdr:nvPicPr>
        <xdr:cNvPr id="5" name="image2.png">
          <a:extLst>
            <a:ext uri="{FF2B5EF4-FFF2-40B4-BE49-F238E27FC236}">
              <a16:creationId xmlns:a16="http://schemas.microsoft.com/office/drawing/2014/main" id="{40C6CB1C-59AD-4D39-A0D9-CF6A7C1368C2}"/>
            </a:ext>
          </a:extLst>
        </xdr:cNvPr>
        <xdr:cNvPicPr preferRelativeResize="0"/>
      </xdr:nvPicPr>
      <xdr:blipFill>
        <a:blip xmlns:r="http://schemas.openxmlformats.org/officeDocument/2006/relationships" r:embed="rId1" cstate="print"/>
        <a:stretch>
          <a:fillRect/>
        </a:stretch>
      </xdr:blipFill>
      <xdr:spPr>
        <a:xfrm>
          <a:off x="25984200" y="0"/>
          <a:ext cx="10487025" cy="1466850"/>
        </a:xfrm>
        <a:prstGeom prst="rect">
          <a:avLst/>
        </a:prstGeom>
        <a:noFill/>
      </xdr:spPr>
    </xdr:pic>
    <xdr:clientData fLocksWithSheet="0"/>
  </xdr:oneCellAnchor>
  <xdr:oneCellAnchor>
    <xdr:from>
      <xdr:col>33</xdr:col>
      <xdr:colOff>409575</xdr:colOff>
      <xdr:row>0</xdr:row>
      <xdr:rowOff>0</xdr:rowOff>
    </xdr:from>
    <xdr:ext cx="3238500" cy="3438525"/>
    <xdr:pic>
      <xdr:nvPicPr>
        <xdr:cNvPr id="6" name="image3.png">
          <a:extLst>
            <a:ext uri="{FF2B5EF4-FFF2-40B4-BE49-F238E27FC236}">
              <a16:creationId xmlns:a16="http://schemas.microsoft.com/office/drawing/2014/main" id="{02D232E1-30C7-4318-A436-8C6791C0E830}"/>
            </a:ext>
          </a:extLst>
        </xdr:cNvPr>
        <xdr:cNvPicPr preferRelativeResize="0"/>
      </xdr:nvPicPr>
      <xdr:blipFill>
        <a:blip xmlns:r="http://schemas.openxmlformats.org/officeDocument/2006/relationships" r:embed="rId2" cstate="print"/>
        <a:stretch>
          <a:fillRect/>
        </a:stretch>
      </xdr:blipFill>
      <xdr:spPr>
        <a:xfrm>
          <a:off x="32156400" y="0"/>
          <a:ext cx="3238500" cy="3438525"/>
        </a:xfrm>
        <a:prstGeom prst="rect">
          <a:avLst/>
        </a:prstGeom>
        <a:noFill/>
      </xdr:spPr>
    </xdr:pic>
    <xdr:clientData fLocksWithSheet="0"/>
  </xdr:oneCellAnchor>
  <xdr:oneCellAnchor>
    <xdr:from>
      <xdr:col>40</xdr:col>
      <xdr:colOff>371475</xdr:colOff>
      <xdr:row>0</xdr:row>
      <xdr:rowOff>0</xdr:rowOff>
    </xdr:from>
    <xdr:ext cx="3419475" cy="3952875"/>
    <xdr:pic>
      <xdr:nvPicPr>
        <xdr:cNvPr id="7" name="image4.png">
          <a:extLst>
            <a:ext uri="{FF2B5EF4-FFF2-40B4-BE49-F238E27FC236}">
              <a16:creationId xmlns:a16="http://schemas.microsoft.com/office/drawing/2014/main" id="{6064FBF0-B2BC-4D7D-82DE-27685BD8CB73}"/>
            </a:ext>
          </a:extLst>
        </xdr:cNvPr>
        <xdr:cNvPicPr preferRelativeResize="0"/>
      </xdr:nvPicPr>
      <xdr:blipFill>
        <a:blip xmlns:r="http://schemas.openxmlformats.org/officeDocument/2006/relationships" r:embed="rId3" cstate="print"/>
        <a:stretch>
          <a:fillRect/>
        </a:stretch>
      </xdr:blipFill>
      <xdr:spPr>
        <a:xfrm>
          <a:off x="38852475" y="0"/>
          <a:ext cx="3419475" cy="3952875"/>
        </a:xfrm>
        <a:prstGeom prst="rect">
          <a:avLst/>
        </a:prstGeom>
        <a:noFill/>
      </xdr:spPr>
    </xdr:pic>
    <xdr:clientData fLocksWithSheet="0"/>
  </xdr:oneCellAnchor>
  <xdr:oneCellAnchor>
    <xdr:from>
      <xdr:col>35</xdr:col>
      <xdr:colOff>400050</xdr:colOff>
      <xdr:row>85</xdr:row>
      <xdr:rowOff>95250</xdr:rowOff>
    </xdr:from>
    <xdr:ext cx="4219575" cy="1400175"/>
    <xdr:grpSp>
      <xdr:nvGrpSpPr>
        <xdr:cNvPr id="8" name="Shape 2">
          <a:extLst>
            <a:ext uri="{FF2B5EF4-FFF2-40B4-BE49-F238E27FC236}">
              <a16:creationId xmlns:a16="http://schemas.microsoft.com/office/drawing/2014/main" id="{8621DDBD-86B9-4CE2-A554-244D2FBBE2BB}"/>
            </a:ext>
          </a:extLst>
        </xdr:cNvPr>
        <xdr:cNvGrpSpPr/>
      </xdr:nvGrpSpPr>
      <xdr:grpSpPr>
        <a:xfrm>
          <a:off x="25136475" y="17287875"/>
          <a:ext cx="4219575" cy="1400175"/>
          <a:chOff x="3264788" y="3108488"/>
          <a:chExt cx="4162425" cy="1343025"/>
        </a:xfrm>
      </xdr:grpSpPr>
      <xdr:cxnSp macro="">
        <xdr:nvCxnSpPr>
          <xdr:cNvPr id="9" name="Shape 3">
            <a:extLst>
              <a:ext uri="{FF2B5EF4-FFF2-40B4-BE49-F238E27FC236}">
                <a16:creationId xmlns:a16="http://schemas.microsoft.com/office/drawing/2014/main" id="{D2BE89A1-5BA3-D2A6-A247-AB913E849568}"/>
              </a:ext>
            </a:extLst>
          </xdr:cNvPr>
          <xdr:cNvCxnSpPr/>
        </xdr:nvCxnSpPr>
        <xdr:spPr>
          <a:xfrm>
            <a:off x="3264788" y="3108488"/>
            <a:ext cx="4162425" cy="1343025"/>
          </a:xfrm>
          <a:prstGeom prst="bentConnector3">
            <a:avLst>
              <a:gd name="adj1" fmla="val 50000"/>
            </a:avLst>
          </a:prstGeom>
          <a:noFill/>
          <a:ln w="57150" cap="flat" cmpd="sng">
            <a:solidFill>
              <a:srgbClr val="4A7EBB"/>
            </a:solidFill>
            <a:prstDash val="solid"/>
            <a:miter lim="800000"/>
            <a:headEnd type="none" w="med" len="med"/>
            <a:tailEnd type="triangle" w="med" len="med"/>
          </a:ln>
        </xdr:spPr>
      </xdr:cxnSp>
    </xdr:grpSp>
    <xdr:clientData fLocksWithSheet="0"/>
  </xdr:oneCellAnchor>
  <xdr:oneCellAnchor>
    <xdr:from>
      <xdr:col>30</xdr:col>
      <xdr:colOff>304800</xdr:colOff>
      <xdr:row>72</xdr:row>
      <xdr:rowOff>28575</xdr:rowOff>
    </xdr:from>
    <xdr:ext cx="1695450" cy="1019175"/>
    <xdr:sp macro="" textlink="">
      <xdr:nvSpPr>
        <xdr:cNvPr id="10" name="Shape 4">
          <a:extLst>
            <a:ext uri="{FF2B5EF4-FFF2-40B4-BE49-F238E27FC236}">
              <a16:creationId xmlns:a16="http://schemas.microsoft.com/office/drawing/2014/main" id="{09D9BBB4-3573-4244-B0BA-77736373FF47}"/>
            </a:ext>
          </a:extLst>
        </xdr:cNvPr>
        <xdr:cNvSpPr/>
      </xdr:nvSpPr>
      <xdr:spPr>
        <a:xfrm>
          <a:off x="29165550" y="13744575"/>
          <a:ext cx="1695450" cy="1019175"/>
        </a:xfrm>
        <a:prstGeom prst="rightArrowCallout">
          <a:avLst>
            <a:gd name="adj1" fmla="val 25000"/>
            <a:gd name="adj2" fmla="val 25000"/>
            <a:gd name="adj3" fmla="val 25000"/>
            <a:gd name="adj4" fmla="val 64977"/>
          </a:avLst>
        </a:prstGeom>
        <a:solidFill>
          <a:srgbClr val="4F81BD"/>
        </a:solidFill>
        <a:ln w="25400" cap="flat" cmpd="sng">
          <a:solidFill>
            <a:srgbClr val="385D8A"/>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100" i="0" u="none" strike="noStrike">
              <a:solidFill>
                <a:srgbClr val="FFFFFF"/>
              </a:solidFill>
              <a:latin typeface="Calibri"/>
              <a:ea typeface="Calibri"/>
              <a:cs typeface="Calibri"/>
              <a:sym typeface="Calibri"/>
            </a:rPr>
            <a:t>Let op! Dit is de prijs exclusief BTW! </a:t>
          </a:r>
          <a:endParaRPr sz="1400"/>
        </a:p>
      </xdr:txBody>
    </xdr:sp>
    <xdr:clientData fLocksWithSheet="0"/>
  </xdr:oneCellAnchor>
  <xdr:oneCellAnchor>
    <xdr:from>
      <xdr:col>27</xdr:col>
      <xdr:colOff>9525</xdr:colOff>
      <xdr:row>90</xdr:row>
      <xdr:rowOff>152400</xdr:rowOff>
    </xdr:from>
    <xdr:ext cx="10487025" cy="1466850"/>
    <xdr:pic>
      <xdr:nvPicPr>
        <xdr:cNvPr id="11" name="image2.png">
          <a:extLst>
            <a:ext uri="{FF2B5EF4-FFF2-40B4-BE49-F238E27FC236}">
              <a16:creationId xmlns:a16="http://schemas.microsoft.com/office/drawing/2014/main" id="{24B03827-8089-4684-ABD3-042841935D63}"/>
            </a:ext>
          </a:extLst>
        </xdr:cNvPr>
        <xdr:cNvPicPr preferRelativeResize="0"/>
      </xdr:nvPicPr>
      <xdr:blipFill>
        <a:blip xmlns:r="http://schemas.openxmlformats.org/officeDocument/2006/relationships" r:embed="rId1" cstate="print"/>
        <a:stretch>
          <a:fillRect/>
        </a:stretch>
      </xdr:blipFill>
      <xdr:spPr>
        <a:xfrm>
          <a:off x="25984200" y="17297400"/>
          <a:ext cx="10487025" cy="1466850"/>
        </a:xfrm>
        <a:prstGeom prst="rect">
          <a:avLst/>
        </a:prstGeom>
        <a:noFill/>
      </xdr:spPr>
    </xdr:pic>
    <xdr:clientData fLocksWithSheet="0"/>
  </xdr:oneCellAnchor>
  <xdr:oneCellAnchor>
    <xdr:from>
      <xdr:col>33</xdr:col>
      <xdr:colOff>409575</xdr:colOff>
      <xdr:row>69</xdr:row>
      <xdr:rowOff>66675</xdr:rowOff>
    </xdr:from>
    <xdr:ext cx="3238500" cy="3438525"/>
    <xdr:pic>
      <xdr:nvPicPr>
        <xdr:cNvPr id="12" name="image3.png">
          <a:extLst>
            <a:ext uri="{FF2B5EF4-FFF2-40B4-BE49-F238E27FC236}">
              <a16:creationId xmlns:a16="http://schemas.microsoft.com/office/drawing/2014/main" id="{B295B393-3AEF-4A13-BAC4-4E259C5E1ED6}"/>
            </a:ext>
          </a:extLst>
        </xdr:cNvPr>
        <xdr:cNvPicPr preferRelativeResize="0"/>
      </xdr:nvPicPr>
      <xdr:blipFill>
        <a:blip xmlns:r="http://schemas.openxmlformats.org/officeDocument/2006/relationships" r:embed="rId2" cstate="print"/>
        <a:stretch>
          <a:fillRect/>
        </a:stretch>
      </xdr:blipFill>
      <xdr:spPr>
        <a:xfrm>
          <a:off x="32156400" y="13211175"/>
          <a:ext cx="3238500" cy="3438525"/>
        </a:xfrm>
        <a:prstGeom prst="rect">
          <a:avLst/>
        </a:prstGeom>
        <a:noFill/>
      </xdr:spPr>
    </xdr:pic>
    <xdr:clientData fLocksWithSheet="0"/>
  </xdr:oneCellAnchor>
  <xdr:oneCellAnchor>
    <xdr:from>
      <xdr:col>40</xdr:col>
      <xdr:colOff>371475</xdr:colOff>
      <xdr:row>76</xdr:row>
      <xdr:rowOff>114300</xdr:rowOff>
    </xdr:from>
    <xdr:ext cx="3419475" cy="3952875"/>
    <xdr:pic>
      <xdr:nvPicPr>
        <xdr:cNvPr id="13" name="image4.png">
          <a:extLst>
            <a:ext uri="{FF2B5EF4-FFF2-40B4-BE49-F238E27FC236}">
              <a16:creationId xmlns:a16="http://schemas.microsoft.com/office/drawing/2014/main" id="{8A37C125-5784-483F-99B7-C90262EE2BCE}"/>
            </a:ext>
          </a:extLst>
        </xdr:cNvPr>
        <xdr:cNvPicPr preferRelativeResize="0"/>
      </xdr:nvPicPr>
      <xdr:blipFill>
        <a:blip xmlns:r="http://schemas.openxmlformats.org/officeDocument/2006/relationships" r:embed="rId3" cstate="print"/>
        <a:stretch>
          <a:fillRect/>
        </a:stretch>
      </xdr:blipFill>
      <xdr:spPr>
        <a:xfrm>
          <a:off x="38852475" y="14592300"/>
          <a:ext cx="3419475" cy="3952875"/>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R\user11\Paul.Haarman\Documenten\Tarieven%202012\Model%20Tarieven\20120418%20Tarieven%20Model%202013.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nsdigitaal.sharepoint.com/sites/Team-Pricing608/Jaarlijkse_tariefaanpassing/Tarief%202024/Prezo/Prezo%202024%20-%20Scenario%200%20procent.xlsb" TargetMode="External"/><Relationship Id="rId1" Type="http://schemas.openxmlformats.org/officeDocument/2006/relationships/externalLinkPath" Target="https://nsdigitaal.sharepoint.com/sites/Team-Pricing608/Jaarlijkse_tariefaanpassing/Tarief%202024/Prezo/Prezo%202024%20-%20Scenario%200%20procent.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arrivagroup-my.sharepoint.com/arrivanet.nl/afdelingen$/RegioNoord/(Ontwikkelteam_Noord)/2022/producten%20en%20tarieven/04112022%20Productenoverzicht%202023%20Groningen%20de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04 verkopen N-1 (2)"/>
      <sheetName val="Werking"/>
      <sheetName val="mutatie model"/>
      <sheetName val="Dashboard"/>
      <sheetName val="Reken en aanpassen --&gt;"/>
      <sheetName val="ABK"/>
      <sheetName val="ERET berekend"/>
      <sheetName val="ERET"/>
      <sheetName val="Output --&gt;"/>
      <sheetName val="Opbr N+1 excl elast"/>
      <sheetName val="Opbr N+1 2011 incl elast"/>
      <sheetName val="Tarief N+1"/>
      <sheetName val="FEZtabelprijs N+1"/>
      <sheetName val="output tbv communicatie 1"/>
      <sheetName val="output tbv communicatie 2"/>
      <sheetName val="output tbv communicatie 3"/>
      <sheetName val="Input --&gt;"/>
      <sheetName val="I01 tariefeenheden N-1"/>
      <sheetName val="I02 tarief N-1"/>
      <sheetName val="I03 Midt Rkm N-1"/>
      <sheetName val="I04 verkopen N-1"/>
      <sheetName val="I05 Midt Spits_dal"/>
      <sheetName val="I06 Prijs N"/>
      <sheetName val="I07 input Elasticiteiten N-1"/>
      <sheetName val="I08 SAP BI Coll N-1"/>
      <sheetName val="Verzamel -&gt;"/>
      <sheetName val="Rkm N-1"/>
      <sheetName val="Opbr N-1"/>
      <sheetName val="Elasticiteiten"/>
      <sheetName val="Differentiatieruimte"/>
      <sheetName val="Mandje"/>
      <sheetName val="Grafiek"/>
      <sheetName val="Uitslagen"/>
      <sheetName val="Omvang 2011"/>
      <sheetName val="Blad1"/>
      <sheetName val="Blad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A Versie"/>
      <sheetName val="B verantwoording"/>
      <sheetName val="01 Vastrechten"/>
      <sheetName val="02 ERET"/>
      <sheetName val="03 Traject Vrij"/>
      <sheetName val="10 communicatie cons. NL."/>
      <sheetName val="10 communication cons. EN"/>
      <sheetName val="10 communicatie zakelijk NL"/>
      <sheetName val="10 communication Business EN"/>
      <sheetName val="11 output tbv NSI"/>
      <sheetName val="12 output prijstabel HRN2024"/>
      <sheetName val="12 output factoren HRN2024"/>
      <sheetName val="19 Totaal per propositie"/>
      <sheetName val="20 Input Weging 2022"/>
    </sheetNames>
    <sheetDataSet>
      <sheetData sheetId="0">
        <row r="9">
          <cell r="C9">
            <v>0</v>
          </cell>
        </row>
        <row r="14">
          <cell r="C14">
            <v>3.7999999999999999E-2</v>
          </cell>
        </row>
      </sheetData>
      <sheetData sheetId="1"/>
      <sheetData sheetId="2"/>
      <sheetData sheetId="3">
        <row r="17">
          <cell r="H17">
            <v>29.4</v>
          </cell>
          <cell r="M17">
            <v>49.98</v>
          </cell>
        </row>
        <row r="20">
          <cell r="C20">
            <v>1.7</v>
          </cell>
        </row>
        <row r="39">
          <cell r="H39">
            <v>4.9000000000000004</v>
          </cell>
          <cell r="M39">
            <v>8.33</v>
          </cell>
        </row>
      </sheetData>
      <sheetData sheetId="4">
        <row r="16">
          <cell r="F16">
            <v>424.6</v>
          </cell>
          <cell r="L16">
            <v>721.8</v>
          </cell>
        </row>
        <row r="18">
          <cell r="D18">
            <v>4245.6000000000004</v>
          </cell>
          <cell r="J18">
            <v>7218</v>
          </cell>
        </row>
      </sheetData>
      <sheetData sheetId="5"/>
      <sheetData sheetId="6"/>
      <sheetData sheetId="7"/>
      <sheetData sheetId="8"/>
      <sheetData sheetId="9"/>
      <sheetData sheetId="10"/>
      <sheetData sheetId="11"/>
      <sheetData sheetId="12"/>
      <sheetData sheetId="1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oningen nieuw"/>
      <sheetName val="FRYSLAN"/>
      <sheetName val="Blad1"/>
      <sheetName val="lti historie"/>
    </sheetNames>
    <sheetDataSet>
      <sheetData sheetId="0"/>
      <sheetData sheetId="1"/>
      <sheetData sheetId="2"/>
      <sheetData sheetId="3"/>
    </sheetDataSet>
  </externalBook>
</externalLink>
</file>

<file path=xl/persons/person.xml><?xml version="1.0" encoding="utf-8"?>
<personList xmlns="http://schemas.microsoft.com/office/spreadsheetml/2018/threadedcomments" xmlns:x="http://schemas.openxmlformats.org/spreadsheetml/2006/main">
  <person displayName="Mark Garmann" id="{AC8F664B-98E7-6C41-9E4B-871C637C9041}" userId="edfd7df5731df956" providerId="Windows Live"/>
  <person displayName="Garmann, Mark" id="{88BE95E4-AC2F-4C32-A91C-E6FAC12059E3}" userId="S::mark.garmann@arriva.nl::4eef035d-51f2-4338-9817-33d705c986ae" providerId="AD"/>
  <person displayName="Bezooijen, Natascha van" id="{26D96559-B648-CC48-BCCD-F50B460A6D70}" userId="S::n.vanbezooijen@arriva.nl::3816b803-7049-434b-98fe-2ef7809b3f65" providerId="AD"/>
  <person displayName="Eeckhout, Gerbrand van den" id="{FA753A3B-4C04-8C4F-BEDB-7CA694EAECEA}" userId="S::g.vandeneeckhout@arriva.nl::e0e65dc0-3093-403d-93c4-cf4438f846ea" providerId="AD"/>
</personList>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7" dT="2019-12-10T14:44:48.94" personId="{26D96559-B648-CC48-BCCD-F50B460A6D70}" id="{EDC740A8-F122-4541-9BDE-F6790BCC2587}">
    <text>tarief voor de Store op €0,- wordt uitgeleverd in de store maar vooraf verekend. 
Mailwisseling Pierre, Chris Henk 08-11-2018</text>
  </threadedComment>
</ThreadedComments>
</file>

<file path=xl/threadedComments/threadedComment2.xml><?xml version="1.0" encoding="utf-8"?>
<ThreadedComments xmlns="http://schemas.microsoft.com/office/spreadsheetml/2018/threadedcomments" xmlns:x="http://schemas.openxmlformats.org/spreadsheetml/2006/main">
  <threadedComment ref="H43" dT="2019-12-10T14:46:13.77" personId="{26D96559-B648-CC48-BCCD-F50B460A6D70}" id="{E4B71FF1-DCA6-49A2-9234-5378345D83B2}">
    <text>Let op per 1-1-2020 geen voorverkoop CT Stadskaartjes meer</text>
  </threadedComment>
</ThreadedComments>
</file>

<file path=xl/threadedComments/threadedComment3.xml><?xml version="1.0" encoding="utf-8"?>
<ThreadedComments xmlns="http://schemas.microsoft.com/office/spreadsheetml/2018/threadedcomments" xmlns:x="http://schemas.openxmlformats.org/spreadsheetml/2006/main">
  <threadedComment ref="G34" dT="2019-12-10T14:46:13.77" personId="{26D96559-B648-CC48-BCCD-F50B460A6D70}" id="{9F0E0E0E-73EA-4AE3-8CF6-EB6FEBFA8750}">
    <text>Let op per 1-1-2020 geen voorverkoop CT Stadskaartjes meer</text>
  </threadedComment>
  <threadedComment ref="C57" dT="2019-12-10T14:44:48.94" personId="{26D96559-B648-CC48-BCCD-F50B460A6D70}" id="{37EE7713-D208-419B-99DE-3D3C5EB829A5}">
    <text>tarief voor de Store op €0,- wordt uitgeleverd in de store maar vooraf verekend. 
Mailwisseling Pierre, Chris Henk 08-11-2018</text>
  </threadedComment>
</ThreadedComments>
</file>

<file path=xl/threadedComments/threadedComment4.xml><?xml version="1.0" encoding="utf-8"?>
<ThreadedComments xmlns="http://schemas.microsoft.com/office/spreadsheetml/2018/threadedcomments" xmlns:x="http://schemas.openxmlformats.org/spreadsheetml/2006/main">
  <threadedComment ref="B76" dT="2021-08-11T14:08:15.26" personId="{26D96559-B648-CC48-BCCD-F50B460A6D70}" id="{99E19CFA-2224-4AA5-A1C6-B7603841623C}">
    <text>CXX Herman de Gooijer en Martijn Cats</text>
  </threadedComment>
  <threadedComment ref="J87" dT="2021-12-09T13:39:39.80" personId="{FA753A3B-4C04-8C4F-BEDB-7CA694EAECEA}" id="{48161C9F-4E82-45AD-800C-EA606A1AC820}">
    <text>Foutieve prijs doorgevoerd, dit had moeten zijn 42,30</text>
  </threadedComment>
  <threadedComment ref="J88" dT="2021-12-09T13:39:45.94" personId="{FA753A3B-4C04-8C4F-BEDB-7CA694EAECEA}" id="{D6F2AF87-CA90-47AD-A3F3-5F2F49DCC3FD}">
    <text>Foutieve prijs doorgevoerd, dit had moeten zijn 49,00</text>
  </threadedComment>
  <threadedComment ref="J90" dT="2021-12-09T13:40:19.17" personId="{FA753A3B-4C04-8C4F-BEDB-7CA694EAECEA}" id="{AF72C948-92CD-43ED-9683-B3B9C8CBC716}">
    <text>Foutieve prijs doorgevoerd, dit had moeten zijn 123,00</text>
  </threadedComment>
  <threadedComment ref="J91" dT="2021-12-09T13:49:24.52" personId="{FA753A3B-4C04-8C4F-BEDB-7CA694EAECEA}" id="{7B2CB357-4CBF-42AE-8CEA-61F80FCDD46A}">
    <text>Foutieve prijs doorgevoerd, had moeten zijn 139,90</text>
  </threadedComment>
  <threadedComment ref="B104" dT="2023-06-26T15:16:31.12" personId="{FA753A3B-4C04-8C4F-BEDB-7CA694EAECEA}" id="{79A0B110-E951-4E86-A613-3489D5EEC7DA}">
    <text xml:space="preserve">Bestaand product (zit in DC800), stond niet meer op de tarievensheet? </text>
  </threadedComment>
  <threadedComment ref="B105" dT="2023-06-26T15:16:37.72" personId="{FA753A3B-4C04-8C4F-BEDB-7CA694EAECEA}" id="{743F5E36-0D5A-4374-BDA2-572304E1DD37}">
    <text xml:space="preserve">Bestaand product (zit in DC800), stond niet meer op de tarievensheet? 
</text>
  </threadedComment>
  <threadedComment ref="B106" dT="2023-06-26T15:16:41.78" personId="{FA753A3B-4C04-8C4F-BEDB-7CA694EAECEA}" id="{392B6087-6166-40F5-A238-995945A42846}">
    <text xml:space="preserve">Bestaand product (zit in DC800), stond niet meer op de tarievensheet? </text>
  </threadedComment>
  <threadedComment ref="B107" dT="2023-06-26T15:16:47.56" personId="{FA753A3B-4C04-8C4F-BEDB-7CA694EAECEA}" id="{26A2F598-F23F-4A2E-BC26-93F51D093867}">
    <text xml:space="preserve">Bestaand product (zit in DC800), stond niet meer op de tarievensheet? </text>
  </threadedComment>
  <threadedComment ref="B108" dT="2023-06-26T15:16:53.04" personId="{FA753A3B-4C04-8C4F-BEDB-7CA694EAECEA}" id="{B5F40AAD-6914-4B70-8D36-2C91193D75E9}">
    <text xml:space="preserve">Bestaand product (zit in DC800), stond niet meer op de tarievensheet? </text>
  </threadedComment>
  <threadedComment ref="B117" dT="2021-12-09T13:37:13.54" personId="{FA753A3B-4C04-8C4F-BEDB-7CA694EAECEA}" id="{F0D81572-48BE-4957-8DAD-AC27F92A3AEB}">
    <text>nieuw product</text>
  </threadedComment>
  <threadedComment ref="K151" dT="2021-12-09T13:45:10.39" personId="{FA753A3B-4C04-8C4F-BEDB-7CA694EAECEA}" id="{EB7DFB9D-CB71-4C08-ADB0-A91F466C2FCD}">
    <text>nog niet bekend</text>
  </threadedComment>
  <threadedComment ref="K151" dT="2021-12-09T16:01:45.71" personId="{AC8F664B-98E7-6C41-9E4B-871C637C9041}" id="{60FB9A00-660A-4629-B6C5-D68B617A9226}" parentId="{EB7DFB9D-CB71-4C08-ADB0-A91F466C2FCD}">
    <text xml:space="preserve">voorlopig prijzen 2021 ingevuld
</text>
  </threadedComment>
  <threadedComment ref="K152" dT="2021-12-09T13:45:20.08" personId="{FA753A3B-4C04-8C4F-BEDB-7CA694EAECEA}" id="{8532EE65-9514-4197-8E1F-A8726E0A7AA5}">
    <text>nog niet bekend</text>
  </threadedComment>
  <threadedComment ref="K152" dT="2021-12-09T16:01:58.36" personId="{AC8F664B-98E7-6C41-9E4B-871C637C9041}" id="{60EA19F2-12A5-4163-97D9-0E880386B28E}" parentId="{8532EE65-9514-4197-8E1F-A8726E0A7AA5}">
    <text>voorlopig prijzen 2021 ingevuld</text>
  </threadedComment>
</ThreadedComments>
</file>

<file path=xl/threadedComments/threadedComment5.xml><?xml version="1.0" encoding="utf-8"?>
<ThreadedComments xmlns="http://schemas.microsoft.com/office/spreadsheetml/2018/threadedcomments" xmlns:x="http://schemas.openxmlformats.org/spreadsheetml/2006/main">
  <threadedComment ref="J9" dT="2022-11-29T11:56:42.39" personId="{88BE95E4-AC2F-4C32-A91C-E6FAC12059E3}" id="{90704D5A-18D9-4DD0-8F04-E8ECEE39C4B1}">
    <text>29/11 wijziging van tarief NH</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 Id="rId4" Type="http://schemas.microsoft.com/office/2017/10/relationships/threadedComment" Target="../threadedComments/threadedComment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 Id="rId4" Type="http://schemas.microsoft.com/office/2017/10/relationships/threadedComment" Target="../threadedComments/threadedComment3.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 Id="rId4" Type="http://schemas.microsoft.com/office/2017/10/relationships/threadedComment" Target="../threadedComments/threadedComment4.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2.xml"/><Relationship Id="rId1" Type="http://schemas.openxmlformats.org/officeDocument/2006/relationships/printerSettings" Target="../printerSettings/printerSettings12.bin"/><Relationship Id="rId5" Type="http://schemas.microsoft.com/office/2017/10/relationships/threadedComment" Target="../threadedComments/threadedComment5.xml"/><Relationship Id="rId4" Type="http://schemas.openxmlformats.org/officeDocument/2006/relationships/comments" Target="../comments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6485D-4BE8-493F-A0AE-2FE249A7950B}">
  <dimension ref="A1:M7"/>
  <sheetViews>
    <sheetView topLeftCell="D1" workbookViewId="0">
      <selection sqref="A1:M7"/>
    </sheetView>
  </sheetViews>
  <sheetFormatPr defaultColWidth="7.625" defaultRowHeight="15"/>
  <cols>
    <col min="1" max="3" width="18.125" style="400" bestFit="1" customWidth="1"/>
    <col min="4" max="4" width="13.875" style="400" bestFit="1" customWidth="1"/>
    <col min="5" max="5" width="10.125" style="400" bestFit="1" customWidth="1"/>
    <col min="6" max="6" width="7.875" style="400" bestFit="1" customWidth="1"/>
    <col min="7" max="7" width="15.875" style="400" customWidth="1"/>
    <col min="8" max="8" width="28.875" style="400" bestFit="1" customWidth="1"/>
    <col min="9" max="9" width="28.875" style="400" customWidth="1"/>
    <col min="10" max="11" width="11.125" style="400" bestFit="1" customWidth="1"/>
    <col min="12" max="12" width="19.625" style="400" bestFit="1" customWidth="1"/>
    <col min="13" max="13" width="15.125" style="400" bestFit="1" customWidth="1"/>
    <col min="14" max="16384" width="7.625" style="400"/>
  </cols>
  <sheetData>
    <row r="1" spans="1:13" ht="15.75" thickBot="1">
      <c r="A1" s="412" t="s">
        <v>0</v>
      </c>
      <c r="B1" s="411" t="s">
        <v>1</v>
      </c>
      <c r="C1" s="410" t="s">
        <v>2</v>
      </c>
      <c r="D1" s="410" t="s">
        <v>3</v>
      </c>
      <c r="E1" s="410">
        <v>2024</v>
      </c>
      <c r="F1" s="407" t="s">
        <v>4</v>
      </c>
      <c r="G1" s="407" t="s">
        <v>5</v>
      </c>
      <c r="H1" s="409" t="s">
        <v>6</v>
      </c>
      <c r="I1" s="408" t="s">
        <v>7</v>
      </c>
      <c r="J1" s="408" t="s">
        <v>8</v>
      </c>
      <c r="K1" s="408" t="s">
        <v>9</v>
      </c>
      <c r="L1" s="407" t="s">
        <v>10</v>
      </c>
      <c r="M1" s="406" t="s">
        <v>11</v>
      </c>
    </row>
    <row r="2" spans="1:13">
      <c r="A2" s="405"/>
      <c r="B2" s="403"/>
      <c r="C2" s="403"/>
      <c r="D2" s="403"/>
      <c r="E2" s="403"/>
      <c r="F2" s="403"/>
      <c r="G2" s="403"/>
      <c r="H2" s="404" t="s">
        <v>12</v>
      </c>
      <c r="I2" s="404" t="s">
        <v>13</v>
      </c>
      <c r="J2" s="404" t="s">
        <v>13</v>
      </c>
      <c r="K2" s="404" t="s">
        <v>13</v>
      </c>
      <c r="L2" s="404" t="s">
        <v>14</v>
      </c>
      <c r="M2" s="403"/>
    </row>
    <row r="3" spans="1:13">
      <c r="A3" s="402" t="s">
        <v>15</v>
      </c>
      <c r="B3" s="401" t="s">
        <v>16</v>
      </c>
      <c r="C3" s="401" t="s">
        <v>17</v>
      </c>
      <c r="D3" s="401" t="s">
        <v>17</v>
      </c>
      <c r="E3" s="401" t="s">
        <v>16</v>
      </c>
      <c r="F3" s="401" t="s">
        <v>18</v>
      </c>
      <c r="G3" s="401" t="s">
        <v>19</v>
      </c>
      <c r="H3" s="401" t="s">
        <v>17</v>
      </c>
      <c r="I3" s="401" t="s">
        <v>17</v>
      </c>
      <c r="J3" s="401" t="s">
        <v>17</v>
      </c>
      <c r="K3" s="401" t="s">
        <v>17</v>
      </c>
      <c r="L3" s="401" t="s">
        <v>17</v>
      </c>
      <c r="M3" s="401" t="s">
        <v>17</v>
      </c>
    </row>
    <row r="4" spans="1:13">
      <c r="A4" s="402" t="s">
        <v>20</v>
      </c>
      <c r="B4" s="401" t="s">
        <v>16</v>
      </c>
      <c r="C4" s="401" t="s">
        <v>21</v>
      </c>
      <c r="D4" s="401" t="s">
        <v>21</v>
      </c>
      <c r="E4" s="401" t="s">
        <v>16</v>
      </c>
      <c r="F4" s="401" t="s">
        <v>18</v>
      </c>
      <c r="G4" s="401" t="s">
        <v>19</v>
      </c>
      <c r="H4" s="401" t="s">
        <v>22</v>
      </c>
      <c r="I4" s="401" t="s">
        <v>17</v>
      </c>
      <c r="J4" s="401" t="s">
        <v>17</v>
      </c>
      <c r="K4" s="401" t="s">
        <v>17</v>
      </c>
      <c r="L4" s="401" t="s">
        <v>22</v>
      </c>
      <c r="M4" s="401" t="s">
        <v>22</v>
      </c>
    </row>
    <row r="5" spans="1:13">
      <c r="A5" s="402" t="s">
        <v>23</v>
      </c>
      <c r="B5" s="401" t="s">
        <v>16</v>
      </c>
      <c r="C5" s="401" t="s">
        <v>21</v>
      </c>
      <c r="D5" s="401" t="s">
        <v>17</v>
      </c>
      <c r="E5" s="401" t="s">
        <v>16</v>
      </c>
      <c r="F5" s="401" t="s">
        <v>18</v>
      </c>
      <c r="G5" s="401" t="s">
        <v>19</v>
      </c>
      <c r="H5" s="401" t="s">
        <v>17</v>
      </c>
      <c r="I5" s="401" t="s">
        <v>22</v>
      </c>
      <c r="J5" s="401" t="s">
        <v>17</v>
      </c>
      <c r="K5" s="401" t="s">
        <v>17</v>
      </c>
      <c r="L5" s="401" t="s">
        <v>17</v>
      </c>
      <c r="M5" s="401" t="s">
        <v>17</v>
      </c>
    </row>
    <row r="6" spans="1:13">
      <c r="A6" s="402" t="s">
        <v>24</v>
      </c>
      <c r="B6" s="401" t="s">
        <v>16</v>
      </c>
      <c r="C6" s="401" t="s">
        <v>21</v>
      </c>
      <c r="D6" s="401" t="s">
        <v>17</v>
      </c>
      <c r="E6" s="401" t="s">
        <v>16</v>
      </c>
      <c r="F6" s="401" t="s">
        <v>18</v>
      </c>
      <c r="G6" s="401" t="s">
        <v>17</v>
      </c>
      <c r="H6" s="401" t="s">
        <v>17</v>
      </c>
      <c r="I6" s="401" t="s">
        <v>22</v>
      </c>
      <c r="J6" s="401" t="s">
        <v>22</v>
      </c>
      <c r="K6" s="401" t="s">
        <v>22</v>
      </c>
      <c r="L6" s="401" t="s">
        <v>17</v>
      </c>
      <c r="M6" s="401" t="s">
        <v>17</v>
      </c>
    </row>
    <row r="7" spans="1:13">
      <c r="A7" s="402" t="s">
        <v>25</v>
      </c>
      <c r="B7" s="401" t="s">
        <v>16</v>
      </c>
      <c r="C7" s="401" t="s">
        <v>17</v>
      </c>
      <c r="D7" s="401" t="s">
        <v>17</v>
      </c>
      <c r="E7" s="401" t="s">
        <v>16</v>
      </c>
      <c r="F7" s="401" t="s">
        <v>18</v>
      </c>
      <c r="G7" s="401" t="s">
        <v>17</v>
      </c>
      <c r="H7" s="401" t="s">
        <v>17</v>
      </c>
      <c r="I7" s="401" t="s">
        <v>22</v>
      </c>
      <c r="J7" s="401" t="s">
        <v>17</v>
      </c>
      <c r="K7" s="401" t="s">
        <v>17</v>
      </c>
      <c r="L7" s="401" t="s">
        <v>22</v>
      </c>
      <c r="M7" s="401" t="s">
        <v>22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6C21-1260-6B47-9B12-D8AE41C12617}">
  <dimension ref="B2:D11"/>
  <sheetViews>
    <sheetView tabSelected="1" workbookViewId="0">
      <selection activeCell="D14" sqref="D14"/>
    </sheetView>
  </sheetViews>
  <sheetFormatPr defaultColWidth="9.125" defaultRowHeight="12.75"/>
  <cols>
    <col min="1" max="1" width="4.125" style="21" customWidth="1"/>
    <col min="2" max="2" width="8" style="21" customWidth="1"/>
    <col min="3" max="3" width="25.625" style="21" customWidth="1"/>
    <col min="4" max="4" width="165.375" style="21" customWidth="1"/>
    <col min="5" max="16384" width="9.125" style="21"/>
  </cols>
  <sheetData>
    <row r="2" spans="2:4">
      <c r="B2" s="25" t="s">
        <v>26</v>
      </c>
      <c r="C2" s="26" t="s">
        <v>26</v>
      </c>
      <c r="D2" s="25" t="s">
        <v>1296</v>
      </c>
    </row>
    <row r="3" spans="2:4">
      <c r="B3" s="24"/>
      <c r="C3" s="24"/>
    </row>
    <row r="4" spans="2:4">
      <c r="B4" s="23" t="s">
        <v>27</v>
      </c>
      <c r="C4" s="23" t="s">
        <v>28</v>
      </c>
      <c r="D4" s="23" t="s">
        <v>29</v>
      </c>
    </row>
    <row r="5" spans="2:4">
      <c r="B5" s="22">
        <v>45127</v>
      </c>
      <c r="C5" s="11" t="s">
        <v>30</v>
      </c>
      <c r="D5" s="11" t="s">
        <v>31</v>
      </c>
    </row>
    <row r="6" spans="2:4">
      <c r="B6" s="22">
        <v>45250</v>
      </c>
      <c r="C6" s="11" t="s">
        <v>1260</v>
      </c>
      <c r="D6" s="11" t="s">
        <v>1261</v>
      </c>
    </row>
    <row r="7" spans="2:4">
      <c r="B7" s="22">
        <v>45253</v>
      </c>
      <c r="C7" s="11" t="s">
        <v>1290</v>
      </c>
      <c r="D7" s="11" t="s">
        <v>1291</v>
      </c>
    </row>
    <row r="8" spans="2:4">
      <c r="B8" s="22">
        <v>45268</v>
      </c>
      <c r="C8" s="11" t="s">
        <v>30</v>
      </c>
      <c r="D8" s="11" t="s">
        <v>1293</v>
      </c>
    </row>
    <row r="9" spans="2:4">
      <c r="B9" s="22">
        <v>45274</v>
      </c>
      <c r="C9" s="11" t="s">
        <v>1295</v>
      </c>
      <c r="D9" s="11" t="s">
        <v>1297</v>
      </c>
    </row>
    <row r="10" spans="2:4">
      <c r="B10" s="11"/>
      <c r="C10" s="11"/>
      <c r="D10" s="11"/>
    </row>
    <row r="11" spans="2:4">
      <c r="B11" s="11"/>
      <c r="C11" s="11"/>
      <c r="D11" s="11"/>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E4647-7A76-4652-B5E9-16C790A16B69}">
  <sheetPr>
    <tabColor theme="6" tint="-0.499984740745262"/>
  </sheetPr>
  <dimension ref="A1:M254"/>
  <sheetViews>
    <sheetView topLeftCell="E1" zoomScale="85" zoomScaleNormal="85" workbookViewId="0">
      <selection activeCell="L7" sqref="L7"/>
    </sheetView>
  </sheetViews>
  <sheetFormatPr defaultColWidth="8" defaultRowHeight="15"/>
  <cols>
    <col min="1" max="1" width="19.875" style="931" customWidth="1"/>
    <col min="2" max="2" width="38.5" style="931" customWidth="1"/>
    <col min="3" max="3" width="20.75" style="931" customWidth="1"/>
    <col min="4" max="4" width="23.5" style="931" customWidth="1"/>
    <col min="5" max="5" width="45.75" style="931" customWidth="1"/>
    <col min="6" max="6" width="8" style="931" customWidth="1"/>
    <col min="7" max="7" width="12.75" style="930" customWidth="1"/>
    <col min="8" max="8" width="2" style="931" customWidth="1"/>
    <col min="9" max="9" width="9.75" style="932" bestFit="1" customWidth="1"/>
    <col min="10" max="10" width="10.125" style="933" customWidth="1"/>
    <col min="11" max="11" width="9.75" style="931" customWidth="1"/>
    <col min="12" max="12" width="85" style="931" customWidth="1"/>
    <col min="13" max="16384" width="8" style="931"/>
  </cols>
  <sheetData>
    <row r="1" spans="1:13" s="927" customFormat="1" ht="36">
      <c r="A1" s="923" t="s">
        <v>32</v>
      </c>
      <c r="B1" s="924" t="s">
        <v>33</v>
      </c>
      <c r="C1" s="925"/>
      <c r="D1" s="926"/>
      <c r="L1" s="928"/>
      <c r="M1" s="928"/>
    </row>
    <row r="3" spans="1:13" ht="21" customHeight="1">
      <c r="A3" s="929" t="s">
        <v>34</v>
      </c>
      <c r="B3" s="930">
        <f>0</f>
        <v>0</v>
      </c>
    </row>
    <row r="4" spans="1:13" ht="19.5" customHeight="1">
      <c r="A4" s="929" t="s">
        <v>35</v>
      </c>
      <c r="B4" s="930">
        <f>0</f>
        <v>0</v>
      </c>
    </row>
    <row r="5" spans="1:13" ht="21.75" customHeight="1">
      <c r="A5" s="929" t="s">
        <v>36</v>
      </c>
      <c r="B5" s="930">
        <f>'[2]A Versie'!C14</f>
        <v>3.7999999999999999E-2</v>
      </c>
    </row>
    <row r="6" spans="1:13" ht="21.75" customHeight="1">
      <c r="A6" s="929" t="s">
        <v>37</v>
      </c>
      <c r="B6" s="930">
        <f>'[2]A Versie'!C9</f>
        <v>0</v>
      </c>
    </row>
    <row r="7" spans="1:13" ht="36.75" customHeight="1">
      <c r="A7" s="934"/>
      <c r="B7" s="930"/>
    </row>
    <row r="8" spans="1:13" ht="36.75" customHeight="1">
      <c r="A8" s="935" t="s">
        <v>38</v>
      </c>
      <c r="B8" s="935"/>
      <c r="C8" s="935"/>
      <c r="D8" s="935"/>
    </row>
    <row r="9" spans="1:13" s="936" customFormat="1" ht="24" thickBot="1">
      <c r="A9" s="1139" t="s">
        <v>39</v>
      </c>
      <c r="B9" s="1139"/>
      <c r="C9" s="1139"/>
      <c r="D9" s="1139"/>
      <c r="E9" s="1139"/>
      <c r="F9" s="1139"/>
      <c r="G9" s="1139"/>
      <c r="H9" s="1139"/>
      <c r="I9" s="1139"/>
      <c r="J9" s="1139"/>
      <c r="K9" s="1139"/>
    </row>
    <row r="10" spans="1:13" s="943" customFormat="1" ht="18.75">
      <c r="A10" s="937" t="s">
        <v>40</v>
      </c>
      <c r="B10" s="938" t="s">
        <v>41</v>
      </c>
      <c r="C10" s="938"/>
      <c r="D10" s="938"/>
      <c r="E10" s="939" t="s">
        <v>1</v>
      </c>
      <c r="F10" s="939" t="s">
        <v>42</v>
      </c>
      <c r="G10" s="939" t="s">
        <v>43</v>
      </c>
      <c r="H10" s="939"/>
      <c r="I10" s="940" t="s">
        <v>44</v>
      </c>
      <c r="J10" s="940" t="s">
        <v>1280</v>
      </c>
      <c r="K10" s="941" t="s">
        <v>45</v>
      </c>
      <c r="L10" s="942" t="s">
        <v>46</v>
      </c>
    </row>
    <row r="11" spans="1:13">
      <c r="A11" s="944">
        <v>212</v>
      </c>
      <c r="B11" s="945" t="s">
        <v>47</v>
      </c>
      <c r="C11" s="945"/>
      <c r="D11" s="945"/>
      <c r="E11" s="946" t="s">
        <v>48</v>
      </c>
      <c r="F11" s="931" t="s">
        <v>49</v>
      </c>
      <c r="G11" s="931" t="s">
        <v>50</v>
      </c>
      <c r="H11" s="947"/>
      <c r="I11" s="948">
        <v>38.35</v>
      </c>
      <c r="J11" s="948">
        <f>J36</f>
        <v>38.35</v>
      </c>
      <c r="K11" s="949">
        <f t="shared" ref="K11:K59" si="0">IF(J11&lt;&gt;0,(J11-I11)/I11,0)</f>
        <v>0</v>
      </c>
      <c r="L11" s="950"/>
    </row>
    <row r="12" spans="1:13">
      <c r="A12" s="944">
        <v>211</v>
      </c>
      <c r="B12" s="945" t="s">
        <v>51</v>
      </c>
      <c r="C12" s="945"/>
      <c r="D12" s="945"/>
      <c r="E12" s="946" t="s">
        <v>48</v>
      </c>
      <c r="F12" s="931" t="s">
        <v>49</v>
      </c>
      <c r="G12" s="931" t="s">
        <v>52</v>
      </c>
      <c r="H12" s="951"/>
      <c r="I12" s="948">
        <v>47.35</v>
      </c>
      <c r="J12" s="948">
        <f>J37</f>
        <v>47.35</v>
      </c>
      <c r="K12" s="949">
        <f t="shared" si="0"/>
        <v>0</v>
      </c>
      <c r="L12" s="950"/>
    </row>
    <row r="13" spans="1:13">
      <c r="A13" s="944">
        <v>212</v>
      </c>
      <c r="B13" s="945" t="s">
        <v>53</v>
      </c>
      <c r="C13" s="945"/>
      <c r="D13" s="952"/>
      <c r="E13" s="946" t="s">
        <v>48</v>
      </c>
      <c r="F13" s="931" t="s">
        <v>54</v>
      </c>
      <c r="G13" s="931" t="s">
        <v>50</v>
      </c>
      <c r="H13" s="951"/>
      <c r="I13" s="948">
        <v>28.349999999999998</v>
      </c>
      <c r="J13" s="948">
        <f>24.95+J51</f>
        <v>28.349999999999998</v>
      </c>
      <c r="K13" s="949">
        <f t="shared" si="0"/>
        <v>0</v>
      </c>
      <c r="L13" s="950"/>
    </row>
    <row r="14" spans="1:13">
      <c r="A14" s="953">
        <v>211</v>
      </c>
      <c r="B14" s="954" t="s">
        <v>55</v>
      </c>
      <c r="C14" s="954"/>
      <c r="D14" s="955"/>
      <c r="E14" s="956" t="s">
        <v>48</v>
      </c>
      <c r="F14" s="957" t="s">
        <v>54</v>
      </c>
      <c r="G14" s="957" t="s">
        <v>52</v>
      </c>
      <c r="H14" s="958"/>
      <c r="I14" s="959">
        <v>36.35</v>
      </c>
      <c r="J14" s="959">
        <f>32.95+J51</f>
        <v>36.35</v>
      </c>
      <c r="K14" s="960">
        <f t="shared" si="0"/>
        <v>0</v>
      </c>
      <c r="L14" s="950"/>
    </row>
    <row r="15" spans="1:13">
      <c r="A15" s="944">
        <v>214</v>
      </c>
      <c r="B15" s="945" t="s">
        <v>56</v>
      </c>
      <c r="C15" s="945"/>
      <c r="D15" s="961"/>
      <c r="E15" s="946" t="s">
        <v>57</v>
      </c>
      <c r="F15" s="931" t="s">
        <v>49</v>
      </c>
      <c r="G15" s="931" t="s">
        <v>50</v>
      </c>
      <c r="H15" s="951"/>
      <c r="I15" s="948">
        <v>119.95</v>
      </c>
      <c r="J15" s="948">
        <f>J39</f>
        <v>119.95</v>
      </c>
      <c r="K15" s="949">
        <f t="shared" si="0"/>
        <v>0</v>
      </c>
      <c r="L15" s="950"/>
    </row>
    <row r="16" spans="1:13">
      <c r="A16" s="944">
        <v>213</v>
      </c>
      <c r="B16" s="945" t="s">
        <v>58</v>
      </c>
      <c r="C16" s="945"/>
      <c r="D16" s="961"/>
      <c r="E16" s="946" t="s">
        <v>57</v>
      </c>
      <c r="F16" s="931" t="s">
        <v>49</v>
      </c>
      <c r="G16" s="931" t="s">
        <v>52</v>
      </c>
      <c r="H16" s="951"/>
      <c r="I16" s="948">
        <v>159.94999999999999</v>
      </c>
      <c r="J16" s="948">
        <f>J40</f>
        <v>159.94999999999999</v>
      </c>
      <c r="K16" s="949">
        <f>IF(J16&lt;&gt;0,(J16-I16)/I16,0)</f>
        <v>0</v>
      </c>
      <c r="L16" s="950"/>
    </row>
    <row r="17" spans="1:12">
      <c r="A17" s="944">
        <v>214</v>
      </c>
      <c r="B17" s="945" t="s">
        <v>59</v>
      </c>
      <c r="C17" s="945"/>
      <c r="D17" s="952"/>
      <c r="E17" s="946" t="s">
        <v>57</v>
      </c>
      <c r="F17" s="931" t="s">
        <v>54</v>
      </c>
      <c r="G17" s="931" t="s">
        <v>50</v>
      </c>
      <c r="H17" s="951"/>
      <c r="I17" s="948">
        <v>54.95</v>
      </c>
      <c r="J17" s="948">
        <f>I17</f>
        <v>54.95</v>
      </c>
      <c r="K17" s="962">
        <f t="shared" si="0"/>
        <v>0</v>
      </c>
      <c r="L17" s="950"/>
    </row>
    <row r="18" spans="1:12">
      <c r="A18" s="953">
        <v>213</v>
      </c>
      <c r="B18" s="954" t="s">
        <v>60</v>
      </c>
      <c r="C18" s="954"/>
      <c r="D18" s="955"/>
      <c r="E18" s="956" t="s">
        <v>57</v>
      </c>
      <c r="F18" s="957" t="s">
        <v>54</v>
      </c>
      <c r="G18" s="957" t="s">
        <v>52</v>
      </c>
      <c r="H18" s="958"/>
      <c r="I18" s="959">
        <v>87.95</v>
      </c>
      <c r="J18" s="959">
        <f>I18</f>
        <v>87.95</v>
      </c>
      <c r="K18" s="963">
        <f t="shared" si="0"/>
        <v>0</v>
      </c>
      <c r="L18" s="950"/>
    </row>
    <row r="19" spans="1:12">
      <c r="A19" s="964" t="s">
        <v>61</v>
      </c>
      <c r="B19" s="965" t="s">
        <v>62</v>
      </c>
      <c r="C19" s="965"/>
      <c r="D19" s="966"/>
      <c r="E19" s="967" t="s">
        <v>63</v>
      </c>
      <c r="F19" s="968" t="s">
        <v>64</v>
      </c>
      <c r="G19" s="968"/>
      <c r="H19" s="947"/>
      <c r="I19" s="969">
        <v>26.700000000000003</v>
      </c>
      <c r="J19" s="948">
        <f>J41</f>
        <v>26.700000000000003</v>
      </c>
      <c r="K19" s="970">
        <f t="shared" si="0"/>
        <v>0</v>
      </c>
      <c r="L19" s="950"/>
    </row>
    <row r="20" spans="1:12">
      <c r="A20" s="944">
        <v>30</v>
      </c>
      <c r="B20" s="945" t="s">
        <v>65</v>
      </c>
      <c r="C20" s="945"/>
      <c r="D20" s="961"/>
      <c r="E20" s="946" t="s">
        <v>66</v>
      </c>
      <c r="F20" s="931" t="s">
        <v>49</v>
      </c>
      <c r="G20" s="931"/>
      <c r="H20" s="951"/>
      <c r="I20" s="948">
        <v>0</v>
      </c>
      <c r="J20" s="948">
        <v>0</v>
      </c>
      <c r="K20" s="962">
        <f t="shared" si="0"/>
        <v>0</v>
      </c>
      <c r="L20" s="950"/>
    </row>
    <row r="21" spans="1:12">
      <c r="A21" s="944">
        <v>220</v>
      </c>
      <c r="B21" s="945" t="s">
        <v>67</v>
      </c>
      <c r="C21" s="945"/>
      <c r="D21" s="945"/>
      <c r="E21" s="946" t="s">
        <v>68</v>
      </c>
      <c r="F21" s="931" t="s">
        <v>49</v>
      </c>
      <c r="G21" s="931" t="s">
        <v>50</v>
      </c>
      <c r="H21" s="951"/>
      <c r="I21" s="948">
        <v>353.8</v>
      </c>
      <c r="J21" s="948">
        <f>J42</f>
        <v>353.8</v>
      </c>
      <c r="K21" s="962">
        <f t="shared" si="0"/>
        <v>0</v>
      </c>
      <c r="L21" s="950"/>
    </row>
    <row r="22" spans="1:12">
      <c r="A22" s="944">
        <v>219</v>
      </c>
      <c r="B22" s="945" t="s">
        <v>69</v>
      </c>
      <c r="C22" s="945"/>
      <c r="D22" s="945"/>
      <c r="E22" s="946" t="s">
        <v>68</v>
      </c>
      <c r="F22" s="931" t="s">
        <v>49</v>
      </c>
      <c r="G22" s="931" t="s">
        <v>52</v>
      </c>
      <c r="H22" s="951"/>
      <c r="I22" s="948">
        <v>601.5</v>
      </c>
      <c r="J22" s="948">
        <f>J43</f>
        <v>601.5</v>
      </c>
      <c r="K22" s="962">
        <f t="shared" si="0"/>
        <v>0</v>
      </c>
      <c r="L22" s="950"/>
    </row>
    <row r="23" spans="1:12">
      <c r="A23" s="944">
        <v>55</v>
      </c>
      <c r="B23" s="945" t="s">
        <v>70</v>
      </c>
      <c r="C23" s="945"/>
      <c r="D23" s="945"/>
      <c r="E23" s="946" t="s">
        <v>71</v>
      </c>
      <c r="F23" s="931" t="s">
        <v>49</v>
      </c>
      <c r="G23" s="931" t="s">
        <v>72</v>
      </c>
      <c r="H23" s="951"/>
      <c r="I23" s="948">
        <v>424.6</v>
      </c>
      <c r="J23" s="948">
        <f>'[2]03 Traject Vrij'!F16</f>
        <v>424.6</v>
      </c>
      <c r="K23" s="962">
        <f t="shared" si="0"/>
        <v>0</v>
      </c>
      <c r="L23" s="950" t="s">
        <v>73</v>
      </c>
    </row>
    <row r="24" spans="1:12">
      <c r="A24" s="944">
        <v>56</v>
      </c>
      <c r="B24" s="945" t="s">
        <v>74</v>
      </c>
      <c r="C24" s="945"/>
      <c r="D24" s="945"/>
      <c r="E24" s="946" t="s">
        <v>75</v>
      </c>
      <c r="F24" s="931" t="s">
        <v>49</v>
      </c>
      <c r="G24" s="931" t="s">
        <v>50</v>
      </c>
      <c r="H24" s="951"/>
      <c r="I24" s="948">
        <v>1061.4000000000001</v>
      </c>
      <c r="J24" s="948">
        <f>J21*3</f>
        <v>1061.4000000000001</v>
      </c>
      <c r="K24" s="962">
        <f t="shared" si="0"/>
        <v>0</v>
      </c>
      <c r="L24" s="950" t="s">
        <v>73</v>
      </c>
    </row>
    <row r="25" spans="1:12">
      <c r="A25" s="944">
        <v>55</v>
      </c>
      <c r="B25" s="945" t="s">
        <v>76</v>
      </c>
      <c r="C25" s="945"/>
      <c r="D25" s="945"/>
      <c r="E25" s="946" t="s">
        <v>71</v>
      </c>
      <c r="F25" s="931" t="s">
        <v>49</v>
      </c>
      <c r="G25" s="931" t="s">
        <v>77</v>
      </c>
      <c r="H25" s="951"/>
      <c r="I25" s="948">
        <v>721.8</v>
      </c>
      <c r="J25" s="948">
        <f>'[2]03 Traject Vrij'!L16</f>
        <v>721.8</v>
      </c>
      <c r="K25" s="962">
        <f t="shared" si="0"/>
        <v>0</v>
      </c>
      <c r="L25" s="950" t="s">
        <v>73</v>
      </c>
    </row>
    <row r="26" spans="1:12">
      <c r="A26" s="944">
        <v>56</v>
      </c>
      <c r="B26" s="945" t="s">
        <v>78</v>
      </c>
      <c r="C26" s="945"/>
      <c r="D26" s="945"/>
      <c r="E26" s="946" t="s">
        <v>75</v>
      </c>
      <c r="F26" s="931" t="s">
        <v>79</v>
      </c>
      <c r="G26" s="931" t="s">
        <v>77</v>
      </c>
      <c r="H26" s="951"/>
      <c r="I26" s="948">
        <v>1804.5</v>
      </c>
      <c r="J26" s="959">
        <f>3*J22</f>
        <v>1804.5</v>
      </c>
      <c r="K26" s="962">
        <f t="shared" si="0"/>
        <v>0</v>
      </c>
      <c r="L26" s="950" t="s">
        <v>73</v>
      </c>
    </row>
    <row r="27" spans="1:12">
      <c r="A27" s="971" t="s">
        <v>80</v>
      </c>
      <c r="B27" s="972" t="s">
        <v>81</v>
      </c>
      <c r="C27" s="972"/>
      <c r="D27" s="972"/>
      <c r="E27" s="973" t="s">
        <v>82</v>
      </c>
      <c r="F27" s="974" t="s">
        <v>64</v>
      </c>
      <c r="G27" s="972" t="s">
        <v>64</v>
      </c>
      <c r="H27" s="975"/>
      <c r="I27" s="976">
        <v>67.199999999999989</v>
      </c>
      <c r="J27" s="976">
        <f>12*J38</f>
        <v>67.199999999999989</v>
      </c>
      <c r="K27" s="977">
        <f t="shared" si="0"/>
        <v>0</v>
      </c>
      <c r="L27" s="950"/>
    </row>
    <row r="28" spans="1:12">
      <c r="A28" s="944" t="s">
        <v>84</v>
      </c>
      <c r="B28" s="945" t="s">
        <v>85</v>
      </c>
      <c r="C28" s="945"/>
      <c r="D28" s="945"/>
      <c r="E28" s="946" t="s">
        <v>86</v>
      </c>
      <c r="G28" s="931" t="s">
        <v>50</v>
      </c>
      <c r="H28" s="951"/>
      <c r="I28" s="948">
        <v>27.5</v>
      </c>
      <c r="J28" s="948">
        <f>I28</f>
        <v>27.5</v>
      </c>
      <c r="K28" s="962">
        <f t="shared" si="0"/>
        <v>0</v>
      </c>
      <c r="L28" s="950"/>
    </row>
    <row r="29" spans="1:12">
      <c r="A29" s="944" t="s">
        <v>84</v>
      </c>
      <c r="B29" s="945" t="s">
        <v>87</v>
      </c>
      <c r="C29" s="945"/>
      <c r="D29" s="945"/>
      <c r="E29" s="946" t="s">
        <v>86</v>
      </c>
      <c r="G29" s="931" t="s">
        <v>52</v>
      </c>
      <c r="H29" s="951"/>
      <c r="I29" s="948">
        <v>53.7</v>
      </c>
      <c r="J29" s="948">
        <f>I29</f>
        <v>53.7</v>
      </c>
      <c r="K29" s="962">
        <f t="shared" si="0"/>
        <v>0</v>
      </c>
      <c r="L29" s="950"/>
    </row>
    <row r="30" spans="1:12">
      <c r="A30" s="953"/>
      <c r="B30" s="954"/>
      <c r="C30" s="954"/>
      <c r="D30" s="954"/>
      <c r="E30" s="956" t="s">
        <v>88</v>
      </c>
      <c r="F30" s="957"/>
      <c r="G30" s="957"/>
      <c r="H30" s="958"/>
      <c r="I30" s="959">
        <v>11.6</v>
      </c>
      <c r="J30" s="959">
        <f>ROUND(I30*(1+$B$6),1)</f>
        <v>11.6</v>
      </c>
      <c r="K30" s="963">
        <f t="shared" si="0"/>
        <v>0</v>
      </c>
      <c r="L30" s="950"/>
    </row>
    <row r="31" spans="1:12">
      <c r="A31" s="944"/>
      <c r="B31" s="945"/>
      <c r="C31" s="945"/>
      <c r="D31" s="945"/>
      <c r="E31" s="946" t="s">
        <v>90</v>
      </c>
      <c r="G31" s="931"/>
      <c r="H31" s="951"/>
      <c r="I31" s="948">
        <v>10</v>
      </c>
      <c r="J31" s="948">
        <v>10</v>
      </c>
      <c r="K31" s="962">
        <f t="shared" si="0"/>
        <v>0</v>
      </c>
      <c r="L31" s="950"/>
    </row>
    <row r="32" spans="1:12">
      <c r="A32" s="944"/>
      <c r="B32" s="945"/>
      <c r="C32" s="945"/>
      <c r="D32" s="945"/>
      <c r="E32" s="946" t="s">
        <v>91</v>
      </c>
      <c r="G32" s="931" t="s">
        <v>64</v>
      </c>
      <c r="H32" s="947"/>
      <c r="I32" s="948">
        <v>0</v>
      </c>
      <c r="J32" s="948">
        <v>0</v>
      </c>
      <c r="K32" s="962">
        <f t="shared" si="0"/>
        <v>0</v>
      </c>
      <c r="L32" s="950"/>
    </row>
    <row r="33" spans="1:12">
      <c r="A33" s="944"/>
      <c r="B33" s="945"/>
      <c r="C33" s="945"/>
      <c r="D33" s="945"/>
      <c r="E33" s="946" t="s">
        <v>92</v>
      </c>
      <c r="G33" s="931" t="s">
        <v>64</v>
      </c>
      <c r="H33" s="951"/>
      <c r="I33" s="948">
        <v>2.2000000000000002</v>
      </c>
      <c r="J33" s="948">
        <f>J50</f>
        <v>2.2000000000000002</v>
      </c>
      <c r="K33" s="962">
        <f t="shared" si="0"/>
        <v>0</v>
      </c>
      <c r="L33" s="950"/>
    </row>
    <row r="34" spans="1:12">
      <c r="A34" s="944"/>
      <c r="B34" s="945"/>
      <c r="C34" s="945"/>
      <c r="D34" s="945"/>
      <c r="E34" s="946" t="s">
        <v>93</v>
      </c>
      <c r="G34" s="931" t="s">
        <v>50</v>
      </c>
      <c r="H34" s="951"/>
      <c r="I34" s="948">
        <v>34.950000000000003</v>
      </c>
      <c r="J34" s="948">
        <f>J53</f>
        <v>34.950000000000003</v>
      </c>
      <c r="K34" s="962">
        <f t="shared" si="0"/>
        <v>0</v>
      </c>
      <c r="L34" s="978" t="s">
        <v>94</v>
      </c>
    </row>
    <row r="35" spans="1:12">
      <c r="A35" s="944"/>
      <c r="B35" s="945"/>
      <c r="C35" s="945"/>
      <c r="D35" s="945"/>
      <c r="E35" s="946" t="s">
        <v>93</v>
      </c>
      <c r="G35" s="931" t="s">
        <v>52</v>
      </c>
      <c r="H35" s="951"/>
      <c r="I35" s="948">
        <v>43.95</v>
      </c>
      <c r="J35" s="948">
        <f>J53+J56</f>
        <v>43.95</v>
      </c>
      <c r="K35" s="962">
        <f t="shared" si="0"/>
        <v>0</v>
      </c>
      <c r="L35" s="978" t="s">
        <v>95</v>
      </c>
    </row>
    <row r="36" spans="1:12">
      <c r="A36" s="944"/>
      <c r="B36" s="945"/>
      <c r="C36" s="945"/>
      <c r="D36" s="945"/>
      <c r="E36" s="946" t="s">
        <v>96</v>
      </c>
      <c r="G36" s="931" t="s">
        <v>50</v>
      </c>
      <c r="H36" s="951"/>
      <c r="I36" s="948">
        <v>38.35</v>
      </c>
      <c r="J36" s="948">
        <f>J53+J51</f>
        <v>38.35</v>
      </c>
      <c r="K36" s="962">
        <f t="shared" si="0"/>
        <v>0</v>
      </c>
      <c r="L36" s="978" t="s">
        <v>94</v>
      </c>
    </row>
    <row r="37" spans="1:12">
      <c r="A37" s="944"/>
      <c r="B37" s="945"/>
      <c r="C37" s="945"/>
      <c r="D37" s="945"/>
      <c r="E37" s="946" t="s">
        <v>96</v>
      </c>
      <c r="G37" s="931" t="s">
        <v>52</v>
      </c>
      <c r="H37" s="951"/>
      <c r="I37" s="948">
        <v>47.35</v>
      </c>
      <c r="J37" s="948">
        <f>J53+J51+J56</f>
        <v>47.35</v>
      </c>
      <c r="K37" s="962">
        <f t="shared" si="0"/>
        <v>0</v>
      </c>
      <c r="L37" s="978" t="s">
        <v>95</v>
      </c>
    </row>
    <row r="38" spans="1:12">
      <c r="A38" s="944"/>
      <c r="B38" s="945"/>
      <c r="C38" s="945"/>
      <c r="D38" s="945"/>
      <c r="E38" s="946" t="s">
        <v>97</v>
      </c>
      <c r="G38" s="931" t="s">
        <v>64</v>
      </c>
      <c r="H38" s="951"/>
      <c r="I38" s="948">
        <v>5.6</v>
      </c>
      <c r="J38" s="948">
        <f>J50+J51</f>
        <v>5.6</v>
      </c>
      <c r="K38" s="962">
        <f t="shared" si="0"/>
        <v>0</v>
      </c>
      <c r="L38" s="978"/>
    </row>
    <row r="39" spans="1:12">
      <c r="A39" s="944"/>
      <c r="B39" s="945"/>
      <c r="C39" s="945"/>
      <c r="D39" s="945"/>
      <c r="E39" s="946" t="s">
        <v>98</v>
      </c>
      <c r="G39" s="931" t="s">
        <v>50</v>
      </c>
      <c r="H39" s="951"/>
      <c r="I39" s="948">
        <v>119.95</v>
      </c>
      <c r="J39" s="948">
        <f>J53+J54</f>
        <v>119.95</v>
      </c>
      <c r="K39" s="962">
        <f t="shared" si="0"/>
        <v>0</v>
      </c>
      <c r="L39" s="978" t="s">
        <v>99</v>
      </c>
    </row>
    <row r="40" spans="1:12">
      <c r="A40" s="944"/>
      <c r="B40" s="945"/>
      <c r="C40" s="945"/>
      <c r="D40" s="945"/>
      <c r="E40" s="946" t="s">
        <v>98</v>
      </c>
      <c r="G40" s="931" t="s">
        <v>52</v>
      </c>
      <c r="H40" s="951"/>
      <c r="I40" s="948">
        <v>159.94999999999999</v>
      </c>
      <c r="J40" s="948">
        <f>J53+J54+J56+J57</f>
        <v>159.94999999999999</v>
      </c>
      <c r="K40" s="962">
        <f t="shared" si="0"/>
        <v>0</v>
      </c>
      <c r="L40" s="978" t="s">
        <v>100</v>
      </c>
    </row>
    <row r="41" spans="1:12">
      <c r="A41" s="944"/>
      <c r="B41" s="945"/>
      <c r="C41" s="945"/>
      <c r="D41" s="945"/>
      <c r="E41" s="946" t="s">
        <v>101</v>
      </c>
      <c r="G41" s="931" t="s">
        <v>64</v>
      </c>
      <c r="H41" s="951"/>
      <c r="I41" s="948">
        <v>26.700000000000003</v>
      </c>
      <c r="J41" s="948">
        <f>J50+J51+J52</f>
        <v>26.700000000000003</v>
      </c>
      <c r="K41" s="962">
        <f t="shared" si="0"/>
        <v>0</v>
      </c>
      <c r="L41" s="978"/>
    </row>
    <row r="42" spans="1:12">
      <c r="A42" s="944"/>
      <c r="B42" s="945"/>
      <c r="C42" s="945"/>
      <c r="D42" s="945"/>
      <c r="E42" s="946" t="s">
        <v>102</v>
      </c>
      <c r="G42" s="931" t="s">
        <v>50</v>
      </c>
      <c r="H42" s="951"/>
      <c r="I42" s="948">
        <v>353.8</v>
      </c>
      <c r="J42" s="948">
        <f>J53+J54+J55</f>
        <v>353.8</v>
      </c>
      <c r="K42" s="962">
        <f t="shared" si="0"/>
        <v>0</v>
      </c>
      <c r="L42" s="978"/>
    </row>
    <row r="43" spans="1:12">
      <c r="A43" s="944"/>
      <c r="B43" s="945"/>
      <c r="C43" s="945"/>
      <c r="D43" s="945"/>
      <c r="E43" s="946" t="s">
        <v>102</v>
      </c>
      <c r="G43" s="931" t="s">
        <v>52</v>
      </c>
      <c r="H43" s="951"/>
      <c r="I43" s="948">
        <v>601.5</v>
      </c>
      <c r="J43" s="948">
        <f>SUM(J53:J58)</f>
        <v>601.5</v>
      </c>
      <c r="K43" s="979">
        <f>IF(J43&lt;&gt;0,(J43-I43)/I43,0)</f>
        <v>0</v>
      </c>
      <c r="L43" s="978"/>
    </row>
    <row r="44" spans="1:12">
      <c r="A44" s="957"/>
      <c r="B44" s="957"/>
      <c r="C44" s="957"/>
      <c r="D44" s="957"/>
      <c r="E44" s="956" t="s">
        <v>103</v>
      </c>
      <c r="F44" s="957"/>
      <c r="G44" s="957" t="s">
        <v>64</v>
      </c>
      <c r="H44" s="958"/>
      <c r="I44" s="959">
        <v>67.8</v>
      </c>
      <c r="J44" s="959">
        <f>I44</f>
        <v>67.8</v>
      </c>
      <c r="K44" s="963">
        <f>IF(J44&lt;&gt;0,(J44-I44)/I44,0)</f>
        <v>0</v>
      </c>
      <c r="L44" s="980"/>
    </row>
    <row r="45" spans="1:12">
      <c r="A45" s="944"/>
      <c r="B45" s="945"/>
      <c r="C45" s="945"/>
      <c r="D45" s="945"/>
      <c r="E45" s="946" t="s">
        <v>104</v>
      </c>
      <c r="F45" s="931" t="s">
        <v>64</v>
      </c>
      <c r="G45" s="931" t="s">
        <v>64</v>
      </c>
      <c r="H45" s="951"/>
      <c r="I45" s="981">
        <v>0.7</v>
      </c>
      <c r="J45" s="981">
        <f>'[2]02 ERET'!C20-1</f>
        <v>0.7</v>
      </c>
      <c r="K45" s="962">
        <f>IF(J45&lt;&gt;0,(J45-I45)/I45,0)</f>
        <v>0</v>
      </c>
      <c r="L45" s="982"/>
    </row>
    <row r="46" spans="1:12">
      <c r="A46" s="953"/>
      <c r="B46" s="954"/>
      <c r="C46" s="954"/>
      <c r="D46" s="954"/>
      <c r="E46" s="956" t="s">
        <v>105</v>
      </c>
      <c r="F46" s="957" t="s">
        <v>64</v>
      </c>
      <c r="G46" s="957" t="s">
        <v>64</v>
      </c>
      <c r="H46" s="958"/>
      <c r="I46" s="983">
        <v>0.7</v>
      </c>
      <c r="J46" s="983">
        <f>J45</f>
        <v>0.7</v>
      </c>
      <c r="K46" s="963">
        <f t="shared" ref="K46:K58" si="1">IF(J46&lt;&gt;0,(J46-I46)/I46,0)</f>
        <v>0</v>
      </c>
      <c r="L46" s="984"/>
    </row>
    <row r="47" spans="1:12">
      <c r="A47" s="944"/>
      <c r="B47" s="945"/>
      <c r="C47" s="945"/>
      <c r="D47" s="945"/>
      <c r="E47" s="946" t="s">
        <v>106</v>
      </c>
      <c r="F47" s="931" t="s">
        <v>49</v>
      </c>
      <c r="G47" s="931" t="s">
        <v>50</v>
      </c>
      <c r="H47" s="951"/>
      <c r="I47" s="985">
        <v>0</v>
      </c>
      <c r="J47" s="948">
        <f>ROUND(I47*(1+$B$5),1)</f>
        <v>0</v>
      </c>
      <c r="K47" s="962">
        <f t="shared" si="1"/>
        <v>0</v>
      </c>
      <c r="L47" s="986"/>
    </row>
    <row r="48" spans="1:12">
      <c r="A48" s="944"/>
      <c r="B48" s="945"/>
      <c r="C48" s="945"/>
      <c r="D48" s="945"/>
      <c r="E48" s="946" t="s">
        <v>107</v>
      </c>
      <c r="F48" s="931" t="s">
        <v>49</v>
      </c>
      <c r="G48" s="931" t="s">
        <v>50</v>
      </c>
      <c r="H48" s="951"/>
      <c r="I48" s="985">
        <v>0</v>
      </c>
      <c r="J48" s="948">
        <f>ROUND(I48*(1+$B$5),1)</f>
        <v>0</v>
      </c>
      <c r="K48" s="962">
        <f t="shared" si="1"/>
        <v>0</v>
      </c>
      <c r="L48" s="986"/>
    </row>
    <row r="49" spans="1:12">
      <c r="A49" s="944"/>
      <c r="B49" s="945"/>
      <c r="C49" s="945"/>
      <c r="D49" s="945"/>
      <c r="E49" s="946" t="s">
        <v>108</v>
      </c>
      <c r="F49" s="931" t="s">
        <v>49</v>
      </c>
      <c r="G49" s="931" t="s">
        <v>50</v>
      </c>
      <c r="H49" s="951"/>
      <c r="I49" s="985">
        <v>0</v>
      </c>
      <c r="J49" s="948">
        <f>ROUND(I49*(1+$B$5),1)</f>
        <v>0</v>
      </c>
      <c r="K49" s="962">
        <f t="shared" si="1"/>
        <v>0</v>
      </c>
      <c r="L49" s="986"/>
    </row>
    <row r="50" spans="1:12">
      <c r="A50" s="944"/>
      <c r="B50" s="945"/>
      <c r="C50" s="945"/>
      <c r="D50" s="945"/>
      <c r="E50" s="946" t="s">
        <v>109</v>
      </c>
      <c r="F50" s="931" t="s">
        <v>54</v>
      </c>
      <c r="G50" s="931" t="s">
        <v>50</v>
      </c>
      <c r="H50" s="951"/>
      <c r="I50" s="987">
        <v>2.2000000000000002</v>
      </c>
      <c r="J50" s="948">
        <f t="shared" ref="J50:J57" si="2">I50</f>
        <v>2.2000000000000002</v>
      </c>
      <c r="K50" s="962">
        <f t="shared" si="1"/>
        <v>0</v>
      </c>
      <c r="L50" s="986"/>
    </row>
    <row r="51" spans="1:12">
      <c r="A51" s="944"/>
      <c r="B51" s="945"/>
      <c r="C51" s="945"/>
      <c r="D51" s="945"/>
      <c r="E51" s="946" t="s">
        <v>110</v>
      </c>
      <c r="F51" s="931" t="s">
        <v>54</v>
      </c>
      <c r="G51" s="931" t="s">
        <v>50</v>
      </c>
      <c r="H51" s="951"/>
      <c r="I51" s="987">
        <v>3.4</v>
      </c>
      <c r="J51" s="948">
        <f t="shared" si="2"/>
        <v>3.4</v>
      </c>
      <c r="K51" s="962">
        <f t="shared" si="1"/>
        <v>0</v>
      </c>
      <c r="L51" s="986"/>
    </row>
    <row r="52" spans="1:12">
      <c r="A52" s="944"/>
      <c r="B52" s="945"/>
      <c r="C52" s="945"/>
      <c r="D52" s="945"/>
      <c r="E52" s="946" t="s">
        <v>111</v>
      </c>
      <c r="F52" s="931" t="s">
        <v>54</v>
      </c>
      <c r="G52" s="931" t="s">
        <v>50</v>
      </c>
      <c r="H52" s="951"/>
      <c r="I52" s="987">
        <v>21.1</v>
      </c>
      <c r="J52" s="948">
        <f t="shared" si="2"/>
        <v>21.1</v>
      </c>
      <c r="K52" s="962">
        <f t="shared" si="1"/>
        <v>0</v>
      </c>
      <c r="L52" s="986"/>
    </row>
    <row r="53" spans="1:12">
      <c r="A53" s="944"/>
      <c r="B53" s="945"/>
      <c r="C53" s="945"/>
      <c r="D53" s="945"/>
      <c r="E53" s="946" t="s">
        <v>112</v>
      </c>
      <c r="F53" s="931" t="s">
        <v>54</v>
      </c>
      <c r="G53" s="931" t="s">
        <v>50</v>
      </c>
      <c r="H53" s="951"/>
      <c r="I53" s="987">
        <v>34.950000000000003</v>
      </c>
      <c r="J53" s="948">
        <f t="shared" si="2"/>
        <v>34.950000000000003</v>
      </c>
      <c r="K53" s="962">
        <f t="shared" si="1"/>
        <v>0</v>
      </c>
      <c r="L53" s="986"/>
    </row>
    <row r="54" spans="1:12">
      <c r="A54" s="944"/>
      <c r="B54" s="945"/>
      <c r="C54" s="945"/>
      <c r="D54" s="945"/>
      <c r="E54" s="946" t="s">
        <v>113</v>
      </c>
      <c r="F54" s="931" t="s">
        <v>54</v>
      </c>
      <c r="G54" s="931" t="s">
        <v>50</v>
      </c>
      <c r="H54" s="951"/>
      <c r="I54" s="987">
        <v>85</v>
      </c>
      <c r="J54" s="948">
        <f t="shared" si="2"/>
        <v>85</v>
      </c>
      <c r="K54" s="962">
        <f t="shared" si="1"/>
        <v>0</v>
      </c>
      <c r="L54" s="986"/>
    </row>
    <row r="55" spans="1:12">
      <c r="A55" s="944"/>
      <c r="B55" s="945"/>
      <c r="C55" s="945"/>
      <c r="D55" s="945"/>
      <c r="E55" s="946" t="s">
        <v>114</v>
      </c>
      <c r="F55" s="931" t="s">
        <v>54</v>
      </c>
      <c r="G55" s="931" t="s">
        <v>50</v>
      </c>
      <c r="H55" s="951"/>
      <c r="I55" s="987">
        <v>233.85</v>
      </c>
      <c r="J55" s="948">
        <f t="shared" si="2"/>
        <v>233.85</v>
      </c>
      <c r="K55" s="962">
        <f t="shared" si="1"/>
        <v>0</v>
      </c>
      <c r="L55" s="986"/>
    </row>
    <row r="56" spans="1:12">
      <c r="A56" s="944"/>
      <c r="B56" s="945"/>
      <c r="C56" s="945"/>
      <c r="D56" s="945"/>
      <c r="E56" s="946" t="s">
        <v>115</v>
      </c>
      <c r="F56" s="931" t="s">
        <v>54</v>
      </c>
      <c r="G56" s="931" t="s">
        <v>52</v>
      </c>
      <c r="H56" s="951"/>
      <c r="I56" s="987">
        <v>9</v>
      </c>
      <c r="J56" s="948">
        <f t="shared" si="2"/>
        <v>9</v>
      </c>
      <c r="K56" s="962">
        <f t="shared" si="1"/>
        <v>0</v>
      </c>
      <c r="L56" s="950" t="s">
        <v>116</v>
      </c>
    </row>
    <row r="57" spans="1:12">
      <c r="A57" s="944"/>
      <c r="B57" s="945"/>
      <c r="C57" s="945"/>
      <c r="D57" s="945"/>
      <c r="E57" s="946" t="s">
        <v>117</v>
      </c>
      <c r="F57" s="931" t="s">
        <v>54</v>
      </c>
      <c r="G57" s="931" t="s">
        <v>52</v>
      </c>
      <c r="H57" s="951"/>
      <c r="I57" s="987">
        <v>31</v>
      </c>
      <c r="J57" s="948">
        <f t="shared" si="2"/>
        <v>31</v>
      </c>
      <c r="K57" s="962">
        <f t="shared" si="1"/>
        <v>0</v>
      </c>
      <c r="L57" s="950" t="s">
        <v>116</v>
      </c>
    </row>
    <row r="58" spans="1:12">
      <c r="A58" s="953"/>
      <c r="B58" s="954"/>
      <c r="C58" s="954"/>
      <c r="D58" s="954"/>
      <c r="E58" s="956" t="s">
        <v>118</v>
      </c>
      <c r="F58" s="957" t="s">
        <v>54</v>
      </c>
      <c r="G58" s="988" t="s">
        <v>52</v>
      </c>
      <c r="H58" s="958"/>
      <c r="I58" s="989">
        <v>207.7</v>
      </c>
      <c r="J58" s="959">
        <f>I58</f>
        <v>207.7</v>
      </c>
      <c r="K58" s="990">
        <f t="shared" si="1"/>
        <v>0</v>
      </c>
      <c r="L58" s="950" t="s">
        <v>116</v>
      </c>
    </row>
    <row r="59" spans="1:12" ht="15.75" customHeight="1" thickBot="1">
      <c r="A59" s="953"/>
      <c r="B59" s="954"/>
      <c r="C59" s="954"/>
      <c r="D59" s="954"/>
      <c r="E59" s="991" t="s">
        <v>119</v>
      </c>
      <c r="F59" s="957"/>
      <c r="G59" s="957" t="s">
        <v>120</v>
      </c>
      <c r="H59" s="958"/>
      <c r="I59" s="992">
        <v>1.08</v>
      </c>
      <c r="J59" s="992">
        <v>1.08</v>
      </c>
      <c r="K59" s="963">
        <f t="shared" si="0"/>
        <v>0</v>
      </c>
      <c r="L59" s="993"/>
    </row>
    <row r="60" spans="1:12" ht="15" customHeight="1">
      <c r="A60" s="994" t="s">
        <v>121</v>
      </c>
      <c r="B60" s="995"/>
      <c r="C60" s="945"/>
      <c r="D60" s="945"/>
      <c r="G60" s="931"/>
      <c r="I60" s="933"/>
      <c r="K60" s="930"/>
    </row>
    <row r="61" spans="1:12">
      <c r="A61" s="945"/>
      <c r="B61" s="945"/>
      <c r="C61" s="945"/>
      <c r="D61" s="945"/>
      <c r="G61" s="931"/>
      <c r="I61" s="933"/>
      <c r="J61" s="996"/>
      <c r="K61" s="930"/>
    </row>
    <row r="62" spans="1:12">
      <c r="A62" s="945"/>
      <c r="B62" s="945"/>
      <c r="C62" s="945"/>
      <c r="D62" s="945"/>
      <c r="G62" s="931"/>
      <c r="I62" s="933"/>
      <c r="J62" s="996"/>
      <c r="K62" s="930"/>
    </row>
    <row r="63" spans="1:12" ht="23.25">
      <c r="A63" s="997" t="s">
        <v>122</v>
      </c>
      <c r="B63" s="945"/>
      <c r="G63" s="931"/>
      <c r="I63" s="933"/>
      <c r="K63" s="930"/>
    </row>
    <row r="64" spans="1:12" ht="19.5" thickBot="1">
      <c r="A64" s="1140" t="s">
        <v>123</v>
      </c>
      <c r="B64" s="1141"/>
      <c r="C64" s="1140" t="s">
        <v>124</v>
      </c>
      <c r="D64" s="1141"/>
      <c r="E64" s="998"/>
      <c r="F64" s="998"/>
      <c r="G64" s="998"/>
      <c r="H64" s="998"/>
      <c r="I64" s="999"/>
      <c r="J64" s="999"/>
      <c r="K64" s="1000"/>
    </row>
    <row r="65" spans="1:12" s="943" customFormat="1" ht="18" customHeight="1">
      <c r="A65" s="937" t="s">
        <v>40</v>
      </c>
      <c r="B65" s="1001" t="s">
        <v>41</v>
      </c>
      <c r="C65" s="937" t="s">
        <v>40</v>
      </c>
      <c r="D65" s="1001" t="s">
        <v>41</v>
      </c>
      <c r="E65" s="939" t="s">
        <v>1</v>
      </c>
      <c r="F65" s="939" t="s">
        <v>42</v>
      </c>
      <c r="G65" s="939" t="s">
        <v>43</v>
      </c>
      <c r="H65" s="939"/>
      <c r="I65" s="940" t="s">
        <v>44</v>
      </c>
      <c r="J65" s="940" t="s">
        <v>1280</v>
      </c>
      <c r="K65" s="1002" t="s">
        <v>45</v>
      </c>
      <c r="L65" s="942" t="s">
        <v>46</v>
      </c>
    </row>
    <row r="66" spans="1:12">
      <c r="A66" s="944">
        <v>85</v>
      </c>
      <c r="B66" s="1003" t="s">
        <v>125</v>
      </c>
      <c r="C66" s="1004">
        <v>405</v>
      </c>
      <c r="D66" s="1005" t="s">
        <v>126</v>
      </c>
      <c r="E66" s="995" t="s">
        <v>127</v>
      </c>
      <c r="G66" s="931" t="s">
        <v>50</v>
      </c>
      <c r="H66" s="1006"/>
      <c r="I66" s="948">
        <v>58.8</v>
      </c>
      <c r="J66" s="948">
        <f>'[2]02 ERET'!H17*2</f>
        <v>58.8</v>
      </c>
      <c r="K66" s="1007">
        <f t="shared" ref="K66:K88" si="3">IF(J66&lt;&gt;0,(J66-I66)/I66,0)</f>
        <v>0</v>
      </c>
      <c r="L66" s="1008"/>
    </row>
    <row r="67" spans="1:12">
      <c r="A67" s="944">
        <v>85</v>
      </c>
      <c r="B67" s="1003" t="s">
        <v>128</v>
      </c>
      <c r="C67" s="1004">
        <v>405</v>
      </c>
      <c r="D67" s="1005" t="s">
        <v>126</v>
      </c>
      <c r="E67" s="995" t="s">
        <v>129</v>
      </c>
      <c r="G67" s="931" t="s">
        <v>52</v>
      </c>
      <c r="H67" s="1009"/>
      <c r="I67" s="948">
        <v>99.96</v>
      </c>
      <c r="J67" s="948">
        <f>'[2]02 ERET'!M17*2</f>
        <v>99.96</v>
      </c>
      <c r="K67" s="1007">
        <f t="shared" si="3"/>
        <v>0</v>
      </c>
      <c r="L67" s="1008"/>
    </row>
    <row r="68" spans="1:12">
      <c r="A68" s="1142" t="s">
        <v>130</v>
      </c>
      <c r="B68" s="1143"/>
      <c r="C68" s="945">
        <v>427</v>
      </c>
      <c r="D68" s="1003">
        <v>5170</v>
      </c>
      <c r="E68" s="995" t="s">
        <v>131</v>
      </c>
      <c r="G68" s="931" t="s">
        <v>50</v>
      </c>
      <c r="H68" s="1009"/>
      <c r="I68" s="948">
        <v>20</v>
      </c>
      <c r="J68" s="948">
        <v>20</v>
      </c>
      <c r="K68" s="1007">
        <f t="shared" si="3"/>
        <v>0</v>
      </c>
      <c r="L68" s="950"/>
    </row>
    <row r="69" spans="1:12">
      <c r="A69" s="944"/>
      <c r="B69" s="1003"/>
      <c r="C69" s="945">
        <v>984</v>
      </c>
      <c r="D69" s="1003">
        <v>5325</v>
      </c>
      <c r="E69" s="995" t="s">
        <v>132</v>
      </c>
      <c r="G69" s="931" t="s">
        <v>50</v>
      </c>
      <c r="H69" s="1009"/>
      <c r="I69" s="948">
        <v>7.95</v>
      </c>
      <c r="J69" s="948">
        <f>I69</f>
        <v>7.95</v>
      </c>
      <c r="K69" s="1007">
        <f t="shared" si="3"/>
        <v>0</v>
      </c>
      <c r="L69" s="950"/>
    </row>
    <row r="70" spans="1:12">
      <c r="A70" s="953">
        <v>84</v>
      </c>
      <c r="B70" s="988" t="s">
        <v>133</v>
      </c>
      <c r="C70" s="954">
        <v>404</v>
      </c>
      <c r="D70" s="1010">
        <v>5144</v>
      </c>
      <c r="E70" s="1011" t="s">
        <v>134</v>
      </c>
      <c r="F70" s="957"/>
      <c r="G70" s="957" t="s">
        <v>135</v>
      </c>
      <c r="H70" s="1012"/>
      <c r="I70" s="959">
        <v>2.5</v>
      </c>
      <c r="J70" s="959">
        <v>2.5</v>
      </c>
      <c r="K70" s="1013">
        <f t="shared" si="3"/>
        <v>0</v>
      </c>
      <c r="L70" s="1008"/>
    </row>
    <row r="71" spans="1:12">
      <c r="A71" s="1014"/>
      <c r="B71" s="1015"/>
      <c r="C71" s="964">
        <v>425</v>
      </c>
      <c r="D71" s="1016" t="s">
        <v>136</v>
      </c>
      <c r="E71" s="1017" t="s">
        <v>137</v>
      </c>
      <c r="F71" s="968" t="s">
        <v>49</v>
      </c>
      <c r="G71" s="968" t="s">
        <v>50</v>
      </c>
      <c r="H71" s="1006"/>
      <c r="I71" s="969">
        <v>4.9000000000000004</v>
      </c>
      <c r="J71" s="969">
        <f>'[2]02 ERET'!H39</f>
        <v>4.9000000000000004</v>
      </c>
      <c r="K71" s="1018">
        <f t="shared" si="3"/>
        <v>0</v>
      </c>
      <c r="L71" s="950"/>
    </row>
    <row r="72" spans="1:12">
      <c r="A72" s="1019"/>
      <c r="B72" s="1020"/>
      <c r="C72" s="944">
        <v>425</v>
      </c>
      <c r="D72" s="1003" t="s">
        <v>138</v>
      </c>
      <c r="E72" s="995" t="s">
        <v>137</v>
      </c>
      <c r="F72" s="931" t="s">
        <v>49</v>
      </c>
      <c r="G72" s="931" t="s">
        <v>52</v>
      </c>
      <c r="H72" s="1009"/>
      <c r="I72" s="948">
        <v>8.33</v>
      </c>
      <c r="J72" s="948">
        <f>'[2]02 ERET'!M39</f>
        <v>8.33</v>
      </c>
      <c r="K72" s="1007">
        <f t="shared" si="3"/>
        <v>0</v>
      </c>
      <c r="L72" s="950"/>
    </row>
    <row r="73" spans="1:12">
      <c r="A73" s="1019"/>
      <c r="B73" s="1020"/>
      <c r="C73" s="944">
        <v>426</v>
      </c>
      <c r="D73" s="1003" t="s">
        <v>139</v>
      </c>
      <c r="E73" s="995" t="s">
        <v>140</v>
      </c>
      <c r="F73" s="931" t="s">
        <v>49</v>
      </c>
      <c r="G73" s="931" t="s">
        <v>50</v>
      </c>
      <c r="H73" s="1009"/>
      <c r="I73" s="948">
        <v>4.9000000000000004</v>
      </c>
      <c r="J73" s="948">
        <f>'[2]02 ERET'!H39</f>
        <v>4.9000000000000004</v>
      </c>
      <c r="K73" s="1007">
        <f t="shared" si="3"/>
        <v>0</v>
      </c>
      <c r="L73" s="950"/>
    </row>
    <row r="74" spans="1:12">
      <c r="A74" s="1021"/>
      <c r="B74" s="988"/>
      <c r="C74" s="953">
        <v>426</v>
      </c>
      <c r="D74" s="1010" t="s">
        <v>141</v>
      </c>
      <c r="E74" s="1011" t="s">
        <v>140</v>
      </c>
      <c r="F74" s="957" t="s">
        <v>49</v>
      </c>
      <c r="G74" s="957" t="s">
        <v>52</v>
      </c>
      <c r="H74" s="1012"/>
      <c r="I74" s="948">
        <v>8.33</v>
      </c>
      <c r="J74" s="948">
        <f>'[2]02 ERET'!M39</f>
        <v>8.33</v>
      </c>
      <c r="K74" s="1013">
        <f t="shared" si="3"/>
        <v>0</v>
      </c>
      <c r="L74" s="950"/>
    </row>
    <row r="75" spans="1:12">
      <c r="A75" s="964"/>
      <c r="B75" s="1016"/>
      <c r="C75" s="964">
        <v>988</v>
      </c>
      <c r="D75" s="1016">
        <v>5301</v>
      </c>
      <c r="E75" s="1017" t="s">
        <v>142</v>
      </c>
      <c r="F75" s="968" t="s">
        <v>49</v>
      </c>
      <c r="G75" s="968" t="s">
        <v>50</v>
      </c>
      <c r="H75" s="1006"/>
      <c r="I75" s="969">
        <v>34</v>
      </c>
      <c r="J75" s="969">
        <f>I75</f>
        <v>34</v>
      </c>
      <c r="K75" s="1018">
        <f t="shared" si="3"/>
        <v>0</v>
      </c>
      <c r="L75" s="950"/>
    </row>
    <row r="76" spans="1:12" s="1027" customFormat="1">
      <c r="A76" s="1022"/>
      <c r="B76" s="1023"/>
      <c r="C76" s="953">
        <v>988</v>
      </c>
      <c r="D76" s="1010">
        <v>5301</v>
      </c>
      <c r="E76" s="1024" t="s">
        <v>143</v>
      </c>
      <c r="F76" s="1025" t="s">
        <v>49</v>
      </c>
      <c r="G76" s="1025" t="s">
        <v>50</v>
      </c>
      <c r="H76" s="1026"/>
      <c r="I76" s="959">
        <v>4</v>
      </c>
      <c r="J76" s="959">
        <v>4</v>
      </c>
      <c r="K76" s="1013">
        <f t="shared" si="3"/>
        <v>0</v>
      </c>
      <c r="L76" s="950"/>
    </row>
    <row r="77" spans="1:12">
      <c r="A77" s="964"/>
      <c r="B77" s="1016"/>
      <c r="C77" s="964">
        <v>481</v>
      </c>
      <c r="D77" s="1016" t="s">
        <v>144</v>
      </c>
      <c r="E77" s="1017" t="s">
        <v>145</v>
      </c>
      <c r="F77" s="968"/>
      <c r="G77" s="968" t="s">
        <v>50</v>
      </c>
      <c r="H77" s="1006"/>
      <c r="I77" s="969">
        <v>18</v>
      </c>
      <c r="J77" s="969">
        <f t="shared" ref="J77:J86" si="4">I77</f>
        <v>18</v>
      </c>
      <c r="K77" s="1018">
        <f t="shared" si="3"/>
        <v>0</v>
      </c>
      <c r="L77" s="1028"/>
    </row>
    <row r="78" spans="1:12">
      <c r="A78" s="944"/>
      <c r="B78" s="1003"/>
      <c r="C78" s="944">
        <v>482</v>
      </c>
      <c r="D78" s="1003" t="s">
        <v>146</v>
      </c>
      <c r="E78" s="995" t="s">
        <v>147</v>
      </c>
      <c r="G78" s="931" t="s">
        <v>50</v>
      </c>
      <c r="H78" s="1009"/>
      <c r="I78" s="948">
        <v>24</v>
      </c>
      <c r="J78" s="948">
        <f t="shared" si="4"/>
        <v>24</v>
      </c>
      <c r="K78" s="1007">
        <f t="shared" si="3"/>
        <v>0</v>
      </c>
      <c r="L78" s="1028"/>
    </row>
    <row r="79" spans="1:12">
      <c r="A79" s="953"/>
      <c r="B79" s="1010"/>
      <c r="C79" s="953">
        <v>483</v>
      </c>
      <c r="D79" s="1010" t="s">
        <v>148</v>
      </c>
      <c r="E79" s="991" t="s">
        <v>149</v>
      </c>
      <c r="F79" s="957"/>
      <c r="G79" s="988" t="s">
        <v>50</v>
      </c>
      <c r="H79" s="1012"/>
      <c r="I79" s="1029">
        <v>30</v>
      </c>
      <c r="J79" s="1029">
        <f t="shared" si="4"/>
        <v>30</v>
      </c>
      <c r="K79" s="1013">
        <f t="shared" si="3"/>
        <v>0</v>
      </c>
      <c r="L79" s="1028"/>
    </row>
    <row r="80" spans="1:12">
      <c r="A80" s="964"/>
      <c r="B80" s="1016"/>
      <c r="C80" s="964">
        <v>471</v>
      </c>
      <c r="D80" s="965" t="s">
        <v>150</v>
      </c>
      <c r="E80" s="1030" t="s">
        <v>151</v>
      </c>
      <c r="F80" s="1031"/>
      <c r="G80" s="1032" t="s">
        <v>50</v>
      </c>
      <c r="H80" s="1033"/>
      <c r="I80" s="1034">
        <v>21</v>
      </c>
      <c r="J80" s="1034">
        <f t="shared" si="4"/>
        <v>21</v>
      </c>
      <c r="K80" s="1035">
        <f t="shared" si="3"/>
        <v>0</v>
      </c>
      <c r="L80" s="1028"/>
    </row>
    <row r="81" spans="1:12">
      <c r="A81" s="944"/>
      <c r="B81" s="1003"/>
      <c r="C81" s="944">
        <v>472</v>
      </c>
      <c r="D81" s="945" t="s">
        <v>152</v>
      </c>
      <c r="E81" s="1036" t="s">
        <v>153</v>
      </c>
      <c r="F81" s="1037"/>
      <c r="G81" s="1038" t="s">
        <v>50</v>
      </c>
      <c r="H81" s="1039"/>
      <c r="I81" s="1040">
        <v>31.5</v>
      </c>
      <c r="J81" s="1040">
        <f t="shared" si="4"/>
        <v>31.5</v>
      </c>
      <c r="K81" s="1035">
        <f t="shared" si="3"/>
        <v>0</v>
      </c>
      <c r="L81" s="1028"/>
    </row>
    <row r="82" spans="1:12">
      <c r="A82" s="944"/>
      <c r="B82" s="1003"/>
      <c r="C82" s="944">
        <v>473</v>
      </c>
      <c r="D82" s="945" t="s">
        <v>154</v>
      </c>
      <c r="E82" s="1036" t="s">
        <v>155</v>
      </c>
      <c r="F82" s="1037"/>
      <c r="G82" s="1038" t="s">
        <v>50</v>
      </c>
      <c r="H82" s="1039"/>
      <c r="I82" s="1040">
        <v>40.5</v>
      </c>
      <c r="J82" s="1040">
        <f t="shared" si="4"/>
        <v>40.5</v>
      </c>
      <c r="K82" s="1041">
        <f t="shared" si="3"/>
        <v>0</v>
      </c>
      <c r="L82" s="1028"/>
    </row>
    <row r="83" spans="1:12">
      <c r="A83" s="1014"/>
      <c r="B83" s="1016"/>
      <c r="C83" s="964">
        <v>440</v>
      </c>
      <c r="D83" s="965" t="s">
        <v>156</v>
      </c>
      <c r="E83" s="1042" t="s">
        <v>157</v>
      </c>
      <c r="F83" s="968"/>
      <c r="G83" s="968" t="s">
        <v>50</v>
      </c>
      <c r="H83" s="1033"/>
      <c r="I83" s="969">
        <v>70</v>
      </c>
      <c r="J83" s="969">
        <f t="shared" si="4"/>
        <v>70</v>
      </c>
      <c r="K83" s="1018">
        <f t="shared" si="3"/>
        <v>0</v>
      </c>
      <c r="L83" s="950"/>
    </row>
    <row r="84" spans="1:12">
      <c r="A84" s="1021"/>
      <c r="B84" s="1010"/>
      <c r="C84" s="953">
        <v>443</v>
      </c>
      <c r="D84" s="954" t="s">
        <v>158</v>
      </c>
      <c r="E84" s="991" t="s">
        <v>159</v>
      </c>
      <c r="F84" s="957"/>
      <c r="G84" s="957" t="s">
        <v>50</v>
      </c>
      <c r="H84" s="1012"/>
      <c r="I84" s="959">
        <v>48</v>
      </c>
      <c r="J84" s="959">
        <f t="shared" si="4"/>
        <v>48</v>
      </c>
      <c r="K84" s="1013">
        <f t="shared" si="3"/>
        <v>0</v>
      </c>
      <c r="L84" s="950"/>
    </row>
    <row r="85" spans="1:12">
      <c r="A85" s="1019"/>
      <c r="B85" s="1003"/>
      <c r="C85" s="944">
        <v>491</v>
      </c>
      <c r="D85" s="945">
        <v>5256</v>
      </c>
      <c r="E85" s="1043" t="s">
        <v>162</v>
      </c>
      <c r="G85" s="931" t="s">
        <v>50</v>
      </c>
      <c r="H85" s="1009"/>
      <c r="I85" s="948">
        <v>4.7</v>
      </c>
      <c r="J85" s="948">
        <f t="shared" si="4"/>
        <v>4.7</v>
      </c>
      <c r="K85" s="1007">
        <f t="shared" si="3"/>
        <v>0</v>
      </c>
      <c r="L85" s="1044"/>
    </row>
    <row r="86" spans="1:12">
      <c r="A86" s="1019"/>
      <c r="B86" s="1003"/>
      <c r="C86" s="944">
        <v>491</v>
      </c>
      <c r="D86" s="945">
        <v>5256</v>
      </c>
      <c r="E86" s="1043" t="s">
        <v>162</v>
      </c>
      <c r="G86" s="931" t="s">
        <v>52</v>
      </c>
      <c r="H86" s="1009"/>
      <c r="I86" s="948">
        <v>6.4</v>
      </c>
      <c r="J86" s="948">
        <f t="shared" si="4"/>
        <v>6.4</v>
      </c>
      <c r="K86" s="1007">
        <f t="shared" si="3"/>
        <v>0</v>
      </c>
      <c r="L86" s="1044"/>
    </row>
    <row r="87" spans="1:12">
      <c r="A87" s="1019"/>
      <c r="B87" s="1003"/>
      <c r="C87" s="944">
        <v>493</v>
      </c>
      <c r="D87" s="945">
        <v>5258</v>
      </c>
      <c r="E87" s="1043" t="s">
        <v>163</v>
      </c>
      <c r="G87" s="931" t="s">
        <v>50</v>
      </c>
      <c r="H87" s="1009"/>
      <c r="I87" s="948">
        <v>1</v>
      </c>
      <c r="J87" s="948">
        <v>1</v>
      </c>
      <c r="K87" s="1007">
        <f t="shared" si="3"/>
        <v>0</v>
      </c>
      <c r="L87" s="1044"/>
    </row>
    <row r="88" spans="1:12">
      <c r="A88" s="1019"/>
      <c r="B88" s="1003"/>
      <c r="C88" s="944">
        <v>492</v>
      </c>
      <c r="D88" s="945">
        <v>5257</v>
      </c>
      <c r="E88" s="1043" t="s">
        <v>164</v>
      </c>
      <c r="G88" s="931" t="s">
        <v>50</v>
      </c>
      <c r="H88" s="1009"/>
      <c r="I88" s="1040">
        <v>22.3</v>
      </c>
      <c r="J88" s="948">
        <f>I88</f>
        <v>22.3</v>
      </c>
      <c r="K88" s="1007">
        <f t="shared" si="3"/>
        <v>0</v>
      </c>
      <c r="L88" s="1044"/>
    </row>
    <row r="89" spans="1:12">
      <c r="A89" s="944"/>
      <c r="B89" s="1003"/>
      <c r="C89" s="944">
        <v>492</v>
      </c>
      <c r="D89" s="945">
        <v>5257</v>
      </c>
      <c r="E89" s="1043" t="s">
        <v>164</v>
      </c>
      <c r="G89" s="931" t="s">
        <v>52</v>
      </c>
      <c r="H89" s="1009"/>
      <c r="I89" s="948">
        <v>30.4</v>
      </c>
      <c r="J89" s="948">
        <f>I89</f>
        <v>30.4</v>
      </c>
      <c r="K89" s="1007">
        <f>IF(J89&lt;&gt;0,(J89-I89)/I89,0)</f>
        <v>0</v>
      </c>
      <c r="L89" s="1044"/>
    </row>
    <row r="90" spans="1:12" ht="15.75" thickBot="1">
      <c r="A90" s="945"/>
      <c r="B90" s="945"/>
      <c r="C90" s="945">
        <v>494</v>
      </c>
      <c r="D90" s="945">
        <v>5259</v>
      </c>
      <c r="E90" s="1043" t="s">
        <v>165</v>
      </c>
      <c r="G90" s="988"/>
      <c r="H90" s="1045"/>
      <c r="I90" s="1046">
        <v>3.5</v>
      </c>
      <c r="J90" s="1046">
        <f>I90</f>
        <v>3.5</v>
      </c>
      <c r="K90" s="1013">
        <f>IF(J90&lt;&gt;0,(J90-I90)/I90,0)</f>
        <v>0</v>
      </c>
      <c r="L90" s="1047"/>
    </row>
    <row r="91" spans="1:12">
      <c r="A91" s="965"/>
      <c r="B91" s="965"/>
      <c r="C91" s="965"/>
      <c r="D91" s="965"/>
      <c r="E91" s="965"/>
      <c r="F91" s="968"/>
      <c r="G91" s="968"/>
      <c r="H91" s="968"/>
      <c r="I91" s="927"/>
      <c r="J91" s="927"/>
      <c r="K91" s="930"/>
    </row>
    <row r="92" spans="1:12" ht="23.25">
      <c r="A92" s="997" t="s">
        <v>166</v>
      </c>
      <c r="B92" s="945"/>
      <c r="G92" s="931"/>
      <c r="I92" s="933"/>
      <c r="K92" s="930"/>
    </row>
    <row r="93" spans="1:12" ht="19.5" thickBot="1">
      <c r="A93" s="1140" t="s">
        <v>123</v>
      </c>
      <c r="B93" s="1141"/>
      <c r="C93" s="1140" t="s">
        <v>124</v>
      </c>
      <c r="D93" s="1141"/>
      <c r="E93" s="998"/>
      <c r="F93" s="998"/>
      <c r="G93" s="998"/>
      <c r="H93" s="998"/>
      <c r="I93" s="999"/>
      <c r="J93" s="999"/>
      <c r="K93" s="1000"/>
    </row>
    <row r="94" spans="1:12" ht="18.75">
      <c r="A94" s="937" t="s">
        <v>40</v>
      </c>
      <c r="B94" s="1001" t="s">
        <v>41</v>
      </c>
      <c r="C94" s="937" t="s">
        <v>40</v>
      </c>
      <c r="D94" s="1001" t="s">
        <v>41</v>
      </c>
      <c r="E94" s="939" t="s">
        <v>1</v>
      </c>
      <c r="F94" s="939" t="s">
        <v>42</v>
      </c>
      <c r="G94" s="939" t="s">
        <v>43</v>
      </c>
      <c r="H94" s="939"/>
      <c r="I94" s="940" t="s">
        <v>44</v>
      </c>
      <c r="J94" s="940" t="s">
        <v>1280</v>
      </c>
      <c r="K94" s="1002" t="s">
        <v>45</v>
      </c>
      <c r="L94" s="942" t="s">
        <v>46</v>
      </c>
    </row>
    <row r="95" spans="1:12">
      <c r="A95" s="944">
        <v>238</v>
      </c>
      <c r="B95" s="1003"/>
      <c r="C95" s="1004"/>
      <c r="D95" s="1005"/>
      <c r="E95" s="927" t="s">
        <v>167</v>
      </c>
      <c r="G95" s="931" t="s">
        <v>50</v>
      </c>
      <c r="H95" s="1006"/>
      <c r="I95" s="948">
        <v>3.75</v>
      </c>
      <c r="J95" s="948">
        <v>3.75</v>
      </c>
      <c r="K95" s="962">
        <f>IF(J95&lt;&gt;0,(J95-I95)/I95,0)</f>
        <v>0</v>
      </c>
      <c r="L95" s="950"/>
    </row>
    <row r="96" spans="1:12" ht="15.75" thickBot="1">
      <c r="A96" s="953">
        <v>239</v>
      </c>
      <c r="B96" s="1010"/>
      <c r="C96" s="1048"/>
      <c r="D96" s="1049"/>
      <c r="E96" s="1050" t="s">
        <v>168</v>
      </c>
      <c r="F96" s="957"/>
      <c r="G96" s="957" t="s">
        <v>50</v>
      </c>
      <c r="H96" s="1012"/>
      <c r="I96" s="1046">
        <v>10.9</v>
      </c>
      <c r="J96" s="1046">
        <f>ROUND(I96*(1+K69),1)</f>
        <v>10.9</v>
      </c>
      <c r="K96" s="963">
        <f>IF(J96&lt;&gt;0,(J96-I96)/I96,0)</f>
        <v>0</v>
      </c>
      <c r="L96" s="1051"/>
    </row>
    <row r="97" spans="1:12">
      <c r="A97" s="945"/>
      <c r="B97" s="945"/>
      <c r="C97" s="945"/>
      <c r="D97" s="945"/>
      <c r="E97" s="945"/>
      <c r="G97" s="996"/>
      <c r="I97" s="927"/>
    </row>
    <row r="98" spans="1:12" ht="23.25">
      <c r="A98" s="997" t="s">
        <v>169</v>
      </c>
      <c r="B98" s="945"/>
      <c r="C98" s="945"/>
      <c r="D98" s="945"/>
      <c r="E98" s="945"/>
      <c r="G98" s="931"/>
      <c r="I98" s="933"/>
      <c r="K98" s="930"/>
    </row>
    <row r="99" spans="1:12" ht="15.75" thickBot="1">
      <c r="A99" s="1144" t="s">
        <v>123</v>
      </c>
      <c r="B99" s="1145"/>
      <c r="C99" s="1144" t="s">
        <v>170</v>
      </c>
      <c r="D99" s="1145"/>
      <c r="E99" s="1052"/>
      <c r="F99" s="1052"/>
      <c r="G99" s="1052"/>
      <c r="H99" s="1052"/>
      <c r="I99" s="1053"/>
      <c r="J99" s="1053"/>
      <c r="K99" s="1054"/>
    </row>
    <row r="100" spans="1:12" s="943" customFormat="1" ht="18.75">
      <c r="A100" s="937" t="s">
        <v>40</v>
      </c>
      <c r="B100" s="1001" t="s">
        <v>171</v>
      </c>
      <c r="C100" s="938" t="s">
        <v>40</v>
      </c>
      <c r="D100" s="1001" t="s">
        <v>171</v>
      </c>
      <c r="E100" s="939" t="s">
        <v>172</v>
      </c>
      <c r="F100" s="939" t="s">
        <v>42</v>
      </c>
      <c r="G100" s="939" t="s">
        <v>43</v>
      </c>
      <c r="H100" s="939"/>
      <c r="I100" s="940" t="s">
        <v>44</v>
      </c>
      <c r="J100" s="940" t="s">
        <v>1280</v>
      </c>
      <c r="K100" s="941" t="s">
        <v>45</v>
      </c>
      <c r="L100" s="942" t="s">
        <v>46</v>
      </c>
    </row>
    <row r="101" spans="1:12">
      <c r="A101" s="1055">
        <v>122</v>
      </c>
      <c r="B101" s="1056">
        <v>5137</v>
      </c>
      <c r="C101" s="945">
        <v>422</v>
      </c>
      <c r="D101" s="1005">
        <v>5149</v>
      </c>
      <c r="E101" s="934" t="s">
        <v>173</v>
      </c>
      <c r="G101" s="1037" t="s">
        <v>174</v>
      </c>
      <c r="H101" s="1033"/>
      <c r="I101" s="948">
        <v>2.9</v>
      </c>
      <c r="J101" s="948">
        <f>I101</f>
        <v>2.9</v>
      </c>
      <c r="K101" s="962">
        <f t="shared" ref="K101:K112" si="5">IF(J101&lt;&gt;0,(J101-I101)/I101,0)</f>
        <v>0</v>
      </c>
      <c r="L101" s="950"/>
    </row>
    <row r="102" spans="1:12">
      <c r="A102" s="944">
        <v>301</v>
      </c>
      <c r="B102" s="1003">
        <v>5053</v>
      </c>
      <c r="C102" s="945">
        <v>423</v>
      </c>
      <c r="D102" s="1003">
        <v>5160</v>
      </c>
      <c r="E102" s="934" t="s">
        <v>175</v>
      </c>
      <c r="F102" s="945"/>
      <c r="G102" s="1037" t="s">
        <v>174</v>
      </c>
      <c r="H102" s="1009"/>
      <c r="I102" s="948">
        <v>2.9</v>
      </c>
      <c r="J102" s="948">
        <f>I102</f>
        <v>2.9</v>
      </c>
      <c r="K102" s="962">
        <f t="shared" si="5"/>
        <v>0</v>
      </c>
      <c r="L102" s="950"/>
    </row>
    <row r="103" spans="1:12">
      <c r="A103" s="944">
        <v>302</v>
      </c>
      <c r="B103" s="1003">
        <v>5054</v>
      </c>
      <c r="C103" s="945">
        <v>424</v>
      </c>
      <c r="D103" s="1005">
        <v>5161</v>
      </c>
      <c r="E103" s="934" t="s">
        <v>176</v>
      </c>
      <c r="F103" s="945"/>
      <c r="G103" s="1037" t="s">
        <v>174</v>
      </c>
      <c r="H103" s="1009"/>
      <c r="I103" s="948">
        <v>5.8</v>
      </c>
      <c r="J103" s="948">
        <f>J101*2</f>
        <v>5.8</v>
      </c>
      <c r="K103" s="962">
        <f t="shared" si="5"/>
        <v>0</v>
      </c>
      <c r="L103" s="950"/>
    </row>
    <row r="104" spans="1:12">
      <c r="A104" s="944"/>
      <c r="B104" s="1003"/>
      <c r="C104" s="945"/>
      <c r="D104" s="1005"/>
      <c r="E104" s="934" t="s">
        <v>177</v>
      </c>
      <c r="F104" s="945"/>
      <c r="G104" s="1037" t="s">
        <v>174</v>
      </c>
      <c r="H104" s="1009"/>
      <c r="I104" s="948">
        <v>1.74</v>
      </c>
      <c r="J104" s="948">
        <f>J102*0.6</f>
        <v>1.74</v>
      </c>
      <c r="K104" s="962">
        <f t="shared" si="5"/>
        <v>0</v>
      </c>
      <c r="L104" s="950"/>
    </row>
    <row r="105" spans="1:12">
      <c r="A105" s="944">
        <v>303</v>
      </c>
      <c r="B105" s="1003">
        <v>5055</v>
      </c>
      <c r="C105" s="1146" t="s">
        <v>178</v>
      </c>
      <c r="D105" s="1147"/>
      <c r="E105" s="934" t="s">
        <v>179</v>
      </c>
      <c r="F105" s="945"/>
      <c r="G105" s="1037" t="s">
        <v>174</v>
      </c>
      <c r="H105" s="1009"/>
      <c r="I105" s="948">
        <v>84.2</v>
      </c>
      <c r="J105" s="948">
        <f>I105</f>
        <v>84.2</v>
      </c>
      <c r="K105" s="962">
        <f t="shared" si="5"/>
        <v>0</v>
      </c>
      <c r="L105" s="950"/>
    </row>
    <row r="106" spans="1:12">
      <c r="A106" s="1057">
        <v>304</v>
      </c>
      <c r="B106" s="1058">
        <v>5058</v>
      </c>
      <c r="C106" s="1148" t="s">
        <v>180</v>
      </c>
      <c r="D106" s="1149"/>
      <c r="E106" s="1059" t="s">
        <v>181</v>
      </c>
      <c r="F106" s="972"/>
      <c r="G106" s="1060" t="s">
        <v>174</v>
      </c>
      <c r="H106" s="1012"/>
      <c r="I106" s="1061">
        <v>67.8</v>
      </c>
      <c r="J106" s="976">
        <f>I106</f>
        <v>67.8</v>
      </c>
      <c r="K106" s="1007">
        <f t="shared" si="5"/>
        <v>0</v>
      </c>
      <c r="L106" s="950" t="s">
        <v>1281</v>
      </c>
    </row>
    <row r="107" spans="1:12">
      <c r="A107" s="1062">
        <v>95</v>
      </c>
      <c r="B107" s="1003">
        <v>5086</v>
      </c>
      <c r="C107" s="1137" t="s">
        <v>178</v>
      </c>
      <c r="D107" s="1138"/>
      <c r="E107" s="934" t="s">
        <v>182</v>
      </c>
      <c r="G107" s="931" t="s">
        <v>52</v>
      </c>
      <c r="H107" s="1039"/>
      <c r="I107" s="948">
        <v>25</v>
      </c>
      <c r="J107" s="948">
        <v>25</v>
      </c>
      <c r="K107" s="962">
        <f t="shared" si="5"/>
        <v>0</v>
      </c>
      <c r="L107" s="950"/>
    </row>
    <row r="108" spans="1:12">
      <c r="A108" s="1062">
        <v>96</v>
      </c>
      <c r="B108" s="1003">
        <v>5087</v>
      </c>
      <c r="C108" s="1137" t="s">
        <v>178</v>
      </c>
      <c r="D108" s="1138"/>
      <c r="E108" s="934" t="s">
        <v>183</v>
      </c>
      <c r="G108" s="931" t="s">
        <v>52</v>
      </c>
      <c r="H108" s="1039"/>
      <c r="I108" s="948">
        <v>10</v>
      </c>
      <c r="J108" s="948">
        <v>10</v>
      </c>
      <c r="K108" s="962">
        <f t="shared" si="5"/>
        <v>0</v>
      </c>
      <c r="L108" s="950"/>
    </row>
    <row r="109" spans="1:12">
      <c r="A109" s="1062">
        <v>94</v>
      </c>
      <c r="B109" s="1003">
        <v>5097</v>
      </c>
      <c r="C109" s="1137" t="s">
        <v>178</v>
      </c>
      <c r="D109" s="1138"/>
      <c r="E109" s="934" t="s">
        <v>184</v>
      </c>
      <c r="G109" s="931" t="s">
        <v>52</v>
      </c>
      <c r="H109" s="1009"/>
      <c r="I109" s="948">
        <v>6</v>
      </c>
      <c r="J109" s="948">
        <v>6</v>
      </c>
      <c r="K109" s="962">
        <f t="shared" si="5"/>
        <v>0</v>
      </c>
      <c r="L109" s="950"/>
    </row>
    <row r="110" spans="1:12">
      <c r="A110" s="1063">
        <v>97</v>
      </c>
      <c r="B110" s="1010">
        <v>5088</v>
      </c>
      <c r="C110" s="1146" t="s">
        <v>178</v>
      </c>
      <c r="D110" s="1147"/>
      <c r="E110" s="1064" t="s">
        <v>185</v>
      </c>
      <c r="F110" s="957"/>
      <c r="G110" s="957" t="s">
        <v>52</v>
      </c>
      <c r="H110" s="1012"/>
      <c r="I110" s="959">
        <v>6</v>
      </c>
      <c r="J110" s="959">
        <v>6</v>
      </c>
      <c r="K110" s="963">
        <f t="shared" si="5"/>
        <v>0</v>
      </c>
      <c r="L110" s="950"/>
    </row>
    <row r="111" spans="1:12">
      <c r="A111" s="944">
        <v>120</v>
      </c>
      <c r="B111" s="1003">
        <v>5135</v>
      </c>
      <c r="C111" s="945">
        <v>420</v>
      </c>
      <c r="D111" s="1003">
        <v>5147</v>
      </c>
      <c r="E111" s="934" t="s">
        <v>186</v>
      </c>
      <c r="G111" s="931" t="s">
        <v>187</v>
      </c>
      <c r="H111" s="1009"/>
      <c r="I111" s="948">
        <v>7.5</v>
      </c>
      <c r="J111" s="948">
        <f>I111</f>
        <v>7.5</v>
      </c>
      <c r="K111" s="962">
        <f>IF(J111&lt;&gt;0,(J111-I111)/I111,0)</f>
        <v>0</v>
      </c>
      <c r="L111" s="1008"/>
    </row>
    <row r="112" spans="1:12" ht="15.75" thickBot="1">
      <c r="A112" s="953">
        <v>121</v>
      </c>
      <c r="B112" s="1010">
        <v>5136</v>
      </c>
      <c r="C112" s="954">
        <v>421</v>
      </c>
      <c r="D112" s="1010">
        <v>5148</v>
      </c>
      <c r="E112" s="956" t="s">
        <v>188</v>
      </c>
      <c r="F112" s="957"/>
      <c r="G112" s="957" t="s">
        <v>187</v>
      </c>
      <c r="H112" s="1012"/>
      <c r="I112" s="1046">
        <v>3.3</v>
      </c>
      <c r="J112" s="1046">
        <f>ROUND(I112*(1+$B$6),1)</f>
        <v>3.3</v>
      </c>
      <c r="K112" s="963">
        <f t="shared" si="5"/>
        <v>0</v>
      </c>
      <c r="L112" s="984"/>
    </row>
    <row r="113" spans="1:12">
      <c r="A113" s="945" t="s">
        <v>189</v>
      </c>
      <c r="B113" s="945"/>
      <c r="C113" s="945"/>
      <c r="D113" s="945"/>
      <c r="G113" s="931"/>
      <c r="I113" s="1065"/>
      <c r="J113" s="1065"/>
      <c r="K113" s="930"/>
    </row>
    <row r="114" spans="1:12">
      <c r="A114" s="945"/>
      <c r="B114" s="945"/>
      <c r="C114" s="945"/>
      <c r="D114" s="945"/>
      <c r="G114" s="931"/>
      <c r="I114" s="996"/>
      <c r="J114" s="996"/>
      <c r="K114" s="930"/>
    </row>
    <row r="115" spans="1:12" ht="15.75" thickBot="1">
      <c r="A115" s="945"/>
      <c r="B115" s="945"/>
      <c r="C115" s="945"/>
      <c r="D115" s="945"/>
      <c r="G115" s="931"/>
      <c r="I115" s="996"/>
      <c r="J115" s="996"/>
      <c r="K115" s="930"/>
    </row>
    <row r="116" spans="1:12" ht="18.75">
      <c r="A116" s="1066" t="s">
        <v>190</v>
      </c>
      <c r="B116" s="934"/>
      <c r="I116" s="940" t="s">
        <v>44</v>
      </c>
      <c r="J116" s="940" t="s">
        <v>1280</v>
      </c>
      <c r="K116" s="941" t="s">
        <v>45</v>
      </c>
      <c r="L116" s="942" t="s">
        <v>46</v>
      </c>
    </row>
    <row r="117" spans="1:12">
      <c r="A117" s="1014"/>
      <c r="B117" s="1067" t="s">
        <v>191</v>
      </c>
      <c r="C117" s="1151" t="s">
        <v>1282</v>
      </c>
      <c r="D117" s="1151"/>
      <c r="E117" s="1068" t="s">
        <v>192</v>
      </c>
      <c r="F117" s="968"/>
      <c r="G117" s="1069"/>
      <c r="H117" s="1070"/>
      <c r="I117" s="948"/>
      <c r="J117" s="948"/>
      <c r="K117" s="968"/>
      <c r="L117" s="1071"/>
    </row>
    <row r="118" spans="1:12">
      <c r="A118" s="1019"/>
      <c r="D118" s="1072">
        <v>5175</v>
      </c>
      <c r="E118" s="1073" t="s">
        <v>193</v>
      </c>
      <c r="H118" s="1045"/>
      <c r="I118" s="948">
        <v>5</v>
      </c>
      <c r="J118" s="948">
        <v>5</v>
      </c>
      <c r="K118" s="930">
        <f>IF(J118&lt;&gt;0,(J118-I118)/I118,0)</f>
        <v>0</v>
      </c>
      <c r="L118" s="1074"/>
    </row>
    <row r="119" spans="1:12">
      <c r="A119" s="1019"/>
      <c r="D119" s="1072">
        <v>5163</v>
      </c>
      <c r="E119" s="1073" t="s">
        <v>194</v>
      </c>
      <c r="H119" s="1045"/>
      <c r="I119" s="948">
        <v>10</v>
      </c>
      <c r="J119" s="948">
        <v>10</v>
      </c>
      <c r="K119" s="930">
        <f>IF(J119&lt;&gt;0,(J119-I119)/I119,0)</f>
        <v>0</v>
      </c>
      <c r="L119" s="1074"/>
    </row>
    <row r="120" spans="1:12" ht="15.75" thickBot="1">
      <c r="A120" s="1021"/>
      <c r="B120" s="957"/>
      <c r="C120" s="954"/>
      <c r="D120" s="1075">
        <v>5280</v>
      </c>
      <c r="E120" s="1076" t="s">
        <v>195</v>
      </c>
      <c r="F120" s="957"/>
      <c r="G120" s="1077"/>
      <c r="H120" s="1078"/>
      <c r="I120" s="1046">
        <v>50</v>
      </c>
      <c r="J120" s="1046">
        <v>50</v>
      </c>
      <c r="K120" s="1077">
        <f>IF(J120&lt;&gt;0,(J120-I120)/I120,0)</f>
        <v>0</v>
      </c>
      <c r="L120" s="1079"/>
    </row>
    <row r="121" spans="1:12">
      <c r="C121" s="945"/>
      <c r="D121" s="945"/>
      <c r="G121" s="931"/>
      <c r="I121" s="996"/>
      <c r="J121" s="996"/>
      <c r="K121" s="930"/>
    </row>
    <row r="122" spans="1:12" s="943" customFormat="1" ht="18.75">
      <c r="A122" s="1080" t="s">
        <v>196</v>
      </c>
      <c r="B122" s="1081"/>
      <c r="C122" s="1081"/>
      <c r="D122" s="1082"/>
      <c r="I122" s="1083"/>
      <c r="J122" s="1083"/>
      <c r="K122" s="1084"/>
      <c r="L122" s="1085"/>
    </row>
    <row r="123" spans="1:12">
      <c r="A123" s="1086" t="s">
        <v>197</v>
      </c>
      <c r="B123" s="1152" t="s">
        <v>198</v>
      </c>
      <c r="C123" s="1152"/>
      <c r="D123" s="1087">
        <v>25</v>
      </c>
      <c r="G123" s="931"/>
      <c r="I123" s="996"/>
      <c r="J123" s="996"/>
      <c r="K123" s="930"/>
      <c r="L123" s="1027"/>
    </row>
    <row r="124" spans="1:12">
      <c r="A124" s="1088" t="s">
        <v>199</v>
      </c>
      <c r="B124" s="1153" t="s">
        <v>200</v>
      </c>
      <c r="C124" s="1153"/>
      <c r="D124" s="1089">
        <v>2.1</v>
      </c>
      <c r="E124" s="1090"/>
      <c r="G124" s="931"/>
      <c r="I124" s="996"/>
      <c r="J124" s="996"/>
      <c r="K124" s="930"/>
      <c r="L124" s="1027"/>
    </row>
    <row r="125" spans="1:12">
      <c r="A125" s="1091" t="s">
        <v>201</v>
      </c>
      <c r="B125" s="1092" t="s">
        <v>200</v>
      </c>
      <c r="C125" s="1092"/>
      <c r="D125" s="1093">
        <v>6.3</v>
      </c>
      <c r="G125" s="931"/>
      <c r="I125" s="996"/>
      <c r="J125" s="996"/>
      <c r="K125" s="930"/>
      <c r="L125" s="1027"/>
    </row>
    <row r="126" spans="1:12">
      <c r="A126" s="1094" t="s">
        <v>202</v>
      </c>
      <c r="B126" s="1095"/>
      <c r="C126" s="1095"/>
      <c r="D126" s="1096"/>
      <c r="I126" s="933"/>
      <c r="K126" s="1097"/>
      <c r="L126" s="1027"/>
    </row>
    <row r="127" spans="1:12">
      <c r="A127" s="1098"/>
      <c r="B127" s="1099"/>
      <c r="C127" s="1099"/>
      <c r="D127" s="1100"/>
      <c r="I127" s="1097"/>
      <c r="J127" s="1097"/>
      <c r="L127" s="1027"/>
    </row>
    <row r="128" spans="1:12">
      <c r="A128" s="1098"/>
      <c r="B128" s="1099"/>
      <c r="C128" s="1099"/>
      <c r="D128" s="1100"/>
      <c r="I128" s="933"/>
    </row>
    <row r="129" spans="1:13">
      <c r="A129" s="1101"/>
      <c r="B129" s="1101"/>
      <c r="C129" s="1037"/>
      <c r="I129" s="1097"/>
      <c r="J129" s="1097"/>
    </row>
    <row r="130" spans="1:13">
      <c r="A130" s="1102"/>
      <c r="B130" s="1037"/>
      <c r="C130" s="1037"/>
      <c r="I130" s="1097"/>
      <c r="J130" s="1097"/>
    </row>
    <row r="131" spans="1:13" ht="28.5">
      <c r="A131" s="1103" t="s">
        <v>203</v>
      </c>
      <c r="B131" s="1103"/>
      <c r="C131" s="1103"/>
      <c r="D131" s="1103"/>
      <c r="E131" s="1103"/>
      <c r="F131" s="1103"/>
      <c r="G131" s="1103"/>
      <c r="H131" s="1103"/>
      <c r="I131" s="1103"/>
      <c r="J131" s="1103"/>
      <c r="K131" s="1103"/>
    </row>
    <row r="132" spans="1:13" ht="22.5" customHeight="1" thickBot="1">
      <c r="A132" s="1139" t="s">
        <v>204</v>
      </c>
      <c r="B132" s="1139"/>
      <c r="C132" s="1104"/>
      <c r="D132" s="1104"/>
      <c r="E132" s="1104"/>
      <c r="F132" s="1104"/>
      <c r="G132" s="1104"/>
      <c r="H132" s="1104"/>
      <c r="I132" s="927"/>
      <c r="J132" s="927"/>
      <c r="K132" s="1104"/>
    </row>
    <row r="133" spans="1:13" s="943" customFormat="1" ht="37.5">
      <c r="A133" s="939" t="s">
        <v>40</v>
      </c>
      <c r="B133" s="938" t="s">
        <v>171</v>
      </c>
      <c r="C133" s="1105"/>
      <c r="D133" s="1105"/>
      <c r="E133" s="939" t="s">
        <v>172</v>
      </c>
      <c r="F133" s="939" t="s">
        <v>43</v>
      </c>
      <c r="G133" s="939"/>
      <c r="H133" s="939"/>
      <c r="I133" s="1106" t="s">
        <v>205</v>
      </c>
      <c r="J133" s="1106" t="s">
        <v>1283</v>
      </c>
      <c r="K133" s="1107" t="s">
        <v>45</v>
      </c>
      <c r="L133" s="942" t="s">
        <v>46</v>
      </c>
    </row>
    <row r="134" spans="1:13">
      <c r="A134" s="1108">
        <v>501</v>
      </c>
      <c r="B134" s="945">
        <v>5111</v>
      </c>
      <c r="E134" s="946" t="s">
        <v>206</v>
      </c>
      <c r="G134" s="931"/>
      <c r="H134" s="1009"/>
      <c r="I134" s="948">
        <v>10</v>
      </c>
      <c r="J134" s="948">
        <v>10</v>
      </c>
      <c r="K134" s="1007">
        <v>0</v>
      </c>
      <c r="L134" s="1008" t="s">
        <v>1284</v>
      </c>
    </row>
    <row r="135" spans="1:13">
      <c r="A135" s="1108">
        <v>502</v>
      </c>
      <c r="B135" s="945">
        <v>5112</v>
      </c>
      <c r="E135" s="946" t="s">
        <v>207</v>
      </c>
      <c r="G135" s="931"/>
      <c r="H135" s="1009"/>
      <c r="I135" s="948">
        <v>67.199999999999989</v>
      </c>
      <c r="J135" s="948">
        <f>12*J38</f>
        <v>67.199999999999989</v>
      </c>
      <c r="K135" s="1007">
        <f>IF(J135&lt;&gt;0,(J135-I135)/I135,0)</f>
        <v>0</v>
      </c>
      <c r="L135" s="1008"/>
      <c r="M135" s="1109"/>
    </row>
    <row r="136" spans="1:13">
      <c r="A136" s="1108">
        <v>504</v>
      </c>
      <c r="B136" s="945" t="s">
        <v>208</v>
      </c>
      <c r="E136" s="946" t="s">
        <v>209</v>
      </c>
      <c r="F136" s="931" t="s">
        <v>210</v>
      </c>
      <c r="G136" s="931"/>
      <c r="H136" s="1009"/>
      <c r="I136" s="1110">
        <v>4245.6000000000004</v>
      </c>
      <c r="J136" s="1110">
        <f>'[2]03 Traject Vrij'!D18</f>
        <v>4245.6000000000004</v>
      </c>
      <c r="K136" s="1007">
        <f>IF(J136&lt;&gt;0,(J136-I136)/I136,0)</f>
        <v>0</v>
      </c>
      <c r="L136" s="1008" t="s">
        <v>211</v>
      </c>
      <c r="M136" s="1109"/>
    </row>
    <row r="137" spans="1:13">
      <c r="A137" s="1108">
        <v>504</v>
      </c>
      <c r="B137" s="945" t="s">
        <v>212</v>
      </c>
      <c r="E137" s="946" t="s">
        <v>209</v>
      </c>
      <c r="F137" s="931" t="s">
        <v>213</v>
      </c>
      <c r="G137" s="931"/>
      <c r="H137" s="1009"/>
      <c r="I137" s="1110">
        <v>7218</v>
      </c>
      <c r="J137" s="1110">
        <f>'[2]03 Traject Vrij'!J18</f>
        <v>7218</v>
      </c>
      <c r="K137" s="1007">
        <f>IF(J137&lt;&gt;0,(J137-I137)/I137,0)</f>
        <v>0</v>
      </c>
      <c r="L137" s="1008" t="s">
        <v>211</v>
      </c>
      <c r="M137" s="1109"/>
    </row>
    <row r="138" spans="1:13" ht="15.75" thickBot="1">
      <c r="A138" s="1111">
        <v>534</v>
      </c>
      <c r="B138" s="954">
        <v>5120</v>
      </c>
      <c r="C138" s="957"/>
      <c r="D138" s="957"/>
      <c r="E138" s="956" t="s">
        <v>214</v>
      </c>
      <c r="F138" s="957"/>
      <c r="G138" s="957"/>
      <c r="H138" s="1012"/>
      <c r="I138" s="1112">
        <v>796</v>
      </c>
      <c r="J138" s="1112">
        <v>796</v>
      </c>
      <c r="K138" s="1013">
        <f>IF(J138&lt;&gt;0,(J138-I138)/I138,0)</f>
        <v>0</v>
      </c>
      <c r="L138" s="984"/>
      <c r="M138" s="1109"/>
    </row>
    <row r="139" spans="1:13">
      <c r="A139" s="933"/>
      <c r="B139" s="945"/>
      <c r="E139" s="946"/>
      <c r="G139" s="934"/>
      <c r="I139" s="1113"/>
      <c r="J139" s="1113"/>
      <c r="K139" s="930"/>
      <c r="L139" s="950"/>
    </row>
    <row r="140" spans="1:13" ht="24" thickBot="1">
      <c r="A140" s="1150" t="s">
        <v>215</v>
      </c>
      <c r="B140" s="1150"/>
      <c r="E140" s="1114"/>
      <c r="F140" s="1115"/>
      <c r="I140" s="933"/>
      <c r="J140" s="1116"/>
      <c r="L140" s="950"/>
    </row>
    <row r="141" spans="1:13" s="943" customFormat="1" ht="37.5">
      <c r="A141" s="939" t="s">
        <v>40</v>
      </c>
      <c r="B141" s="938" t="s">
        <v>41</v>
      </c>
      <c r="C141" s="939"/>
      <c r="D141" s="939"/>
      <c r="E141" s="939" t="s">
        <v>172</v>
      </c>
      <c r="F141" s="939"/>
      <c r="G141" s="939" t="s">
        <v>43</v>
      </c>
      <c r="H141" s="939"/>
      <c r="I141" s="1106" t="s">
        <v>205</v>
      </c>
      <c r="J141" s="1106" t="s">
        <v>1283</v>
      </c>
      <c r="K141" s="1117" t="s">
        <v>45</v>
      </c>
      <c r="L141" s="942" t="s">
        <v>46</v>
      </c>
    </row>
    <row r="142" spans="1:13">
      <c r="A142" s="1108">
        <v>611</v>
      </c>
      <c r="B142" s="945">
        <v>5211</v>
      </c>
      <c r="E142" s="946" t="s">
        <v>216</v>
      </c>
      <c r="G142" s="931"/>
      <c r="H142" s="1009"/>
      <c r="I142" s="1110">
        <v>607.5</v>
      </c>
      <c r="J142" s="1110">
        <v>607.5</v>
      </c>
      <c r="K142" s="979">
        <f t="shared" ref="K142:K149" si="6">IF(J142&lt;&gt;0,(J142-I142)/I142,0)</f>
        <v>0</v>
      </c>
      <c r="L142" s="982" t="s">
        <v>217</v>
      </c>
    </row>
    <row r="143" spans="1:13">
      <c r="A143" s="1108">
        <v>611</v>
      </c>
      <c r="B143" s="945">
        <v>5212</v>
      </c>
      <c r="E143" s="946" t="s">
        <v>218</v>
      </c>
      <c r="G143" s="931"/>
      <c r="H143" s="1009"/>
      <c r="I143" s="1110">
        <v>951</v>
      </c>
      <c r="J143" s="1110">
        <v>951</v>
      </c>
      <c r="K143" s="979">
        <f t="shared" si="6"/>
        <v>0</v>
      </c>
      <c r="L143" s="950" t="s">
        <v>217</v>
      </c>
    </row>
    <row r="144" spans="1:13">
      <c r="A144" s="1108">
        <v>611</v>
      </c>
      <c r="B144" s="945">
        <v>5213</v>
      </c>
      <c r="E144" s="946" t="s">
        <v>219</v>
      </c>
      <c r="G144" s="931"/>
      <c r="H144" s="1009"/>
      <c r="I144" s="1110">
        <v>1442</v>
      </c>
      <c r="J144" s="1110">
        <v>1442</v>
      </c>
      <c r="K144" s="979">
        <f t="shared" si="6"/>
        <v>0</v>
      </c>
      <c r="L144" s="950" t="s">
        <v>217</v>
      </c>
    </row>
    <row r="145" spans="1:12">
      <c r="A145" s="1108">
        <v>452</v>
      </c>
      <c r="B145" s="945" t="s">
        <v>220</v>
      </c>
      <c r="E145" s="946" t="s">
        <v>1285</v>
      </c>
      <c r="G145" s="931" t="s">
        <v>50</v>
      </c>
      <c r="H145" s="1118"/>
      <c r="I145" s="948">
        <v>58.8</v>
      </c>
      <c r="J145" s="948">
        <f>J66</f>
        <v>58.8</v>
      </c>
      <c r="K145" s="979">
        <f t="shared" si="6"/>
        <v>0</v>
      </c>
      <c r="L145" s="950"/>
    </row>
    <row r="146" spans="1:12">
      <c r="A146" s="1108">
        <v>452</v>
      </c>
      <c r="B146" s="945" t="s">
        <v>221</v>
      </c>
      <c r="E146" s="946" t="s">
        <v>1286</v>
      </c>
      <c r="G146" s="931" t="s">
        <v>52</v>
      </c>
      <c r="H146" s="1118"/>
      <c r="I146" s="948">
        <v>99.96</v>
      </c>
      <c r="J146" s="948">
        <f>J67</f>
        <v>99.96</v>
      </c>
      <c r="K146" s="979">
        <f t="shared" si="6"/>
        <v>0</v>
      </c>
      <c r="L146" s="950"/>
    </row>
    <row r="147" spans="1:12">
      <c r="A147" s="1108">
        <v>451</v>
      </c>
      <c r="B147" s="945" t="s">
        <v>222</v>
      </c>
      <c r="E147" s="946" t="s">
        <v>223</v>
      </c>
      <c r="G147" s="931" t="s">
        <v>50</v>
      </c>
      <c r="H147" s="1009"/>
      <c r="I147" s="1110">
        <v>29.4</v>
      </c>
      <c r="J147" s="1110">
        <f>'[2]02 ERET'!H17</f>
        <v>29.4</v>
      </c>
      <c r="K147" s="979">
        <f t="shared" si="6"/>
        <v>0</v>
      </c>
      <c r="L147" s="950"/>
    </row>
    <row r="148" spans="1:12">
      <c r="A148" s="1108">
        <v>451</v>
      </c>
      <c r="B148" s="945" t="s">
        <v>224</v>
      </c>
      <c r="E148" s="946" t="s">
        <v>223</v>
      </c>
      <c r="G148" s="931" t="s">
        <v>52</v>
      </c>
      <c r="H148" s="1009"/>
      <c r="I148" s="1110">
        <v>49.98</v>
      </c>
      <c r="J148" s="1110">
        <f>'[2]02 ERET'!M17</f>
        <v>49.98</v>
      </c>
      <c r="K148" s="979">
        <f t="shared" si="6"/>
        <v>0</v>
      </c>
      <c r="L148" s="950"/>
    </row>
    <row r="149" spans="1:12" ht="15.75" thickBot="1">
      <c r="A149" s="1021"/>
      <c r="B149" s="957"/>
      <c r="C149" s="957"/>
      <c r="D149" s="957"/>
      <c r="E149" s="956" t="s">
        <v>225</v>
      </c>
      <c r="F149" s="957"/>
      <c r="G149" s="957" t="s">
        <v>64</v>
      </c>
      <c r="H149" s="1012"/>
      <c r="I149" s="1112">
        <v>10.71</v>
      </c>
      <c r="J149" s="1112">
        <v>10.71</v>
      </c>
      <c r="K149" s="990">
        <f t="shared" si="6"/>
        <v>0</v>
      </c>
      <c r="L149" s="1051" t="s">
        <v>217</v>
      </c>
    </row>
    <row r="150" spans="1:12">
      <c r="A150" s="1119" t="s">
        <v>226</v>
      </c>
      <c r="B150" s="945"/>
      <c r="E150" s="933"/>
      <c r="F150" s="1113"/>
      <c r="G150" s="931"/>
      <c r="I150" s="933"/>
    </row>
    <row r="151" spans="1:12">
      <c r="A151" s="1119"/>
      <c r="B151" s="945"/>
      <c r="E151" s="933"/>
      <c r="F151" s="1113"/>
      <c r="G151" s="931"/>
      <c r="I151" s="933"/>
    </row>
    <row r="152" spans="1:12" ht="22.5" customHeight="1" thickBot="1">
      <c r="A152" s="997" t="s">
        <v>169</v>
      </c>
      <c r="B152" s="997"/>
      <c r="C152" s="997"/>
      <c r="D152" s="997"/>
      <c r="E152" s="997"/>
      <c r="F152" s="997"/>
      <c r="G152" s="997"/>
      <c r="H152" s="997"/>
      <c r="I152" s="997"/>
      <c r="J152" s="997"/>
      <c r="K152" s="997"/>
    </row>
    <row r="153" spans="1:12" s="943" customFormat="1" ht="37.5">
      <c r="A153" s="1120" t="s">
        <v>227</v>
      </c>
      <c r="B153" s="1121" t="s">
        <v>228</v>
      </c>
      <c r="C153" s="1122"/>
      <c r="D153" s="1122"/>
      <c r="E153" s="1122" t="s">
        <v>1</v>
      </c>
      <c r="F153" s="1122"/>
      <c r="G153" s="1122" t="s">
        <v>43</v>
      </c>
      <c r="H153" s="1122"/>
      <c r="I153" s="1106" t="s">
        <v>205</v>
      </c>
      <c r="J153" s="1106" t="s">
        <v>1283</v>
      </c>
      <c r="K153" s="1123" t="s">
        <v>45</v>
      </c>
      <c r="L153" s="942" t="s">
        <v>46</v>
      </c>
    </row>
    <row r="154" spans="1:12" s="943" customFormat="1" ht="18.75">
      <c r="A154" s="1124"/>
      <c r="B154" s="1125" t="s">
        <v>229</v>
      </c>
      <c r="C154" s="1126"/>
      <c r="D154" s="1126"/>
      <c r="E154" s="1124"/>
      <c r="F154" s="1126"/>
      <c r="G154" s="1126"/>
      <c r="H154" s="1009"/>
      <c r="I154" s="1127"/>
      <c r="J154" s="1127"/>
      <c r="K154" s="1128"/>
      <c r="L154" s="1129"/>
    </row>
    <row r="155" spans="1:12" ht="17.25" customHeight="1">
      <c r="A155" s="1108">
        <v>311</v>
      </c>
      <c r="B155" s="1130" t="s">
        <v>230</v>
      </c>
      <c r="D155" s="1037"/>
      <c r="E155" s="946" t="s">
        <v>231</v>
      </c>
      <c r="G155" s="1037" t="s">
        <v>174</v>
      </c>
      <c r="H155" s="1009"/>
      <c r="I155" s="948">
        <v>2.9</v>
      </c>
      <c r="J155" s="948">
        <f>J102</f>
        <v>2.9</v>
      </c>
      <c r="K155" s="1131">
        <f>IF(J155&lt;&gt;0,(J155-I155)/I155,0)</f>
        <v>0</v>
      </c>
      <c r="L155" s="950"/>
    </row>
    <row r="156" spans="1:12">
      <c r="A156" s="1108">
        <v>312</v>
      </c>
      <c r="B156" s="945" t="s">
        <v>232</v>
      </c>
      <c r="D156" s="1037"/>
      <c r="E156" s="946" t="s">
        <v>233</v>
      </c>
      <c r="G156" s="1037" t="s">
        <v>174</v>
      </c>
      <c r="H156" s="1009"/>
      <c r="I156" s="948">
        <v>5.8</v>
      </c>
      <c r="J156" s="959">
        <f>J103</f>
        <v>5.8</v>
      </c>
      <c r="K156" s="1131">
        <f>IF(J156&lt;&gt;0,(J156-I156)/I156,0)</f>
        <v>0</v>
      </c>
      <c r="L156" s="950"/>
    </row>
    <row r="157" spans="1:12">
      <c r="A157" s="1132">
        <v>314</v>
      </c>
      <c r="B157" s="965">
        <v>5104</v>
      </c>
      <c r="C157" s="968"/>
      <c r="D157" s="1133" t="s">
        <v>234</v>
      </c>
      <c r="E157" s="967" t="s">
        <v>235</v>
      </c>
      <c r="F157" s="968"/>
      <c r="G157" s="1031" t="s">
        <v>174</v>
      </c>
      <c r="H157" s="1006"/>
      <c r="I157" s="969">
        <v>67.8</v>
      </c>
      <c r="J157" s="948">
        <f>J106</f>
        <v>67.8</v>
      </c>
      <c r="K157" s="1131">
        <f>IF(J157&lt;&gt;0,(J157-I157)/I157,0)</f>
        <v>0</v>
      </c>
      <c r="L157" s="950"/>
    </row>
    <row r="158" spans="1:12" ht="15.75" thickBot="1">
      <c r="A158" s="1134">
        <v>314</v>
      </c>
      <c r="B158" s="954">
        <v>5104</v>
      </c>
      <c r="C158" s="957"/>
      <c r="D158" s="1135" t="s">
        <v>180</v>
      </c>
      <c r="E158" s="956" t="s">
        <v>236</v>
      </c>
      <c r="F158" s="957"/>
      <c r="G158" s="1025" t="s">
        <v>174</v>
      </c>
      <c r="H158" s="1078"/>
      <c r="I158" s="992">
        <v>813.59999999999991</v>
      </c>
      <c r="J158" s="992">
        <f>12*J157</f>
        <v>813.59999999999991</v>
      </c>
      <c r="K158" s="1136">
        <f>IF(J158&lt;&gt;0,(J158-I158)/I158,0)</f>
        <v>0</v>
      </c>
      <c r="L158" s="1051"/>
    </row>
    <row r="159" spans="1:12">
      <c r="A159" s="945" t="s">
        <v>189</v>
      </c>
      <c r="B159" s="945"/>
      <c r="E159" s="933"/>
      <c r="F159" s="1113"/>
      <c r="G159" s="931"/>
      <c r="I159" s="931"/>
    </row>
    <row r="160" spans="1:12">
      <c r="A160" s="945"/>
      <c r="B160" s="945"/>
      <c r="E160" s="933"/>
      <c r="F160" s="1113"/>
      <c r="G160" s="931"/>
      <c r="I160" s="931"/>
      <c r="J160" s="933" t="s">
        <v>26</v>
      </c>
    </row>
    <row r="161" spans="1:9">
      <c r="A161" s="934" t="s">
        <v>1287</v>
      </c>
      <c r="B161" s="995"/>
      <c r="E161" s="933"/>
      <c r="F161" s="1113"/>
      <c r="G161" s="931"/>
      <c r="I161" s="931"/>
    </row>
    <row r="162" spans="1:9" ht="15.75">
      <c r="A162" s="931" t="s">
        <v>1288</v>
      </c>
      <c r="B162" s="945"/>
      <c r="E162" s="933"/>
      <c r="F162" s="1113"/>
      <c r="G162" s="931"/>
      <c r="I162" s="933"/>
    </row>
    <row r="163" spans="1:9" ht="15.75">
      <c r="A163" s="931" t="s">
        <v>1289</v>
      </c>
      <c r="B163" s="945"/>
      <c r="E163" s="933"/>
      <c r="F163" s="1113"/>
      <c r="G163" s="931"/>
      <c r="I163" s="931"/>
    </row>
    <row r="164" spans="1:9">
      <c r="B164" s="945"/>
      <c r="E164" s="933"/>
      <c r="F164" s="1113"/>
      <c r="G164" s="931"/>
      <c r="I164" s="931"/>
    </row>
    <row r="166" spans="1:9">
      <c r="B166" s="945"/>
      <c r="E166" s="933"/>
      <c r="F166" s="1113"/>
      <c r="G166" s="931"/>
      <c r="I166" s="931"/>
    </row>
    <row r="167" spans="1:9">
      <c r="B167" s="945"/>
      <c r="E167" s="933"/>
      <c r="F167" s="1113"/>
      <c r="G167" s="931"/>
      <c r="I167" s="931"/>
    </row>
    <row r="168" spans="1:9">
      <c r="B168" s="945"/>
      <c r="E168" s="933"/>
      <c r="F168" s="1113"/>
      <c r="G168" s="931"/>
      <c r="I168" s="931"/>
    </row>
    <row r="169" spans="1:9">
      <c r="B169" s="945"/>
      <c r="E169" s="933"/>
      <c r="F169" s="1113"/>
      <c r="G169" s="931"/>
      <c r="I169" s="931"/>
    </row>
    <row r="170" spans="1:9">
      <c r="B170" s="945"/>
      <c r="E170" s="933"/>
      <c r="F170" s="1113"/>
      <c r="G170" s="931"/>
      <c r="I170" s="931"/>
    </row>
    <row r="171" spans="1:9">
      <c r="B171" s="945"/>
      <c r="E171" s="933"/>
      <c r="F171" s="1113"/>
      <c r="G171" s="931"/>
      <c r="I171" s="931"/>
    </row>
    <row r="172" spans="1:9">
      <c r="B172" s="945"/>
      <c r="E172" s="933"/>
      <c r="F172" s="1113"/>
      <c r="G172" s="931"/>
      <c r="I172" s="931"/>
    </row>
    <row r="173" spans="1:9">
      <c r="B173" s="945"/>
      <c r="E173" s="933"/>
      <c r="F173" s="1113"/>
      <c r="G173" s="931"/>
      <c r="I173" s="931"/>
    </row>
    <row r="174" spans="1:9">
      <c r="B174" s="945"/>
      <c r="E174" s="933"/>
      <c r="F174" s="1113"/>
      <c r="G174" s="931"/>
      <c r="I174" s="931"/>
    </row>
    <row r="175" spans="1:9">
      <c r="B175" s="945"/>
      <c r="E175" s="933"/>
      <c r="F175" s="1113"/>
      <c r="G175" s="931"/>
      <c r="I175" s="931"/>
    </row>
    <row r="176" spans="1:9">
      <c r="B176" s="945"/>
      <c r="E176" s="933"/>
      <c r="F176" s="1113"/>
      <c r="G176" s="931"/>
      <c r="I176" s="931"/>
    </row>
    <row r="177" spans="2:9">
      <c r="B177" s="945"/>
      <c r="E177" s="933"/>
      <c r="F177" s="1113"/>
      <c r="G177" s="931"/>
      <c r="I177" s="931"/>
    </row>
    <row r="178" spans="2:9">
      <c r="B178" s="945"/>
      <c r="E178" s="933"/>
      <c r="F178" s="1113"/>
      <c r="G178" s="931"/>
      <c r="I178" s="931"/>
    </row>
    <row r="179" spans="2:9">
      <c r="B179" s="945"/>
      <c r="E179" s="933"/>
      <c r="F179" s="1113"/>
      <c r="G179" s="931"/>
      <c r="I179" s="931"/>
    </row>
    <row r="180" spans="2:9">
      <c r="B180" s="945"/>
      <c r="E180" s="933"/>
      <c r="F180" s="1113"/>
      <c r="G180" s="931"/>
      <c r="I180" s="931"/>
    </row>
    <row r="181" spans="2:9">
      <c r="B181" s="945"/>
      <c r="E181" s="933"/>
      <c r="F181" s="1113"/>
      <c r="G181" s="931"/>
      <c r="I181" s="931"/>
    </row>
    <row r="182" spans="2:9">
      <c r="B182" s="945"/>
      <c r="E182" s="933"/>
      <c r="F182" s="1113"/>
      <c r="G182" s="931"/>
      <c r="I182" s="931"/>
    </row>
    <row r="183" spans="2:9">
      <c r="B183" s="945"/>
      <c r="E183" s="933"/>
      <c r="F183" s="1113"/>
      <c r="G183" s="931"/>
      <c r="I183" s="931"/>
    </row>
    <row r="184" spans="2:9">
      <c r="B184" s="945"/>
      <c r="E184" s="933"/>
      <c r="F184" s="1113"/>
      <c r="G184" s="931"/>
      <c r="I184" s="931"/>
    </row>
    <row r="185" spans="2:9">
      <c r="B185" s="945"/>
      <c r="E185" s="933"/>
      <c r="F185" s="1113"/>
      <c r="G185" s="931"/>
      <c r="I185" s="931"/>
    </row>
    <row r="186" spans="2:9">
      <c r="B186" s="945"/>
      <c r="E186" s="933"/>
      <c r="F186" s="1113"/>
      <c r="G186" s="931"/>
      <c r="I186" s="931"/>
    </row>
    <row r="187" spans="2:9">
      <c r="B187" s="945"/>
      <c r="E187" s="933"/>
      <c r="F187" s="1113"/>
      <c r="G187" s="931"/>
      <c r="I187" s="931"/>
    </row>
    <row r="188" spans="2:9">
      <c r="B188" s="945"/>
      <c r="E188" s="933"/>
      <c r="F188" s="1113"/>
      <c r="G188" s="931"/>
      <c r="I188" s="931"/>
    </row>
    <row r="189" spans="2:9">
      <c r="B189" s="945"/>
      <c r="E189" s="933"/>
      <c r="F189" s="1113"/>
      <c r="G189" s="931"/>
      <c r="I189" s="931"/>
    </row>
    <row r="190" spans="2:9">
      <c r="B190" s="945"/>
      <c r="E190" s="933"/>
      <c r="F190" s="1113"/>
      <c r="G190" s="931"/>
      <c r="I190" s="931"/>
    </row>
    <row r="191" spans="2:9">
      <c r="B191" s="945"/>
      <c r="E191" s="933"/>
      <c r="F191" s="1113"/>
      <c r="G191" s="931"/>
      <c r="I191" s="931"/>
    </row>
    <row r="192" spans="2:9">
      <c r="B192" s="945"/>
      <c r="E192" s="933"/>
      <c r="F192" s="1113"/>
      <c r="G192" s="931"/>
      <c r="I192" s="931"/>
    </row>
    <row r="193" spans="2:9">
      <c r="B193" s="945"/>
      <c r="E193" s="933"/>
      <c r="F193" s="1113"/>
      <c r="G193" s="931"/>
      <c r="I193" s="931"/>
    </row>
    <row r="194" spans="2:9">
      <c r="B194" s="945"/>
      <c r="E194" s="933"/>
      <c r="F194" s="1113"/>
      <c r="G194" s="931"/>
      <c r="I194" s="931"/>
    </row>
    <row r="195" spans="2:9">
      <c r="B195" s="945"/>
      <c r="E195" s="933"/>
      <c r="F195" s="1113"/>
      <c r="G195" s="931"/>
      <c r="I195" s="931"/>
    </row>
    <row r="196" spans="2:9">
      <c r="B196" s="945"/>
      <c r="E196" s="933"/>
      <c r="F196" s="1113"/>
      <c r="G196" s="931"/>
      <c r="I196" s="931"/>
    </row>
    <row r="197" spans="2:9">
      <c r="B197" s="945"/>
      <c r="E197" s="933"/>
      <c r="F197" s="1113"/>
      <c r="G197" s="931"/>
      <c r="I197" s="931"/>
    </row>
    <row r="198" spans="2:9">
      <c r="B198" s="945"/>
      <c r="E198" s="933"/>
      <c r="F198" s="1113"/>
      <c r="G198" s="931"/>
      <c r="I198" s="931"/>
    </row>
    <row r="199" spans="2:9">
      <c r="B199" s="945"/>
      <c r="E199" s="933"/>
      <c r="F199" s="1113"/>
      <c r="G199" s="931"/>
      <c r="I199" s="931"/>
    </row>
    <row r="200" spans="2:9">
      <c r="B200" s="945"/>
      <c r="E200" s="933"/>
      <c r="F200" s="1113"/>
      <c r="G200" s="931"/>
      <c r="I200" s="931"/>
    </row>
    <row r="201" spans="2:9">
      <c r="B201" s="945"/>
      <c r="E201" s="933"/>
      <c r="F201" s="1113"/>
      <c r="G201" s="931"/>
      <c r="I201" s="931"/>
    </row>
    <row r="202" spans="2:9">
      <c r="B202" s="945"/>
      <c r="E202" s="933"/>
      <c r="F202" s="1113"/>
      <c r="G202" s="931"/>
      <c r="I202" s="931"/>
    </row>
    <row r="203" spans="2:9">
      <c r="B203" s="945"/>
      <c r="E203" s="933"/>
      <c r="F203" s="1113"/>
      <c r="G203" s="931"/>
      <c r="I203" s="931"/>
    </row>
    <row r="204" spans="2:9">
      <c r="B204" s="945"/>
      <c r="E204" s="933"/>
      <c r="F204" s="1113"/>
      <c r="G204" s="931"/>
      <c r="I204" s="931"/>
    </row>
    <row r="205" spans="2:9">
      <c r="B205" s="945"/>
      <c r="E205" s="933"/>
      <c r="F205" s="1113"/>
      <c r="G205" s="931"/>
      <c r="I205" s="931"/>
    </row>
    <row r="206" spans="2:9">
      <c r="B206" s="945"/>
      <c r="E206" s="933"/>
      <c r="F206" s="1113"/>
      <c r="G206" s="931"/>
      <c r="I206" s="931"/>
    </row>
    <row r="207" spans="2:9">
      <c r="B207" s="945"/>
      <c r="E207" s="933"/>
      <c r="F207" s="1113"/>
      <c r="G207" s="931"/>
      <c r="I207" s="931"/>
    </row>
    <row r="208" spans="2:9">
      <c r="B208" s="945"/>
      <c r="E208" s="933"/>
      <c r="F208" s="1113"/>
      <c r="G208" s="931"/>
      <c r="I208" s="931"/>
    </row>
    <row r="209" spans="2:9">
      <c r="B209" s="945"/>
      <c r="E209" s="933"/>
      <c r="F209" s="1113"/>
      <c r="G209" s="931"/>
      <c r="I209" s="931"/>
    </row>
    <row r="210" spans="2:9">
      <c r="B210" s="945"/>
      <c r="E210" s="933"/>
      <c r="F210" s="1113"/>
      <c r="G210" s="931"/>
      <c r="I210" s="931"/>
    </row>
    <row r="211" spans="2:9">
      <c r="B211" s="945"/>
      <c r="E211" s="933"/>
      <c r="F211" s="1113"/>
      <c r="G211" s="931"/>
      <c r="I211" s="931"/>
    </row>
    <row r="212" spans="2:9">
      <c r="B212" s="945"/>
      <c r="E212" s="933"/>
      <c r="F212" s="1113"/>
      <c r="G212" s="931"/>
      <c r="I212" s="931"/>
    </row>
    <row r="213" spans="2:9">
      <c r="B213" s="945"/>
      <c r="E213" s="933"/>
      <c r="F213" s="1113"/>
      <c r="G213" s="931"/>
      <c r="I213" s="931"/>
    </row>
    <row r="214" spans="2:9">
      <c r="B214" s="945"/>
      <c r="E214" s="933"/>
      <c r="F214" s="1113"/>
      <c r="G214" s="931"/>
      <c r="I214" s="931"/>
    </row>
    <row r="215" spans="2:9">
      <c r="B215" s="945"/>
      <c r="E215" s="933"/>
      <c r="F215" s="1113"/>
      <c r="G215" s="931"/>
      <c r="I215" s="931"/>
    </row>
    <row r="216" spans="2:9">
      <c r="B216" s="945"/>
      <c r="E216" s="933"/>
      <c r="F216" s="1113"/>
      <c r="G216" s="931"/>
      <c r="I216" s="931"/>
    </row>
    <row r="217" spans="2:9">
      <c r="B217" s="945"/>
      <c r="E217" s="933"/>
      <c r="F217" s="1113"/>
      <c r="G217" s="931"/>
      <c r="I217" s="931"/>
    </row>
    <row r="218" spans="2:9">
      <c r="B218" s="945"/>
      <c r="E218" s="933"/>
      <c r="F218" s="1113"/>
      <c r="G218" s="931"/>
      <c r="I218" s="931"/>
    </row>
    <row r="219" spans="2:9">
      <c r="B219" s="945"/>
      <c r="E219" s="933"/>
      <c r="F219" s="1113"/>
      <c r="G219" s="931"/>
      <c r="I219" s="931"/>
    </row>
    <row r="220" spans="2:9">
      <c r="B220" s="945"/>
      <c r="E220" s="933"/>
      <c r="F220" s="1113"/>
      <c r="G220" s="931"/>
      <c r="I220" s="931"/>
    </row>
    <row r="221" spans="2:9">
      <c r="B221" s="945"/>
      <c r="E221" s="933"/>
      <c r="F221" s="1113"/>
      <c r="G221" s="931"/>
      <c r="I221" s="931"/>
    </row>
    <row r="222" spans="2:9">
      <c r="B222" s="945"/>
      <c r="E222" s="933"/>
      <c r="F222" s="1113"/>
      <c r="G222" s="931"/>
      <c r="I222" s="931"/>
    </row>
    <row r="223" spans="2:9">
      <c r="B223" s="945"/>
      <c r="E223" s="933"/>
      <c r="F223" s="1113"/>
      <c r="G223" s="931"/>
      <c r="I223" s="931"/>
    </row>
    <row r="224" spans="2:9">
      <c r="B224" s="945"/>
      <c r="E224" s="933"/>
      <c r="F224" s="1113"/>
      <c r="G224" s="931"/>
      <c r="I224" s="931"/>
    </row>
    <row r="225" spans="2:9">
      <c r="B225" s="945"/>
      <c r="E225" s="933"/>
      <c r="F225" s="1113"/>
      <c r="G225" s="931"/>
      <c r="I225" s="931"/>
    </row>
    <row r="226" spans="2:9">
      <c r="B226" s="945"/>
      <c r="E226" s="933"/>
      <c r="F226" s="1113"/>
      <c r="G226" s="931"/>
      <c r="I226" s="931"/>
    </row>
    <row r="227" spans="2:9">
      <c r="B227" s="945"/>
      <c r="E227" s="933"/>
      <c r="F227" s="1113"/>
      <c r="G227" s="931"/>
      <c r="I227" s="931"/>
    </row>
    <row r="228" spans="2:9">
      <c r="B228" s="945"/>
      <c r="E228" s="933"/>
      <c r="F228" s="1113"/>
      <c r="G228" s="931"/>
      <c r="I228" s="931"/>
    </row>
    <row r="229" spans="2:9">
      <c r="B229" s="945"/>
      <c r="E229" s="933"/>
      <c r="F229" s="1113"/>
      <c r="G229" s="931"/>
      <c r="I229" s="931"/>
    </row>
    <row r="230" spans="2:9">
      <c r="B230" s="945"/>
      <c r="E230" s="933"/>
      <c r="F230" s="1113"/>
      <c r="G230" s="931"/>
      <c r="I230" s="931"/>
    </row>
    <row r="231" spans="2:9">
      <c r="B231" s="945"/>
      <c r="E231" s="933"/>
      <c r="F231" s="1113"/>
      <c r="G231" s="931"/>
      <c r="I231" s="931"/>
    </row>
    <row r="232" spans="2:9">
      <c r="B232" s="945"/>
      <c r="E232" s="933"/>
      <c r="F232" s="1113"/>
      <c r="G232" s="931"/>
      <c r="I232" s="931"/>
    </row>
    <row r="233" spans="2:9">
      <c r="B233" s="945"/>
      <c r="E233" s="933"/>
      <c r="F233" s="1113"/>
      <c r="G233" s="931"/>
      <c r="I233" s="931"/>
    </row>
    <row r="234" spans="2:9">
      <c r="B234" s="945"/>
      <c r="E234" s="933"/>
      <c r="F234" s="1113"/>
      <c r="G234" s="931"/>
      <c r="I234" s="931"/>
    </row>
    <row r="235" spans="2:9">
      <c r="B235" s="945"/>
      <c r="E235" s="933"/>
      <c r="F235" s="1113"/>
      <c r="G235" s="931"/>
      <c r="I235" s="931"/>
    </row>
    <row r="236" spans="2:9">
      <c r="B236" s="945"/>
      <c r="E236" s="933"/>
      <c r="F236" s="1113"/>
      <c r="G236" s="931"/>
      <c r="I236" s="931"/>
    </row>
    <row r="237" spans="2:9">
      <c r="B237" s="945"/>
      <c r="E237" s="933"/>
      <c r="F237" s="1113"/>
      <c r="G237" s="931"/>
      <c r="I237" s="931"/>
    </row>
    <row r="238" spans="2:9">
      <c r="B238" s="945"/>
      <c r="E238" s="933"/>
      <c r="F238" s="1113"/>
      <c r="G238" s="931"/>
      <c r="I238" s="931"/>
    </row>
    <row r="239" spans="2:9">
      <c r="B239" s="945"/>
      <c r="E239" s="933"/>
      <c r="F239" s="1113"/>
      <c r="G239" s="931"/>
      <c r="I239" s="931"/>
    </row>
    <row r="240" spans="2:9">
      <c r="B240" s="945"/>
      <c r="E240" s="933"/>
      <c r="F240" s="1113"/>
      <c r="G240" s="931"/>
      <c r="I240" s="931"/>
    </row>
    <row r="241" spans="2:9">
      <c r="B241" s="945"/>
      <c r="E241" s="933"/>
      <c r="F241" s="1113"/>
      <c r="G241" s="931"/>
      <c r="I241" s="931"/>
    </row>
    <row r="242" spans="2:9">
      <c r="B242" s="945"/>
      <c r="E242" s="933"/>
      <c r="F242" s="1113"/>
      <c r="G242" s="931"/>
      <c r="I242" s="931"/>
    </row>
    <row r="243" spans="2:9">
      <c r="B243" s="945"/>
      <c r="E243" s="933"/>
      <c r="F243" s="1113"/>
      <c r="G243" s="931"/>
      <c r="I243" s="931"/>
    </row>
    <row r="244" spans="2:9">
      <c r="B244" s="945"/>
      <c r="E244" s="933"/>
      <c r="F244" s="1113"/>
      <c r="G244" s="931"/>
      <c r="I244" s="931"/>
    </row>
    <row r="245" spans="2:9">
      <c r="B245" s="945"/>
      <c r="E245" s="933"/>
      <c r="F245" s="1113"/>
      <c r="G245" s="931"/>
      <c r="I245" s="931"/>
    </row>
    <row r="246" spans="2:9">
      <c r="B246" s="945"/>
      <c r="E246" s="933"/>
      <c r="F246" s="1113"/>
      <c r="G246" s="931"/>
      <c r="I246" s="931"/>
    </row>
    <row r="247" spans="2:9">
      <c r="B247" s="945"/>
      <c r="E247" s="933"/>
      <c r="F247" s="1113"/>
      <c r="G247" s="931"/>
      <c r="I247" s="931"/>
    </row>
    <row r="248" spans="2:9">
      <c r="B248" s="945"/>
      <c r="E248" s="933"/>
      <c r="F248" s="1113"/>
      <c r="G248" s="931"/>
      <c r="I248" s="931"/>
    </row>
    <row r="249" spans="2:9">
      <c r="B249" s="945"/>
      <c r="E249" s="933"/>
      <c r="F249" s="1113"/>
      <c r="G249" s="931"/>
      <c r="I249" s="931"/>
    </row>
    <row r="250" spans="2:9">
      <c r="B250" s="945"/>
      <c r="E250" s="933"/>
      <c r="F250" s="1113"/>
      <c r="G250" s="931"/>
      <c r="I250" s="931"/>
    </row>
    <row r="251" spans="2:9">
      <c r="B251" s="945"/>
      <c r="E251" s="933"/>
      <c r="F251" s="1113"/>
      <c r="G251" s="931"/>
      <c r="I251" s="931"/>
    </row>
    <row r="252" spans="2:9">
      <c r="B252" s="945"/>
      <c r="E252" s="933"/>
      <c r="F252" s="1113"/>
      <c r="G252" s="931"/>
      <c r="I252" s="931"/>
    </row>
    <row r="253" spans="2:9">
      <c r="B253" s="945"/>
      <c r="E253" s="933"/>
      <c r="F253" s="1113"/>
      <c r="G253" s="931"/>
      <c r="I253" s="931"/>
    </row>
    <row r="254" spans="2:9">
      <c r="B254" s="945"/>
      <c r="E254" s="933"/>
      <c r="F254" s="1113"/>
      <c r="G254" s="931"/>
      <c r="I254" s="931"/>
    </row>
  </sheetData>
  <mergeCells count="19">
    <mergeCell ref="A140:B140"/>
    <mergeCell ref="C109:D109"/>
    <mergeCell ref="C110:D110"/>
    <mergeCell ref="C117:D117"/>
    <mergeCell ref="B123:C123"/>
    <mergeCell ref="B124:C124"/>
    <mergeCell ref="A132:B132"/>
    <mergeCell ref="C108:D108"/>
    <mergeCell ref="A9:K9"/>
    <mergeCell ref="A64:B64"/>
    <mergeCell ref="C64:D64"/>
    <mergeCell ref="A68:B68"/>
    <mergeCell ref="A93:B93"/>
    <mergeCell ref="C93:D93"/>
    <mergeCell ref="A99:B99"/>
    <mergeCell ref="C99:D99"/>
    <mergeCell ref="C105:D105"/>
    <mergeCell ref="C106:D106"/>
    <mergeCell ref="C107:D107"/>
  </mergeCells>
  <conditionalFormatting sqref="B3">
    <cfRule type="dataBar" priority="1">
      <dataBar>
        <cfvo type="min"/>
        <cfvo type="max"/>
        <color rgb="FF63C384"/>
      </dataBar>
      <extLst>
        <ext xmlns:x14="http://schemas.microsoft.com/office/spreadsheetml/2009/9/main" uri="{B025F937-C7B1-47D3-B67F-A62EFF666E3E}">
          <x14:id>{78C604EB-4FFD-4705-A3CF-DDE5C77EC09A}</x14:id>
        </ext>
      </extLst>
    </cfRule>
  </conditionalFormatting>
  <conditionalFormatting sqref="B4">
    <cfRule type="dataBar" priority="4">
      <dataBar>
        <cfvo type="min"/>
        <cfvo type="max"/>
        <color rgb="FF63C384"/>
      </dataBar>
      <extLst>
        <ext xmlns:x14="http://schemas.microsoft.com/office/spreadsheetml/2009/9/main" uri="{B025F937-C7B1-47D3-B67F-A62EFF666E3E}">
          <x14:id>{90BD06FA-7825-422D-B7A4-6D210FF1B9D3}</x14:id>
        </ext>
      </extLst>
    </cfRule>
  </conditionalFormatting>
  <conditionalFormatting sqref="B5:B7">
    <cfRule type="dataBar" priority="3">
      <dataBar>
        <cfvo type="min"/>
        <cfvo type="max"/>
        <color rgb="FF63C384"/>
      </dataBar>
      <extLst>
        <ext xmlns:x14="http://schemas.microsoft.com/office/spreadsheetml/2009/9/main" uri="{B025F937-C7B1-47D3-B67F-A62EFF666E3E}">
          <x14:id>{519810CB-D23A-4772-81F1-A6FFC7D2AE39}</x14:id>
        </ext>
      </extLst>
    </cfRule>
  </conditionalFormatting>
  <conditionalFormatting sqref="G132">
    <cfRule type="dataBar" priority="2">
      <dataBar>
        <cfvo type="min"/>
        <cfvo type="max"/>
        <color rgb="FF63C384"/>
      </dataBar>
      <extLst>
        <ext xmlns:x14="http://schemas.microsoft.com/office/spreadsheetml/2009/9/main" uri="{B025F937-C7B1-47D3-B67F-A62EFF666E3E}">
          <x14:id>{D8BDCB67-2661-40A6-A217-F3D8BD33D312}</x14:id>
        </ext>
      </extLst>
    </cfRule>
  </conditionalFormatting>
  <conditionalFormatting sqref="K93:K94">
    <cfRule type="dataBar" priority="7">
      <dataBar>
        <cfvo type="min"/>
        <cfvo type="max"/>
        <color rgb="FF63C384"/>
      </dataBar>
      <extLst>
        <ext xmlns:x14="http://schemas.microsoft.com/office/spreadsheetml/2009/9/main" uri="{B025F937-C7B1-47D3-B67F-A62EFF666E3E}">
          <x14:id>{B085AD36-B8D1-408D-9E43-6A593C5127C4}</x14:id>
        </ext>
      </extLst>
    </cfRule>
  </conditionalFormatting>
  <conditionalFormatting sqref="K116">
    <cfRule type="dataBar" priority="6">
      <dataBar>
        <cfvo type="min"/>
        <cfvo type="max"/>
        <color rgb="FF63C384"/>
      </dataBar>
      <extLst>
        <ext xmlns:x14="http://schemas.microsoft.com/office/spreadsheetml/2009/9/main" uri="{B025F937-C7B1-47D3-B67F-A62EFF666E3E}">
          <x14:id>{77D20C3E-E514-4BA6-B9F6-C3A7E5AD63A4}</x14:id>
        </ext>
      </extLst>
    </cfRule>
  </conditionalFormatting>
  <conditionalFormatting sqref="K163:K1048576 K3:K8 K118:K120 K10:K92 K123:K158 K95:K114">
    <cfRule type="dataBar" priority="5">
      <dataBar>
        <cfvo type="min"/>
        <cfvo type="max"/>
        <color rgb="FF63C384"/>
      </dataBar>
      <extLst>
        <ext xmlns:x14="http://schemas.microsoft.com/office/spreadsheetml/2009/9/main" uri="{B025F937-C7B1-47D3-B67F-A62EFF666E3E}">
          <x14:id>{C232B91C-7318-441C-8785-1ACA68D132DE}</x14:id>
        </ext>
      </extLst>
    </cfRule>
  </conditionalFormatting>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78C604EB-4FFD-4705-A3CF-DDE5C77EC09A}">
            <x14:dataBar minLength="0" maxLength="100" border="1" negativeBarBorderColorSameAsPositive="0">
              <x14:cfvo type="autoMin"/>
              <x14:cfvo type="autoMax"/>
              <x14:borderColor rgb="FF63C384"/>
              <x14:negativeFillColor rgb="FFFF0000"/>
              <x14:negativeBorderColor rgb="FFFF0000"/>
              <x14:axisColor rgb="FF000000"/>
            </x14:dataBar>
          </x14:cfRule>
          <xm:sqref>B3</xm:sqref>
        </x14:conditionalFormatting>
        <x14:conditionalFormatting xmlns:xm="http://schemas.microsoft.com/office/excel/2006/main">
          <x14:cfRule type="dataBar" id="{90BD06FA-7825-422D-B7A4-6D210FF1B9D3}">
            <x14:dataBar minLength="0" maxLength="100" border="1" negativeBarBorderColorSameAsPositive="0">
              <x14:cfvo type="autoMin"/>
              <x14:cfvo type="autoMax"/>
              <x14:borderColor rgb="FF63C384"/>
              <x14:negativeFillColor rgb="FFFF0000"/>
              <x14:negativeBorderColor rgb="FFFF0000"/>
              <x14:axisColor rgb="FF000000"/>
            </x14:dataBar>
          </x14:cfRule>
          <xm:sqref>B4</xm:sqref>
        </x14:conditionalFormatting>
        <x14:conditionalFormatting xmlns:xm="http://schemas.microsoft.com/office/excel/2006/main">
          <x14:cfRule type="dataBar" id="{519810CB-D23A-4772-81F1-A6FFC7D2AE39}">
            <x14:dataBar minLength="0" maxLength="100" border="1" negativeBarBorderColorSameAsPositive="0">
              <x14:cfvo type="autoMin"/>
              <x14:cfvo type="autoMax"/>
              <x14:borderColor rgb="FF63C384"/>
              <x14:negativeFillColor rgb="FFFF0000"/>
              <x14:negativeBorderColor rgb="FFFF0000"/>
              <x14:axisColor rgb="FF000000"/>
            </x14:dataBar>
          </x14:cfRule>
          <xm:sqref>B5:B7</xm:sqref>
        </x14:conditionalFormatting>
        <x14:conditionalFormatting xmlns:xm="http://schemas.microsoft.com/office/excel/2006/main">
          <x14:cfRule type="dataBar" id="{D8BDCB67-2661-40A6-A217-F3D8BD33D312}">
            <x14:dataBar minLength="0" maxLength="100" border="1" negativeBarBorderColorSameAsPositive="0">
              <x14:cfvo type="autoMin"/>
              <x14:cfvo type="autoMax"/>
              <x14:borderColor rgb="FF63C384"/>
              <x14:negativeFillColor rgb="FFFF0000"/>
              <x14:negativeBorderColor rgb="FFFF0000"/>
              <x14:axisColor rgb="FF000000"/>
            </x14:dataBar>
          </x14:cfRule>
          <xm:sqref>G132</xm:sqref>
        </x14:conditionalFormatting>
        <x14:conditionalFormatting xmlns:xm="http://schemas.microsoft.com/office/excel/2006/main">
          <x14:cfRule type="dataBar" id="{B085AD36-B8D1-408D-9E43-6A593C5127C4}">
            <x14:dataBar minLength="0" maxLength="100" border="1" negativeBarBorderColorSameAsPositive="0" axisPosition="none">
              <x14:cfvo type="autoMin"/>
              <x14:cfvo type="autoMax"/>
              <x14:borderColor rgb="FF63C384"/>
              <x14:negativeFillColor rgb="FFFF0000"/>
              <x14:negativeBorderColor rgb="FFFF0000"/>
            </x14:dataBar>
          </x14:cfRule>
          <xm:sqref>K93:K94</xm:sqref>
        </x14:conditionalFormatting>
        <x14:conditionalFormatting xmlns:xm="http://schemas.microsoft.com/office/excel/2006/main">
          <x14:cfRule type="dataBar" id="{77D20C3E-E514-4BA6-B9F6-C3A7E5AD63A4}">
            <x14:dataBar minLength="0" maxLength="100" border="1" negativeBarBorderColorSameAsPositive="0" axisPosition="none">
              <x14:cfvo type="autoMin"/>
              <x14:cfvo type="autoMax"/>
              <x14:borderColor rgb="FF63C384"/>
              <x14:negativeFillColor rgb="FFFF0000"/>
              <x14:negativeBorderColor rgb="FFFF0000"/>
            </x14:dataBar>
          </x14:cfRule>
          <xm:sqref>K116</xm:sqref>
        </x14:conditionalFormatting>
        <x14:conditionalFormatting xmlns:xm="http://schemas.microsoft.com/office/excel/2006/main">
          <x14:cfRule type="dataBar" id="{C232B91C-7318-441C-8785-1ACA68D132DE}">
            <x14:dataBar minLength="0" maxLength="100" border="1" negativeBarBorderColorSameAsPositive="0" axisPosition="none">
              <x14:cfvo type="autoMin"/>
              <x14:cfvo type="autoMax"/>
              <x14:borderColor rgb="FF63C384"/>
              <x14:negativeFillColor rgb="FFFF0000"/>
              <x14:negativeBorderColor rgb="FFFF0000"/>
            </x14:dataBar>
          </x14:cfRule>
          <xm:sqref>K163:K1048576 K3:K8 K118:K120 K10:K92 K123:K158 K95:K114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21B82-3B0A-4972-B8D9-D1F7A17B9F42}">
  <sheetPr>
    <tabColor rgb="FF92D050"/>
  </sheetPr>
  <dimension ref="A1:F15"/>
  <sheetViews>
    <sheetView workbookViewId="0">
      <selection activeCell="A28" sqref="A28"/>
    </sheetView>
  </sheetViews>
  <sheetFormatPr defaultColWidth="9" defaultRowHeight="15"/>
  <cols>
    <col min="1" max="1" width="44.375" style="396" bestFit="1" customWidth="1"/>
    <col min="2" max="2" width="14.125" style="396" customWidth="1"/>
    <col min="3" max="3" width="14.125" style="396" bestFit="1" customWidth="1"/>
    <col min="4" max="4" width="12.125" style="396" bestFit="1" customWidth="1"/>
    <col min="5" max="5" width="8.125" style="396" bestFit="1" customWidth="1"/>
    <col min="6" max="6" width="6.875" style="396" bestFit="1" customWidth="1"/>
    <col min="7" max="16384" width="9" style="396"/>
  </cols>
  <sheetData>
    <row r="1" spans="1:6">
      <c r="A1" s="396" t="s">
        <v>237</v>
      </c>
      <c r="B1" s="396" t="s">
        <v>238</v>
      </c>
      <c r="C1" s="396" t="s">
        <v>239</v>
      </c>
      <c r="D1" s="396" t="s">
        <v>240</v>
      </c>
      <c r="E1" s="396" t="s">
        <v>241</v>
      </c>
      <c r="F1" s="396" t="s">
        <v>242</v>
      </c>
    </row>
    <row r="2" spans="1:6">
      <c r="A2" s="397" t="s">
        <v>243</v>
      </c>
      <c r="B2" s="396" t="s">
        <v>244</v>
      </c>
      <c r="F2" s="701">
        <v>0</v>
      </c>
    </row>
    <row r="3" spans="1:6">
      <c r="A3" s="397" t="s">
        <v>245</v>
      </c>
      <c r="B3" s="396" t="s">
        <v>244</v>
      </c>
      <c r="F3" s="701">
        <v>21.1</v>
      </c>
    </row>
    <row r="4" spans="1:6">
      <c r="A4" s="397" t="s">
        <v>246</v>
      </c>
      <c r="B4" s="396" t="s">
        <v>244</v>
      </c>
      <c r="F4" s="701">
        <v>3.4</v>
      </c>
    </row>
    <row r="5" spans="1:6">
      <c r="A5" s="397" t="s">
        <v>247</v>
      </c>
      <c r="B5" s="396" t="s">
        <v>244</v>
      </c>
      <c r="F5" s="701">
        <v>2.2000000000000002</v>
      </c>
    </row>
    <row r="6" spans="1:6">
      <c r="A6" s="397" t="s">
        <v>248</v>
      </c>
      <c r="B6" s="396" t="s">
        <v>244</v>
      </c>
      <c r="F6" s="701">
        <v>85</v>
      </c>
    </row>
    <row r="7" spans="1:6">
      <c r="A7" s="397" t="s">
        <v>249</v>
      </c>
      <c r="B7" s="396" t="s">
        <v>244</v>
      </c>
      <c r="F7" s="701">
        <v>31</v>
      </c>
    </row>
    <row r="8" spans="1:6">
      <c r="A8" s="397" t="s">
        <v>250</v>
      </c>
      <c r="B8" s="396" t="s">
        <v>244</v>
      </c>
      <c r="F8" s="701">
        <v>34.950000000000003</v>
      </c>
    </row>
    <row r="9" spans="1:6">
      <c r="A9" s="397" t="s">
        <v>251</v>
      </c>
      <c r="B9" s="396" t="s">
        <v>244</v>
      </c>
      <c r="F9" s="701">
        <v>9</v>
      </c>
    </row>
    <row r="10" spans="1:6">
      <c r="A10" s="397" t="s">
        <v>252</v>
      </c>
      <c r="B10" s="396" t="s">
        <v>244</v>
      </c>
      <c r="F10" s="701">
        <v>233.85</v>
      </c>
    </row>
    <row r="11" spans="1:6">
      <c r="A11" s="397" t="s">
        <v>253</v>
      </c>
      <c r="B11" s="396" t="s">
        <v>244</v>
      </c>
      <c r="F11" s="701">
        <v>207.7</v>
      </c>
    </row>
    <row r="15" spans="1:6">
      <c r="F15" s="41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E1198-E18C-984E-9CCF-7461ADDF4C63}">
  <sheetPr>
    <tabColor rgb="FF92D050"/>
  </sheetPr>
  <dimension ref="B1:T156"/>
  <sheetViews>
    <sheetView zoomScale="80" zoomScaleNormal="80" workbookViewId="0">
      <selection activeCell="K13" sqref="K13"/>
    </sheetView>
  </sheetViews>
  <sheetFormatPr defaultColWidth="11" defaultRowHeight="15.75"/>
  <cols>
    <col min="1" max="1" width="4.125" customWidth="1"/>
    <col min="2" max="2" width="48.875" style="208" bestFit="1" customWidth="1"/>
    <col min="3" max="3" width="5.375" style="208" bestFit="1" customWidth="1"/>
    <col min="4" max="4" width="10.375" style="208" customWidth="1"/>
    <col min="5" max="5" width="21.625" style="208" customWidth="1"/>
    <col min="6" max="6" width="14.125" style="208" customWidth="1"/>
    <col min="7" max="7" width="17" bestFit="1" customWidth="1"/>
    <col min="8" max="8" width="12.125" style="210" hidden="1" customWidth="1"/>
    <col min="9" max="9" width="11.375" style="207" hidden="1" customWidth="1"/>
    <col min="10" max="11" width="11.375" style="207" bestFit="1" customWidth="1"/>
    <col min="13" max="13" width="11" style="225"/>
    <col min="16" max="17" width="105.375" bestFit="1" customWidth="1"/>
    <col min="18" max="18" width="39" bestFit="1" customWidth="1"/>
    <col min="19" max="19" width="31.125" bestFit="1" customWidth="1"/>
    <col min="20" max="20" width="8.5" bestFit="1" customWidth="1"/>
    <col min="21" max="21" width="42.5" bestFit="1" customWidth="1"/>
    <col min="22" max="22" width="6.875" bestFit="1" customWidth="1"/>
    <col min="23" max="23" width="9.5" bestFit="1" customWidth="1"/>
    <col min="25" max="26" width="14.5" bestFit="1" customWidth="1"/>
  </cols>
  <sheetData>
    <row r="1" spans="2:16" ht="16.5" thickBot="1"/>
    <row r="2" spans="2:16">
      <c r="B2" s="211"/>
      <c r="C2" s="212"/>
      <c r="D2" s="212"/>
      <c r="E2" s="212"/>
      <c r="F2" s="212"/>
      <c r="G2" s="212"/>
      <c r="H2" s="213"/>
      <c r="I2" s="214"/>
      <c r="J2" s="214"/>
      <c r="K2" s="214"/>
      <c r="L2" s="212"/>
      <c r="M2" s="226"/>
      <c r="N2" s="212"/>
      <c r="O2" s="215"/>
      <c r="P2" s="212"/>
    </row>
    <row r="3" spans="2:16" ht="25.5">
      <c r="B3" s="32" t="s">
        <v>1</v>
      </c>
      <c r="C3" s="216" t="s">
        <v>254</v>
      </c>
      <c r="D3" s="216" t="s">
        <v>255</v>
      </c>
      <c r="E3" s="32" t="s">
        <v>256</v>
      </c>
      <c r="F3" s="32" t="s">
        <v>257</v>
      </c>
      <c r="G3" s="32" t="s">
        <v>3</v>
      </c>
      <c r="H3" s="36">
        <v>2021</v>
      </c>
      <c r="I3" s="36">
        <v>2022</v>
      </c>
      <c r="J3" s="36">
        <v>2023</v>
      </c>
      <c r="K3" s="36">
        <v>2024</v>
      </c>
      <c r="L3" s="36" t="s">
        <v>5</v>
      </c>
      <c r="M3" s="227" t="s">
        <v>258</v>
      </c>
      <c r="N3" s="36" t="s">
        <v>10</v>
      </c>
      <c r="O3" s="36" t="s">
        <v>11</v>
      </c>
      <c r="P3" s="217" t="s">
        <v>259</v>
      </c>
    </row>
    <row r="4" spans="2:16">
      <c r="B4" s="205" t="s">
        <v>48</v>
      </c>
      <c r="C4" s="205" t="s">
        <v>49</v>
      </c>
      <c r="D4" s="205" t="s">
        <v>50</v>
      </c>
      <c r="E4" s="218" t="s">
        <v>47</v>
      </c>
      <c r="F4" s="218"/>
      <c r="G4" s="218">
        <v>212</v>
      </c>
      <c r="H4" s="219">
        <v>34</v>
      </c>
      <c r="I4" s="220">
        <v>34.700000000000003</v>
      </c>
      <c r="J4" s="220">
        <v>38.35</v>
      </c>
      <c r="K4" s="220">
        <v>38.35</v>
      </c>
      <c r="L4" s="205" t="s">
        <v>260</v>
      </c>
      <c r="M4" s="228" t="s">
        <v>261</v>
      </c>
      <c r="N4" s="205" t="s">
        <v>261</v>
      </c>
      <c r="O4" s="205" t="s">
        <v>261</v>
      </c>
      <c r="P4" s="205"/>
    </row>
    <row r="5" spans="2:16">
      <c r="B5" s="205" t="s">
        <v>48</v>
      </c>
      <c r="C5" s="205" t="s">
        <v>49</v>
      </c>
      <c r="D5" s="205" t="s">
        <v>52</v>
      </c>
      <c r="E5" s="218" t="s">
        <v>51</v>
      </c>
      <c r="F5" s="218"/>
      <c r="G5" s="218">
        <v>211</v>
      </c>
      <c r="H5" s="219">
        <v>40</v>
      </c>
      <c r="I5" s="220">
        <v>40.800000000000004</v>
      </c>
      <c r="J5" s="220">
        <v>47.35</v>
      </c>
      <c r="K5" s="220">
        <v>47.35</v>
      </c>
      <c r="L5" s="205" t="s">
        <v>260</v>
      </c>
      <c r="M5" s="228" t="s">
        <v>261</v>
      </c>
      <c r="N5" s="205" t="s">
        <v>261</v>
      </c>
      <c r="O5" s="205" t="s">
        <v>261</v>
      </c>
      <c r="P5" s="205"/>
    </row>
    <row r="6" spans="2:16">
      <c r="B6" s="205" t="s">
        <v>262</v>
      </c>
      <c r="C6" s="205" t="s">
        <v>54</v>
      </c>
      <c r="D6" s="205" t="s">
        <v>50</v>
      </c>
      <c r="E6" s="218" t="s">
        <v>53</v>
      </c>
      <c r="F6" s="218"/>
      <c r="G6" s="218">
        <v>212</v>
      </c>
      <c r="H6" s="219">
        <v>24</v>
      </c>
      <c r="I6" s="220">
        <v>24.4</v>
      </c>
      <c r="J6" s="220">
        <v>28.35</v>
      </c>
      <c r="K6" s="220">
        <v>28.35</v>
      </c>
      <c r="L6" s="205" t="s">
        <v>260</v>
      </c>
      <c r="M6" s="228" t="s">
        <v>261</v>
      </c>
      <c r="N6" s="205" t="s">
        <v>261</v>
      </c>
      <c r="O6" s="205" t="s">
        <v>261</v>
      </c>
      <c r="P6" s="205"/>
    </row>
    <row r="7" spans="2:16">
      <c r="B7" s="205" t="s">
        <v>262</v>
      </c>
      <c r="C7" s="205" t="s">
        <v>54</v>
      </c>
      <c r="D7" s="205" t="s">
        <v>52</v>
      </c>
      <c r="E7" s="218" t="s">
        <v>55</v>
      </c>
      <c r="F7" s="218"/>
      <c r="G7" s="218">
        <v>211</v>
      </c>
      <c r="H7" s="219">
        <v>30</v>
      </c>
      <c r="I7" s="220">
        <v>30.5</v>
      </c>
      <c r="J7" s="220">
        <v>36.35</v>
      </c>
      <c r="K7" s="220">
        <v>36.35</v>
      </c>
      <c r="L7" s="205" t="s">
        <v>260</v>
      </c>
      <c r="M7" s="228" t="s">
        <v>261</v>
      </c>
      <c r="N7" s="205" t="s">
        <v>261</v>
      </c>
      <c r="O7" s="205" t="s">
        <v>261</v>
      </c>
      <c r="P7" s="205"/>
    </row>
    <row r="8" spans="2:16">
      <c r="B8" s="205" t="s">
        <v>57</v>
      </c>
      <c r="C8" s="205" t="s">
        <v>49</v>
      </c>
      <c r="D8" s="205" t="s">
        <v>50</v>
      </c>
      <c r="E8" s="218" t="s">
        <v>56</v>
      </c>
      <c r="F8" s="218"/>
      <c r="G8" s="218">
        <v>214</v>
      </c>
      <c r="H8" s="219">
        <v>106</v>
      </c>
      <c r="I8" s="220">
        <v>107.9</v>
      </c>
      <c r="J8" s="220">
        <v>119.95</v>
      </c>
      <c r="K8" s="220">
        <v>119.95</v>
      </c>
      <c r="L8" s="205" t="s">
        <v>260</v>
      </c>
      <c r="M8" s="228" t="s">
        <v>261</v>
      </c>
      <c r="N8" s="205" t="s">
        <v>261</v>
      </c>
      <c r="O8" s="205" t="s">
        <v>261</v>
      </c>
      <c r="P8" s="205"/>
    </row>
    <row r="9" spans="2:16">
      <c r="B9" s="205" t="s">
        <v>57</v>
      </c>
      <c r="C9" s="205" t="s">
        <v>49</v>
      </c>
      <c r="D9" s="205" t="s">
        <v>52</v>
      </c>
      <c r="E9" s="218" t="s">
        <v>58</v>
      </c>
      <c r="F9" s="218"/>
      <c r="G9" s="218">
        <v>213</v>
      </c>
      <c r="H9" s="219">
        <v>134</v>
      </c>
      <c r="I9" s="220">
        <v>136.4</v>
      </c>
      <c r="J9" s="220">
        <v>159.94999999999999</v>
      </c>
      <c r="K9" s="220">
        <v>159.94999999999999</v>
      </c>
      <c r="L9" s="205" t="s">
        <v>260</v>
      </c>
      <c r="M9" s="228" t="s">
        <v>261</v>
      </c>
      <c r="N9" s="205" t="s">
        <v>261</v>
      </c>
      <c r="O9" s="205" t="s">
        <v>261</v>
      </c>
      <c r="P9" s="205"/>
    </row>
    <row r="10" spans="2:16">
      <c r="B10" s="205" t="s">
        <v>263</v>
      </c>
      <c r="C10" s="205" t="s">
        <v>54</v>
      </c>
      <c r="D10" s="205" t="s">
        <v>50</v>
      </c>
      <c r="E10" s="218" t="s">
        <v>59</v>
      </c>
      <c r="F10" s="218"/>
      <c r="G10" s="218">
        <v>214</v>
      </c>
      <c r="H10" s="219">
        <v>46</v>
      </c>
      <c r="I10" s="220">
        <v>46.8</v>
      </c>
      <c r="J10" s="220">
        <v>54.95</v>
      </c>
      <c r="K10" s="220">
        <v>54.95</v>
      </c>
      <c r="L10" s="205" t="s">
        <v>260</v>
      </c>
      <c r="M10" s="228" t="s">
        <v>261</v>
      </c>
      <c r="N10" s="205" t="s">
        <v>261</v>
      </c>
      <c r="O10" s="205" t="s">
        <v>261</v>
      </c>
      <c r="P10" s="205"/>
    </row>
    <row r="11" spans="2:16">
      <c r="B11" s="205" t="s">
        <v>263</v>
      </c>
      <c r="C11" s="205" t="s">
        <v>54</v>
      </c>
      <c r="D11" s="205" t="s">
        <v>52</v>
      </c>
      <c r="E11" s="218" t="s">
        <v>60</v>
      </c>
      <c r="F11" s="218"/>
      <c r="G11" s="218">
        <v>213</v>
      </c>
      <c r="H11" s="219">
        <v>72</v>
      </c>
      <c r="I11" s="220">
        <v>73.3</v>
      </c>
      <c r="J11" s="220">
        <v>87.95</v>
      </c>
      <c r="K11" s="220">
        <v>87.95</v>
      </c>
      <c r="L11" s="205" t="s">
        <v>260</v>
      </c>
      <c r="M11" s="228" t="s">
        <v>261</v>
      </c>
      <c r="N11" s="205" t="s">
        <v>261</v>
      </c>
      <c r="O11" s="205" t="s">
        <v>261</v>
      </c>
      <c r="P11" s="205"/>
    </row>
    <row r="12" spans="2:16">
      <c r="B12" s="205" t="s">
        <v>264</v>
      </c>
      <c r="C12" s="205" t="s">
        <v>79</v>
      </c>
      <c r="D12" s="205" t="s">
        <v>265</v>
      </c>
      <c r="E12" s="218"/>
      <c r="F12" s="218"/>
      <c r="G12" s="218" t="s">
        <v>266</v>
      </c>
      <c r="H12" s="219">
        <v>255.29166666666666</v>
      </c>
      <c r="I12" s="220">
        <v>260.66666666666669</v>
      </c>
      <c r="J12" s="220"/>
      <c r="K12" s="220"/>
      <c r="L12" s="205" t="s">
        <v>260</v>
      </c>
      <c r="M12" s="228" t="s">
        <v>261</v>
      </c>
      <c r="N12" s="205" t="s">
        <v>261</v>
      </c>
      <c r="O12" s="205" t="s">
        <v>261</v>
      </c>
      <c r="P12" s="205"/>
    </row>
    <row r="13" spans="2:16">
      <c r="B13" s="205" t="s">
        <v>267</v>
      </c>
      <c r="C13" s="205"/>
      <c r="D13" s="205"/>
      <c r="E13" s="218"/>
      <c r="F13" s="218"/>
      <c r="G13" s="218" t="s">
        <v>266</v>
      </c>
      <c r="H13" s="219">
        <v>36.4</v>
      </c>
      <c r="I13" s="220">
        <v>37.200000000000003</v>
      </c>
      <c r="J13" s="220"/>
      <c r="K13" s="220"/>
      <c r="L13" s="205" t="s">
        <v>260</v>
      </c>
      <c r="M13" s="228" t="s">
        <v>261</v>
      </c>
      <c r="N13" s="205" t="s">
        <v>261</v>
      </c>
      <c r="O13" s="205" t="s">
        <v>261</v>
      </c>
      <c r="P13" s="205"/>
    </row>
    <row r="14" spans="2:16">
      <c r="B14" s="205" t="s">
        <v>63</v>
      </c>
      <c r="C14" s="205" t="s">
        <v>64</v>
      </c>
      <c r="D14" s="205"/>
      <c r="E14" s="218" t="s">
        <v>62</v>
      </c>
      <c r="F14" s="218"/>
      <c r="G14" s="218" t="s">
        <v>61</v>
      </c>
      <c r="H14" s="219">
        <v>23</v>
      </c>
      <c r="I14" s="220">
        <v>24.200000000000003</v>
      </c>
      <c r="J14" s="220">
        <v>26.7</v>
      </c>
      <c r="K14" s="220">
        <v>26.7</v>
      </c>
      <c r="L14" s="205" t="s">
        <v>260</v>
      </c>
      <c r="M14" s="228" t="s">
        <v>261</v>
      </c>
      <c r="N14" s="205" t="s">
        <v>261</v>
      </c>
      <c r="O14" s="205" t="s">
        <v>261</v>
      </c>
      <c r="P14" s="205"/>
    </row>
    <row r="15" spans="2:16">
      <c r="B15" s="205" t="s">
        <v>268</v>
      </c>
      <c r="C15" s="205" t="s">
        <v>64</v>
      </c>
      <c r="D15" s="205"/>
      <c r="E15" s="218" t="s">
        <v>269</v>
      </c>
      <c r="F15" s="218"/>
      <c r="G15" s="218" t="s">
        <v>270</v>
      </c>
      <c r="H15" s="219">
        <v>28</v>
      </c>
      <c r="I15" s="220">
        <v>28.5</v>
      </c>
      <c r="J15" s="220" t="s">
        <v>271</v>
      </c>
      <c r="K15" s="220" t="s">
        <v>271</v>
      </c>
      <c r="L15" s="205" t="s">
        <v>260</v>
      </c>
      <c r="M15" s="228" t="s">
        <v>261</v>
      </c>
      <c r="N15" s="205" t="s">
        <v>261</v>
      </c>
      <c r="O15" s="205" t="s">
        <v>261</v>
      </c>
      <c r="P15" s="205"/>
    </row>
    <row r="16" spans="2:16">
      <c r="B16" s="205" t="s">
        <v>66</v>
      </c>
      <c r="C16" s="205" t="s">
        <v>49</v>
      </c>
      <c r="D16" s="205"/>
      <c r="E16" s="218" t="s">
        <v>65</v>
      </c>
      <c r="F16" s="218"/>
      <c r="G16" s="218">
        <v>30</v>
      </c>
      <c r="H16" s="219">
        <v>0</v>
      </c>
      <c r="I16" s="220">
        <v>0</v>
      </c>
      <c r="J16" s="220" t="s">
        <v>266</v>
      </c>
      <c r="K16" s="220" t="s">
        <v>266</v>
      </c>
      <c r="L16" s="205" t="s">
        <v>260</v>
      </c>
      <c r="M16" s="228" t="s">
        <v>261</v>
      </c>
      <c r="N16" s="205" t="s">
        <v>261</v>
      </c>
      <c r="O16" s="205" t="s">
        <v>261</v>
      </c>
      <c r="P16" s="205"/>
    </row>
    <row r="17" spans="2:16">
      <c r="B17" s="205" t="s">
        <v>272</v>
      </c>
      <c r="C17" s="205" t="s">
        <v>54</v>
      </c>
      <c r="D17" s="205"/>
      <c r="E17" s="218" t="s">
        <v>273</v>
      </c>
      <c r="F17" s="218"/>
      <c r="G17" s="218">
        <v>30</v>
      </c>
      <c r="H17" s="219">
        <v>0</v>
      </c>
      <c r="I17" s="220">
        <v>0</v>
      </c>
      <c r="J17" s="220" t="s">
        <v>266</v>
      </c>
      <c r="K17" s="220" t="s">
        <v>266</v>
      </c>
      <c r="L17" s="205" t="s">
        <v>260</v>
      </c>
      <c r="M17" s="228" t="s">
        <v>261</v>
      </c>
      <c r="N17" s="205" t="s">
        <v>261</v>
      </c>
      <c r="O17" s="205" t="s">
        <v>261</v>
      </c>
      <c r="P17" s="205"/>
    </row>
    <row r="18" spans="2:16">
      <c r="B18" s="205" t="s">
        <v>68</v>
      </c>
      <c r="C18" s="205" t="s">
        <v>49</v>
      </c>
      <c r="D18" s="205" t="s">
        <v>50</v>
      </c>
      <c r="E18" s="218" t="s">
        <v>67</v>
      </c>
      <c r="F18" s="218"/>
      <c r="G18" s="218">
        <v>220</v>
      </c>
      <c r="H18" s="219">
        <v>356</v>
      </c>
      <c r="I18" s="220">
        <v>362.4</v>
      </c>
      <c r="J18" s="220">
        <v>353.8</v>
      </c>
      <c r="K18" s="220">
        <v>353.8</v>
      </c>
      <c r="L18" s="205" t="s">
        <v>260</v>
      </c>
      <c r="M18" s="228" t="s">
        <v>261</v>
      </c>
      <c r="N18" s="205" t="s">
        <v>261</v>
      </c>
      <c r="O18" s="205" t="s">
        <v>261</v>
      </c>
      <c r="P18" s="205"/>
    </row>
    <row r="19" spans="2:16">
      <c r="B19" s="205" t="s">
        <v>68</v>
      </c>
      <c r="C19" s="205" t="s">
        <v>49</v>
      </c>
      <c r="D19" s="205" t="s">
        <v>52</v>
      </c>
      <c r="E19" s="218" t="s">
        <v>69</v>
      </c>
      <c r="F19" s="218"/>
      <c r="G19" s="218">
        <v>219</v>
      </c>
      <c r="H19" s="219">
        <v>602</v>
      </c>
      <c r="I19" s="220">
        <v>612.5</v>
      </c>
      <c r="J19" s="220">
        <v>601.5</v>
      </c>
      <c r="K19" s="220">
        <v>601.5</v>
      </c>
      <c r="L19" s="205" t="s">
        <v>260</v>
      </c>
      <c r="M19" s="228" t="s">
        <v>261</v>
      </c>
      <c r="N19" s="205" t="s">
        <v>261</v>
      </c>
      <c r="O19" s="205" t="s">
        <v>261</v>
      </c>
      <c r="P19" s="205"/>
    </row>
    <row r="20" spans="2:16">
      <c r="B20" s="205" t="s">
        <v>71</v>
      </c>
      <c r="C20" s="205" t="s">
        <v>49</v>
      </c>
      <c r="D20" s="205" t="s">
        <v>72</v>
      </c>
      <c r="E20" s="218" t="s">
        <v>70</v>
      </c>
      <c r="F20" s="218"/>
      <c r="G20" s="218">
        <v>55</v>
      </c>
      <c r="H20" s="219">
        <v>427.2</v>
      </c>
      <c r="I20" s="220">
        <v>434.9</v>
      </c>
      <c r="J20" s="220">
        <v>424.6</v>
      </c>
      <c r="K20" s="220">
        <v>424.6</v>
      </c>
      <c r="L20" s="205" t="s">
        <v>260</v>
      </c>
      <c r="M20" s="228" t="s">
        <v>261</v>
      </c>
      <c r="N20" s="205" t="s">
        <v>261</v>
      </c>
      <c r="O20" s="205" t="s">
        <v>261</v>
      </c>
      <c r="P20" s="205" t="s">
        <v>73</v>
      </c>
    </row>
    <row r="21" spans="2:16">
      <c r="B21" s="205" t="s">
        <v>75</v>
      </c>
      <c r="C21" s="205" t="s">
        <v>49</v>
      </c>
      <c r="D21" s="205" t="s">
        <v>50</v>
      </c>
      <c r="E21" s="218" t="s">
        <v>74</v>
      </c>
      <c r="F21" s="218"/>
      <c r="G21" s="218">
        <v>56</v>
      </c>
      <c r="H21" s="219">
        <v>1068</v>
      </c>
      <c r="I21" s="220">
        <v>1087.1999999999998</v>
      </c>
      <c r="J21" s="220">
        <v>1061.4000000000001</v>
      </c>
      <c r="K21" s="220">
        <v>1061.4000000000001</v>
      </c>
      <c r="L21" s="205" t="s">
        <v>260</v>
      </c>
      <c r="M21" s="228" t="s">
        <v>261</v>
      </c>
      <c r="N21" s="205" t="s">
        <v>261</v>
      </c>
      <c r="O21" s="205" t="s">
        <v>261</v>
      </c>
      <c r="P21" s="205" t="s">
        <v>73</v>
      </c>
    </row>
    <row r="22" spans="2:16">
      <c r="B22" s="205" t="s">
        <v>71</v>
      </c>
      <c r="C22" s="205" t="s">
        <v>49</v>
      </c>
      <c r="D22" s="205" t="s">
        <v>77</v>
      </c>
      <c r="E22" s="218" t="s">
        <v>76</v>
      </c>
      <c r="F22" s="218"/>
      <c r="G22" s="218">
        <v>55</v>
      </c>
      <c r="H22" s="219">
        <v>722.4</v>
      </c>
      <c r="I22" s="220">
        <v>735</v>
      </c>
      <c r="J22" s="220">
        <v>721.8</v>
      </c>
      <c r="K22" s="220">
        <v>721.8</v>
      </c>
      <c r="L22" s="205" t="s">
        <v>260</v>
      </c>
      <c r="M22" s="228" t="s">
        <v>261</v>
      </c>
      <c r="N22" s="205" t="s">
        <v>261</v>
      </c>
      <c r="O22" s="205" t="s">
        <v>261</v>
      </c>
      <c r="P22" s="205" t="s">
        <v>73</v>
      </c>
    </row>
    <row r="23" spans="2:16">
      <c r="B23" s="205" t="s">
        <v>75</v>
      </c>
      <c r="C23" s="205" t="s">
        <v>79</v>
      </c>
      <c r="D23" s="205" t="s">
        <v>77</v>
      </c>
      <c r="E23" s="218" t="s">
        <v>78</v>
      </c>
      <c r="F23" s="218"/>
      <c r="G23" s="218">
        <v>56</v>
      </c>
      <c r="H23" s="219">
        <v>1806</v>
      </c>
      <c r="I23" s="220">
        <v>1837.5</v>
      </c>
      <c r="J23" s="220">
        <v>1804.5</v>
      </c>
      <c r="K23" s="220">
        <v>1804.5</v>
      </c>
      <c r="L23" s="205" t="s">
        <v>260</v>
      </c>
      <c r="M23" s="228" t="s">
        <v>261</v>
      </c>
      <c r="N23" s="205" t="s">
        <v>261</v>
      </c>
      <c r="O23" s="205" t="s">
        <v>261</v>
      </c>
      <c r="P23" s="205" t="s">
        <v>73</v>
      </c>
    </row>
    <row r="24" spans="2:16">
      <c r="B24" s="205" t="s">
        <v>274</v>
      </c>
      <c r="C24" s="205" t="s">
        <v>54</v>
      </c>
      <c r="D24" s="205" t="s">
        <v>50</v>
      </c>
      <c r="E24" s="218" t="s">
        <v>275</v>
      </c>
      <c r="F24" s="218"/>
      <c r="G24" s="218">
        <v>220</v>
      </c>
      <c r="H24" s="219">
        <v>165</v>
      </c>
      <c r="I24" s="220">
        <v>168</v>
      </c>
      <c r="J24" s="220"/>
      <c r="K24" s="220"/>
      <c r="L24" s="205" t="s">
        <v>260</v>
      </c>
      <c r="M24" s="228" t="s">
        <v>261</v>
      </c>
      <c r="N24" s="205" t="s">
        <v>261</v>
      </c>
      <c r="O24" s="205" t="s">
        <v>261</v>
      </c>
      <c r="P24" s="205"/>
    </row>
    <row r="25" spans="2:16">
      <c r="B25" s="205" t="s">
        <v>274</v>
      </c>
      <c r="C25" s="205" t="s">
        <v>54</v>
      </c>
      <c r="D25" s="205" t="s">
        <v>52</v>
      </c>
      <c r="E25" s="218" t="s">
        <v>276</v>
      </c>
      <c r="F25" s="218"/>
      <c r="G25" s="218">
        <v>219</v>
      </c>
      <c r="H25" s="219">
        <v>356</v>
      </c>
      <c r="I25" s="220">
        <v>362.4</v>
      </c>
      <c r="J25" s="220"/>
      <c r="K25" s="220"/>
      <c r="L25" s="205" t="s">
        <v>260</v>
      </c>
      <c r="M25" s="228" t="s">
        <v>261</v>
      </c>
      <c r="N25" s="205" t="s">
        <v>261</v>
      </c>
      <c r="O25" s="205" t="s">
        <v>261</v>
      </c>
      <c r="P25" s="205"/>
    </row>
    <row r="26" spans="2:16">
      <c r="B26" s="205" t="s">
        <v>277</v>
      </c>
      <c r="C26" s="205" t="s">
        <v>49</v>
      </c>
      <c r="D26" s="205" t="s">
        <v>64</v>
      </c>
      <c r="E26" s="218">
        <v>5176</v>
      </c>
      <c r="F26" s="218"/>
      <c r="G26" s="218">
        <v>600</v>
      </c>
      <c r="H26" s="219">
        <v>60.55</v>
      </c>
      <c r="I26" s="220">
        <v>61.85</v>
      </c>
      <c r="J26" s="220"/>
      <c r="K26" s="220"/>
      <c r="L26" s="221" t="s">
        <v>261</v>
      </c>
      <c r="M26" s="228" t="s">
        <v>261</v>
      </c>
      <c r="N26" s="205" t="s">
        <v>261</v>
      </c>
      <c r="O26" s="205" t="s">
        <v>261</v>
      </c>
      <c r="P26" s="205"/>
    </row>
    <row r="27" spans="2:16">
      <c r="B27" s="205" t="s">
        <v>278</v>
      </c>
      <c r="C27" s="205" t="s">
        <v>54</v>
      </c>
      <c r="D27" s="205" t="s">
        <v>64</v>
      </c>
      <c r="E27" s="218" t="s">
        <v>279</v>
      </c>
      <c r="F27" s="218"/>
      <c r="G27" s="218">
        <v>600</v>
      </c>
      <c r="H27" s="219">
        <v>36.4</v>
      </c>
      <c r="I27" s="220">
        <v>37.200000000000003</v>
      </c>
      <c r="J27" s="220"/>
      <c r="K27" s="220"/>
      <c r="L27" s="221" t="s">
        <v>261</v>
      </c>
      <c r="M27" s="228" t="s">
        <v>261</v>
      </c>
      <c r="N27" s="205" t="s">
        <v>261</v>
      </c>
      <c r="O27" s="205" t="s">
        <v>261</v>
      </c>
      <c r="P27" s="205"/>
    </row>
    <row r="28" spans="2:16">
      <c r="B28" s="205" t="s">
        <v>82</v>
      </c>
      <c r="C28" s="205" t="s">
        <v>64</v>
      </c>
      <c r="D28" s="205" t="s">
        <v>64</v>
      </c>
      <c r="E28" s="218" t="s">
        <v>81</v>
      </c>
      <c r="F28" s="218"/>
      <c r="G28" s="218" t="s">
        <v>80</v>
      </c>
      <c r="H28" s="219">
        <v>60</v>
      </c>
      <c r="I28" s="220">
        <v>61.199999999999996</v>
      </c>
      <c r="J28" s="220">
        <v>67.2</v>
      </c>
      <c r="K28" s="220">
        <v>67.2</v>
      </c>
      <c r="L28" s="221" t="s">
        <v>260</v>
      </c>
      <c r="M28" s="228" t="s">
        <v>261</v>
      </c>
      <c r="N28" s="205" t="s">
        <v>261</v>
      </c>
      <c r="O28" s="205" t="s">
        <v>261</v>
      </c>
      <c r="P28" s="205"/>
    </row>
    <row r="29" spans="2:16">
      <c r="B29" s="205" t="s">
        <v>280</v>
      </c>
      <c r="C29" s="205" t="s">
        <v>64</v>
      </c>
      <c r="D29" s="205"/>
      <c r="E29" s="218" t="s">
        <v>281</v>
      </c>
      <c r="F29" s="218"/>
      <c r="G29" s="218">
        <v>610</v>
      </c>
      <c r="H29" s="219">
        <v>12</v>
      </c>
      <c r="I29" s="220">
        <v>12</v>
      </c>
      <c r="J29" s="220"/>
      <c r="K29" s="220"/>
      <c r="L29" s="221" t="s">
        <v>261</v>
      </c>
      <c r="M29" s="228" t="s">
        <v>261</v>
      </c>
      <c r="N29" s="205" t="s">
        <v>261</v>
      </c>
      <c r="O29" s="205" t="s">
        <v>261</v>
      </c>
      <c r="P29" s="205"/>
    </row>
    <row r="30" spans="2:16">
      <c r="B30" s="205" t="s">
        <v>282</v>
      </c>
      <c r="C30" s="205" t="s">
        <v>64</v>
      </c>
      <c r="D30" s="205"/>
      <c r="E30" s="218" t="s">
        <v>283</v>
      </c>
      <c r="F30" s="218"/>
      <c r="G30" s="218">
        <v>601</v>
      </c>
      <c r="H30" s="219">
        <v>144</v>
      </c>
      <c r="I30" s="220">
        <v>144</v>
      </c>
      <c r="J30" s="220"/>
      <c r="K30" s="220"/>
      <c r="L30" s="221" t="s">
        <v>261</v>
      </c>
      <c r="M30" s="228" t="s">
        <v>261</v>
      </c>
      <c r="N30" s="205" t="s">
        <v>261</v>
      </c>
      <c r="O30" s="205" t="s">
        <v>261</v>
      </c>
      <c r="P30" s="205"/>
    </row>
    <row r="31" spans="2:16">
      <c r="B31" s="205" t="s">
        <v>83</v>
      </c>
      <c r="C31" s="205" t="s">
        <v>64</v>
      </c>
      <c r="D31" s="205"/>
      <c r="E31" s="218">
        <v>1042</v>
      </c>
      <c r="F31" s="218"/>
      <c r="G31" s="218" t="s">
        <v>64</v>
      </c>
      <c r="H31" s="219">
        <v>60</v>
      </c>
      <c r="I31" s="220">
        <v>61.199999999999996</v>
      </c>
      <c r="J31" s="220">
        <v>67.2</v>
      </c>
      <c r="K31" s="220">
        <v>67.2</v>
      </c>
      <c r="L31" s="205" t="s">
        <v>260</v>
      </c>
      <c r="M31" s="228" t="s">
        <v>261</v>
      </c>
      <c r="N31" s="205" t="s">
        <v>261</v>
      </c>
      <c r="O31" s="205" t="s">
        <v>261</v>
      </c>
      <c r="P31" s="205"/>
    </row>
    <row r="32" spans="2:16">
      <c r="B32" s="205" t="s">
        <v>86</v>
      </c>
      <c r="C32" s="205"/>
      <c r="D32" s="205" t="s">
        <v>50</v>
      </c>
      <c r="E32" s="218" t="s">
        <v>85</v>
      </c>
      <c r="F32" s="218"/>
      <c r="G32" s="218" t="s">
        <v>84</v>
      </c>
      <c r="H32" s="219">
        <v>26</v>
      </c>
      <c r="I32" s="220">
        <v>26.5</v>
      </c>
      <c r="J32" s="220">
        <v>27.5</v>
      </c>
      <c r="K32" s="220">
        <v>27.5</v>
      </c>
      <c r="L32" s="205" t="s">
        <v>260</v>
      </c>
      <c r="M32" s="228" t="s">
        <v>261</v>
      </c>
      <c r="N32" s="205" t="s">
        <v>261</v>
      </c>
      <c r="O32" s="205" t="s">
        <v>261</v>
      </c>
      <c r="P32" s="205"/>
    </row>
    <row r="33" spans="2:16">
      <c r="B33" s="205" t="s">
        <v>86</v>
      </c>
      <c r="C33" s="205"/>
      <c r="D33" s="205" t="s">
        <v>52</v>
      </c>
      <c r="E33" s="218" t="s">
        <v>87</v>
      </c>
      <c r="F33" s="218"/>
      <c r="G33" s="218" t="s">
        <v>84</v>
      </c>
      <c r="H33" s="219">
        <v>51</v>
      </c>
      <c r="I33" s="220">
        <v>51.9</v>
      </c>
      <c r="J33" s="220">
        <v>53.7</v>
      </c>
      <c r="K33" s="220">
        <v>53.7</v>
      </c>
      <c r="L33" s="205" t="s">
        <v>260</v>
      </c>
      <c r="M33" s="228" t="s">
        <v>261</v>
      </c>
      <c r="N33" s="205" t="s">
        <v>261</v>
      </c>
      <c r="O33" s="205" t="s">
        <v>261</v>
      </c>
      <c r="P33" s="205"/>
    </row>
    <row r="34" spans="2:16">
      <c r="B34" s="205" t="s">
        <v>88</v>
      </c>
      <c r="C34" s="205"/>
      <c r="D34" s="205"/>
      <c r="E34" s="218"/>
      <c r="F34" s="218"/>
      <c r="G34" s="218" t="s">
        <v>266</v>
      </c>
      <c r="H34" s="219">
        <v>11</v>
      </c>
      <c r="I34" s="220">
        <v>11.2</v>
      </c>
      <c r="J34" s="220">
        <v>11.6</v>
      </c>
      <c r="K34" s="220">
        <v>11.6</v>
      </c>
      <c r="L34" s="205" t="s">
        <v>260</v>
      </c>
      <c r="M34" s="228" t="s">
        <v>261</v>
      </c>
      <c r="N34" s="205" t="s">
        <v>261</v>
      </c>
      <c r="O34" s="205" t="s">
        <v>261</v>
      </c>
      <c r="P34" s="205"/>
    </row>
    <row r="35" spans="2:16">
      <c r="B35" s="205" t="s">
        <v>89</v>
      </c>
      <c r="C35" s="205"/>
      <c r="D35" s="205" t="s">
        <v>50</v>
      </c>
      <c r="E35" s="218"/>
      <c r="F35" s="218"/>
      <c r="G35" s="218" t="s">
        <v>266</v>
      </c>
      <c r="H35" s="219">
        <v>97</v>
      </c>
      <c r="I35" s="220">
        <v>98.9</v>
      </c>
      <c r="J35" s="220">
        <v>106.3</v>
      </c>
      <c r="K35" s="220">
        <v>106.3</v>
      </c>
      <c r="L35" s="205" t="s">
        <v>260</v>
      </c>
      <c r="M35" s="228" t="s">
        <v>261</v>
      </c>
      <c r="N35" s="205" t="s">
        <v>261</v>
      </c>
      <c r="O35" s="205" t="s">
        <v>261</v>
      </c>
      <c r="P35" s="205"/>
    </row>
    <row r="36" spans="2:16">
      <c r="B36" s="205" t="s">
        <v>89</v>
      </c>
      <c r="C36" s="205"/>
      <c r="D36" s="205" t="s">
        <v>52</v>
      </c>
      <c r="E36" s="218"/>
      <c r="F36" s="218"/>
      <c r="G36" s="218" t="s">
        <v>266</v>
      </c>
      <c r="H36" s="219">
        <v>122</v>
      </c>
      <c r="I36" s="220">
        <v>124.3</v>
      </c>
      <c r="J36" s="220">
        <v>132.5</v>
      </c>
      <c r="K36" s="220">
        <v>132.5</v>
      </c>
      <c r="L36" s="205" t="s">
        <v>260</v>
      </c>
      <c r="M36" s="228" t="s">
        <v>261</v>
      </c>
      <c r="N36" s="205" t="s">
        <v>261</v>
      </c>
      <c r="O36" s="205" t="s">
        <v>261</v>
      </c>
      <c r="P36" s="205"/>
    </row>
    <row r="37" spans="2:16">
      <c r="B37" s="205" t="s">
        <v>90</v>
      </c>
      <c r="C37" s="205"/>
      <c r="D37" s="205"/>
      <c r="E37" s="218"/>
      <c r="F37" s="218"/>
      <c r="G37" s="218" t="s">
        <v>266</v>
      </c>
      <c r="H37" s="219">
        <v>10</v>
      </c>
      <c r="I37" s="220">
        <v>10</v>
      </c>
      <c r="J37" s="220">
        <v>10</v>
      </c>
      <c r="K37" s="220">
        <v>10</v>
      </c>
      <c r="L37" s="205" t="s">
        <v>261</v>
      </c>
      <c r="M37" s="228" t="s">
        <v>261</v>
      </c>
      <c r="N37" s="205" t="s">
        <v>261</v>
      </c>
      <c r="O37" s="205" t="s">
        <v>261</v>
      </c>
      <c r="P37" s="205"/>
    </row>
    <row r="38" spans="2:16">
      <c r="B38" s="205" t="s">
        <v>91</v>
      </c>
      <c r="C38" s="205"/>
      <c r="D38" s="205" t="s">
        <v>64</v>
      </c>
      <c r="E38" s="218"/>
      <c r="F38" s="218"/>
      <c r="G38" s="218">
        <v>550</v>
      </c>
      <c r="H38" s="219">
        <v>0</v>
      </c>
      <c r="I38" s="220">
        <v>0</v>
      </c>
      <c r="J38" s="220" t="s">
        <v>266</v>
      </c>
      <c r="K38" s="220" t="s">
        <v>266</v>
      </c>
      <c r="L38" s="205" t="s">
        <v>261</v>
      </c>
      <c r="M38" s="228" t="s">
        <v>261</v>
      </c>
      <c r="N38" s="205" t="s">
        <v>261</v>
      </c>
      <c r="O38" s="205" t="s">
        <v>261</v>
      </c>
      <c r="P38" s="205"/>
    </row>
    <row r="39" spans="2:16">
      <c r="B39" s="205" t="s">
        <v>92</v>
      </c>
      <c r="C39" s="205"/>
      <c r="D39" s="205" t="s">
        <v>64</v>
      </c>
      <c r="E39" s="218"/>
      <c r="F39" s="218"/>
      <c r="G39" s="218">
        <v>550</v>
      </c>
      <c r="H39" s="219">
        <v>2</v>
      </c>
      <c r="I39" s="220">
        <v>2</v>
      </c>
      <c r="J39" s="220">
        <v>2.2000000000000002</v>
      </c>
      <c r="K39" s="220">
        <v>2.2000000000000002</v>
      </c>
      <c r="L39" s="205" t="s">
        <v>260</v>
      </c>
      <c r="M39" s="228" t="s">
        <v>261</v>
      </c>
      <c r="N39" s="205" t="s">
        <v>261</v>
      </c>
      <c r="O39" s="205" t="s">
        <v>260</v>
      </c>
      <c r="P39" s="205"/>
    </row>
    <row r="40" spans="2:16">
      <c r="B40" s="205" t="s">
        <v>93</v>
      </c>
      <c r="C40" s="205"/>
      <c r="D40" s="205" t="s">
        <v>50</v>
      </c>
      <c r="E40" s="218"/>
      <c r="F40" s="218"/>
      <c r="G40" s="218">
        <v>550</v>
      </c>
      <c r="H40" s="219">
        <v>31</v>
      </c>
      <c r="I40" s="220">
        <v>31.6</v>
      </c>
      <c r="J40" s="220">
        <v>34.950000000000003</v>
      </c>
      <c r="K40" s="220">
        <v>34.950000000000003</v>
      </c>
      <c r="L40" s="205" t="s">
        <v>260</v>
      </c>
      <c r="M40" s="228" t="s">
        <v>261</v>
      </c>
      <c r="N40" s="205" t="s">
        <v>261</v>
      </c>
      <c r="O40" s="205" t="s">
        <v>260</v>
      </c>
      <c r="P40" s="205" t="s">
        <v>284</v>
      </c>
    </row>
    <row r="41" spans="2:16">
      <c r="B41" s="205" t="s">
        <v>93</v>
      </c>
      <c r="C41" s="205"/>
      <c r="D41" s="205" t="s">
        <v>52</v>
      </c>
      <c r="E41" s="218"/>
      <c r="F41" s="218"/>
      <c r="G41" s="218">
        <v>550</v>
      </c>
      <c r="H41" s="219">
        <v>37</v>
      </c>
      <c r="I41" s="220">
        <v>37.700000000000003</v>
      </c>
      <c r="J41" s="220">
        <v>43.95</v>
      </c>
      <c r="K41" s="220">
        <v>43.95</v>
      </c>
      <c r="L41" s="205" t="s">
        <v>260</v>
      </c>
      <c r="M41" s="228" t="s">
        <v>261</v>
      </c>
      <c r="N41" s="205" t="s">
        <v>261</v>
      </c>
      <c r="O41" s="205" t="s">
        <v>260</v>
      </c>
      <c r="P41" s="205" t="s">
        <v>284</v>
      </c>
    </row>
    <row r="42" spans="2:16">
      <c r="B42" s="205" t="s">
        <v>96</v>
      </c>
      <c r="C42" s="205"/>
      <c r="D42" s="205" t="s">
        <v>50</v>
      </c>
      <c r="E42" s="218"/>
      <c r="F42" s="218"/>
      <c r="G42" s="218">
        <v>550</v>
      </c>
      <c r="H42" s="219">
        <v>34</v>
      </c>
      <c r="I42" s="220">
        <v>34.700000000000003</v>
      </c>
      <c r="J42" s="220">
        <v>38.35</v>
      </c>
      <c r="K42" s="220">
        <v>38.35</v>
      </c>
      <c r="L42" s="205" t="s">
        <v>260</v>
      </c>
      <c r="M42" s="228" t="s">
        <v>261</v>
      </c>
      <c r="N42" s="205" t="s">
        <v>261</v>
      </c>
      <c r="O42" s="205" t="s">
        <v>260</v>
      </c>
      <c r="P42" s="205" t="s">
        <v>284</v>
      </c>
    </row>
    <row r="43" spans="2:16">
      <c r="B43" s="205" t="s">
        <v>96</v>
      </c>
      <c r="C43" s="205"/>
      <c r="D43" s="205" t="s">
        <v>52</v>
      </c>
      <c r="E43" s="218"/>
      <c r="F43" s="218"/>
      <c r="G43" s="218">
        <v>550</v>
      </c>
      <c r="H43" s="219">
        <v>40</v>
      </c>
      <c r="I43" s="220">
        <v>40.800000000000004</v>
      </c>
      <c r="J43" s="220">
        <v>47.35</v>
      </c>
      <c r="K43" s="220">
        <v>47.35</v>
      </c>
      <c r="L43" s="205" t="s">
        <v>260</v>
      </c>
      <c r="M43" s="228" t="s">
        <v>261</v>
      </c>
      <c r="N43" s="205" t="s">
        <v>261</v>
      </c>
      <c r="O43" s="205" t="s">
        <v>260</v>
      </c>
      <c r="P43" s="205" t="s">
        <v>284</v>
      </c>
    </row>
    <row r="44" spans="2:16">
      <c r="B44" s="205" t="s">
        <v>97</v>
      </c>
      <c r="C44" s="205"/>
      <c r="D44" s="205" t="s">
        <v>64</v>
      </c>
      <c r="E44" s="218"/>
      <c r="F44" s="218"/>
      <c r="G44" s="218">
        <v>550</v>
      </c>
      <c r="H44" s="219">
        <v>5</v>
      </c>
      <c r="I44" s="220">
        <v>5.0999999999999996</v>
      </c>
      <c r="J44" s="220">
        <v>5.6</v>
      </c>
      <c r="K44" s="220">
        <v>5.6</v>
      </c>
      <c r="L44" s="205" t="s">
        <v>260</v>
      </c>
      <c r="M44" s="228" t="s">
        <v>261</v>
      </c>
      <c r="N44" s="205" t="s">
        <v>261</v>
      </c>
      <c r="O44" s="205" t="s">
        <v>260</v>
      </c>
      <c r="P44" s="205"/>
    </row>
    <row r="45" spans="2:16">
      <c r="B45" s="205" t="s">
        <v>98</v>
      </c>
      <c r="C45" s="205"/>
      <c r="D45" s="205" t="s">
        <v>50</v>
      </c>
      <c r="E45" s="218"/>
      <c r="F45" s="218"/>
      <c r="G45" s="218">
        <v>550</v>
      </c>
      <c r="H45" s="219">
        <v>106</v>
      </c>
      <c r="I45" s="220">
        <v>107.9</v>
      </c>
      <c r="J45" s="220">
        <v>119.95</v>
      </c>
      <c r="K45" s="220">
        <v>119.95</v>
      </c>
      <c r="L45" s="205" t="s">
        <v>260</v>
      </c>
      <c r="M45" s="228" t="s">
        <v>261</v>
      </c>
      <c r="N45" s="205" t="s">
        <v>261</v>
      </c>
      <c r="O45" s="205" t="s">
        <v>260</v>
      </c>
      <c r="P45" s="205" t="s">
        <v>285</v>
      </c>
    </row>
    <row r="46" spans="2:16">
      <c r="B46" s="205" t="s">
        <v>98</v>
      </c>
      <c r="C46" s="205"/>
      <c r="D46" s="205" t="s">
        <v>52</v>
      </c>
      <c r="E46" s="218"/>
      <c r="F46" s="218"/>
      <c r="G46" s="218">
        <v>550</v>
      </c>
      <c r="H46" s="219">
        <v>134</v>
      </c>
      <c r="I46" s="220">
        <v>136.4</v>
      </c>
      <c r="J46" s="220">
        <v>159.94999999999999</v>
      </c>
      <c r="K46" s="220">
        <v>159.94999999999999</v>
      </c>
      <c r="L46" s="205" t="s">
        <v>260</v>
      </c>
      <c r="M46" s="228" t="s">
        <v>261</v>
      </c>
      <c r="N46" s="205" t="s">
        <v>261</v>
      </c>
      <c r="O46" s="205" t="s">
        <v>260</v>
      </c>
      <c r="P46" s="205" t="s">
        <v>286</v>
      </c>
    </row>
    <row r="47" spans="2:16">
      <c r="B47" s="205" t="s">
        <v>101</v>
      </c>
      <c r="C47" s="205"/>
      <c r="D47" s="205" t="s">
        <v>64</v>
      </c>
      <c r="E47" s="218"/>
      <c r="F47" s="218"/>
      <c r="G47" s="218">
        <v>550</v>
      </c>
      <c r="H47" s="219">
        <v>23</v>
      </c>
      <c r="I47" s="220">
        <v>24.200000000000003</v>
      </c>
      <c r="J47" s="220">
        <v>26.7</v>
      </c>
      <c r="K47" s="220">
        <v>26.7</v>
      </c>
      <c r="L47" s="205" t="s">
        <v>260</v>
      </c>
      <c r="M47" s="228" t="s">
        <v>261</v>
      </c>
      <c r="N47" s="205" t="s">
        <v>261</v>
      </c>
      <c r="O47" s="205" t="s">
        <v>260</v>
      </c>
      <c r="P47" s="205"/>
    </row>
    <row r="48" spans="2:16">
      <c r="B48" s="205" t="s">
        <v>102</v>
      </c>
      <c r="C48" s="205"/>
      <c r="D48" s="205" t="s">
        <v>50</v>
      </c>
      <c r="E48" s="218"/>
      <c r="F48" s="218"/>
      <c r="G48" s="218">
        <v>550</v>
      </c>
      <c r="H48" s="219">
        <v>356</v>
      </c>
      <c r="I48" s="220">
        <v>362.4</v>
      </c>
      <c r="J48" s="220">
        <v>353.8</v>
      </c>
      <c r="K48" s="220">
        <v>353.8</v>
      </c>
      <c r="L48" s="205" t="s">
        <v>260</v>
      </c>
      <c r="M48" s="228" t="s">
        <v>261</v>
      </c>
      <c r="N48" s="205" t="s">
        <v>261</v>
      </c>
      <c r="O48" s="205" t="s">
        <v>260</v>
      </c>
      <c r="P48" s="205"/>
    </row>
    <row r="49" spans="2:16">
      <c r="B49" s="205" t="s">
        <v>102</v>
      </c>
      <c r="C49" s="205"/>
      <c r="D49" s="205" t="s">
        <v>52</v>
      </c>
      <c r="E49" s="218"/>
      <c r="F49" s="218"/>
      <c r="G49" s="218">
        <v>550</v>
      </c>
      <c r="H49" s="219">
        <v>602</v>
      </c>
      <c r="I49" s="220">
        <v>612.5</v>
      </c>
      <c r="J49" s="220">
        <v>601.5</v>
      </c>
      <c r="K49" s="220">
        <v>601.5</v>
      </c>
      <c r="L49" s="205" t="s">
        <v>260</v>
      </c>
      <c r="M49" s="228" t="s">
        <v>261</v>
      </c>
      <c r="N49" s="205" t="s">
        <v>261</v>
      </c>
      <c r="O49" s="205" t="s">
        <v>260</v>
      </c>
      <c r="P49" s="205"/>
    </row>
    <row r="50" spans="2:16">
      <c r="B50" s="205" t="s">
        <v>103</v>
      </c>
      <c r="C50" s="205"/>
      <c r="D50" s="205" t="s">
        <v>64</v>
      </c>
      <c r="E50" s="218"/>
      <c r="F50" s="218"/>
      <c r="G50" s="218" t="s">
        <v>266</v>
      </c>
      <c r="H50" s="219">
        <v>62</v>
      </c>
      <c r="I50" s="220">
        <v>63.1</v>
      </c>
      <c r="J50" s="220">
        <v>67.8</v>
      </c>
      <c r="K50" s="220">
        <v>67.8</v>
      </c>
      <c r="L50" s="205" t="s">
        <v>260</v>
      </c>
      <c r="M50" s="228" t="s">
        <v>261</v>
      </c>
      <c r="N50" s="205" t="s">
        <v>261</v>
      </c>
      <c r="O50" s="205" t="s">
        <v>260</v>
      </c>
      <c r="P50" s="205"/>
    </row>
    <row r="51" spans="2:16">
      <c r="B51" s="205" t="s">
        <v>104</v>
      </c>
      <c r="C51" s="205" t="s">
        <v>64</v>
      </c>
      <c r="D51" s="205" t="s">
        <v>64</v>
      </c>
      <c r="E51" s="218"/>
      <c r="F51" s="218"/>
      <c r="G51" s="218">
        <v>550</v>
      </c>
      <c r="H51" s="219">
        <v>0.64999999999999991</v>
      </c>
      <c r="I51" s="220">
        <v>0.66999999999999993</v>
      </c>
      <c r="J51" s="220">
        <v>0.67</v>
      </c>
      <c r="K51" s="220">
        <v>0.67</v>
      </c>
      <c r="L51" s="205" t="s">
        <v>260</v>
      </c>
      <c r="M51" s="228" t="s">
        <v>261</v>
      </c>
      <c r="N51" s="205" t="s">
        <v>261</v>
      </c>
      <c r="O51" s="205" t="s">
        <v>260</v>
      </c>
      <c r="P51" s="205"/>
    </row>
    <row r="52" spans="2:16">
      <c r="B52" s="205" t="s">
        <v>105</v>
      </c>
      <c r="C52" s="205" t="s">
        <v>64</v>
      </c>
      <c r="D52" s="205" t="s">
        <v>64</v>
      </c>
      <c r="E52" s="218"/>
      <c r="F52" s="218"/>
      <c r="G52" s="218">
        <v>550</v>
      </c>
      <c r="H52" s="219">
        <v>0.5</v>
      </c>
      <c r="I52" s="220">
        <v>0.67</v>
      </c>
      <c r="J52" s="220">
        <v>0.67</v>
      </c>
      <c r="K52" s="220">
        <v>0.67</v>
      </c>
      <c r="L52" s="205" t="s">
        <v>260</v>
      </c>
      <c r="M52" s="228" t="s">
        <v>261</v>
      </c>
      <c r="N52" s="205" t="s">
        <v>261</v>
      </c>
      <c r="O52" s="205" t="s">
        <v>260</v>
      </c>
      <c r="P52" s="205" t="s">
        <v>287</v>
      </c>
    </row>
    <row r="53" spans="2:16">
      <c r="B53" s="205" t="s">
        <v>106</v>
      </c>
      <c r="C53" s="205" t="s">
        <v>49</v>
      </c>
      <c r="D53" s="205" t="s">
        <v>50</v>
      </c>
      <c r="E53" s="218"/>
      <c r="F53" s="218"/>
      <c r="G53" s="218">
        <v>550</v>
      </c>
      <c r="H53" s="219">
        <v>0</v>
      </c>
      <c r="I53" s="220">
        <v>0</v>
      </c>
      <c r="J53" s="220"/>
      <c r="K53" s="220"/>
      <c r="L53" s="205" t="s">
        <v>260</v>
      </c>
      <c r="M53" s="228" t="s">
        <v>261</v>
      </c>
      <c r="N53" s="205" t="s">
        <v>261</v>
      </c>
      <c r="O53" s="205" t="s">
        <v>260</v>
      </c>
      <c r="P53" s="205"/>
    </row>
    <row r="54" spans="2:16">
      <c r="B54" s="205" t="s">
        <v>107</v>
      </c>
      <c r="C54" s="205" t="s">
        <v>49</v>
      </c>
      <c r="D54" s="205" t="s">
        <v>50</v>
      </c>
      <c r="E54" s="218"/>
      <c r="F54" s="218"/>
      <c r="G54" s="218">
        <v>550</v>
      </c>
      <c r="H54" s="219">
        <v>0</v>
      </c>
      <c r="I54" s="220">
        <v>0</v>
      </c>
      <c r="J54" s="220"/>
      <c r="K54" s="220"/>
      <c r="L54" s="205" t="s">
        <v>260</v>
      </c>
      <c r="M54" s="228" t="s">
        <v>261</v>
      </c>
      <c r="N54" s="205" t="s">
        <v>261</v>
      </c>
      <c r="O54" s="205" t="s">
        <v>260</v>
      </c>
      <c r="P54" s="205"/>
    </row>
    <row r="55" spans="2:16">
      <c r="B55" s="205" t="s">
        <v>108</v>
      </c>
      <c r="C55" s="205" t="s">
        <v>49</v>
      </c>
      <c r="D55" s="205" t="s">
        <v>50</v>
      </c>
      <c r="E55" s="218"/>
      <c r="F55" s="218"/>
      <c r="G55" s="218">
        <v>550</v>
      </c>
      <c r="H55" s="219">
        <v>0</v>
      </c>
      <c r="I55" s="220">
        <v>0</v>
      </c>
      <c r="J55" s="220"/>
      <c r="K55" s="220"/>
      <c r="L55" s="205" t="s">
        <v>260</v>
      </c>
      <c r="M55" s="228" t="s">
        <v>261</v>
      </c>
      <c r="N55" s="205" t="s">
        <v>261</v>
      </c>
      <c r="O55" s="205" t="s">
        <v>260</v>
      </c>
      <c r="P55" s="205"/>
    </row>
    <row r="56" spans="2:16">
      <c r="B56" s="205" t="s">
        <v>109</v>
      </c>
      <c r="C56" s="205" t="s">
        <v>54</v>
      </c>
      <c r="D56" s="205" t="s">
        <v>50</v>
      </c>
      <c r="E56" s="218"/>
      <c r="F56" s="218"/>
      <c r="G56" s="218">
        <v>550</v>
      </c>
      <c r="H56" s="219">
        <v>2</v>
      </c>
      <c r="I56" s="220">
        <v>2</v>
      </c>
      <c r="J56" s="220">
        <v>2.2000000000000002</v>
      </c>
      <c r="K56" s="220">
        <v>2.2000000000000002</v>
      </c>
      <c r="L56" s="205" t="s">
        <v>260</v>
      </c>
      <c r="M56" s="228" t="s">
        <v>261</v>
      </c>
      <c r="N56" s="205" t="s">
        <v>261</v>
      </c>
      <c r="O56" s="205" t="s">
        <v>260</v>
      </c>
      <c r="P56" s="205"/>
    </row>
    <row r="57" spans="2:16">
      <c r="B57" s="205" t="s">
        <v>110</v>
      </c>
      <c r="C57" s="205" t="s">
        <v>54</v>
      </c>
      <c r="D57" s="205" t="s">
        <v>50</v>
      </c>
      <c r="E57" s="218"/>
      <c r="F57" s="218"/>
      <c r="G57" s="218">
        <v>550</v>
      </c>
      <c r="H57" s="219">
        <v>3</v>
      </c>
      <c r="I57" s="220">
        <v>3.1</v>
      </c>
      <c r="J57" s="220">
        <v>3.4</v>
      </c>
      <c r="K57" s="220">
        <v>3.4</v>
      </c>
      <c r="L57" s="205" t="s">
        <v>260</v>
      </c>
      <c r="M57" s="228" t="s">
        <v>261</v>
      </c>
      <c r="N57" s="205" t="s">
        <v>261</v>
      </c>
      <c r="O57" s="205" t="s">
        <v>260</v>
      </c>
      <c r="P57" s="205"/>
    </row>
    <row r="58" spans="2:16">
      <c r="B58" s="205" t="s">
        <v>111</v>
      </c>
      <c r="C58" s="205" t="s">
        <v>54</v>
      </c>
      <c r="D58" s="205" t="s">
        <v>50</v>
      </c>
      <c r="E58" s="218"/>
      <c r="F58" s="218"/>
      <c r="G58" s="218">
        <v>550</v>
      </c>
      <c r="H58" s="219">
        <v>18</v>
      </c>
      <c r="I58" s="220">
        <v>19.100000000000001</v>
      </c>
      <c r="J58" s="220">
        <v>21.1</v>
      </c>
      <c r="K58" s="220">
        <v>21.1</v>
      </c>
      <c r="L58" s="205" t="s">
        <v>260</v>
      </c>
      <c r="M58" s="228" t="s">
        <v>261</v>
      </c>
      <c r="N58" s="205" t="s">
        <v>261</v>
      </c>
      <c r="O58" s="205" t="s">
        <v>260</v>
      </c>
      <c r="P58" s="205"/>
    </row>
    <row r="59" spans="2:16">
      <c r="B59" s="205" t="s">
        <v>112</v>
      </c>
      <c r="C59" s="205" t="s">
        <v>54</v>
      </c>
      <c r="D59" s="205" t="s">
        <v>50</v>
      </c>
      <c r="E59" s="218"/>
      <c r="F59" s="218"/>
      <c r="G59" s="218">
        <v>550</v>
      </c>
      <c r="H59" s="219">
        <v>31</v>
      </c>
      <c r="I59" s="220">
        <v>31.6</v>
      </c>
      <c r="J59" s="220">
        <v>34.950000000000003</v>
      </c>
      <c r="K59" s="220">
        <v>34.950000000000003</v>
      </c>
      <c r="L59" s="205" t="s">
        <v>260</v>
      </c>
      <c r="M59" s="228" t="s">
        <v>261</v>
      </c>
      <c r="N59" s="205" t="s">
        <v>261</v>
      </c>
      <c r="O59" s="205" t="s">
        <v>260</v>
      </c>
      <c r="P59" s="205"/>
    </row>
    <row r="60" spans="2:16">
      <c r="B60" s="205" t="s">
        <v>113</v>
      </c>
      <c r="C60" s="205" t="s">
        <v>54</v>
      </c>
      <c r="D60" s="205" t="s">
        <v>50</v>
      </c>
      <c r="E60" s="218"/>
      <c r="F60" s="218"/>
      <c r="G60" s="218">
        <v>550</v>
      </c>
      <c r="H60" s="219">
        <v>75</v>
      </c>
      <c r="I60" s="220">
        <v>76.3</v>
      </c>
      <c r="J60" s="220">
        <v>85</v>
      </c>
      <c r="K60" s="220">
        <v>85</v>
      </c>
      <c r="L60" s="205" t="s">
        <v>260</v>
      </c>
      <c r="M60" s="228" t="s">
        <v>261</v>
      </c>
      <c r="N60" s="205" t="s">
        <v>261</v>
      </c>
      <c r="O60" s="205" t="s">
        <v>260</v>
      </c>
      <c r="P60" s="205"/>
    </row>
    <row r="61" spans="2:16">
      <c r="B61" s="205" t="s">
        <v>114</v>
      </c>
      <c r="C61" s="205" t="s">
        <v>54</v>
      </c>
      <c r="D61" s="205" t="s">
        <v>50</v>
      </c>
      <c r="E61" s="218"/>
      <c r="F61" s="218"/>
      <c r="G61" s="218">
        <v>550</v>
      </c>
      <c r="H61" s="219">
        <v>250</v>
      </c>
      <c r="I61" s="220">
        <v>254.5</v>
      </c>
      <c r="J61" s="220">
        <v>233.85</v>
      </c>
      <c r="K61" s="220">
        <v>233.85</v>
      </c>
      <c r="L61" s="205" t="s">
        <v>260</v>
      </c>
      <c r="M61" s="228" t="s">
        <v>261</v>
      </c>
      <c r="N61" s="205" t="s">
        <v>261</v>
      </c>
      <c r="O61" s="205" t="s">
        <v>260</v>
      </c>
      <c r="P61" s="205"/>
    </row>
    <row r="62" spans="2:16">
      <c r="B62" s="205" t="s">
        <v>115</v>
      </c>
      <c r="C62" s="205" t="s">
        <v>54</v>
      </c>
      <c r="D62" s="205" t="s">
        <v>52</v>
      </c>
      <c r="E62" s="218"/>
      <c r="F62" s="218"/>
      <c r="G62" s="218">
        <v>550</v>
      </c>
      <c r="H62" s="219">
        <v>6</v>
      </c>
      <c r="I62" s="220">
        <v>6.1</v>
      </c>
      <c r="J62" s="220">
        <v>9</v>
      </c>
      <c r="K62" s="220">
        <v>9</v>
      </c>
      <c r="L62" s="205" t="s">
        <v>260</v>
      </c>
      <c r="M62" s="228" t="s">
        <v>261</v>
      </c>
      <c r="N62" s="205" t="s">
        <v>261</v>
      </c>
      <c r="O62" s="205" t="s">
        <v>260</v>
      </c>
      <c r="P62" s="205" t="s">
        <v>116</v>
      </c>
    </row>
    <row r="63" spans="2:16">
      <c r="B63" s="205" t="s">
        <v>117</v>
      </c>
      <c r="C63" s="205" t="s">
        <v>54</v>
      </c>
      <c r="D63" s="205" t="s">
        <v>52</v>
      </c>
      <c r="E63" s="218"/>
      <c r="F63" s="218"/>
      <c r="G63" s="218">
        <v>550</v>
      </c>
      <c r="H63" s="219">
        <v>22</v>
      </c>
      <c r="I63" s="220">
        <v>22.4</v>
      </c>
      <c r="J63" s="220">
        <v>31</v>
      </c>
      <c r="K63" s="220">
        <v>31</v>
      </c>
      <c r="L63" s="205" t="s">
        <v>260</v>
      </c>
      <c r="M63" s="228" t="s">
        <v>261</v>
      </c>
      <c r="N63" s="205" t="s">
        <v>261</v>
      </c>
      <c r="O63" s="205" t="s">
        <v>260</v>
      </c>
      <c r="P63" s="205" t="s">
        <v>116</v>
      </c>
    </row>
    <row r="64" spans="2:16">
      <c r="B64" s="205" t="s">
        <v>118</v>
      </c>
      <c r="C64" s="205" t="s">
        <v>54</v>
      </c>
      <c r="D64" s="205" t="s">
        <v>52</v>
      </c>
      <c r="E64" s="218"/>
      <c r="F64" s="218"/>
      <c r="G64" s="218">
        <v>550</v>
      </c>
      <c r="H64" s="219">
        <v>218</v>
      </c>
      <c r="I64" s="220">
        <v>221.6</v>
      </c>
      <c r="J64" s="220">
        <v>207.7</v>
      </c>
      <c r="K64" s="220">
        <v>207.7</v>
      </c>
      <c r="L64" s="205" t="s">
        <v>260</v>
      </c>
      <c r="M64" s="228" t="s">
        <v>261</v>
      </c>
      <c r="N64" s="205" t="s">
        <v>261</v>
      </c>
      <c r="O64" s="205" t="s">
        <v>260</v>
      </c>
      <c r="P64" s="205" t="s">
        <v>116</v>
      </c>
    </row>
    <row r="65" spans="2:16">
      <c r="B65" s="205" t="s">
        <v>119</v>
      </c>
      <c r="C65" s="205"/>
      <c r="D65" s="205" t="s">
        <v>120</v>
      </c>
      <c r="E65" s="218"/>
      <c r="F65" s="218"/>
      <c r="G65" s="218" t="s">
        <v>266</v>
      </c>
      <c r="H65" s="219">
        <v>0.99</v>
      </c>
      <c r="I65" s="220">
        <v>1.01</v>
      </c>
      <c r="J65" s="220">
        <v>1.08</v>
      </c>
      <c r="K65" s="220">
        <v>1.08</v>
      </c>
      <c r="L65" s="205" t="s">
        <v>260</v>
      </c>
      <c r="M65" s="228" t="s">
        <v>261</v>
      </c>
      <c r="N65" s="205" t="s">
        <v>261</v>
      </c>
      <c r="O65" s="205" t="s">
        <v>261</v>
      </c>
      <c r="P65" s="205"/>
    </row>
    <row r="66" spans="2:16">
      <c r="B66" s="205" t="s">
        <v>127</v>
      </c>
      <c r="C66" s="205"/>
      <c r="D66" s="205" t="s">
        <v>50</v>
      </c>
      <c r="E66" s="218" t="s">
        <v>125</v>
      </c>
      <c r="F66" s="218"/>
      <c r="G66" s="218">
        <v>85</v>
      </c>
      <c r="H66" s="219">
        <v>54.8</v>
      </c>
      <c r="I66" s="220">
        <v>56</v>
      </c>
      <c r="J66" s="220">
        <v>58.8</v>
      </c>
      <c r="K66" s="220">
        <v>58.8</v>
      </c>
      <c r="L66" s="205" t="s">
        <v>260</v>
      </c>
      <c r="M66" s="228" t="s">
        <v>261</v>
      </c>
      <c r="N66" s="205" t="s">
        <v>261</v>
      </c>
      <c r="O66" s="205" t="s">
        <v>261</v>
      </c>
      <c r="P66" s="205"/>
    </row>
    <row r="67" spans="2:16">
      <c r="B67" s="205" t="s">
        <v>129</v>
      </c>
      <c r="C67" s="205"/>
      <c r="D67" s="205" t="s">
        <v>52</v>
      </c>
      <c r="E67" s="218" t="s">
        <v>128</v>
      </c>
      <c r="F67" s="218"/>
      <c r="G67" s="218">
        <v>85</v>
      </c>
      <c r="H67" s="219">
        <v>90.42</v>
      </c>
      <c r="I67" s="220">
        <v>93.52</v>
      </c>
      <c r="J67" s="220">
        <v>99.96</v>
      </c>
      <c r="K67" s="220">
        <v>99.96</v>
      </c>
      <c r="L67" s="205" t="s">
        <v>260</v>
      </c>
      <c r="M67" s="228" t="s">
        <v>261</v>
      </c>
      <c r="N67" s="205" t="s">
        <v>261</v>
      </c>
      <c r="O67" s="205" t="s">
        <v>261</v>
      </c>
      <c r="P67" s="205"/>
    </row>
    <row r="68" spans="2:16">
      <c r="B68" s="205" t="s">
        <v>131</v>
      </c>
      <c r="C68" s="205"/>
      <c r="D68" s="205" t="s">
        <v>50</v>
      </c>
      <c r="E68" s="218"/>
      <c r="F68" s="218"/>
      <c r="G68" s="218">
        <v>427</v>
      </c>
      <c r="H68" s="219">
        <v>19</v>
      </c>
      <c r="I68" s="220">
        <v>19</v>
      </c>
      <c r="J68" s="220">
        <v>20</v>
      </c>
      <c r="K68" s="220">
        <v>20</v>
      </c>
      <c r="L68" s="205" t="s">
        <v>260</v>
      </c>
      <c r="M68" s="228" t="s">
        <v>260</v>
      </c>
      <c r="N68" s="205" t="s">
        <v>261</v>
      </c>
      <c r="O68" s="205" t="s">
        <v>260</v>
      </c>
      <c r="P68" s="205"/>
    </row>
    <row r="69" spans="2:16">
      <c r="B69" s="205" t="s">
        <v>134</v>
      </c>
      <c r="C69" s="205"/>
      <c r="D69" s="205" t="s">
        <v>135</v>
      </c>
      <c r="E69" s="218" t="s">
        <v>133</v>
      </c>
      <c r="F69" s="218"/>
      <c r="G69" s="222">
        <v>84</v>
      </c>
      <c r="H69" s="219">
        <v>2.5</v>
      </c>
      <c r="I69" s="220">
        <v>2.5</v>
      </c>
      <c r="J69" s="220">
        <v>2.5</v>
      </c>
      <c r="K69" s="220">
        <v>2.5</v>
      </c>
      <c r="L69" s="205" t="s">
        <v>260</v>
      </c>
      <c r="M69" s="228" t="s">
        <v>260</v>
      </c>
      <c r="N69" s="205" t="s">
        <v>261</v>
      </c>
      <c r="O69" s="205" t="s">
        <v>261</v>
      </c>
      <c r="P69" s="205" t="s">
        <v>288</v>
      </c>
    </row>
    <row r="70" spans="2:16" s="209" customFormat="1">
      <c r="B70" s="221" t="s">
        <v>137</v>
      </c>
      <c r="C70" s="221" t="s">
        <v>49</v>
      </c>
      <c r="D70" s="221" t="s">
        <v>50</v>
      </c>
      <c r="E70" s="222"/>
      <c r="F70" s="222"/>
      <c r="G70" s="222" t="s">
        <v>266</v>
      </c>
      <c r="H70" s="223">
        <v>4.5999999999999996</v>
      </c>
      <c r="I70" s="224">
        <v>4.7</v>
      </c>
      <c r="J70" s="224">
        <v>4.9000000000000004</v>
      </c>
      <c r="K70" s="224">
        <v>4.9000000000000004</v>
      </c>
      <c r="L70" s="221" t="s">
        <v>261</v>
      </c>
      <c r="M70" s="228" t="s">
        <v>261</v>
      </c>
      <c r="N70" s="221" t="s">
        <v>261</v>
      </c>
      <c r="O70" s="221" t="s">
        <v>261</v>
      </c>
      <c r="P70" s="221"/>
    </row>
    <row r="71" spans="2:16" s="209" customFormat="1">
      <c r="B71" s="221" t="s">
        <v>137</v>
      </c>
      <c r="C71" s="221" t="s">
        <v>49</v>
      </c>
      <c r="D71" s="221" t="s">
        <v>52</v>
      </c>
      <c r="E71" s="222"/>
      <c r="F71" s="222"/>
      <c r="G71" s="222" t="s">
        <v>266</v>
      </c>
      <c r="H71" s="223">
        <v>7.59</v>
      </c>
      <c r="I71" s="224">
        <v>7.85</v>
      </c>
      <c r="J71" s="224">
        <v>8.33</v>
      </c>
      <c r="K71" s="224">
        <v>8.33</v>
      </c>
      <c r="L71" s="221" t="s">
        <v>261</v>
      </c>
      <c r="M71" s="228" t="s">
        <v>261</v>
      </c>
      <c r="N71" s="221" t="s">
        <v>261</v>
      </c>
      <c r="O71" s="221" t="s">
        <v>261</v>
      </c>
      <c r="P71" s="221"/>
    </row>
    <row r="72" spans="2:16" s="209" customFormat="1">
      <c r="B72" s="221" t="s">
        <v>140</v>
      </c>
      <c r="C72" s="221" t="s">
        <v>49</v>
      </c>
      <c r="D72" s="221" t="s">
        <v>50</v>
      </c>
      <c r="E72" s="222"/>
      <c r="F72" s="222"/>
      <c r="G72" s="222" t="s">
        <v>266</v>
      </c>
      <c r="H72" s="223">
        <v>4.5999999999999996</v>
      </c>
      <c r="I72" s="224">
        <v>4.7</v>
      </c>
      <c r="J72" s="224">
        <v>4.9000000000000004</v>
      </c>
      <c r="K72" s="224">
        <v>4.9000000000000004</v>
      </c>
      <c r="L72" s="221" t="s">
        <v>261</v>
      </c>
      <c r="M72" s="228" t="s">
        <v>261</v>
      </c>
      <c r="N72" s="221" t="s">
        <v>261</v>
      </c>
      <c r="O72" s="221" t="s">
        <v>261</v>
      </c>
      <c r="P72" s="221"/>
    </row>
    <row r="73" spans="2:16" s="209" customFormat="1">
      <c r="B73" s="221" t="s">
        <v>140</v>
      </c>
      <c r="C73" s="221" t="s">
        <v>49</v>
      </c>
      <c r="D73" s="221" t="s">
        <v>52</v>
      </c>
      <c r="E73" s="222"/>
      <c r="F73" s="222"/>
      <c r="G73" s="222" t="s">
        <v>266</v>
      </c>
      <c r="H73" s="223">
        <v>7.59</v>
      </c>
      <c r="I73" s="224">
        <v>7.85</v>
      </c>
      <c r="J73" s="224">
        <v>8.33</v>
      </c>
      <c r="K73" s="224">
        <v>8.33</v>
      </c>
      <c r="L73" s="221" t="s">
        <v>261</v>
      </c>
      <c r="M73" s="228" t="s">
        <v>261</v>
      </c>
      <c r="N73" s="221" t="s">
        <v>261</v>
      </c>
      <c r="O73" s="221" t="s">
        <v>261</v>
      </c>
      <c r="P73" s="221"/>
    </row>
    <row r="74" spans="2:16">
      <c r="B74" s="205" t="s">
        <v>289</v>
      </c>
      <c r="C74" s="205" t="s">
        <v>49</v>
      </c>
      <c r="D74" s="205" t="s">
        <v>50</v>
      </c>
      <c r="E74" s="218"/>
      <c r="F74" s="218"/>
      <c r="G74" s="218" t="s">
        <v>266</v>
      </c>
      <c r="H74" s="219">
        <v>32</v>
      </c>
      <c r="I74" s="220">
        <v>32</v>
      </c>
      <c r="J74" s="220">
        <v>34</v>
      </c>
      <c r="K74" s="220">
        <v>34</v>
      </c>
      <c r="L74" s="205" t="s">
        <v>260</v>
      </c>
      <c r="M74" s="228" t="s">
        <v>261</v>
      </c>
      <c r="N74" s="205" t="s">
        <v>261</v>
      </c>
      <c r="O74" s="205" t="s">
        <v>261</v>
      </c>
      <c r="P74" s="205"/>
    </row>
    <row r="75" spans="2:16">
      <c r="B75" s="205" t="s">
        <v>290</v>
      </c>
      <c r="C75" s="205" t="s">
        <v>49</v>
      </c>
      <c r="D75" s="205" t="s">
        <v>50</v>
      </c>
      <c r="E75" s="218"/>
      <c r="F75" s="218"/>
      <c r="G75" s="218" t="s">
        <v>266</v>
      </c>
      <c r="H75" s="219">
        <v>2</v>
      </c>
      <c r="I75" s="220">
        <v>3</v>
      </c>
      <c r="J75" s="220">
        <v>4</v>
      </c>
      <c r="K75" s="220">
        <v>4</v>
      </c>
      <c r="L75" s="205" t="s">
        <v>260</v>
      </c>
      <c r="M75" s="228" t="s">
        <v>261</v>
      </c>
      <c r="N75" s="205" t="s">
        <v>261</v>
      </c>
      <c r="O75" s="205" t="s">
        <v>261</v>
      </c>
      <c r="P75" s="205"/>
    </row>
    <row r="76" spans="2:16">
      <c r="B76" s="205" t="s">
        <v>145</v>
      </c>
      <c r="C76" s="205"/>
      <c r="D76" s="205" t="s">
        <v>50</v>
      </c>
      <c r="E76" s="218"/>
      <c r="F76" s="218"/>
      <c r="G76" s="218">
        <v>481</v>
      </c>
      <c r="H76" s="219">
        <v>17</v>
      </c>
      <c r="I76" s="220">
        <v>17</v>
      </c>
      <c r="J76" s="220">
        <v>18</v>
      </c>
      <c r="K76" s="220">
        <v>18</v>
      </c>
      <c r="L76" s="205" t="s">
        <v>260</v>
      </c>
      <c r="M76" s="228" t="s">
        <v>261</v>
      </c>
      <c r="N76" s="205" t="s">
        <v>261</v>
      </c>
      <c r="O76" s="205" t="s">
        <v>261</v>
      </c>
      <c r="P76" s="205" t="s">
        <v>291</v>
      </c>
    </row>
    <row r="77" spans="2:16">
      <c r="B77" s="205" t="s">
        <v>147</v>
      </c>
      <c r="C77" s="205"/>
      <c r="D77" s="205" t="s">
        <v>50</v>
      </c>
      <c r="E77" s="218"/>
      <c r="F77" s="218"/>
      <c r="G77" s="218">
        <v>482</v>
      </c>
      <c r="H77" s="219">
        <v>22.5</v>
      </c>
      <c r="I77" s="220">
        <v>22.5</v>
      </c>
      <c r="J77" s="220">
        <v>24</v>
      </c>
      <c r="K77" s="220">
        <v>24</v>
      </c>
      <c r="L77" s="205" t="s">
        <v>260</v>
      </c>
      <c r="M77" s="228" t="s">
        <v>261</v>
      </c>
      <c r="N77" s="205" t="s">
        <v>261</v>
      </c>
      <c r="O77" s="205" t="s">
        <v>261</v>
      </c>
      <c r="P77" s="205" t="s">
        <v>291</v>
      </c>
    </row>
    <row r="78" spans="2:16">
      <c r="B78" s="205" t="s">
        <v>149</v>
      </c>
      <c r="C78" s="205"/>
      <c r="D78" s="205" t="s">
        <v>50</v>
      </c>
      <c r="E78" s="218"/>
      <c r="F78" s="218"/>
      <c r="G78" s="218">
        <v>483</v>
      </c>
      <c r="H78" s="219">
        <v>28</v>
      </c>
      <c r="I78" s="220">
        <v>28</v>
      </c>
      <c r="J78" s="220">
        <v>30</v>
      </c>
      <c r="K78" s="220">
        <v>30</v>
      </c>
      <c r="L78" s="205" t="s">
        <v>260</v>
      </c>
      <c r="M78" s="228" t="s">
        <v>261</v>
      </c>
      <c r="N78" s="205" t="s">
        <v>261</v>
      </c>
      <c r="O78" s="205" t="s">
        <v>261</v>
      </c>
      <c r="P78" s="205" t="s">
        <v>291</v>
      </c>
    </row>
    <row r="79" spans="2:16">
      <c r="B79" s="205" t="s">
        <v>151</v>
      </c>
      <c r="C79" s="205"/>
      <c r="D79" s="205" t="s">
        <v>50</v>
      </c>
      <c r="E79" s="218"/>
      <c r="F79" s="218"/>
      <c r="G79" s="218">
        <v>471</v>
      </c>
      <c r="H79" s="219">
        <v>19.5</v>
      </c>
      <c r="I79" s="220">
        <v>19.5</v>
      </c>
      <c r="J79" s="220">
        <v>21</v>
      </c>
      <c r="K79" s="220">
        <v>21</v>
      </c>
      <c r="L79" s="205" t="s">
        <v>260</v>
      </c>
      <c r="M79" s="228" t="s">
        <v>261</v>
      </c>
      <c r="N79" s="205" t="s">
        <v>261</v>
      </c>
      <c r="O79" s="205" t="s">
        <v>261</v>
      </c>
      <c r="P79" s="205" t="s">
        <v>291</v>
      </c>
    </row>
    <row r="80" spans="2:16">
      <c r="B80" s="205" t="s">
        <v>153</v>
      </c>
      <c r="C80" s="205"/>
      <c r="D80" s="205" t="s">
        <v>50</v>
      </c>
      <c r="E80" s="218"/>
      <c r="F80" s="218"/>
      <c r="G80" s="218">
        <v>472</v>
      </c>
      <c r="H80" s="219">
        <v>28</v>
      </c>
      <c r="I80" s="220">
        <v>28</v>
      </c>
      <c r="J80" s="220">
        <v>31.5</v>
      </c>
      <c r="K80" s="220">
        <v>31.5</v>
      </c>
      <c r="L80" s="205" t="s">
        <v>260</v>
      </c>
      <c r="M80" s="228" t="s">
        <v>261</v>
      </c>
      <c r="N80" s="205" t="s">
        <v>261</v>
      </c>
      <c r="O80" s="205" t="s">
        <v>261</v>
      </c>
      <c r="P80" s="205" t="s">
        <v>291</v>
      </c>
    </row>
    <row r="81" spans="2:16">
      <c r="B81" s="205" t="s">
        <v>155</v>
      </c>
      <c r="C81" s="205"/>
      <c r="D81" s="205" t="s">
        <v>50</v>
      </c>
      <c r="E81" s="218"/>
      <c r="F81" s="218"/>
      <c r="G81" s="218">
        <v>473</v>
      </c>
      <c r="H81" s="219">
        <v>36.5</v>
      </c>
      <c r="I81" s="220">
        <v>36.5</v>
      </c>
      <c r="J81" s="220">
        <v>40.5</v>
      </c>
      <c r="K81" s="220">
        <v>40.5</v>
      </c>
      <c r="L81" s="205" t="s">
        <v>260</v>
      </c>
      <c r="M81" s="228" t="s">
        <v>261</v>
      </c>
      <c r="N81" s="205" t="s">
        <v>261</v>
      </c>
      <c r="O81" s="205" t="s">
        <v>261</v>
      </c>
      <c r="P81" s="205" t="s">
        <v>291</v>
      </c>
    </row>
    <row r="82" spans="2:16">
      <c r="B82" s="205" t="s">
        <v>292</v>
      </c>
      <c r="C82" s="205"/>
      <c r="D82" s="205" t="s">
        <v>50</v>
      </c>
      <c r="E82" s="218"/>
      <c r="F82" s="218"/>
      <c r="G82" s="218">
        <v>474</v>
      </c>
      <c r="H82" s="219">
        <v>45</v>
      </c>
      <c r="I82" s="220">
        <v>45</v>
      </c>
      <c r="J82" s="220" t="s">
        <v>266</v>
      </c>
      <c r="K82" s="220" t="s">
        <v>266</v>
      </c>
      <c r="L82" s="205" t="s">
        <v>260</v>
      </c>
      <c r="M82" s="228" t="s">
        <v>261</v>
      </c>
      <c r="N82" s="205" t="s">
        <v>261</v>
      </c>
      <c r="O82" s="205" t="s">
        <v>261</v>
      </c>
      <c r="P82" s="205" t="s">
        <v>291</v>
      </c>
    </row>
    <row r="83" spans="2:16">
      <c r="B83" s="205" t="s">
        <v>293</v>
      </c>
      <c r="C83" s="205"/>
      <c r="D83" s="205" t="s">
        <v>50</v>
      </c>
      <c r="E83" s="218"/>
      <c r="F83" s="218"/>
      <c r="G83" s="218">
        <v>475</v>
      </c>
      <c r="H83" s="219" t="s">
        <v>266</v>
      </c>
      <c r="I83" s="220" t="s">
        <v>266</v>
      </c>
      <c r="J83" s="220"/>
      <c r="K83" s="220"/>
      <c r="L83" s="205" t="s">
        <v>260</v>
      </c>
      <c r="M83" s="228" t="s">
        <v>261</v>
      </c>
      <c r="N83" s="205" t="s">
        <v>261</v>
      </c>
      <c r="O83" s="205" t="s">
        <v>261</v>
      </c>
      <c r="P83" s="205" t="s">
        <v>291</v>
      </c>
    </row>
    <row r="84" spans="2:16">
      <c r="B84" s="205" t="s">
        <v>157</v>
      </c>
      <c r="C84" s="205"/>
      <c r="D84" s="205" t="s">
        <v>50</v>
      </c>
      <c r="E84" s="218"/>
      <c r="F84" s="218"/>
      <c r="G84" s="218" t="s">
        <v>266</v>
      </c>
      <c r="H84" s="219">
        <v>63</v>
      </c>
      <c r="I84" s="220">
        <v>64</v>
      </c>
      <c r="J84" s="220">
        <v>70</v>
      </c>
      <c r="K84" s="220">
        <v>70</v>
      </c>
      <c r="L84" s="205" t="s">
        <v>260</v>
      </c>
      <c r="M84" s="228" t="s">
        <v>261</v>
      </c>
      <c r="N84" s="205" t="s">
        <v>261</v>
      </c>
      <c r="O84" s="205" t="s">
        <v>261</v>
      </c>
      <c r="P84" s="205"/>
    </row>
    <row r="85" spans="2:16">
      <c r="B85" s="205" t="s">
        <v>159</v>
      </c>
      <c r="C85" s="205"/>
      <c r="D85" s="205" t="s">
        <v>50</v>
      </c>
      <c r="E85" s="218"/>
      <c r="F85" s="218"/>
      <c r="G85" s="218" t="s">
        <v>266</v>
      </c>
      <c r="H85" s="219">
        <v>43</v>
      </c>
      <c r="I85" s="220">
        <v>44</v>
      </c>
      <c r="J85" s="220">
        <v>48</v>
      </c>
      <c r="K85" s="220">
        <v>48</v>
      </c>
      <c r="L85" s="205" t="s">
        <v>260</v>
      </c>
      <c r="M85" s="228" t="s">
        <v>261</v>
      </c>
      <c r="N85" s="205" t="s">
        <v>261</v>
      </c>
      <c r="O85" s="205" t="s">
        <v>261</v>
      </c>
      <c r="P85" s="205"/>
    </row>
    <row r="86" spans="2:16">
      <c r="B86" s="205" t="s">
        <v>160</v>
      </c>
      <c r="C86" s="205"/>
      <c r="D86" s="205"/>
      <c r="E86" s="218"/>
      <c r="F86" s="218"/>
      <c r="G86" s="218" t="s">
        <v>266</v>
      </c>
      <c r="H86" s="219">
        <v>26.5</v>
      </c>
      <c r="I86" s="220">
        <v>29.5</v>
      </c>
      <c r="J86" s="220">
        <v>31.65</v>
      </c>
      <c r="K86" s="220">
        <v>31.65</v>
      </c>
      <c r="L86" s="205" t="s">
        <v>261</v>
      </c>
      <c r="M86" s="228" t="s">
        <v>261</v>
      </c>
      <c r="N86" s="205" t="s">
        <v>261</v>
      </c>
      <c r="O86" s="205" t="s">
        <v>261</v>
      </c>
      <c r="P86" s="205" t="s">
        <v>294</v>
      </c>
    </row>
    <row r="87" spans="2:16">
      <c r="B87" s="205" t="s">
        <v>161</v>
      </c>
      <c r="C87" s="205"/>
      <c r="D87" s="205"/>
      <c r="E87" s="218"/>
      <c r="F87" s="218"/>
      <c r="G87" s="218" t="s">
        <v>266</v>
      </c>
      <c r="H87" s="219">
        <v>37</v>
      </c>
      <c r="I87" s="220">
        <v>37</v>
      </c>
      <c r="J87" s="220">
        <v>39.700000000000003</v>
      </c>
      <c r="K87" s="220">
        <v>39.700000000000003</v>
      </c>
      <c r="L87" s="205" t="s">
        <v>261</v>
      </c>
      <c r="M87" s="228" t="s">
        <v>261</v>
      </c>
      <c r="N87" s="205" t="s">
        <v>261</v>
      </c>
      <c r="O87" s="205" t="s">
        <v>261</v>
      </c>
      <c r="P87" s="205"/>
    </row>
    <row r="88" spans="2:16">
      <c r="B88" s="205" t="s">
        <v>162</v>
      </c>
      <c r="C88" s="205"/>
      <c r="D88" s="205" t="s">
        <v>50</v>
      </c>
      <c r="E88" s="218"/>
      <c r="F88" s="218"/>
      <c r="G88" s="218" t="s">
        <v>266</v>
      </c>
      <c r="H88" s="219">
        <v>4.4000000000000004</v>
      </c>
      <c r="I88" s="220">
        <v>4.4000000000000004</v>
      </c>
      <c r="J88" s="220">
        <v>4.7</v>
      </c>
      <c r="K88" s="220">
        <v>4.7</v>
      </c>
      <c r="L88" s="205" t="s">
        <v>261</v>
      </c>
      <c r="M88" s="228" t="s">
        <v>261</v>
      </c>
      <c r="N88" s="205" t="s">
        <v>261</v>
      </c>
      <c r="O88" s="205" t="s">
        <v>261</v>
      </c>
      <c r="P88" s="205" t="s">
        <v>295</v>
      </c>
    </row>
    <row r="89" spans="2:16">
      <c r="B89" s="205" t="s">
        <v>162</v>
      </c>
      <c r="C89" s="205"/>
      <c r="D89" s="205" t="s">
        <v>52</v>
      </c>
      <c r="E89" s="218"/>
      <c r="F89" s="218"/>
      <c r="G89" s="218" t="s">
        <v>266</v>
      </c>
      <c r="H89" s="219">
        <v>5.9</v>
      </c>
      <c r="I89" s="220">
        <v>5.9</v>
      </c>
      <c r="J89" s="220">
        <v>6.4</v>
      </c>
      <c r="K89" s="220">
        <v>6.4</v>
      </c>
      <c r="L89" s="205" t="s">
        <v>261</v>
      </c>
      <c r="M89" s="228" t="s">
        <v>261</v>
      </c>
      <c r="N89" s="205" t="s">
        <v>261</v>
      </c>
      <c r="O89" s="205" t="s">
        <v>261</v>
      </c>
      <c r="P89" s="205"/>
    </row>
    <row r="90" spans="2:16">
      <c r="B90" s="205" t="s">
        <v>163</v>
      </c>
      <c r="C90" s="205"/>
      <c r="D90" s="205" t="s">
        <v>50</v>
      </c>
      <c r="E90" s="218"/>
      <c r="F90" s="218"/>
      <c r="G90" s="218" t="s">
        <v>266</v>
      </c>
      <c r="H90" s="219">
        <v>1</v>
      </c>
      <c r="I90" s="220">
        <v>1</v>
      </c>
      <c r="J90" s="220">
        <v>1</v>
      </c>
      <c r="K90" s="220">
        <v>1</v>
      </c>
      <c r="L90" s="205" t="s">
        <v>261</v>
      </c>
      <c r="M90" s="228" t="s">
        <v>261</v>
      </c>
      <c r="N90" s="205" t="s">
        <v>261</v>
      </c>
      <c r="O90" s="205" t="s">
        <v>261</v>
      </c>
      <c r="P90" s="205"/>
    </row>
    <row r="91" spans="2:16">
      <c r="B91" s="205" t="s">
        <v>164</v>
      </c>
      <c r="C91" s="205"/>
      <c r="D91" s="205" t="s">
        <v>50</v>
      </c>
      <c r="E91" s="218"/>
      <c r="F91" s="218"/>
      <c r="G91" s="218" t="s">
        <v>266</v>
      </c>
      <c r="H91" s="219">
        <v>20.5</v>
      </c>
      <c r="I91" s="220">
        <v>20.5</v>
      </c>
      <c r="J91" s="220">
        <v>22.3</v>
      </c>
      <c r="K91" s="220">
        <v>22.3</v>
      </c>
      <c r="L91" s="205" t="s">
        <v>261</v>
      </c>
      <c r="M91" s="228" t="s">
        <v>261</v>
      </c>
      <c r="N91" s="205" t="s">
        <v>261</v>
      </c>
      <c r="O91" s="205" t="s">
        <v>261</v>
      </c>
      <c r="P91" s="205"/>
    </row>
    <row r="92" spans="2:16">
      <c r="B92" s="205" t="s">
        <v>164</v>
      </c>
      <c r="C92" s="205"/>
      <c r="D92" s="205" t="s">
        <v>52</v>
      </c>
      <c r="E92" s="218"/>
      <c r="F92" s="218"/>
      <c r="G92" s="218" t="s">
        <v>266</v>
      </c>
      <c r="H92" s="219">
        <v>28</v>
      </c>
      <c r="I92" s="220">
        <v>28</v>
      </c>
      <c r="J92" s="220">
        <v>30.4</v>
      </c>
      <c r="K92" s="220">
        <v>30.4</v>
      </c>
      <c r="L92" s="205" t="s">
        <v>261</v>
      </c>
      <c r="M92" s="228" t="s">
        <v>261</v>
      </c>
      <c r="N92" s="205" t="s">
        <v>261</v>
      </c>
      <c r="O92" s="205" t="s">
        <v>261</v>
      </c>
      <c r="P92" s="205"/>
    </row>
    <row r="93" spans="2:16">
      <c r="B93" s="205" t="s">
        <v>296</v>
      </c>
      <c r="C93" s="205"/>
      <c r="D93" s="205"/>
      <c r="E93" s="218"/>
      <c r="F93" s="218"/>
      <c r="G93" s="218" t="s">
        <v>266</v>
      </c>
      <c r="H93" s="219">
        <v>3.3</v>
      </c>
      <c r="I93" s="220">
        <v>3.3</v>
      </c>
      <c r="J93" s="220">
        <v>3.5</v>
      </c>
      <c r="K93" s="220">
        <v>3.5</v>
      </c>
      <c r="L93" s="205" t="s">
        <v>261</v>
      </c>
      <c r="M93" s="228" t="s">
        <v>261</v>
      </c>
      <c r="N93" s="205" t="s">
        <v>261</v>
      </c>
      <c r="O93" s="205" t="s">
        <v>261</v>
      </c>
      <c r="P93" s="205"/>
    </row>
    <row r="94" spans="2:16">
      <c r="B94" s="205" t="s">
        <v>297</v>
      </c>
      <c r="C94" s="205" t="s">
        <v>49</v>
      </c>
      <c r="D94" s="205" t="s">
        <v>50</v>
      </c>
      <c r="E94" s="205" t="s">
        <v>67</v>
      </c>
      <c r="F94" s="205" t="s">
        <v>298</v>
      </c>
      <c r="G94" s="205" t="s">
        <v>299</v>
      </c>
      <c r="H94" s="220">
        <v>416.55</v>
      </c>
      <c r="I94" s="220">
        <v>424.25</v>
      </c>
      <c r="J94" s="220"/>
      <c r="K94" s="220"/>
      <c r="L94" s="205" t="s">
        <v>260</v>
      </c>
      <c r="M94" s="228" t="s">
        <v>261</v>
      </c>
      <c r="N94" s="205" t="s">
        <v>261</v>
      </c>
      <c r="O94" s="205" t="s">
        <v>261</v>
      </c>
      <c r="P94" s="205" t="s">
        <v>121</v>
      </c>
    </row>
    <row r="95" spans="2:16">
      <c r="B95" s="205" t="s">
        <v>297</v>
      </c>
      <c r="C95" s="205" t="s">
        <v>49</v>
      </c>
      <c r="D95" s="205" t="s">
        <v>52</v>
      </c>
      <c r="E95" s="205" t="s">
        <v>69</v>
      </c>
      <c r="F95" s="205" t="s">
        <v>300</v>
      </c>
      <c r="G95" s="205" t="s">
        <v>301</v>
      </c>
      <c r="H95" s="220">
        <v>662.55</v>
      </c>
      <c r="I95" s="220">
        <v>674.35</v>
      </c>
      <c r="J95" s="220"/>
      <c r="K95" s="220"/>
      <c r="L95" s="205" t="s">
        <v>260</v>
      </c>
      <c r="M95" s="228" t="s">
        <v>261</v>
      </c>
      <c r="N95" s="205" t="s">
        <v>261</v>
      </c>
      <c r="O95" s="205" t="s">
        <v>261</v>
      </c>
      <c r="P95" s="205" t="s">
        <v>302</v>
      </c>
    </row>
    <row r="96" spans="2:16">
      <c r="B96" s="205" t="s">
        <v>303</v>
      </c>
      <c r="C96" s="205" t="s">
        <v>54</v>
      </c>
      <c r="D96" s="205" t="s">
        <v>72</v>
      </c>
      <c r="E96" s="205" t="s">
        <v>275</v>
      </c>
      <c r="F96" s="205" t="s">
        <v>304</v>
      </c>
      <c r="G96" s="205" t="s">
        <v>299</v>
      </c>
      <c r="H96" s="220">
        <v>201.4</v>
      </c>
      <c r="I96" s="220">
        <v>205.2</v>
      </c>
      <c r="J96" s="220"/>
      <c r="K96" s="220"/>
      <c r="L96" s="205" t="s">
        <v>260</v>
      </c>
      <c r="M96" s="228" t="s">
        <v>261</v>
      </c>
      <c r="N96" s="205" t="s">
        <v>261</v>
      </c>
      <c r="O96" s="205" t="s">
        <v>261</v>
      </c>
      <c r="P96" s="205"/>
    </row>
    <row r="97" spans="2:16">
      <c r="B97" s="205" t="s">
        <v>303</v>
      </c>
      <c r="C97" s="205" t="s">
        <v>54</v>
      </c>
      <c r="D97" s="205" t="s">
        <v>52</v>
      </c>
      <c r="E97" s="205" t="s">
        <v>276</v>
      </c>
      <c r="F97" s="205" t="s">
        <v>304</v>
      </c>
      <c r="G97" s="205" t="s">
        <v>301</v>
      </c>
      <c r="H97" s="220">
        <v>392.4</v>
      </c>
      <c r="I97" s="220">
        <v>399.59999999999997</v>
      </c>
      <c r="J97" s="220"/>
      <c r="K97" s="220"/>
      <c r="L97" s="205" t="s">
        <v>260</v>
      </c>
      <c r="M97" s="228" t="s">
        <v>261</v>
      </c>
      <c r="N97" s="205" t="s">
        <v>261</v>
      </c>
      <c r="O97" s="205" t="s">
        <v>261</v>
      </c>
      <c r="P97" s="205"/>
    </row>
    <row r="98" spans="2:16">
      <c r="B98" s="205" t="s">
        <v>305</v>
      </c>
      <c r="C98" s="205" t="s">
        <v>54</v>
      </c>
      <c r="D98" s="205" t="s">
        <v>50</v>
      </c>
      <c r="E98" s="205" t="s">
        <v>59</v>
      </c>
      <c r="F98" s="205" t="s">
        <v>304</v>
      </c>
      <c r="G98" s="205" t="s">
        <v>306</v>
      </c>
      <c r="H98" s="220">
        <v>82.4</v>
      </c>
      <c r="I98" s="220">
        <v>84</v>
      </c>
      <c r="J98" s="220"/>
      <c r="K98" s="220"/>
      <c r="L98" s="205" t="s">
        <v>260</v>
      </c>
      <c r="M98" s="228" t="s">
        <v>261</v>
      </c>
      <c r="N98" s="205" t="s">
        <v>261</v>
      </c>
      <c r="O98" s="205" t="s">
        <v>261</v>
      </c>
      <c r="P98" s="205"/>
    </row>
    <row r="99" spans="2:16">
      <c r="B99" s="205" t="s">
        <v>305</v>
      </c>
      <c r="C99" s="205" t="s">
        <v>54</v>
      </c>
      <c r="D99" s="205" t="s">
        <v>52</v>
      </c>
      <c r="E99" s="205" t="s">
        <v>60</v>
      </c>
      <c r="F99" s="205" t="s">
        <v>304</v>
      </c>
      <c r="G99" s="205" t="s">
        <v>307</v>
      </c>
      <c r="H99" s="220">
        <v>108.4</v>
      </c>
      <c r="I99" s="220">
        <v>110.5</v>
      </c>
      <c r="J99" s="220"/>
      <c r="K99" s="220"/>
      <c r="L99" s="205" t="s">
        <v>260</v>
      </c>
      <c r="M99" s="228" t="s">
        <v>261</v>
      </c>
      <c r="N99" s="205" t="s">
        <v>261</v>
      </c>
      <c r="O99" s="205" t="s">
        <v>261</v>
      </c>
      <c r="P99" s="205"/>
    </row>
    <row r="100" spans="2:16">
      <c r="B100" s="205" t="s">
        <v>192</v>
      </c>
      <c r="C100" s="205"/>
      <c r="D100" s="205"/>
      <c r="E100" s="205" t="s">
        <v>191</v>
      </c>
      <c r="F100" s="205" t="s">
        <v>308</v>
      </c>
      <c r="G100" s="205" t="s">
        <v>266</v>
      </c>
      <c r="H100" s="220"/>
      <c r="I100" s="220"/>
      <c r="J100" s="220"/>
      <c r="K100" s="220"/>
      <c r="L100" s="205" t="s">
        <v>260</v>
      </c>
      <c r="M100" s="228" t="s">
        <v>261</v>
      </c>
      <c r="N100" s="205" t="s">
        <v>261</v>
      </c>
      <c r="O100" s="205" t="s">
        <v>261</v>
      </c>
      <c r="P100" s="205"/>
    </row>
    <row r="101" spans="2:16">
      <c r="B101" s="205" t="s">
        <v>186</v>
      </c>
      <c r="C101" s="205"/>
      <c r="D101" s="205" t="s">
        <v>187</v>
      </c>
      <c r="E101" s="205"/>
      <c r="F101" s="205" t="s">
        <v>309</v>
      </c>
      <c r="G101" s="222">
        <v>120</v>
      </c>
      <c r="H101" s="220">
        <v>7.5</v>
      </c>
      <c r="I101" s="220">
        <v>7.5</v>
      </c>
      <c r="J101" s="220">
        <v>7.5</v>
      </c>
      <c r="K101" s="220">
        <v>7.5</v>
      </c>
      <c r="L101" s="205" t="s">
        <v>260</v>
      </c>
      <c r="M101" s="229" t="s">
        <v>260</v>
      </c>
      <c r="N101" s="205" t="s">
        <v>261</v>
      </c>
      <c r="O101" s="205" t="s">
        <v>261</v>
      </c>
      <c r="P101" s="205"/>
    </row>
    <row r="102" spans="2:16">
      <c r="B102" s="205" t="s">
        <v>188</v>
      </c>
      <c r="C102" s="205"/>
      <c r="D102" s="205" t="s">
        <v>187</v>
      </c>
      <c r="E102" s="205"/>
      <c r="F102" s="205" t="s">
        <v>310</v>
      </c>
      <c r="G102" s="218">
        <v>121</v>
      </c>
      <c r="H102" s="220">
        <v>3.3</v>
      </c>
      <c r="I102" s="220">
        <v>3.3</v>
      </c>
      <c r="J102" s="220">
        <v>3.3</v>
      </c>
      <c r="K102" s="220">
        <v>3.3</v>
      </c>
      <c r="L102" s="205" t="s">
        <v>260</v>
      </c>
      <c r="M102" s="228" t="s">
        <v>261</v>
      </c>
      <c r="N102" s="205" t="s">
        <v>261</v>
      </c>
      <c r="O102" s="205" t="s">
        <v>261</v>
      </c>
      <c r="P102" s="205"/>
    </row>
    <row r="103" spans="2:16">
      <c r="B103" s="205" t="s">
        <v>206</v>
      </c>
      <c r="C103" s="205"/>
      <c r="D103" s="205"/>
      <c r="E103" s="205">
        <v>5111</v>
      </c>
      <c r="F103" s="205"/>
      <c r="G103" s="218">
        <v>501</v>
      </c>
      <c r="H103" s="220">
        <v>10</v>
      </c>
      <c r="I103" s="220">
        <v>10</v>
      </c>
      <c r="J103" s="220">
        <v>10</v>
      </c>
      <c r="K103" s="220">
        <v>10</v>
      </c>
      <c r="L103" s="205" t="s">
        <v>260</v>
      </c>
      <c r="M103" s="228" t="s">
        <v>261</v>
      </c>
      <c r="N103" s="205" t="s">
        <v>261</v>
      </c>
      <c r="O103" s="205" t="s">
        <v>261</v>
      </c>
      <c r="P103" s="205"/>
    </row>
    <row r="104" spans="2:16">
      <c r="B104" s="205" t="s">
        <v>207</v>
      </c>
      <c r="C104" s="205"/>
      <c r="D104" s="205"/>
      <c r="E104" s="205">
        <v>5112</v>
      </c>
      <c r="F104" s="205"/>
      <c r="G104" s="218">
        <v>502</v>
      </c>
      <c r="H104" s="220">
        <v>53.628</v>
      </c>
      <c r="I104" s="220">
        <v>61.2</v>
      </c>
      <c r="J104" s="220">
        <v>67.2</v>
      </c>
      <c r="K104" s="220">
        <v>67.2</v>
      </c>
      <c r="L104" s="205" t="s">
        <v>260</v>
      </c>
      <c r="M104" s="228" t="s">
        <v>261</v>
      </c>
      <c r="N104" s="205" t="s">
        <v>261</v>
      </c>
      <c r="O104" s="205" t="s">
        <v>261</v>
      </c>
      <c r="P104" s="205"/>
    </row>
    <row r="105" spans="2:16">
      <c r="B105" s="205" t="s">
        <v>209</v>
      </c>
      <c r="C105" s="205" t="s">
        <v>210</v>
      </c>
      <c r="D105" s="205"/>
      <c r="E105" s="205" t="s">
        <v>208</v>
      </c>
      <c r="F105" s="205"/>
      <c r="G105" s="218">
        <v>504</v>
      </c>
      <c r="H105" s="220">
        <v>4271.93</v>
      </c>
      <c r="I105" s="220">
        <v>4349.1000000000004</v>
      </c>
      <c r="J105" s="220">
        <v>4245.6000000000004</v>
      </c>
      <c r="K105" s="220">
        <v>4245.6000000000004</v>
      </c>
      <c r="L105" s="205" t="s">
        <v>260</v>
      </c>
      <c r="M105" s="228" t="s">
        <v>261</v>
      </c>
      <c r="N105" s="205" t="s">
        <v>261</v>
      </c>
      <c r="O105" s="205" t="s">
        <v>261</v>
      </c>
      <c r="P105" s="205"/>
    </row>
    <row r="106" spans="2:16">
      <c r="B106" s="205" t="s">
        <v>209</v>
      </c>
      <c r="C106" s="205" t="s">
        <v>213</v>
      </c>
      <c r="D106" s="205"/>
      <c r="E106" s="205" t="s">
        <v>212</v>
      </c>
      <c r="F106" s="205"/>
      <c r="G106" s="218">
        <v>504</v>
      </c>
      <c r="H106" s="220">
        <v>7218.85</v>
      </c>
      <c r="I106" s="220">
        <v>7349.65</v>
      </c>
      <c r="J106" s="220">
        <v>7218</v>
      </c>
      <c r="K106" s="220">
        <v>7218</v>
      </c>
      <c r="L106" s="205" t="s">
        <v>260</v>
      </c>
      <c r="M106" s="228" t="s">
        <v>261</v>
      </c>
      <c r="N106" s="205" t="s">
        <v>261</v>
      </c>
      <c r="O106" s="205" t="s">
        <v>261</v>
      </c>
      <c r="P106" s="205"/>
    </row>
    <row r="107" spans="2:16">
      <c r="B107" s="205" t="s">
        <v>311</v>
      </c>
      <c r="C107" s="205"/>
      <c r="D107" s="205"/>
      <c r="E107" s="205">
        <v>5187</v>
      </c>
      <c r="F107" s="205"/>
      <c r="G107" s="218">
        <v>507</v>
      </c>
      <c r="H107" s="220">
        <v>276</v>
      </c>
      <c r="I107" s="220">
        <v>290.40000000000003</v>
      </c>
      <c r="J107" s="220"/>
      <c r="K107" s="220"/>
      <c r="L107" s="205" t="s">
        <v>260</v>
      </c>
      <c r="M107" s="228" t="s">
        <v>261</v>
      </c>
      <c r="N107" s="205" t="s">
        <v>261</v>
      </c>
      <c r="O107" s="205" t="s">
        <v>261</v>
      </c>
      <c r="P107" s="205"/>
    </row>
    <row r="108" spans="2:16">
      <c r="B108" s="205" t="s">
        <v>312</v>
      </c>
      <c r="C108" s="205"/>
      <c r="D108" s="205"/>
      <c r="E108" s="205">
        <v>5188</v>
      </c>
      <c r="F108" s="205"/>
      <c r="G108" s="218">
        <v>507</v>
      </c>
      <c r="H108" s="220">
        <v>276</v>
      </c>
      <c r="I108" s="220">
        <v>290.40000000000003</v>
      </c>
      <c r="J108" s="220"/>
      <c r="K108" s="220"/>
      <c r="L108" s="205" t="s">
        <v>260</v>
      </c>
      <c r="M108" s="228" t="s">
        <v>261</v>
      </c>
      <c r="N108" s="205" t="s">
        <v>261</v>
      </c>
      <c r="O108" s="205" t="s">
        <v>261</v>
      </c>
      <c r="P108" s="205"/>
    </row>
    <row r="109" spans="2:16">
      <c r="B109" s="205" t="s">
        <v>214</v>
      </c>
      <c r="C109" s="205"/>
      <c r="D109" s="205"/>
      <c r="E109" s="205">
        <v>5120</v>
      </c>
      <c r="F109" s="205"/>
      <c r="G109" s="218">
        <v>534</v>
      </c>
      <c r="H109" s="220">
        <v>726.6</v>
      </c>
      <c r="I109" s="220">
        <v>742.2</v>
      </c>
      <c r="J109" s="220">
        <v>796</v>
      </c>
      <c r="K109" s="220">
        <v>796</v>
      </c>
      <c r="L109" s="205" t="s">
        <v>260</v>
      </c>
      <c r="M109" s="228" t="s">
        <v>261</v>
      </c>
      <c r="N109" s="205" t="s">
        <v>261</v>
      </c>
      <c r="O109" s="205" t="s">
        <v>261</v>
      </c>
      <c r="P109" s="205"/>
    </row>
    <row r="110" spans="2:16">
      <c r="B110" s="205" t="s">
        <v>216</v>
      </c>
      <c r="C110" s="205"/>
      <c r="D110" s="205"/>
      <c r="E110" s="205">
        <v>5211</v>
      </c>
      <c r="F110" s="205"/>
      <c r="G110" s="218">
        <v>611</v>
      </c>
      <c r="H110" s="220">
        <v>555</v>
      </c>
      <c r="I110" s="220">
        <v>567</v>
      </c>
      <c r="J110" s="220">
        <v>607.5</v>
      </c>
      <c r="K110" s="220">
        <v>607.5</v>
      </c>
      <c r="L110" s="205" t="s">
        <v>260</v>
      </c>
      <c r="M110" s="228" t="s">
        <v>261</v>
      </c>
      <c r="N110" s="205" t="s">
        <v>261</v>
      </c>
      <c r="O110" s="205" t="s">
        <v>261</v>
      </c>
      <c r="P110" s="205"/>
    </row>
    <row r="111" spans="2:16">
      <c r="B111" s="205" t="s">
        <v>218</v>
      </c>
      <c r="C111" s="205"/>
      <c r="D111" s="205"/>
      <c r="E111" s="205">
        <v>5212</v>
      </c>
      <c r="F111" s="205"/>
      <c r="G111" s="218">
        <v>611</v>
      </c>
      <c r="H111" s="220">
        <v>868</v>
      </c>
      <c r="I111" s="220">
        <v>887</v>
      </c>
      <c r="J111" s="220">
        <v>951</v>
      </c>
      <c r="K111" s="220">
        <v>951</v>
      </c>
      <c r="L111" s="205" t="s">
        <v>260</v>
      </c>
      <c r="M111" s="228" t="s">
        <v>261</v>
      </c>
      <c r="N111" s="205" t="s">
        <v>261</v>
      </c>
      <c r="O111" s="205" t="s">
        <v>261</v>
      </c>
      <c r="P111" s="205"/>
    </row>
    <row r="112" spans="2:16">
      <c r="B112" s="205" t="s">
        <v>219</v>
      </c>
      <c r="C112" s="205"/>
      <c r="D112" s="205"/>
      <c r="E112" s="205">
        <v>5213</v>
      </c>
      <c r="F112" s="205"/>
      <c r="G112" s="218">
        <v>611</v>
      </c>
      <c r="H112" s="220">
        <v>1317</v>
      </c>
      <c r="I112" s="220">
        <v>1345</v>
      </c>
      <c r="J112" s="220">
        <v>1442</v>
      </c>
      <c r="K112" s="220">
        <v>1442</v>
      </c>
      <c r="L112" s="205" t="s">
        <v>260</v>
      </c>
      <c r="M112" s="228" t="s">
        <v>261</v>
      </c>
      <c r="N112" s="205" t="s">
        <v>261</v>
      </c>
      <c r="O112" s="205" t="s">
        <v>261</v>
      </c>
      <c r="P112" s="205"/>
    </row>
    <row r="113" spans="2:20">
      <c r="B113" s="205" t="s">
        <v>313</v>
      </c>
      <c r="C113" s="205"/>
      <c r="D113" s="205" t="s">
        <v>50</v>
      </c>
      <c r="E113" s="205" t="s">
        <v>220</v>
      </c>
      <c r="F113" s="205"/>
      <c r="G113" s="218">
        <v>452</v>
      </c>
      <c r="H113" s="220">
        <v>54.8</v>
      </c>
      <c r="I113" s="220">
        <v>56</v>
      </c>
      <c r="J113" s="220">
        <v>58.8</v>
      </c>
      <c r="K113" s="220">
        <v>58.8</v>
      </c>
      <c r="L113" s="205" t="s">
        <v>260</v>
      </c>
      <c r="M113" s="228" t="s">
        <v>261</v>
      </c>
      <c r="N113" s="205" t="s">
        <v>261</v>
      </c>
      <c r="O113" s="205" t="s">
        <v>261</v>
      </c>
      <c r="P113" s="205"/>
    </row>
    <row r="114" spans="2:20">
      <c r="B114" s="205" t="s">
        <v>313</v>
      </c>
      <c r="C114" s="205"/>
      <c r="D114" s="205" t="s">
        <v>52</v>
      </c>
      <c r="E114" s="205" t="s">
        <v>221</v>
      </c>
      <c r="F114" s="205"/>
      <c r="G114" s="218">
        <v>452</v>
      </c>
      <c r="H114" s="220">
        <v>90.42</v>
      </c>
      <c r="I114" s="220">
        <v>93.52</v>
      </c>
      <c r="J114" s="220">
        <v>99.96</v>
      </c>
      <c r="K114" s="220">
        <v>99.96</v>
      </c>
      <c r="L114" s="205" t="s">
        <v>260</v>
      </c>
      <c r="M114" s="228" t="s">
        <v>261</v>
      </c>
      <c r="N114" s="205" t="s">
        <v>261</v>
      </c>
      <c r="O114" s="205" t="s">
        <v>261</v>
      </c>
      <c r="P114" s="205"/>
    </row>
    <row r="115" spans="2:20">
      <c r="B115" s="205" t="s">
        <v>223</v>
      </c>
      <c r="C115" s="205"/>
      <c r="D115" s="205" t="s">
        <v>50</v>
      </c>
      <c r="E115" s="205" t="s">
        <v>222</v>
      </c>
      <c r="F115" s="205"/>
      <c r="G115" s="218">
        <v>451</v>
      </c>
      <c r="H115" s="220">
        <v>27.4</v>
      </c>
      <c r="I115" s="220">
        <v>27.9</v>
      </c>
      <c r="J115" s="220">
        <v>29.4</v>
      </c>
      <c r="K115" s="220">
        <v>29.4</v>
      </c>
      <c r="L115" s="205" t="s">
        <v>260</v>
      </c>
      <c r="M115" s="228" t="s">
        <v>261</v>
      </c>
      <c r="N115" s="205" t="s">
        <v>261</v>
      </c>
      <c r="O115" s="205" t="s">
        <v>261</v>
      </c>
      <c r="P115" s="205"/>
    </row>
    <row r="116" spans="2:20">
      <c r="B116" s="205" t="s">
        <v>223</v>
      </c>
      <c r="C116" s="205"/>
      <c r="D116" s="205" t="s">
        <v>52</v>
      </c>
      <c r="E116" s="205" t="s">
        <v>224</v>
      </c>
      <c r="F116" s="205"/>
      <c r="G116" s="218">
        <v>451</v>
      </c>
      <c r="H116" s="220">
        <v>45.21</v>
      </c>
      <c r="I116" s="220">
        <v>46.59</v>
      </c>
      <c r="J116" s="220">
        <v>49.98</v>
      </c>
      <c r="K116" s="220">
        <v>49.98</v>
      </c>
      <c r="L116" s="205" t="s">
        <v>260</v>
      </c>
      <c r="M116" s="228" t="s">
        <v>261</v>
      </c>
      <c r="N116" s="205" t="s">
        <v>261</v>
      </c>
      <c r="O116" s="205" t="s">
        <v>261</v>
      </c>
      <c r="P116" s="205"/>
    </row>
    <row r="117" spans="2:20">
      <c r="B117" s="205" t="s">
        <v>225</v>
      </c>
      <c r="C117" s="205"/>
      <c r="D117" s="205" t="s">
        <v>64</v>
      </c>
      <c r="E117" s="205"/>
      <c r="F117" s="205"/>
      <c r="G117" s="218" t="s">
        <v>266</v>
      </c>
      <c r="H117" s="220">
        <v>10</v>
      </c>
      <c r="I117" s="220">
        <v>10</v>
      </c>
      <c r="J117" s="220">
        <v>10</v>
      </c>
      <c r="K117" s="220">
        <v>10</v>
      </c>
      <c r="L117" s="205" t="s">
        <v>260</v>
      </c>
      <c r="M117" s="228" t="s">
        <v>261</v>
      </c>
      <c r="N117" s="205" t="s">
        <v>261</v>
      </c>
      <c r="O117" s="205" t="s">
        <v>261</v>
      </c>
      <c r="P117" s="205" t="s">
        <v>226</v>
      </c>
    </row>
    <row r="118" spans="2:20">
      <c r="B118" s="205" t="s">
        <v>231</v>
      </c>
      <c r="C118" s="205"/>
      <c r="D118" s="205" t="s">
        <v>174</v>
      </c>
      <c r="E118" s="205" t="s">
        <v>230</v>
      </c>
      <c r="F118" s="205"/>
      <c r="G118" s="218">
        <v>311</v>
      </c>
      <c r="H118" s="220">
        <v>2.6</v>
      </c>
      <c r="I118" s="220">
        <v>2.7</v>
      </c>
      <c r="J118" s="220">
        <v>2.9</v>
      </c>
      <c r="K118" s="220">
        <v>2.9</v>
      </c>
      <c r="L118" s="205" t="s">
        <v>261</v>
      </c>
      <c r="M118" s="228" t="s">
        <v>261</v>
      </c>
      <c r="N118" s="205" t="s">
        <v>261</v>
      </c>
      <c r="O118" s="205" t="s">
        <v>261</v>
      </c>
      <c r="P118" s="205"/>
    </row>
    <row r="119" spans="2:20">
      <c r="B119" s="205" t="s">
        <v>233</v>
      </c>
      <c r="C119" s="205"/>
      <c r="D119" s="205" t="s">
        <v>174</v>
      </c>
      <c r="E119" s="205" t="s">
        <v>232</v>
      </c>
      <c r="F119" s="205"/>
      <c r="G119" s="218">
        <v>312</v>
      </c>
      <c r="H119" s="220">
        <v>5.2</v>
      </c>
      <c r="I119" s="220">
        <v>5.4</v>
      </c>
      <c r="J119" s="220">
        <v>5.8</v>
      </c>
      <c r="K119" s="220">
        <v>5.8</v>
      </c>
      <c r="L119" s="205" t="s">
        <v>261</v>
      </c>
      <c r="M119" s="228" t="s">
        <v>261</v>
      </c>
      <c r="N119" s="205" t="s">
        <v>261</v>
      </c>
      <c r="O119" s="205" t="s">
        <v>261</v>
      </c>
      <c r="P119" s="205"/>
    </row>
    <row r="120" spans="2:20">
      <c r="B120" s="205" t="s">
        <v>314</v>
      </c>
      <c r="C120" s="205"/>
      <c r="D120" s="205" t="s">
        <v>174</v>
      </c>
      <c r="E120" s="205" t="s">
        <v>315</v>
      </c>
      <c r="F120" s="205"/>
      <c r="G120" s="218">
        <v>313</v>
      </c>
      <c r="H120" s="220">
        <v>77</v>
      </c>
      <c r="I120" s="220">
        <v>77</v>
      </c>
      <c r="J120" s="220"/>
      <c r="K120" s="220"/>
      <c r="L120" s="205" t="s">
        <v>261</v>
      </c>
      <c r="M120" s="228" t="s">
        <v>261</v>
      </c>
      <c r="N120" s="205" t="s">
        <v>261</v>
      </c>
      <c r="O120" s="205" t="s">
        <v>261</v>
      </c>
      <c r="P120" s="205"/>
    </row>
    <row r="121" spans="2:20">
      <c r="B121" s="205" t="s">
        <v>235</v>
      </c>
      <c r="C121" s="205"/>
      <c r="D121" s="205" t="s">
        <v>174</v>
      </c>
      <c r="E121" s="205">
        <v>5104</v>
      </c>
      <c r="F121" s="205"/>
      <c r="G121" s="218">
        <v>314</v>
      </c>
      <c r="H121" s="220">
        <v>62</v>
      </c>
      <c r="I121" s="220">
        <v>63.1</v>
      </c>
      <c r="J121" s="220">
        <v>67.8</v>
      </c>
      <c r="K121" s="220">
        <v>67.8</v>
      </c>
      <c r="L121" s="205" t="s">
        <v>261</v>
      </c>
      <c r="M121" s="228" t="s">
        <v>261</v>
      </c>
      <c r="N121" s="205" t="s">
        <v>261</v>
      </c>
      <c r="O121" s="205" t="s">
        <v>261</v>
      </c>
      <c r="P121" s="205"/>
    </row>
    <row r="122" spans="2:20">
      <c r="B122" s="205" t="s">
        <v>236</v>
      </c>
      <c r="C122" s="205"/>
      <c r="D122" s="205" t="s">
        <v>174</v>
      </c>
      <c r="E122" s="205"/>
      <c r="F122" s="205"/>
      <c r="G122" s="218" t="s">
        <v>266</v>
      </c>
      <c r="H122" s="220">
        <v>744</v>
      </c>
      <c r="I122" s="220">
        <v>757.2</v>
      </c>
      <c r="J122" s="220">
        <v>813.6</v>
      </c>
      <c r="K122" s="220">
        <v>813.6</v>
      </c>
      <c r="L122" s="205" t="s">
        <v>261</v>
      </c>
      <c r="M122" s="228" t="s">
        <v>261</v>
      </c>
      <c r="N122" s="205" t="s">
        <v>261</v>
      </c>
      <c r="O122" s="205" t="s">
        <v>261</v>
      </c>
      <c r="P122" s="205"/>
    </row>
    <row r="123" spans="2:20">
      <c r="B123" s="205" t="s">
        <v>316</v>
      </c>
      <c r="C123" s="205"/>
      <c r="D123" s="205"/>
      <c r="E123" s="205"/>
      <c r="F123" s="205"/>
      <c r="G123" s="218">
        <v>271</v>
      </c>
      <c r="H123" s="220">
        <v>0</v>
      </c>
      <c r="I123" s="220">
        <v>0</v>
      </c>
      <c r="J123" s="220"/>
      <c r="K123" s="220"/>
      <c r="L123" s="205" t="s">
        <v>260</v>
      </c>
      <c r="M123" s="228" t="s">
        <v>260</v>
      </c>
      <c r="N123" s="205"/>
      <c r="O123" s="205"/>
      <c r="P123" s="205"/>
    </row>
    <row r="124" spans="2:20">
      <c r="B124"/>
      <c r="C124"/>
      <c r="D124"/>
      <c r="E124"/>
      <c r="F124"/>
      <c r="H124" s="207"/>
    </row>
    <row r="125" spans="2:20">
      <c r="B125"/>
      <c r="C125"/>
      <c r="D125"/>
      <c r="E125"/>
      <c r="F125"/>
      <c r="H125" s="207"/>
    </row>
    <row r="126" spans="2:20">
      <c r="B126"/>
      <c r="C126"/>
      <c r="D126"/>
      <c r="E126"/>
      <c r="F126"/>
      <c r="H126" s="207"/>
      <c r="T126" t="s">
        <v>234</v>
      </c>
    </row>
    <row r="127" spans="2:20">
      <c r="B127"/>
      <c r="C127"/>
      <c r="D127"/>
      <c r="E127"/>
      <c r="F127"/>
      <c r="H127" s="207"/>
      <c r="T127" t="s">
        <v>180</v>
      </c>
    </row>
    <row r="128" spans="2:20">
      <c r="B128"/>
      <c r="C128"/>
      <c r="D128"/>
      <c r="E128"/>
      <c r="F128"/>
      <c r="H128" s="207"/>
    </row>
    <row r="129" spans="2:8">
      <c r="B129"/>
      <c r="C129"/>
      <c r="D129"/>
      <c r="E129"/>
      <c r="F129"/>
      <c r="H129" s="207"/>
    </row>
    <row r="130" spans="2:8">
      <c r="C130"/>
      <c r="D130"/>
      <c r="E130"/>
      <c r="F130"/>
      <c r="H130" s="207"/>
    </row>
    <row r="131" spans="2:8">
      <c r="C131"/>
      <c r="D131"/>
      <c r="E131"/>
      <c r="F131"/>
      <c r="H131" s="207"/>
    </row>
    <row r="132" spans="2:8">
      <c r="C132"/>
      <c r="D132"/>
      <c r="E132"/>
      <c r="F132"/>
    </row>
    <row r="133" spans="2:8">
      <c r="C133"/>
      <c r="D133"/>
      <c r="E133"/>
      <c r="F133"/>
    </row>
    <row r="134" spans="2:8">
      <c r="C134"/>
      <c r="D134"/>
    </row>
    <row r="135" spans="2:8">
      <c r="C135"/>
      <c r="D135"/>
    </row>
    <row r="136" spans="2:8">
      <c r="C136"/>
      <c r="D136"/>
    </row>
    <row r="137" spans="2:8">
      <c r="C137"/>
      <c r="D137"/>
    </row>
    <row r="138" spans="2:8">
      <c r="C138"/>
      <c r="D138"/>
    </row>
    <row r="139" spans="2:8">
      <c r="C139"/>
      <c r="D139"/>
    </row>
    <row r="140" spans="2:8">
      <c r="C140"/>
      <c r="D140"/>
    </row>
    <row r="141" spans="2:8">
      <c r="C141"/>
      <c r="D141"/>
    </row>
    <row r="142" spans="2:8">
      <c r="C142"/>
      <c r="D142"/>
    </row>
    <row r="143" spans="2:8">
      <c r="C143"/>
      <c r="D143"/>
    </row>
    <row r="144" spans="2:8">
      <c r="C144"/>
      <c r="D144"/>
    </row>
    <row r="145" spans="3:4">
      <c r="C145"/>
      <c r="D145"/>
    </row>
    <row r="146" spans="3:4">
      <c r="C146"/>
      <c r="D146"/>
    </row>
    <row r="147" spans="3:4">
      <c r="C147"/>
      <c r="D147"/>
    </row>
    <row r="148" spans="3:4">
      <c r="C148"/>
      <c r="D148"/>
    </row>
    <row r="149" spans="3:4">
      <c r="C149"/>
      <c r="D149"/>
    </row>
    <row r="150" spans="3:4">
      <c r="C150"/>
      <c r="D150"/>
    </row>
    <row r="151" spans="3:4">
      <c r="C151"/>
      <c r="D151"/>
    </row>
    <row r="152" spans="3:4">
      <c r="C152"/>
      <c r="D152"/>
    </row>
    <row r="153" spans="3:4">
      <c r="C153"/>
      <c r="D153"/>
    </row>
    <row r="154" spans="3:4">
      <c r="C154"/>
      <c r="D154"/>
    </row>
    <row r="155" spans="3:4">
      <c r="C155"/>
      <c r="D155"/>
    </row>
    <row r="156" spans="3:4">
      <c r="C156"/>
      <c r="D156"/>
    </row>
  </sheetData>
  <autoFilter ref="B3:T123" xr:uid="{07EE1198-E18C-984E-9CCF-7461ADDF4C63}"/>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36F96-8B1F-3441-9270-A4415784F936}">
  <sheetPr>
    <tabColor rgb="FF92D050"/>
  </sheetPr>
  <dimension ref="A1:P78"/>
  <sheetViews>
    <sheetView workbookViewId="0">
      <selection activeCell="D38" sqref="D38"/>
    </sheetView>
  </sheetViews>
  <sheetFormatPr defaultColWidth="9.125" defaultRowHeight="12.75"/>
  <cols>
    <col min="1" max="1" width="4.875" style="1" customWidth="1"/>
    <col min="2" max="2" width="45.125" style="1" bestFit="1" customWidth="1"/>
    <col min="3" max="3" width="10.375" style="1" bestFit="1" customWidth="1"/>
    <col min="4" max="4" width="16.375" style="1" bestFit="1" customWidth="1"/>
    <col min="5" max="5" width="11.5" style="2" hidden="1" customWidth="1"/>
    <col min="6" max="9" width="15.125" style="2" hidden="1" customWidth="1"/>
    <col min="10" max="11" width="15.125" style="2" customWidth="1"/>
    <col min="12" max="12" width="11.125" style="1" customWidth="1"/>
    <col min="13" max="13" width="11.625" style="1" customWidth="1"/>
    <col min="14" max="15" width="10.875" style="1" customWidth="1"/>
    <col min="16" max="16384" width="9.125" style="1"/>
  </cols>
  <sheetData>
    <row r="1" spans="1:15" ht="13.5" thickBot="1">
      <c r="A1" s="27"/>
    </row>
    <row r="2" spans="1:15">
      <c r="B2" s="28"/>
      <c r="C2" s="29"/>
      <c r="D2" s="29"/>
      <c r="E2" s="30"/>
      <c r="F2" s="30"/>
      <c r="G2" s="30"/>
      <c r="H2" s="30"/>
      <c r="I2" s="30"/>
      <c r="J2" s="30"/>
      <c r="K2" s="30"/>
      <c r="L2" s="30"/>
      <c r="M2" s="30"/>
      <c r="N2" s="30"/>
      <c r="O2" s="30"/>
    </row>
    <row r="3" spans="1:15" ht="26.25" thickBot="1">
      <c r="B3" s="31" t="s">
        <v>1</v>
      </c>
      <c r="C3" s="32" t="s">
        <v>2</v>
      </c>
      <c r="D3" s="32" t="s">
        <v>3</v>
      </c>
      <c r="E3" s="33">
        <v>2018</v>
      </c>
      <c r="F3" s="34">
        <v>2019</v>
      </c>
      <c r="G3" s="34">
        <v>2020</v>
      </c>
      <c r="H3" s="34">
        <v>2021</v>
      </c>
      <c r="I3" s="35">
        <v>2022</v>
      </c>
      <c r="J3" s="35">
        <v>2023</v>
      </c>
      <c r="K3" s="231">
        <v>2024</v>
      </c>
      <c r="L3" s="37" t="s">
        <v>5</v>
      </c>
      <c r="M3" s="36" t="s">
        <v>258</v>
      </c>
      <c r="N3" s="36" t="s">
        <v>10</v>
      </c>
      <c r="O3" s="36" t="s">
        <v>11</v>
      </c>
    </row>
    <row r="4" spans="1:15" ht="13.5" thickBot="1">
      <c r="B4" s="38" t="s">
        <v>317</v>
      </c>
      <c r="C4" s="39"/>
      <c r="D4" s="39"/>
      <c r="E4" s="39"/>
      <c r="F4" s="39"/>
      <c r="G4" s="39"/>
      <c r="H4" s="39"/>
      <c r="I4" s="39"/>
      <c r="J4" s="39"/>
      <c r="K4" s="39"/>
      <c r="L4" s="39"/>
      <c r="M4" s="39"/>
      <c r="N4" s="39"/>
      <c r="O4" s="40"/>
    </row>
    <row r="5" spans="1:15">
      <c r="B5" s="41" t="s">
        <v>318</v>
      </c>
      <c r="C5" s="42" t="s">
        <v>64</v>
      </c>
      <c r="D5" s="42" t="s">
        <v>64</v>
      </c>
      <c r="E5" s="43">
        <v>0.9</v>
      </c>
      <c r="F5" s="43">
        <v>0.96</v>
      </c>
      <c r="G5" s="43">
        <v>0.98</v>
      </c>
      <c r="H5" s="44">
        <v>0.99</v>
      </c>
      <c r="I5" s="45">
        <v>1.01</v>
      </c>
      <c r="J5" s="45">
        <v>1.08</v>
      </c>
      <c r="K5" s="4">
        <f>J5</f>
        <v>1.08</v>
      </c>
      <c r="L5" s="46" t="s">
        <v>260</v>
      </c>
      <c r="M5" s="46" t="s">
        <v>261</v>
      </c>
      <c r="N5" s="46" t="s">
        <v>261</v>
      </c>
      <c r="O5" s="47" t="s">
        <v>261</v>
      </c>
    </row>
    <row r="6" spans="1:15">
      <c r="B6" s="48" t="s">
        <v>319</v>
      </c>
      <c r="C6" s="49" t="s">
        <v>64</v>
      </c>
      <c r="D6" s="49" t="s">
        <v>64</v>
      </c>
      <c r="E6" s="50">
        <v>0.72</v>
      </c>
      <c r="F6" s="51">
        <v>0.77</v>
      </c>
      <c r="G6" s="51">
        <v>0.78</v>
      </c>
      <c r="H6" s="50">
        <v>0.79</v>
      </c>
      <c r="I6" s="52">
        <v>0.81</v>
      </c>
      <c r="J6" s="52">
        <f>0.8*J5</f>
        <v>0.8640000000000001</v>
      </c>
      <c r="K6" s="4">
        <f t="shared" ref="K6:K9" si="0">J6</f>
        <v>0.8640000000000001</v>
      </c>
      <c r="L6" s="53" t="s">
        <v>260</v>
      </c>
      <c r="M6" s="53" t="s">
        <v>261</v>
      </c>
      <c r="N6" s="53" t="s">
        <v>261</v>
      </c>
      <c r="O6" s="54" t="s">
        <v>261</v>
      </c>
    </row>
    <row r="7" spans="1:15">
      <c r="B7" s="48" t="s">
        <v>320</v>
      </c>
      <c r="C7" s="49" t="s">
        <v>64</v>
      </c>
      <c r="D7" s="49" t="s">
        <v>64</v>
      </c>
      <c r="E7" s="50">
        <v>0.59</v>
      </c>
      <c r="F7" s="51">
        <v>0.63</v>
      </c>
      <c r="G7" s="51">
        <v>0.65</v>
      </c>
      <c r="H7" s="50">
        <v>0.65</v>
      </c>
      <c r="I7" s="52">
        <v>0.67</v>
      </c>
      <c r="J7" s="52">
        <f>0.66*J5</f>
        <v>0.7128000000000001</v>
      </c>
      <c r="K7" s="4">
        <f t="shared" si="0"/>
        <v>0.7128000000000001</v>
      </c>
      <c r="L7" s="53" t="s">
        <v>260</v>
      </c>
      <c r="M7" s="53" t="s">
        <v>261</v>
      </c>
      <c r="N7" s="53" t="s">
        <v>261</v>
      </c>
      <c r="O7" s="54" t="s">
        <v>261</v>
      </c>
    </row>
    <row r="8" spans="1:15">
      <c r="B8" s="48" t="s">
        <v>321</v>
      </c>
      <c r="C8" s="49" t="s">
        <v>64</v>
      </c>
      <c r="D8" s="49" t="s">
        <v>64</v>
      </c>
      <c r="E8" s="50">
        <v>0.54</v>
      </c>
      <c r="F8" s="51">
        <v>0.57999999999999996</v>
      </c>
      <c r="G8" s="51">
        <v>0.59</v>
      </c>
      <c r="H8" s="50">
        <v>0.59</v>
      </c>
      <c r="I8" s="52">
        <v>0.61</v>
      </c>
      <c r="J8" s="52">
        <f>0.6*J5</f>
        <v>0.64800000000000002</v>
      </c>
      <c r="K8" s="4">
        <f t="shared" si="0"/>
        <v>0.64800000000000002</v>
      </c>
      <c r="L8" s="53" t="s">
        <v>260</v>
      </c>
      <c r="M8" s="53" t="s">
        <v>261</v>
      </c>
      <c r="N8" s="53" t="s">
        <v>261</v>
      </c>
      <c r="O8" s="54" t="s">
        <v>261</v>
      </c>
    </row>
    <row r="9" spans="1:15" ht="13.5" thickBot="1">
      <c r="B9" s="55" t="s">
        <v>322</v>
      </c>
      <c r="C9" s="56" t="s">
        <v>64</v>
      </c>
      <c r="D9" s="56" t="s">
        <v>64</v>
      </c>
      <c r="E9" s="57">
        <v>0.48</v>
      </c>
      <c r="F9" s="58">
        <v>0.51</v>
      </c>
      <c r="G9" s="58">
        <v>0.52</v>
      </c>
      <c r="H9" s="57">
        <v>0.52</v>
      </c>
      <c r="I9" s="59">
        <v>0.53</v>
      </c>
      <c r="J9" s="59">
        <f>(0.66*J5)*0.8</f>
        <v>0.57024000000000008</v>
      </c>
      <c r="K9" s="4">
        <f t="shared" si="0"/>
        <v>0.57024000000000008</v>
      </c>
      <c r="L9" s="60" t="s">
        <v>260</v>
      </c>
      <c r="M9" s="60" t="s">
        <v>261</v>
      </c>
      <c r="N9" s="60" t="s">
        <v>261</v>
      </c>
      <c r="O9" s="61" t="s">
        <v>261</v>
      </c>
    </row>
    <row r="10" spans="1:15" ht="13.5" thickBot="1">
      <c r="B10" s="62"/>
      <c r="C10" s="63"/>
      <c r="D10" s="63"/>
      <c r="E10" s="63"/>
      <c r="F10" s="63"/>
      <c r="G10" s="63"/>
      <c r="H10" s="63"/>
      <c r="I10" s="63"/>
      <c r="J10" s="63"/>
      <c r="K10" s="63"/>
      <c r="L10" s="63"/>
      <c r="M10" s="63"/>
      <c r="N10" s="63"/>
      <c r="O10" s="64"/>
    </row>
    <row r="11" spans="1:15">
      <c r="B11" s="65" t="s">
        <v>323</v>
      </c>
      <c r="C11" s="42">
        <v>4010</v>
      </c>
      <c r="D11" s="42">
        <v>4011</v>
      </c>
      <c r="E11" s="9">
        <v>17.5</v>
      </c>
      <c r="F11" s="9">
        <v>19</v>
      </c>
      <c r="G11" s="9">
        <v>19.5</v>
      </c>
      <c r="H11" s="9">
        <v>19.5</v>
      </c>
      <c r="I11" s="15">
        <v>20</v>
      </c>
      <c r="J11" s="15">
        <v>21.55</v>
      </c>
      <c r="K11" s="4">
        <f>J11</f>
        <v>21.55</v>
      </c>
      <c r="L11" s="66" t="s">
        <v>260</v>
      </c>
      <c r="M11" s="67" t="s">
        <v>260</v>
      </c>
      <c r="N11" s="66" t="s">
        <v>260</v>
      </c>
      <c r="O11" s="68" t="s">
        <v>260</v>
      </c>
    </row>
    <row r="12" spans="1:15">
      <c r="B12" s="69" t="s">
        <v>324</v>
      </c>
      <c r="C12" s="18">
        <v>4010</v>
      </c>
      <c r="D12" s="18">
        <v>4012</v>
      </c>
      <c r="E12" s="5">
        <v>17.5</v>
      </c>
      <c r="F12" s="5">
        <v>19</v>
      </c>
      <c r="G12" s="5">
        <v>19.5</v>
      </c>
      <c r="H12" s="5">
        <v>19.5</v>
      </c>
      <c r="I12" s="20">
        <v>20</v>
      </c>
      <c r="J12" s="20">
        <v>21.55</v>
      </c>
      <c r="K12" s="4">
        <f t="shared" ref="K12:K15" si="1">J12</f>
        <v>21.55</v>
      </c>
      <c r="L12" s="70" t="s">
        <v>260</v>
      </c>
      <c r="M12" s="71" t="s">
        <v>260</v>
      </c>
      <c r="N12" s="70" t="s">
        <v>260</v>
      </c>
      <c r="O12" s="72" t="s">
        <v>260</v>
      </c>
    </row>
    <row r="13" spans="1:15" ht="12.75" customHeight="1">
      <c r="B13" s="69" t="s">
        <v>325</v>
      </c>
      <c r="C13" s="18">
        <v>4010</v>
      </c>
      <c r="D13" s="18">
        <v>4013</v>
      </c>
      <c r="E13" s="5">
        <v>17.5</v>
      </c>
      <c r="F13" s="5">
        <v>19</v>
      </c>
      <c r="G13" s="5">
        <v>19.5</v>
      </c>
      <c r="H13" s="5">
        <v>19.5</v>
      </c>
      <c r="I13" s="20">
        <v>20</v>
      </c>
      <c r="J13" s="20">
        <v>21.55</v>
      </c>
      <c r="K13" s="4">
        <f t="shared" si="1"/>
        <v>21.55</v>
      </c>
      <c r="L13" s="70" t="s">
        <v>260</v>
      </c>
      <c r="M13" s="71" t="s">
        <v>260</v>
      </c>
      <c r="N13" s="70" t="s">
        <v>260</v>
      </c>
      <c r="O13" s="72" t="s">
        <v>260</v>
      </c>
    </row>
    <row r="14" spans="1:15">
      <c r="B14" s="69" t="s">
        <v>326</v>
      </c>
      <c r="C14" s="18">
        <v>4010</v>
      </c>
      <c r="D14" s="18">
        <v>4014</v>
      </c>
      <c r="E14" s="5">
        <v>17.5</v>
      </c>
      <c r="F14" s="5">
        <v>19</v>
      </c>
      <c r="G14" s="5">
        <v>19.5</v>
      </c>
      <c r="H14" s="5">
        <v>19.5</v>
      </c>
      <c r="I14" s="20">
        <v>20</v>
      </c>
      <c r="J14" s="20">
        <v>21.55</v>
      </c>
      <c r="K14" s="4">
        <f t="shared" si="1"/>
        <v>21.55</v>
      </c>
      <c r="L14" s="70" t="s">
        <v>260</v>
      </c>
      <c r="M14" s="71" t="s">
        <v>260</v>
      </c>
      <c r="N14" s="70" t="s">
        <v>260</v>
      </c>
      <c r="O14" s="72" t="s">
        <v>260</v>
      </c>
    </row>
    <row r="15" spans="1:15">
      <c r="B15" s="69" t="s">
        <v>327</v>
      </c>
      <c r="C15" s="18">
        <v>4000</v>
      </c>
      <c r="D15" s="18">
        <v>4001</v>
      </c>
      <c r="E15" s="5">
        <v>175</v>
      </c>
      <c r="F15" s="5">
        <v>190</v>
      </c>
      <c r="G15" s="5">
        <v>195</v>
      </c>
      <c r="H15" s="5">
        <v>195</v>
      </c>
      <c r="I15" s="17">
        <f>I14*10</f>
        <v>200</v>
      </c>
      <c r="J15" s="17">
        <v>215.5</v>
      </c>
      <c r="K15" s="4">
        <f t="shared" si="1"/>
        <v>215.5</v>
      </c>
      <c r="L15" s="70" t="s">
        <v>260</v>
      </c>
      <c r="M15" s="71" t="s">
        <v>260</v>
      </c>
      <c r="N15" s="70" t="s">
        <v>260</v>
      </c>
      <c r="O15" s="72" t="s">
        <v>260</v>
      </c>
    </row>
    <row r="16" spans="1:15">
      <c r="B16" s="69" t="s">
        <v>328</v>
      </c>
      <c r="C16" s="18">
        <v>4000</v>
      </c>
      <c r="D16" s="18">
        <v>4002</v>
      </c>
      <c r="E16" s="5">
        <v>175</v>
      </c>
      <c r="F16" s="5">
        <v>190</v>
      </c>
      <c r="G16" s="5">
        <v>195</v>
      </c>
      <c r="H16" s="5">
        <v>195</v>
      </c>
      <c r="I16" s="17">
        <v>200</v>
      </c>
      <c r="J16" s="17">
        <v>215.5</v>
      </c>
      <c r="K16" s="4"/>
      <c r="L16" s="70" t="s">
        <v>260</v>
      </c>
      <c r="M16" s="71" t="s">
        <v>260</v>
      </c>
      <c r="N16" s="70" t="s">
        <v>260</v>
      </c>
      <c r="O16" s="72" t="s">
        <v>260</v>
      </c>
    </row>
    <row r="17" spans="2:16">
      <c r="B17" s="69" t="s">
        <v>329</v>
      </c>
      <c r="C17" s="18">
        <v>4000</v>
      </c>
      <c r="D17" s="18">
        <v>4003</v>
      </c>
      <c r="E17" s="5">
        <v>175</v>
      </c>
      <c r="F17" s="5">
        <v>190</v>
      </c>
      <c r="G17" s="5">
        <v>195</v>
      </c>
      <c r="H17" s="5">
        <v>195</v>
      </c>
      <c r="I17" s="17">
        <v>200</v>
      </c>
      <c r="J17" s="17">
        <v>215.5</v>
      </c>
      <c r="K17" s="4"/>
      <c r="L17" s="70" t="s">
        <v>260</v>
      </c>
      <c r="M17" s="71" t="s">
        <v>260</v>
      </c>
      <c r="N17" s="70" t="s">
        <v>260</v>
      </c>
      <c r="O17" s="72" t="s">
        <v>260</v>
      </c>
    </row>
    <row r="18" spans="2:16" ht="13.5" thickBot="1">
      <c r="B18" s="73" t="s">
        <v>330</v>
      </c>
      <c r="C18" s="19">
        <v>4000</v>
      </c>
      <c r="D18" s="19">
        <v>4004</v>
      </c>
      <c r="E18" s="13">
        <v>175</v>
      </c>
      <c r="F18" s="13">
        <v>190</v>
      </c>
      <c r="G18" s="13">
        <v>195</v>
      </c>
      <c r="H18" s="13">
        <v>195</v>
      </c>
      <c r="I18" s="8">
        <v>200</v>
      </c>
      <c r="J18" s="8">
        <v>215.5</v>
      </c>
      <c r="K18" s="4"/>
      <c r="L18" s="74" t="s">
        <v>260</v>
      </c>
      <c r="M18" s="75" t="s">
        <v>260</v>
      </c>
      <c r="N18" s="74" t="s">
        <v>260</v>
      </c>
      <c r="O18" s="76" t="s">
        <v>260</v>
      </c>
    </row>
    <row r="19" spans="2:16" ht="13.5" thickBot="1">
      <c r="B19" s="62"/>
      <c r="C19" s="63"/>
      <c r="D19" s="63"/>
      <c r="E19" s="63"/>
      <c r="F19" s="63"/>
      <c r="G19" s="63"/>
      <c r="H19" s="63"/>
      <c r="I19" s="63"/>
      <c r="J19" s="63"/>
      <c r="K19" s="63"/>
      <c r="L19" s="63"/>
      <c r="M19" s="63"/>
      <c r="N19" s="63"/>
      <c r="O19" s="64"/>
    </row>
    <row r="20" spans="2:16">
      <c r="B20" s="77" t="s">
        <v>331</v>
      </c>
      <c r="C20" s="78">
        <v>600</v>
      </c>
      <c r="D20" s="78">
        <v>600</v>
      </c>
      <c r="E20" s="79">
        <v>666</v>
      </c>
      <c r="F20" s="79">
        <v>704.4</v>
      </c>
      <c r="G20" s="79">
        <v>720</v>
      </c>
      <c r="H20" s="6">
        <v>726.6</v>
      </c>
      <c r="I20" s="80">
        <v>742.2</v>
      </c>
      <c r="J20" s="80">
        <v>796</v>
      </c>
      <c r="K20" s="4">
        <f>J20</f>
        <v>796</v>
      </c>
      <c r="L20" s="82" t="s">
        <v>261</v>
      </c>
      <c r="M20" s="82" t="s">
        <v>261</v>
      </c>
      <c r="N20" s="81" t="s">
        <v>261</v>
      </c>
      <c r="O20" s="83" t="s">
        <v>261</v>
      </c>
    </row>
    <row r="21" spans="2:16">
      <c r="B21" s="48" t="s">
        <v>332</v>
      </c>
      <c r="C21" s="49">
        <v>7</v>
      </c>
      <c r="D21" s="49">
        <v>7</v>
      </c>
      <c r="E21" s="84">
        <v>400.8</v>
      </c>
      <c r="F21" s="84">
        <v>423.6</v>
      </c>
      <c r="G21" s="84">
        <v>433.2</v>
      </c>
      <c r="H21" s="16">
        <v>436.8</v>
      </c>
      <c r="I21" s="17">
        <v>446.40000000000003</v>
      </c>
      <c r="J21" s="17" t="s">
        <v>266</v>
      </c>
      <c r="K21" s="4" t="str">
        <f t="shared" ref="K21:K24" si="2">J21</f>
        <v>-</v>
      </c>
      <c r="L21" s="85" t="s">
        <v>260</v>
      </c>
      <c r="M21" s="86" t="s">
        <v>261</v>
      </c>
      <c r="N21" s="85" t="s">
        <v>261</v>
      </c>
      <c r="O21" s="87" t="s">
        <v>261</v>
      </c>
    </row>
    <row r="22" spans="2:16">
      <c r="B22" s="88" t="s">
        <v>333</v>
      </c>
      <c r="C22" s="18">
        <v>453</v>
      </c>
      <c r="D22" s="18">
        <v>453</v>
      </c>
      <c r="E22" s="84">
        <v>9.5</v>
      </c>
      <c r="F22" s="84">
        <v>9.5</v>
      </c>
      <c r="G22" s="84">
        <v>10</v>
      </c>
      <c r="H22" s="16">
        <v>10</v>
      </c>
      <c r="I22" s="17">
        <v>10</v>
      </c>
      <c r="J22" s="17">
        <v>10</v>
      </c>
      <c r="K22" s="4">
        <f t="shared" si="2"/>
        <v>10</v>
      </c>
      <c r="L22" s="85" t="s">
        <v>260</v>
      </c>
      <c r="M22" s="86" t="s">
        <v>261</v>
      </c>
      <c r="N22" s="85" t="s">
        <v>261</v>
      </c>
      <c r="O22" s="87" t="s">
        <v>261</v>
      </c>
    </row>
    <row r="23" spans="2:16">
      <c r="B23" s="88" t="s">
        <v>334</v>
      </c>
      <c r="C23" s="18">
        <v>440</v>
      </c>
      <c r="D23" s="18">
        <v>440</v>
      </c>
      <c r="E23" s="84">
        <v>7.5</v>
      </c>
      <c r="F23" s="84">
        <v>8</v>
      </c>
      <c r="G23" s="84">
        <v>8.1999999999999993</v>
      </c>
      <c r="H23" s="16">
        <v>8.4499999999999993</v>
      </c>
      <c r="I23" s="17">
        <v>8.6300000000000008</v>
      </c>
      <c r="J23" s="17">
        <v>9.25</v>
      </c>
      <c r="K23" s="4">
        <f t="shared" si="2"/>
        <v>9.25</v>
      </c>
      <c r="L23" s="85" t="s">
        <v>260</v>
      </c>
      <c r="M23" s="86" t="s">
        <v>261</v>
      </c>
      <c r="N23" s="85" t="s">
        <v>261</v>
      </c>
      <c r="O23" s="87" t="s">
        <v>261</v>
      </c>
    </row>
    <row r="24" spans="2:16">
      <c r="B24" s="88" t="s">
        <v>335</v>
      </c>
      <c r="C24" s="18">
        <v>443</v>
      </c>
      <c r="D24" s="18">
        <v>443</v>
      </c>
      <c r="E24" s="84">
        <v>7.5</v>
      </c>
      <c r="F24" s="84">
        <v>8</v>
      </c>
      <c r="G24" s="84">
        <v>8.1999999999999993</v>
      </c>
      <c r="H24" s="16">
        <v>8.4499999999999993</v>
      </c>
      <c r="I24" s="17">
        <v>8.6300000000000008</v>
      </c>
      <c r="J24" s="17">
        <v>9.25</v>
      </c>
      <c r="K24" s="4">
        <f t="shared" si="2"/>
        <v>9.25</v>
      </c>
      <c r="L24" s="85" t="s">
        <v>260</v>
      </c>
      <c r="M24" s="86" t="s">
        <v>261</v>
      </c>
      <c r="N24" s="85" t="s">
        <v>261</v>
      </c>
      <c r="O24" s="87" t="s">
        <v>261</v>
      </c>
    </row>
    <row r="25" spans="2:16">
      <c r="B25" s="88" t="s">
        <v>336</v>
      </c>
      <c r="C25" s="18">
        <v>440</v>
      </c>
      <c r="D25" s="18">
        <v>440</v>
      </c>
      <c r="E25" s="84"/>
      <c r="F25" s="84"/>
      <c r="G25" s="84">
        <v>62</v>
      </c>
      <c r="H25" s="16">
        <v>63</v>
      </c>
      <c r="I25" s="17"/>
      <c r="J25" s="17"/>
      <c r="K25" s="4"/>
      <c r="L25" s="85" t="s">
        <v>260</v>
      </c>
      <c r="M25" s="86" t="s">
        <v>261</v>
      </c>
      <c r="N25" s="85" t="s">
        <v>261</v>
      </c>
      <c r="O25" s="87" t="s">
        <v>261</v>
      </c>
    </row>
    <row r="26" spans="2:16" ht="13.5" thickBot="1">
      <c r="B26" s="88" t="s">
        <v>337</v>
      </c>
      <c r="C26" s="18">
        <v>443</v>
      </c>
      <c r="D26" s="18">
        <v>443</v>
      </c>
      <c r="E26" s="84"/>
      <c r="F26" s="84"/>
      <c r="G26" s="84">
        <v>42</v>
      </c>
      <c r="H26" s="16">
        <v>43</v>
      </c>
      <c r="I26" s="17"/>
      <c r="J26" s="17"/>
      <c r="K26" s="4"/>
      <c r="L26" s="85" t="s">
        <v>260</v>
      </c>
      <c r="M26" s="86" t="s">
        <v>261</v>
      </c>
      <c r="N26" s="85" t="s">
        <v>261</v>
      </c>
      <c r="O26" s="87" t="s">
        <v>261</v>
      </c>
    </row>
    <row r="27" spans="2:16" ht="13.5" thickBot="1">
      <c r="B27" s="88" t="s">
        <v>338</v>
      </c>
      <c r="C27" s="18">
        <v>610</v>
      </c>
      <c r="D27" s="18">
        <v>610</v>
      </c>
      <c r="E27" s="84">
        <v>11</v>
      </c>
      <c r="F27" s="84">
        <v>11.5</v>
      </c>
      <c r="G27" s="84">
        <v>12</v>
      </c>
      <c r="H27" s="16">
        <v>12</v>
      </c>
      <c r="I27" s="17">
        <v>12</v>
      </c>
      <c r="J27" s="17" t="s">
        <v>266</v>
      </c>
      <c r="K27" s="4"/>
      <c r="L27" s="82" t="s">
        <v>261</v>
      </c>
      <c r="M27" s="86" t="s">
        <v>261</v>
      </c>
      <c r="N27" s="85" t="s">
        <v>261</v>
      </c>
      <c r="O27" s="87" t="s">
        <v>261</v>
      </c>
    </row>
    <row r="28" spans="2:16" ht="13.5" thickBot="1">
      <c r="B28" s="89" t="s">
        <v>339</v>
      </c>
      <c r="C28" s="19">
        <v>601</v>
      </c>
      <c r="D28" s="19">
        <v>601</v>
      </c>
      <c r="E28" s="90">
        <v>132</v>
      </c>
      <c r="F28" s="90">
        <v>138</v>
      </c>
      <c r="G28" s="90">
        <v>144</v>
      </c>
      <c r="H28" s="7">
        <v>144</v>
      </c>
      <c r="I28" s="8">
        <f>I27*12</f>
        <v>144</v>
      </c>
      <c r="J28" s="8" t="s">
        <v>266</v>
      </c>
      <c r="K28" s="4"/>
      <c r="L28" s="82" t="s">
        <v>261</v>
      </c>
      <c r="M28" s="92" t="s">
        <v>261</v>
      </c>
      <c r="N28" s="91" t="s">
        <v>261</v>
      </c>
      <c r="O28" s="93" t="s">
        <v>261</v>
      </c>
      <c r="P28" s="94"/>
    </row>
    <row r="29" spans="2:16" ht="13.5" thickBot="1">
      <c r="B29" s="95"/>
      <c r="C29" s="96"/>
      <c r="D29" s="96"/>
      <c r="E29" s="96"/>
      <c r="F29" s="96"/>
      <c r="G29" s="96"/>
      <c r="H29" s="96"/>
      <c r="I29" s="96"/>
      <c r="J29" s="96"/>
      <c r="K29" s="96"/>
      <c r="L29" s="96"/>
      <c r="M29" s="96"/>
      <c r="N29" s="96"/>
      <c r="O29" s="97"/>
    </row>
    <row r="30" spans="2:16">
      <c r="B30" s="98" t="s">
        <v>340</v>
      </c>
      <c r="C30" s="99">
        <v>611</v>
      </c>
      <c r="D30" s="99">
        <v>611</v>
      </c>
      <c r="E30" s="100">
        <v>509</v>
      </c>
      <c r="F30" s="100">
        <v>538</v>
      </c>
      <c r="G30" s="100">
        <v>550</v>
      </c>
      <c r="H30" s="101">
        <v>555</v>
      </c>
      <c r="I30" s="102">
        <v>567</v>
      </c>
      <c r="J30" s="102">
        <v>607.5</v>
      </c>
      <c r="K30" s="4">
        <f t="shared" ref="K30:K32" si="3">J30</f>
        <v>607.5</v>
      </c>
      <c r="L30" s="103" t="s">
        <v>260</v>
      </c>
      <c r="M30" s="82" t="s">
        <v>261</v>
      </c>
      <c r="N30" s="103" t="s">
        <v>261</v>
      </c>
      <c r="O30" s="104" t="s">
        <v>261</v>
      </c>
    </row>
    <row r="31" spans="2:16">
      <c r="B31" s="105" t="s">
        <v>341</v>
      </c>
      <c r="C31" s="106">
        <v>611</v>
      </c>
      <c r="D31" s="106">
        <v>611</v>
      </c>
      <c r="E31" s="107">
        <v>796</v>
      </c>
      <c r="F31" s="107">
        <v>842</v>
      </c>
      <c r="G31" s="107">
        <v>860</v>
      </c>
      <c r="H31" s="108">
        <v>868</v>
      </c>
      <c r="I31" s="109">
        <v>887</v>
      </c>
      <c r="J31" s="109">
        <v>951</v>
      </c>
      <c r="K31" s="4">
        <f t="shared" si="3"/>
        <v>951</v>
      </c>
      <c r="L31" s="110" t="s">
        <v>260</v>
      </c>
      <c r="M31" s="86" t="s">
        <v>261</v>
      </c>
      <c r="N31" s="110" t="s">
        <v>261</v>
      </c>
      <c r="O31" s="111" t="s">
        <v>261</v>
      </c>
    </row>
    <row r="32" spans="2:16" ht="13.5" thickBot="1">
      <c r="B32" s="112" t="s">
        <v>342</v>
      </c>
      <c r="C32" s="113">
        <v>611</v>
      </c>
      <c r="D32" s="113">
        <v>611</v>
      </c>
      <c r="E32" s="114">
        <v>1207</v>
      </c>
      <c r="F32" s="114">
        <v>1276</v>
      </c>
      <c r="G32" s="114">
        <v>1305</v>
      </c>
      <c r="H32" s="115">
        <v>1317</v>
      </c>
      <c r="I32" s="116">
        <v>1345</v>
      </c>
      <c r="J32" s="116">
        <v>1442</v>
      </c>
      <c r="K32" s="4">
        <f t="shared" si="3"/>
        <v>1442</v>
      </c>
      <c r="L32" s="117" t="s">
        <v>260</v>
      </c>
      <c r="M32" s="92" t="s">
        <v>261</v>
      </c>
      <c r="N32" s="117" t="s">
        <v>261</v>
      </c>
      <c r="O32" s="118" t="s">
        <v>261</v>
      </c>
      <c r="P32" s="119"/>
    </row>
    <row r="33" spans="2:16" ht="13.5" thickBot="1">
      <c r="B33" s="120"/>
      <c r="C33" s="121"/>
      <c r="D33" s="121"/>
      <c r="E33" s="121"/>
      <c r="F33" s="121"/>
      <c r="G33" s="121"/>
      <c r="H33" s="121"/>
      <c r="I33" s="121"/>
      <c r="J33" s="121"/>
      <c r="K33" s="121"/>
      <c r="L33" s="121"/>
      <c r="M33" s="121"/>
      <c r="N33" s="121"/>
      <c r="O33" s="122"/>
    </row>
    <row r="34" spans="2:16">
      <c r="B34" s="123" t="s">
        <v>343</v>
      </c>
      <c r="C34" s="698">
        <v>8285</v>
      </c>
      <c r="D34" s="699">
        <v>8288</v>
      </c>
      <c r="E34" s="124">
        <v>280.8</v>
      </c>
      <c r="F34" s="124">
        <v>296.95</v>
      </c>
      <c r="G34" s="124">
        <v>303.55</v>
      </c>
      <c r="H34" s="9">
        <v>306.35000000000002</v>
      </c>
      <c r="I34" s="15">
        <v>312.8</v>
      </c>
      <c r="J34" s="15">
        <v>335.45</v>
      </c>
      <c r="K34" s="4">
        <f t="shared" ref="K34:K46" si="4">J34</f>
        <v>335.45</v>
      </c>
      <c r="L34" s="81" t="s">
        <v>260</v>
      </c>
      <c r="M34" s="81" t="s">
        <v>260</v>
      </c>
      <c r="N34" s="81" t="s">
        <v>260</v>
      </c>
      <c r="O34" s="83" t="s">
        <v>260</v>
      </c>
    </row>
    <row r="35" spans="2:16">
      <c r="B35" s="10" t="s">
        <v>344</v>
      </c>
      <c r="C35" s="698">
        <v>8285</v>
      </c>
      <c r="D35" s="699">
        <v>8286</v>
      </c>
      <c r="E35" s="125">
        <v>185.35</v>
      </c>
      <c r="F35" s="125">
        <v>196</v>
      </c>
      <c r="G35" s="125">
        <v>200.35</v>
      </c>
      <c r="H35" s="5">
        <v>202.2</v>
      </c>
      <c r="I35" s="20">
        <v>206.45000000000002</v>
      </c>
      <c r="J35" s="20">
        <v>221.4</v>
      </c>
      <c r="K35" s="4">
        <f t="shared" si="4"/>
        <v>221.4</v>
      </c>
      <c r="L35" s="85" t="s">
        <v>260</v>
      </c>
      <c r="M35" s="85" t="s">
        <v>260</v>
      </c>
      <c r="N35" s="85" t="s">
        <v>260</v>
      </c>
      <c r="O35" s="87" t="s">
        <v>260</v>
      </c>
    </row>
    <row r="36" spans="2:16">
      <c r="B36" s="10" t="s">
        <v>345</v>
      </c>
      <c r="C36" s="698">
        <v>8285</v>
      </c>
      <c r="D36" s="699">
        <v>8287</v>
      </c>
      <c r="E36" s="125">
        <v>185.35</v>
      </c>
      <c r="F36" s="125">
        <v>196</v>
      </c>
      <c r="G36" s="125">
        <v>200.35</v>
      </c>
      <c r="H36" s="5">
        <v>202.2</v>
      </c>
      <c r="I36" s="20">
        <v>206.45000000000002</v>
      </c>
      <c r="J36" s="20">
        <v>221.4</v>
      </c>
      <c r="K36" s="4">
        <f t="shared" si="4"/>
        <v>221.4</v>
      </c>
      <c r="L36" s="85" t="s">
        <v>260</v>
      </c>
      <c r="M36" s="85" t="s">
        <v>260</v>
      </c>
      <c r="N36" s="85" t="s">
        <v>260</v>
      </c>
      <c r="O36" s="87" t="s">
        <v>260</v>
      </c>
      <c r="P36" s="119"/>
    </row>
    <row r="37" spans="2:16">
      <c r="B37" s="10" t="s">
        <v>346</v>
      </c>
      <c r="C37" s="698">
        <v>8285</v>
      </c>
      <c r="D37" s="699">
        <v>8289</v>
      </c>
      <c r="E37" s="125">
        <v>185.35</v>
      </c>
      <c r="F37" s="125">
        <v>196</v>
      </c>
      <c r="G37" s="125">
        <v>200.35</v>
      </c>
      <c r="H37" s="5">
        <v>202.2</v>
      </c>
      <c r="I37" s="20">
        <v>206.45000000000002</v>
      </c>
      <c r="J37" s="20">
        <v>221.4</v>
      </c>
      <c r="K37" s="4">
        <f t="shared" si="4"/>
        <v>221.4</v>
      </c>
      <c r="L37" s="85" t="s">
        <v>260</v>
      </c>
      <c r="M37" s="85" t="s">
        <v>260</v>
      </c>
      <c r="N37" s="85" t="s">
        <v>260</v>
      </c>
      <c r="O37" s="87" t="s">
        <v>260</v>
      </c>
    </row>
    <row r="38" spans="2:16">
      <c r="B38" s="10" t="s">
        <v>347</v>
      </c>
      <c r="C38" s="698">
        <v>8275</v>
      </c>
      <c r="D38" s="699">
        <v>8278</v>
      </c>
      <c r="E38" s="125">
        <v>2808</v>
      </c>
      <c r="F38" s="125">
        <v>2969.5</v>
      </c>
      <c r="G38" s="125">
        <v>3035.5</v>
      </c>
      <c r="H38" s="5">
        <v>3063.5</v>
      </c>
      <c r="I38" s="20">
        <v>3128</v>
      </c>
      <c r="J38" s="20">
        <v>3354.5</v>
      </c>
      <c r="K38" s="4">
        <f t="shared" si="4"/>
        <v>3354.5</v>
      </c>
      <c r="L38" s="85" t="s">
        <v>260</v>
      </c>
      <c r="M38" s="85" t="s">
        <v>260</v>
      </c>
      <c r="N38" s="85" t="s">
        <v>260</v>
      </c>
      <c r="O38" s="87" t="s">
        <v>260</v>
      </c>
    </row>
    <row r="39" spans="2:16">
      <c r="B39" s="10" t="s">
        <v>348</v>
      </c>
      <c r="C39" s="698">
        <v>8275</v>
      </c>
      <c r="D39" s="699">
        <v>8276</v>
      </c>
      <c r="E39" s="125">
        <v>1853.5</v>
      </c>
      <c r="F39" s="125">
        <v>1960</v>
      </c>
      <c r="G39" s="125">
        <v>2003.5</v>
      </c>
      <c r="H39" s="5">
        <v>2022</v>
      </c>
      <c r="I39" s="20">
        <v>2064.5</v>
      </c>
      <c r="J39" s="20">
        <v>2214</v>
      </c>
      <c r="K39" s="4">
        <f t="shared" si="4"/>
        <v>2214</v>
      </c>
      <c r="L39" s="85" t="s">
        <v>260</v>
      </c>
      <c r="M39" s="85" t="s">
        <v>260</v>
      </c>
      <c r="N39" s="85" t="s">
        <v>260</v>
      </c>
      <c r="O39" s="87" t="s">
        <v>260</v>
      </c>
    </row>
    <row r="40" spans="2:16">
      <c r="B40" s="10" t="s">
        <v>349</v>
      </c>
      <c r="C40" s="698">
        <v>8275</v>
      </c>
      <c r="D40" s="699">
        <v>8277</v>
      </c>
      <c r="E40" s="125">
        <v>1853.5</v>
      </c>
      <c r="F40" s="125">
        <v>1960</v>
      </c>
      <c r="G40" s="125">
        <v>2003.5</v>
      </c>
      <c r="H40" s="5">
        <v>2022</v>
      </c>
      <c r="I40" s="20">
        <v>2064.5</v>
      </c>
      <c r="J40" s="20">
        <v>2214</v>
      </c>
      <c r="K40" s="4">
        <f t="shared" si="4"/>
        <v>2214</v>
      </c>
      <c r="L40" s="85" t="s">
        <v>260</v>
      </c>
      <c r="M40" s="85" t="s">
        <v>260</v>
      </c>
      <c r="N40" s="85" t="s">
        <v>260</v>
      </c>
      <c r="O40" s="87" t="s">
        <v>260</v>
      </c>
    </row>
    <row r="41" spans="2:16" ht="13.5" thickBot="1">
      <c r="B41" s="10" t="s">
        <v>350</v>
      </c>
      <c r="C41" s="698">
        <v>8275</v>
      </c>
      <c r="D41" s="699">
        <v>8279</v>
      </c>
      <c r="E41" s="125">
        <v>1853.5</v>
      </c>
      <c r="F41" s="125">
        <v>1960</v>
      </c>
      <c r="G41" s="125">
        <v>2003.5</v>
      </c>
      <c r="H41" s="5">
        <v>2022</v>
      </c>
      <c r="I41" s="20">
        <v>2064.5</v>
      </c>
      <c r="J41" s="20">
        <v>2214</v>
      </c>
      <c r="K41" s="4">
        <f t="shared" si="4"/>
        <v>2214</v>
      </c>
      <c r="L41" s="85" t="s">
        <v>260</v>
      </c>
      <c r="M41" s="85" t="s">
        <v>260</v>
      </c>
      <c r="N41" s="85" t="s">
        <v>260</v>
      </c>
      <c r="O41" s="87" t="s">
        <v>260</v>
      </c>
    </row>
    <row r="42" spans="2:16" ht="13.5" thickBot="1">
      <c r="B42" s="10" t="s">
        <v>351</v>
      </c>
      <c r="C42" s="700">
        <v>8290</v>
      </c>
      <c r="D42" s="699">
        <v>8293</v>
      </c>
      <c r="E42" s="125">
        <v>1367.8</v>
      </c>
      <c r="F42" s="125">
        <v>2969.5</v>
      </c>
      <c r="G42" s="125">
        <v>3035.5</v>
      </c>
      <c r="H42" s="5">
        <f>H38</f>
        <v>3063.5</v>
      </c>
      <c r="I42" s="20">
        <v>3128</v>
      </c>
      <c r="J42" s="20">
        <f>J38</f>
        <v>3354.5</v>
      </c>
      <c r="K42" s="4">
        <f t="shared" si="4"/>
        <v>3354.5</v>
      </c>
      <c r="L42" s="85" t="s">
        <v>260</v>
      </c>
      <c r="M42" s="85" t="s">
        <v>261</v>
      </c>
      <c r="N42" s="85" t="s">
        <v>261</v>
      </c>
      <c r="O42" s="87" t="s">
        <v>261</v>
      </c>
    </row>
    <row r="43" spans="2:16" ht="13.5" thickBot="1">
      <c r="B43" s="10" t="s">
        <v>352</v>
      </c>
      <c r="C43" s="700">
        <v>8290</v>
      </c>
      <c r="D43" s="699">
        <v>8291</v>
      </c>
      <c r="E43" s="125">
        <v>1367.8</v>
      </c>
      <c r="F43" s="125">
        <v>1960</v>
      </c>
      <c r="G43" s="125">
        <v>2003.5</v>
      </c>
      <c r="H43" s="5">
        <f>H41</f>
        <v>2022</v>
      </c>
      <c r="I43" s="20">
        <v>2064.5</v>
      </c>
      <c r="J43" s="20">
        <v>2214</v>
      </c>
      <c r="K43" s="4">
        <f t="shared" si="4"/>
        <v>2214</v>
      </c>
      <c r="L43" s="85" t="s">
        <v>260</v>
      </c>
      <c r="M43" s="85" t="s">
        <v>261</v>
      </c>
      <c r="N43" s="85" t="s">
        <v>261</v>
      </c>
      <c r="O43" s="87" t="s">
        <v>261</v>
      </c>
    </row>
    <row r="44" spans="2:16" ht="13.5" thickBot="1">
      <c r="B44" s="10" t="s">
        <v>353</v>
      </c>
      <c r="C44" s="700">
        <v>8290</v>
      </c>
      <c r="D44" s="699">
        <v>8292</v>
      </c>
      <c r="E44" s="125">
        <v>1367.8</v>
      </c>
      <c r="F44" s="125">
        <v>1960</v>
      </c>
      <c r="G44" s="125">
        <v>2003.5</v>
      </c>
      <c r="H44" s="5">
        <v>2022</v>
      </c>
      <c r="I44" s="20">
        <v>2064.5</v>
      </c>
      <c r="J44" s="20">
        <v>2214</v>
      </c>
      <c r="K44" s="4">
        <f t="shared" si="4"/>
        <v>2214</v>
      </c>
      <c r="L44" s="85" t="s">
        <v>260</v>
      </c>
      <c r="M44" s="85" t="s">
        <v>261</v>
      </c>
      <c r="N44" s="85" t="s">
        <v>261</v>
      </c>
      <c r="O44" s="87" t="s">
        <v>261</v>
      </c>
      <c r="P44" s="119"/>
    </row>
    <row r="45" spans="2:16" ht="13.5" thickBot="1">
      <c r="B45" s="10" t="s">
        <v>354</v>
      </c>
      <c r="C45" s="700">
        <v>8290</v>
      </c>
      <c r="D45" s="699">
        <v>8294</v>
      </c>
      <c r="E45" s="125">
        <v>1367.8</v>
      </c>
      <c r="F45" s="125">
        <v>1960</v>
      </c>
      <c r="G45" s="125">
        <v>2003.5</v>
      </c>
      <c r="H45" s="5">
        <f t="shared" ref="H45" si="5">H43</f>
        <v>2022</v>
      </c>
      <c r="I45" s="20">
        <v>2064.5</v>
      </c>
      <c r="J45" s="20">
        <v>2214</v>
      </c>
      <c r="K45" s="4">
        <f t="shared" si="4"/>
        <v>2214</v>
      </c>
      <c r="L45" s="85" t="s">
        <v>260</v>
      </c>
      <c r="M45" s="85" t="s">
        <v>261</v>
      </c>
      <c r="N45" s="85" t="s">
        <v>261</v>
      </c>
      <c r="O45" s="87" t="s">
        <v>261</v>
      </c>
      <c r="P45" s="119"/>
    </row>
    <row r="46" spans="2:16" ht="13.5" thickBot="1">
      <c r="B46" s="12" t="s">
        <v>355</v>
      </c>
      <c r="C46" s="698">
        <v>8280</v>
      </c>
      <c r="D46" s="698">
        <v>8280</v>
      </c>
      <c r="E46" s="126">
        <v>1367.8</v>
      </c>
      <c r="F46" s="126">
        <v>1446.5</v>
      </c>
      <c r="G46" s="126">
        <v>1478.7</v>
      </c>
      <c r="H46" s="13">
        <v>1492.2</v>
      </c>
      <c r="I46" s="14">
        <v>1523.8000000000002</v>
      </c>
      <c r="J46" s="14">
        <v>1634</v>
      </c>
      <c r="K46" s="4">
        <f t="shared" si="4"/>
        <v>1634</v>
      </c>
      <c r="L46" s="91" t="s">
        <v>260</v>
      </c>
      <c r="M46" s="91" t="s">
        <v>261</v>
      </c>
      <c r="N46" s="91" t="s">
        <v>260</v>
      </c>
      <c r="O46" s="93" t="s">
        <v>261</v>
      </c>
    </row>
    <row r="47" spans="2:16" ht="13.5" thickBot="1">
      <c r="B47" s="95"/>
      <c r="C47" s="96"/>
      <c r="D47" s="96"/>
      <c r="E47" s="96"/>
      <c r="F47" s="96"/>
      <c r="G47" s="96"/>
      <c r="H47" s="96"/>
      <c r="I47" s="96"/>
      <c r="J47" s="96"/>
      <c r="K47" s="96"/>
      <c r="L47" s="96"/>
      <c r="M47" s="96"/>
      <c r="N47" s="96"/>
      <c r="O47" s="97"/>
    </row>
    <row r="48" spans="2:16">
      <c r="B48" s="123" t="s">
        <v>356</v>
      </c>
      <c r="C48" s="42">
        <v>2010</v>
      </c>
      <c r="D48" s="42">
        <v>2011</v>
      </c>
      <c r="E48" s="9">
        <v>0</v>
      </c>
      <c r="F48" s="9">
        <v>0</v>
      </c>
      <c r="G48" s="9">
        <v>0</v>
      </c>
      <c r="H48" s="9">
        <v>0</v>
      </c>
      <c r="I48" s="15">
        <v>0</v>
      </c>
      <c r="J48" s="15"/>
      <c r="K48" s="4"/>
      <c r="L48" s="81" t="s">
        <v>260</v>
      </c>
      <c r="M48" s="127" t="s">
        <v>260</v>
      </c>
      <c r="N48" s="81" t="s">
        <v>261</v>
      </c>
      <c r="O48" s="83" t="s">
        <v>261</v>
      </c>
    </row>
    <row r="49" spans="2:15">
      <c r="B49" s="10" t="s">
        <v>357</v>
      </c>
      <c r="C49" s="18">
        <v>2010</v>
      </c>
      <c r="D49" s="18">
        <v>2012</v>
      </c>
      <c r="E49" s="5">
        <v>0</v>
      </c>
      <c r="F49" s="5">
        <v>0</v>
      </c>
      <c r="G49" s="5">
        <v>0</v>
      </c>
      <c r="H49" s="5">
        <v>0</v>
      </c>
      <c r="I49" s="20">
        <v>0</v>
      </c>
      <c r="J49" s="20"/>
      <c r="K49" s="4"/>
      <c r="L49" s="85" t="s">
        <v>260</v>
      </c>
      <c r="M49" s="128" t="s">
        <v>260</v>
      </c>
      <c r="N49" s="85" t="s">
        <v>261</v>
      </c>
      <c r="O49" s="87" t="s">
        <v>261</v>
      </c>
    </row>
    <row r="50" spans="2:15">
      <c r="B50" s="10" t="s">
        <v>358</v>
      </c>
      <c r="C50" s="18">
        <v>2010</v>
      </c>
      <c r="D50" s="18">
        <v>2013</v>
      </c>
      <c r="E50" s="5">
        <v>0</v>
      </c>
      <c r="F50" s="5">
        <v>0</v>
      </c>
      <c r="G50" s="5">
        <v>0</v>
      </c>
      <c r="H50" s="5">
        <v>0</v>
      </c>
      <c r="I50" s="20">
        <v>0</v>
      </c>
      <c r="J50" s="20"/>
      <c r="K50" s="4"/>
      <c r="L50" s="85" t="s">
        <v>260</v>
      </c>
      <c r="M50" s="128" t="s">
        <v>260</v>
      </c>
      <c r="N50" s="85" t="s">
        <v>261</v>
      </c>
      <c r="O50" s="87" t="s">
        <v>261</v>
      </c>
    </row>
    <row r="51" spans="2:15" ht="13.5" thickBot="1">
      <c r="B51" s="12" t="s">
        <v>359</v>
      </c>
      <c r="C51" s="19">
        <v>2010</v>
      </c>
      <c r="D51" s="19">
        <v>2014</v>
      </c>
      <c r="E51" s="13">
        <v>0</v>
      </c>
      <c r="F51" s="13">
        <v>0</v>
      </c>
      <c r="G51" s="13">
        <v>0</v>
      </c>
      <c r="H51" s="13">
        <v>0</v>
      </c>
      <c r="I51" s="14">
        <v>0</v>
      </c>
      <c r="J51" s="14"/>
      <c r="K51" s="4"/>
      <c r="L51" s="91" t="s">
        <v>260</v>
      </c>
      <c r="M51" s="129" t="s">
        <v>260</v>
      </c>
      <c r="N51" s="91" t="s">
        <v>261</v>
      </c>
      <c r="O51" s="93" t="s">
        <v>261</v>
      </c>
    </row>
    <row r="52" spans="2:15">
      <c r="M52" s="130"/>
    </row>
    <row r="53" spans="2:15">
      <c r="M53" s="130"/>
    </row>
    <row r="54" spans="2:15">
      <c r="M54" s="130"/>
    </row>
    <row r="55" spans="2:15">
      <c r="M55" s="130"/>
    </row>
    <row r="56" spans="2:15">
      <c r="M56" s="131"/>
    </row>
    <row r="57" spans="2:15">
      <c r="M57" s="3"/>
    </row>
    <row r="58" spans="2:15">
      <c r="M58" s="132"/>
    </row>
    <row r="59" spans="2:15">
      <c r="M59" s="132"/>
    </row>
    <row r="60" spans="2:15">
      <c r="M60" s="132"/>
    </row>
    <row r="61" spans="2:15">
      <c r="M61" s="132"/>
    </row>
    <row r="62" spans="2:15">
      <c r="M62" s="132"/>
    </row>
    <row r="63" spans="2:15">
      <c r="M63" s="132"/>
    </row>
    <row r="64" spans="2:15">
      <c r="M64" s="132"/>
    </row>
    <row r="65" spans="13:13">
      <c r="M65" s="132"/>
    </row>
    <row r="66" spans="13:13">
      <c r="M66" s="132"/>
    </row>
    <row r="67" spans="13:13">
      <c r="M67" s="3"/>
    </row>
    <row r="68" spans="13:13">
      <c r="M68" s="3"/>
    </row>
    <row r="69" spans="13:13">
      <c r="M69" s="3"/>
    </row>
    <row r="70" spans="13:13">
      <c r="M70" s="3"/>
    </row>
    <row r="71" spans="13:13">
      <c r="M71" s="3"/>
    </row>
    <row r="72" spans="13:13">
      <c r="M72" s="132"/>
    </row>
    <row r="73" spans="13:13">
      <c r="M73" s="3"/>
    </row>
    <row r="74" spans="13:13">
      <c r="M74" s="131"/>
    </row>
    <row r="75" spans="13:13">
      <c r="M75" s="3"/>
    </row>
    <row r="76" spans="13:13">
      <c r="M76" s="131"/>
    </row>
    <row r="77" spans="13:13">
      <c r="M77" s="3"/>
    </row>
    <row r="78" spans="13:13">
      <c r="M78" s="3"/>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2DCAE-DCC3-49DC-8AFA-70122E42BE7B}">
  <sheetPr>
    <tabColor rgb="FFFF0000"/>
  </sheetPr>
  <dimension ref="A1:L47"/>
  <sheetViews>
    <sheetView topLeftCell="A3" workbookViewId="0">
      <selection activeCell="J1" sqref="J1:J1048576"/>
    </sheetView>
  </sheetViews>
  <sheetFormatPr defaultColWidth="8.875" defaultRowHeight="15.75"/>
  <cols>
    <col min="1" max="1" width="56" style="347" customWidth="1"/>
    <col min="2" max="2" width="21.875" style="347" customWidth="1"/>
    <col min="3" max="3" width="11.5" style="347" bestFit="1" customWidth="1"/>
    <col min="4" max="4" width="14.875" style="347" customWidth="1"/>
    <col min="5" max="5" width="11.375" style="348" hidden="1" customWidth="1"/>
    <col min="6" max="6" width="11.875" style="348" hidden="1" customWidth="1"/>
    <col min="7" max="7" width="11.375" style="348" hidden="1" customWidth="1"/>
    <col min="8" max="10" width="11.375" style="349" hidden="1" customWidth="1"/>
    <col min="11" max="12" width="11.375" style="349" customWidth="1"/>
  </cols>
  <sheetData>
    <row r="1" spans="1:12" ht="16.5" thickBot="1">
      <c r="J1" s="349" t="s">
        <v>360</v>
      </c>
    </row>
    <row r="2" spans="1:12" ht="16.5" thickBot="1">
      <c r="A2" s="350" t="s">
        <v>1</v>
      </c>
      <c r="B2" s="398" t="s">
        <v>361</v>
      </c>
      <c r="C2" s="351" t="s">
        <v>2</v>
      </c>
      <c r="D2" s="351" t="s">
        <v>3</v>
      </c>
      <c r="E2" s="352">
        <v>2017</v>
      </c>
      <c r="F2" s="353">
        <v>2018</v>
      </c>
      <c r="G2" s="353">
        <v>2019</v>
      </c>
      <c r="H2" s="353">
        <v>2020</v>
      </c>
      <c r="I2" s="353">
        <v>2021</v>
      </c>
      <c r="J2" s="353" t="s">
        <v>362</v>
      </c>
      <c r="K2" s="353">
        <v>2023</v>
      </c>
      <c r="L2" s="357">
        <v>2024</v>
      </c>
    </row>
    <row r="3" spans="1:12" ht="16.5" thickBot="1">
      <c r="A3" s="354" t="s">
        <v>363</v>
      </c>
      <c r="B3" s="355"/>
      <c r="C3" s="355"/>
      <c r="D3" s="355"/>
      <c r="E3" s="355"/>
      <c r="F3" s="356"/>
      <c r="G3" s="356"/>
      <c r="H3" s="355"/>
      <c r="I3" s="355"/>
      <c r="J3" s="355"/>
      <c r="K3" s="355"/>
      <c r="L3" s="355"/>
    </row>
    <row r="4" spans="1:12" ht="16.5" thickBot="1">
      <c r="A4" s="358" t="s">
        <v>364</v>
      </c>
      <c r="B4" s="399" t="s">
        <v>365</v>
      </c>
      <c r="C4" s="359">
        <v>1283</v>
      </c>
      <c r="D4" s="359">
        <v>1283</v>
      </c>
      <c r="E4" s="328">
        <v>1164</v>
      </c>
      <c r="F4" s="328">
        <v>1189</v>
      </c>
      <c r="G4" s="328">
        <v>1269.0999999999999</v>
      </c>
      <c r="H4" s="328">
        <v>1310.1400000000001</v>
      </c>
      <c r="I4" s="328"/>
      <c r="J4" s="328" t="s">
        <v>366</v>
      </c>
      <c r="K4" s="328" t="s">
        <v>366</v>
      </c>
      <c r="L4" s="328"/>
    </row>
    <row r="5" spans="1:12" ht="16.5" thickBot="1">
      <c r="A5" s="325" t="s">
        <v>367</v>
      </c>
      <c r="B5" s="399" t="s">
        <v>365</v>
      </c>
      <c r="C5" s="327">
        <v>8125</v>
      </c>
      <c r="D5" s="327">
        <v>8126</v>
      </c>
      <c r="E5" s="329"/>
      <c r="F5" s="334">
        <v>87.5</v>
      </c>
      <c r="G5" s="360">
        <v>90</v>
      </c>
      <c r="H5" s="329">
        <v>90</v>
      </c>
      <c r="I5" s="329">
        <v>90</v>
      </c>
      <c r="J5" s="329">
        <v>94.5</v>
      </c>
      <c r="K5" s="329">
        <v>101.35</v>
      </c>
      <c r="L5" s="329"/>
    </row>
    <row r="6" spans="1:12" ht="16.5" thickBot="1">
      <c r="A6" s="325" t="s">
        <v>368</v>
      </c>
      <c r="B6" s="399" t="s">
        <v>365</v>
      </c>
      <c r="C6" s="327">
        <v>8125</v>
      </c>
      <c r="D6" s="327">
        <v>8127</v>
      </c>
      <c r="E6" s="329"/>
      <c r="F6" s="334">
        <v>87.5</v>
      </c>
      <c r="G6" s="360">
        <v>90</v>
      </c>
      <c r="H6" s="329">
        <v>90</v>
      </c>
      <c r="I6" s="329">
        <v>90</v>
      </c>
      <c r="J6" s="329">
        <v>94.5</v>
      </c>
      <c r="K6" s="329">
        <v>101.35</v>
      </c>
      <c r="L6" s="329"/>
    </row>
    <row r="7" spans="1:12" ht="16.5" thickBot="1">
      <c r="A7" s="325" t="s">
        <v>369</v>
      </c>
      <c r="B7" s="399" t="s">
        <v>365</v>
      </c>
      <c r="C7" s="327">
        <v>8125</v>
      </c>
      <c r="D7" s="327">
        <v>8128</v>
      </c>
      <c r="E7" s="329"/>
      <c r="F7" s="334">
        <v>87.5</v>
      </c>
      <c r="G7" s="360">
        <v>90</v>
      </c>
      <c r="H7" s="329">
        <v>90</v>
      </c>
      <c r="I7" s="329">
        <v>90</v>
      </c>
      <c r="J7" s="329">
        <v>94.5</v>
      </c>
      <c r="K7" s="329">
        <v>101.35</v>
      </c>
      <c r="L7" s="329"/>
    </row>
    <row r="8" spans="1:12" ht="16.5" thickBot="1">
      <c r="A8" s="325" t="s">
        <v>370</v>
      </c>
      <c r="B8" s="399" t="s">
        <v>365</v>
      </c>
      <c r="C8" s="327">
        <v>8125</v>
      </c>
      <c r="D8" s="327">
        <v>8129</v>
      </c>
      <c r="E8" s="329"/>
      <c r="F8" s="334">
        <v>87.5</v>
      </c>
      <c r="G8" s="360">
        <v>90</v>
      </c>
      <c r="H8" s="329">
        <v>90</v>
      </c>
      <c r="I8" s="329">
        <v>90</v>
      </c>
      <c r="J8" s="329">
        <v>94.5</v>
      </c>
      <c r="K8" s="329">
        <v>101.35</v>
      </c>
      <c r="L8" s="329"/>
    </row>
    <row r="9" spans="1:12" ht="16.5" thickBot="1">
      <c r="A9" s="325" t="s">
        <v>371</v>
      </c>
      <c r="B9" s="399" t="s">
        <v>365</v>
      </c>
      <c r="C9" s="327">
        <v>8130</v>
      </c>
      <c r="D9" s="327">
        <v>8131</v>
      </c>
      <c r="E9" s="329"/>
      <c r="F9" s="334">
        <v>127.5</v>
      </c>
      <c r="G9" s="360">
        <v>131</v>
      </c>
      <c r="H9" s="329">
        <v>131</v>
      </c>
      <c r="I9" s="329">
        <v>131</v>
      </c>
      <c r="J9" s="329">
        <v>137.5</v>
      </c>
      <c r="K9" s="329">
        <v>147.44999999999999</v>
      </c>
      <c r="L9" s="329"/>
    </row>
    <row r="10" spans="1:12" ht="16.5" thickBot="1">
      <c r="A10" s="325" t="s">
        <v>372</v>
      </c>
      <c r="B10" s="399" t="s">
        <v>365</v>
      </c>
      <c r="C10" s="327">
        <v>8130</v>
      </c>
      <c r="D10" s="327">
        <v>8132</v>
      </c>
      <c r="E10" s="329"/>
      <c r="F10" s="334">
        <v>127.5</v>
      </c>
      <c r="G10" s="360">
        <v>131</v>
      </c>
      <c r="H10" s="329">
        <v>131</v>
      </c>
      <c r="I10" s="329">
        <v>131</v>
      </c>
      <c r="J10" s="329">
        <v>137.5</v>
      </c>
      <c r="K10" s="329">
        <v>147.44999999999999</v>
      </c>
      <c r="L10" s="329"/>
    </row>
    <row r="11" spans="1:12" ht="16.5" thickBot="1">
      <c r="A11" s="325" t="s">
        <v>373</v>
      </c>
      <c r="B11" s="399" t="s">
        <v>365</v>
      </c>
      <c r="C11" s="327">
        <v>8130</v>
      </c>
      <c r="D11" s="327">
        <v>8133</v>
      </c>
      <c r="E11" s="329"/>
      <c r="F11" s="334">
        <v>127.5</v>
      </c>
      <c r="G11" s="360">
        <v>131</v>
      </c>
      <c r="H11" s="329">
        <v>131</v>
      </c>
      <c r="I11" s="329">
        <v>131</v>
      </c>
      <c r="J11" s="329">
        <v>137.5</v>
      </c>
      <c r="K11" s="329">
        <v>147.44999999999999</v>
      </c>
      <c r="L11" s="329"/>
    </row>
    <row r="12" spans="1:12" ht="16.5" thickBot="1">
      <c r="A12" s="361" t="s">
        <v>374</v>
      </c>
      <c r="B12" s="399" t="s">
        <v>365</v>
      </c>
      <c r="C12" s="362">
        <v>8130</v>
      </c>
      <c r="D12" s="362">
        <v>8134</v>
      </c>
      <c r="E12" s="363"/>
      <c r="F12" s="364">
        <v>127.5</v>
      </c>
      <c r="G12" s="365">
        <v>131</v>
      </c>
      <c r="H12" s="363">
        <v>131</v>
      </c>
      <c r="I12" s="363">
        <v>131</v>
      </c>
      <c r="J12" s="363">
        <v>137.5</v>
      </c>
      <c r="K12" s="363">
        <v>147.44999999999999</v>
      </c>
      <c r="L12" s="363"/>
    </row>
    <row r="13" spans="1:12" ht="16.5" thickBot="1">
      <c r="A13" s="366" t="s">
        <v>375</v>
      </c>
      <c r="B13" s="399" t="s">
        <v>365</v>
      </c>
      <c r="C13" s="367"/>
      <c r="D13" s="367"/>
      <c r="E13" s="329"/>
      <c r="F13" s="329"/>
      <c r="G13" s="329"/>
      <c r="H13" s="329"/>
      <c r="I13" s="329"/>
      <c r="J13" s="329"/>
      <c r="K13" s="329" t="s">
        <v>366</v>
      </c>
      <c r="L13" s="329"/>
    </row>
    <row r="14" spans="1:12" ht="16.5" thickBot="1">
      <c r="A14" s="366" t="s">
        <v>376</v>
      </c>
      <c r="B14" s="399" t="s">
        <v>365</v>
      </c>
      <c r="C14" s="367"/>
      <c r="D14" s="367"/>
      <c r="E14" s="329"/>
      <c r="F14" s="329"/>
      <c r="G14" s="329"/>
      <c r="H14" s="329"/>
      <c r="I14" s="329"/>
      <c r="J14" s="329"/>
      <c r="K14" s="329" t="s">
        <v>366</v>
      </c>
      <c r="L14" s="329"/>
    </row>
    <row r="15" spans="1:12">
      <c r="A15" s="366" t="s">
        <v>377</v>
      </c>
      <c r="B15" s="399" t="s">
        <v>365</v>
      </c>
      <c r="C15" s="367"/>
      <c r="D15" s="367"/>
      <c r="E15" s="329"/>
      <c r="F15" s="329"/>
      <c r="G15" s="329"/>
      <c r="H15" s="329"/>
      <c r="I15" s="329"/>
      <c r="J15" s="329"/>
      <c r="K15" s="329" t="s">
        <v>366</v>
      </c>
      <c r="L15" s="329"/>
    </row>
    <row r="16" spans="1:12">
      <c r="A16" s="368" t="s">
        <v>364</v>
      </c>
      <c r="B16" s="368" t="s">
        <v>378</v>
      </c>
      <c r="C16" s="369">
        <v>1283</v>
      </c>
      <c r="D16" s="369">
        <v>1283</v>
      </c>
      <c r="E16" s="324">
        <v>1189</v>
      </c>
      <c r="F16" s="326">
        <v>1269.0999999999999</v>
      </c>
      <c r="G16" s="326">
        <v>1310.1400000000001</v>
      </c>
      <c r="H16" s="330"/>
      <c r="I16" s="330"/>
      <c r="J16" s="330" t="s">
        <v>366</v>
      </c>
      <c r="K16" s="330" t="s">
        <v>366</v>
      </c>
      <c r="L16" s="330"/>
    </row>
    <row r="17" spans="1:12">
      <c r="A17" s="331" t="s">
        <v>379</v>
      </c>
      <c r="B17" s="368" t="s">
        <v>378</v>
      </c>
      <c r="C17" s="332">
        <v>8120</v>
      </c>
      <c r="D17" s="332">
        <v>8121</v>
      </c>
      <c r="E17" s="370">
        <v>87.5</v>
      </c>
      <c r="F17" s="371">
        <v>100</v>
      </c>
      <c r="G17" s="370">
        <v>110</v>
      </c>
      <c r="H17" s="372"/>
      <c r="I17" s="372"/>
      <c r="J17" s="372">
        <v>115.5</v>
      </c>
      <c r="K17" s="372">
        <v>125</v>
      </c>
      <c r="L17" s="372"/>
    </row>
    <row r="18" spans="1:12">
      <c r="A18" s="331" t="s">
        <v>380</v>
      </c>
      <c r="B18" s="368" t="s">
        <v>378</v>
      </c>
      <c r="C18" s="332">
        <v>8120</v>
      </c>
      <c r="D18" s="332">
        <v>8122</v>
      </c>
      <c r="E18" s="370">
        <v>87.5</v>
      </c>
      <c r="F18" s="371">
        <v>100</v>
      </c>
      <c r="G18" s="370">
        <v>110</v>
      </c>
      <c r="H18" s="372"/>
      <c r="I18" s="372"/>
      <c r="J18" s="372">
        <v>115.5</v>
      </c>
      <c r="K18" s="372">
        <v>125</v>
      </c>
      <c r="L18" s="372"/>
    </row>
    <row r="19" spans="1:12">
      <c r="A19" s="331" t="s">
        <v>381</v>
      </c>
      <c r="B19" s="368" t="s">
        <v>378</v>
      </c>
      <c r="C19" s="332">
        <v>8120</v>
      </c>
      <c r="D19" s="332">
        <v>8123</v>
      </c>
      <c r="E19" s="370">
        <v>87.5</v>
      </c>
      <c r="F19" s="371">
        <v>100</v>
      </c>
      <c r="G19" s="370">
        <v>110</v>
      </c>
      <c r="H19" s="372"/>
      <c r="I19" s="372"/>
      <c r="J19" s="372">
        <v>115.5</v>
      </c>
      <c r="K19" s="372">
        <v>125</v>
      </c>
      <c r="L19" s="372"/>
    </row>
    <row r="20" spans="1:12">
      <c r="A20" s="331" t="s">
        <v>382</v>
      </c>
      <c r="B20" s="368" t="s">
        <v>378</v>
      </c>
      <c r="C20" s="332">
        <v>8120</v>
      </c>
      <c r="D20" s="332">
        <v>8124</v>
      </c>
      <c r="E20" s="370">
        <v>87.5</v>
      </c>
      <c r="F20" s="371">
        <v>100</v>
      </c>
      <c r="G20" s="370">
        <v>110</v>
      </c>
      <c r="H20" s="372"/>
      <c r="I20" s="372"/>
      <c r="J20" s="372">
        <v>115.5</v>
      </c>
      <c r="K20" s="372">
        <v>125</v>
      </c>
      <c r="L20" s="372"/>
    </row>
    <row r="21" spans="1:12">
      <c r="A21" s="366" t="s">
        <v>375</v>
      </c>
      <c r="B21" s="368" t="s">
        <v>378</v>
      </c>
      <c r="C21" s="373"/>
      <c r="D21" s="373"/>
      <c r="E21" s="329"/>
      <c r="F21" s="329"/>
      <c r="G21" s="329"/>
      <c r="H21" s="329"/>
      <c r="I21" s="329"/>
      <c r="J21" s="329"/>
      <c r="K21" s="329" t="s">
        <v>366</v>
      </c>
      <c r="L21" s="329"/>
    </row>
    <row r="22" spans="1:12">
      <c r="A22" s="366" t="s">
        <v>376</v>
      </c>
      <c r="B22" s="368" t="s">
        <v>378</v>
      </c>
      <c r="C22" s="373"/>
      <c r="D22" s="373"/>
      <c r="E22" s="329"/>
      <c r="F22" s="329"/>
      <c r="G22" s="329"/>
      <c r="H22" s="329"/>
      <c r="I22" s="329"/>
      <c r="J22" s="329"/>
      <c r="K22" s="329" t="s">
        <v>366</v>
      </c>
      <c r="L22" s="329"/>
    </row>
    <row r="23" spans="1:12">
      <c r="A23" s="366" t="s">
        <v>377</v>
      </c>
      <c r="B23" s="368" t="s">
        <v>378</v>
      </c>
      <c r="C23" s="374"/>
      <c r="D23" s="374"/>
      <c r="E23" s="375"/>
      <c r="F23" s="375"/>
      <c r="G23" s="375"/>
      <c r="H23" s="376"/>
      <c r="I23" s="376"/>
      <c r="J23" s="376"/>
      <c r="K23" s="376" t="s">
        <v>366</v>
      </c>
      <c r="L23" s="376"/>
    </row>
    <row r="24" spans="1:12">
      <c r="A24" s="366"/>
      <c r="B24" s="366"/>
      <c r="C24" s="367"/>
      <c r="D24" s="367"/>
      <c r="E24" s="329"/>
      <c r="F24" s="329"/>
      <c r="G24" s="329"/>
      <c r="H24" s="329"/>
      <c r="I24" s="329"/>
      <c r="J24" s="329"/>
      <c r="K24" s="329"/>
      <c r="L24" s="329"/>
    </row>
    <row r="25" spans="1:12">
      <c r="A25" s="366"/>
      <c r="B25" s="366"/>
      <c r="C25" s="367"/>
      <c r="D25" s="367"/>
      <c r="E25" s="329"/>
      <c r="F25" s="329"/>
      <c r="G25" s="329"/>
      <c r="H25" s="329"/>
      <c r="I25" s="329"/>
      <c r="J25" s="329"/>
      <c r="K25" s="329"/>
      <c r="L25" s="329"/>
    </row>
    <row r="26" spans="1:12">
      <c r="A26" s="366"/>
      <c r="B26" s="366"/>
      <c r="C26" s="367"/>
      <c r="D26" s="367"/>
      <c r="E26" s="329"/>
      <c r="F26" s="329"/>
      <c r="G26" s="329"/>
      <c r="H26" s="329"/>
      <c r="I26" s="329"/>
      <c r="J26" s="329"/>
      <c r="K26" s="329"/>
      <c r="L26" s="329"/>
    </row>
    <row r="27" spans="1:12">
      <c r="A27" s="366"/>
      <c r="B27" s="366"/>
      <c r="C27" s="367"/>
      <c r="D27" s="367"/>
      <c r="E27" s="329"/>
      <c r="F27" s="329"/>
      <c r="G27" s="329"/>
      <c r="H27" s="329"/>
      <c r="I27" s="329"/>
      <c r="J27" s="329"/>
      <c r="K27" s="329"/>
      <c r="L27" s="329"/>
    </row>
    <row r="28" spans="1:12">
      <c r="A28" s="366"/>
      <c r="B28" s="366"/>
      <c r="C28" s="367"/>
      <c r="D28" s="367"/>
      <c r="E28" s="329"/>
      <c r="F28" s="329"/>
      <c r="G28" s="329"/>
      <c r="H28" s="329"/>
      <c r="I28" s="329"/>
      <c r="J28" s="329"/>
      <c r="K28" s="329"/>
      <c r="L28" s="329"/>
    </row>
    <row r="29" spans="1:12">
      <c r="A29" s="366"/>
      <c r="B29" s="366"/>
      <c r="C29" s="367"/>
      <c r="D29" s="367"/>
      <c r="E29" s="329"/>
      <c r="F29" s="329"/>
      <c r="G29" s="329"/>
      <c r="H29" s="329"/>
      <c r="I29" s="329"/>
      <c r="J29" s="329"/>
      <c r="K29" s="329"/>
      <c r="L29" s="329"/>
    </row>
    <row r="30" spans="1:12">
      <c r="A30" s="366"/>
      <c r="B30" s="366"/>
      <c r="C30" s="367"/>
      <c r="D30" s="367"/>
      <c r="E30" s="329"/>
      <c r="F30" s="329"/>
      <c r="G30" s="329"/>
      <c r="H30" s="329"/>
      <c r="I30" s="329"/>
      <c r="J30" s="329"/>
      <c r="K30" s="329"/>
      <c r="L30" s="329"/>
    </row>
    <row r="31" spans="1:12">
      <c r="A31" s="366"/>
      <c r="B31" s="366"/>
      <c r="C31" s="367"/>
      <c r="D31" s="367"/>
      <c r="E31" s="329"/>
      <c r="F31" s="329"/>
      <c r="G31" s="329"/>
      <c r="H31" s="329"/>
      <c r="I31" s="329"/>
      <c r="J31" s="329"/>
      <c r="K31" s="329"/>
      <c r="L31" s="329"/>
    </row>
    <row r="32" spans="1:12">
      <c r="A32" s="366"/>
      <c r="B32" s="366"/>
      <c r="C32" s="367"/>
      <c r="D32" s="367"/>
      <c r="E32" s="329"/>
      <c r="F32" s="329"/>
      <c r="G32" s="329"/>
      <c r="H32" s="329"/>
      <c r="I32" s="329"/>
      <c r="J32" s="329"/>
      <c r="K32" s="329"/>
      <c r="L32" s="329"/>
    </row>
    <row r="33" spans="1:12">
      <c r="A33" s="366"/>
      <c r="B33" s="366"/>
      <c r="C33" s="367"/>
      <c r="D33" s="367"/>
      <c r="E33" s="329"/>
      <c r="F33" s="329"/>
      <c r="G33" s="329"/>
      <c r="H33" s="329"/>
      <c r="I33" s="329"/>
      <c r="J33" s="329"/>
      <c r="K33" s="329"/>
      <c r="L33" s="329"/>
    </row>
    <row r="34" spans="1:12">
      <c r="A34" s="366"/>
      <c r="B34" s="366"/>
      <c r="C34" s="367"/>
      <c r="D34" s="367"/>
      <c r="E34" s="329"/>
      <c r="F34" s="329"/>
      <c r="G34" s="329"/>
      <c r="H34" s="329"/>
      <c r="I34" s="329"/>
      <c r="J34" s="329"/>
      <c r="K34" s="329"/>
      <c r="L34" s="329"/>
    </row>
    <row r="35" spans="1:12">
      <c r="A35" s="366"/>
      <c r="B35" s="366"/>
      <c r="C35" s="367"/>
      <c r="D35" s="367"/>
      <c r="E35" s="329"/>
      <c r="F35" s="329"/>
      <c r="G35" s="329"/>
      <c r="H35" s="329"/>
      <c r="I35" s="329"/>
      <c r="J35" s="329"/>
      <c r="K35" s="329"/>
      <c r="L35" s="329"/>
    </row>
    <row r="36" spans="1:12">
      <c r="A36" s="366"/>
      <c r="B36" s="366"/>
      <c r="C36" s="367"/>
      <c r="D36" s="367"/>
      <c r="E36" s="329"/>
      <c r="F36" s="329"/>
      <c r="G36" s="329"/>
      <c r="H36" s="329"/>
      <c r="I36" s="329"/>
      <c r="J36" s="329"/>
      <c r="K36" s="329"/>
      <c r="L36" s="329"/>
    </row>
    <row r="37" spans="1:12">
      <c r="A37" s="366"/>
      <c r="B37" s="366"/>
      <c r="C37" s="367"/>
      <c r="D37" s="367"/>
      <c r="E37" s="329"/>
      <c r="F37" s="329"/>
      <c r="G37" s="329"/>
      <c r="H37" s="329"/>
      <c r="I37" s="329"/>
      <c r="J37" s="329"/>
      <c r="K37" s="329"/>
      <c r="L37" s="329"/>
    </row>
    <row r="38" spans="1:12">
      <c r="A38" s="366"/>
      <c r="B38" s="366"/>
      <c r="C38" s="367"/>
      <c r="D38" s="367"/>
      <c r="E38" s="329"/>
      <c r="F38" s="329"/>
      <c r="G38" s="329"/>
      <c r="H38" s="329"/>
      <c r="I38" s="329"/>
      <c r="J38" s="329"/>
      <c r="K38" s="329"/>
      <c r="L38" s="329"/>
    </row>
    <row r="39" spans="1:12">
      <c r="A39" s="366"/>
      <c r="B39" s="366"/>
      <c r="C39" s="367"/>
      <c r="D39" s="367"/>
      <c r="E39" s="329"/>
      <c r="F39" s="329"/>
      <c r="G39" s="329"/>
      <c r="H39" s="329"/>
      <c r="I39" s="329"/>
      <c r="J39" s="329"/>
      <c r="K39" s="329"/>
      <c r="L39" s="329"/>
    </row>
    <row r="40" spans="1:12">
      <c r="A40" s="366"/>
      <c r="B40" s="366"/>
      <c r="C40" s="367"/>
      <c r="D40" s="367"/>
      <c r="E40" s="329"/>
      <c r="F40" s="329"/>
      <c r="G40" s="329"/>
      <c r="H40" s="329"/>
      <c r="I40" s="329"/>
      <c r="J40" s="329"/>
      <c r="K40" s="329"/>
      <c r="L40" s="329"/>
    </row>
    <row r="41" spans="1:12">
      <c r="A41" s="366"/>
      <c r="B41" s="366"/>
      <c r="C41" s="367"/>
      <c r="D41" s="367"/>
      <c r="E41" s="329"/>
      <c r="F41" s="329"/>
      <c r="G41" s="329"/>
      <c r="H41" s="329"/>
      <c r="I41" s="329"/>
      <c r="J41" s="329"/>
      <c r="K41" s="329"/>
      <c r="L41" s="329"/>
    </row>
    <row r="42" spans="1:12">
      <c r="A42" s="366"/>
      <c r="B42" s="366"/>
      <c r="C42" s="367"/>
      <c r="D42" s="367"/>
      <c r="E42" s="329"/>
      <c r="F42" s="329"/>
      <c r="G42" s="329"/>
      <c r="H42" s="329"/>
      <c r="I42" s="329"/>
      <c r="J42" s="329"/>
      <c r="K42" s="329"/>
      <c r="L42" s="329"/>
    </row>
    <row r="43" spans="1:12">
      <c r="A43" s="366"/>
      <c r="B43" s="366"/>
      <c r="C43" s="367"/>
      <c r="D43" s="367"/>
      <c r="E43" s="329"/>
      <c r="F43" s="329"/>
      <c r="G43" s="329"/>
      <c r="H43" s="329"/>
      <c r="I43" s="329"/>
      <c r="J43" s="329"/>
      <c r="K43" s="329"/>
      <c r="L43" s="329"/>
    </row>
    <row r="44" spans="1:12">
      <c r="A44" s="366"/>
      <c r="B44" s="366"/>
      <c r="C44" s="367"/>
      <c r="D44" s="367"/>
      <c r="E44" s="329"/>
      <c r="F44" s="329"/>
      <c r="G44" s="329"/>
      <c r="H44" s="329"/>
      <c r="I44" s="329"/>
      <c r="J44" s="329"/>
      <c r="K44" s="329"/>
      <c r="L44" s="329"/>
    </row>
    <row r="45" spans="1:12">
      <c r="A45" s="366"/>
      <c r="B45" s="366"/>
      <c r="C45" s="367"/>
      <c r="D45" s="367"/>
      <c r="E45" s="329"/>
      <c r="F45" s="329"/>
      <c r="G45" s="329"/>
      <c r="H45" s="329"/>
      <c r="I45" s="329"/>
      <c r="J45" s="329"/>
      <c r="K45" s="329"/>
      <c r="L45" s="329"/>
    </row>
    <row r="46" spans="1:12">
      <c r="A46" s="366"/>
      <c r="B46" s="366"/>
      <c r="C46" s="367"/>
      <c r="D46" s="367"/>
      <c r="E46" s="329"/>
      <c r="F46" s="329"/>
      <c r="G46" s="329"/>
      <c r="H46" s="329"/>
      <c r="I46" s="329"/>
      <c r="J46" s="329"/>
      <c r="K46" s="329"/>
      <c r="L46" s="329"/>
    </row>
    <row r="47" spans="1:12">
      <c r="A47" s="366"/>
      <c r="B47" s="366"/>
      <c r="C47" s="367"/>
      <c r="D47" s="367"/>
      <c r="E47" s="329"/>
      <c r="F47" s="329"/>
      <c r="G47" s="329"/>
      <c r="H47" s="329"/>
      <c r="I47" s="329"/>
      <c r="J47" s="329"/>
      <c r="K47" s="329"/>
      <c r="L47" s="329"/>
    </row>
  </sheetData>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364D9-B486-4AB0-B7F8-AE1058A7C03C}">
  <sheetPr>
    <tabColor rgb="FF92D050"/>
  </sheetPr>
  <dimension ref="B2:AA72"/>
  <sheetViews>
    <sheetView showGridLines="0" zoomScale="83" zoomScaleNormal="83" workbookViewId="0">
      <pane xSplit="2" ySplit="8" topLeftCell="C14" activePane="bottomRight" state="frozen"/>
      <selection activeCell="AA57" sqref="AA57"/>
      <selection pane="topRight" activeCell="AA57" sqref="AA57"/>
      <selection pane="bottomLeft" activeCell="AA57" sqref="AA57"/>
      <selection pane="bottomRight" activeCell="L23" sqref="L23"/>
    </sheetView>
  </sheetViews>
  <sheetFormatPr defaultColWidth="9.125" defaultRowHeight="12.75"/>
  <cols>
    <col min="1" max="1" width="2.875" style="425" customWidth="1"/>
    <col min="2" max="2" width="56" style="425" customWidth="1"/>
    <col min="3" max="3" width="11.5" style="425" bestFit="1" customWidth="1"/>
    <col min="4" max="4" width="14.875" style="425" customWidth="1"/>
    <col min="5" max="5" width="11.375" style="427" hidden="1" customWidth="1"/>
    <col min="6" max="6" width="11.875" style="427" hidden="1" customWidth="1"/>
    <col min="7" max="7" width="11.375" style="427" hidden="1" customWidth="1"/>
    <col min="8" max="10" width="11.375" style="428" hidden="1" customWidth="1"/>
    <col min="11" max="11" width="11.375" style="428" customWidth="1"/>
    <col min="12" max="12" width="11.375" style="429" customWidth="1"/>
    <col min="13" max="13" width="5.625" style="425" customWidth="1"/>
    <col min="14" max="14" width="12" style="425" customWidth="1"/>
    <col min="15" max="15" width="12.375" style="425" customWidth="1"/>
    <col min="16" max="16" width="11.5" style="425" customWidth="1"/>
    <col min="17" max="17" width="9.125" style="425" customWidth="1"/>
    <col min="18" max="18" width="13.875" style="425" customWidth="1"/>
    <col min="19" max="19" width="13.25" style="425" customWidth="1"/>
    <col min="20" max="20" width="14.25" style="425" customWidth="1"/>
    <col min="21" max="21" width="2.125" style="425" customWidth="1"/>
    <col min="22" max="22" width="15.125" style="425" hidden="1" customWidth="1"/>
    <col min="23" max="23" width="18.125" style="425" hidden="1" customWidth="1"/>
    <col min="24" max="24" width="15.125" style="425" hidden="1" customWidth="1"/>
    <col min="25" max="25" width="19.75" style="425" hidden="1" customWidth="1"/>
    <col min="26" max="26" width="66.75" style="430" customWidth="1"/>
    <col min="27" max="27" width="29.125" style="425" customWidth="1"/>
    <col min="28" max="28" width="12.625" style="425" customWidth="1"/>
    <col min="29" max="29" width="9.125" style="425" customWidth="1"/>
    <col min="30" max="16384" width="9.125" style="425"/>
  </cols>
  <sheetData>
    <row r="2" spans="2:26" ht="15">
      <c r="C2" s="426" t="s">
        <v>1092</v>
      </c>
    </row>
    <row r="3" spans="2:26" ht="15">
      <c r="C3" s="426" t="s">
        <v>1093</v>
      </c>
    </row>
    <row r="4" spans="2:26" ht="15">
      <c r="C4" s="426" t="s">
        <v>1094</v>
      </c>
    </row>
    <row r="5" spans="2:26" ht="13.5" thickBot="1">
      <c r="J5" s="428" t="s">
        <v>360</v>
      </c>
    </row>
    <row r="6" spans="2:26" ht="13.5" thickBot="1">
      <c r="B6" s="431" t="s">
        <v>383</v>
      </c>
      <c r="C6" s="432"/>
      <c r="D6" s="432"/>
      <c r="E6" s="432"/>
      <c r="F6" s="433"/>
      <c r="G6" s="433"/>
      <c r="H6" s="432"/>
      <c r="I6" s="432"/>
      <c r="J6" s="432"/>
      <c r="K6" s="432"/>
      <c r="L6" s="434"/>
      <c r="M6" s="432"/>
      <c r="N6" s="432"/>
      <c r="O6" s="432"/>
      <c r="P6" s="432"/>
      <c r="Q6" s="432"/>
      <c r="R6" s="432"/>
      <c r="S6" s="432"/>
      <c r="T6" s="435"/>
      <c r="V6" s="1157" t="s">
        <v>384</v>
      </c>
      <c r="W6" s="1157"/>
      <c r="X6" s="1157"/>
      <c r="Y6" s="1157"/>
      <c r="Z6" s="1157"/>
    </row>
    <row r="7" spans="2:26" ht="39" thickBot="1">
      <c r="B7" s="436" t="s">
        <v>1</v>
      </c>
      <c r="C7" s="437" t="s">
        <v>2</v>
      </c>
      <c r="D7" s="437" t="s">
        <v>3</v>
      </c>
      <c r="E7" s="438">
        <v>2017</v>
      </c>
      <c r="F7" s="439">
        <v>2018</v>
      </c>
      <c r="G7" s="439">
        <v>2019</v>
      </c>
      <c r="H7" s="439">
        <v>2020</v>
      </c>
      <c r="I7" s="439">
        <v>2021</v>
      </c>
      <c r="J7" s="439" t="s">
        <v>362</v>
      </c>
      <c r="K7" s="439">
        <v>2023</v>
      </c>
      <c r="L7" s="437">
        <v>2024</v>
      </c>
      <c r="M7" s="440" t="s">
        <v>4</v>
      </c>
      <c r="N7" s="440" t="s">
        <v>5</v>
      </c>
      <c r="O7" s="440" t="s">
        <v>6</v>
      </c>
      <c r="P7" s="440" t="s">
        <v>7</v>
      </c>
      <c r="Q7" s="440" t="s">
        <v>8</v>
      </c>
      <c r="R7" s="440" t="s">
        <v>1095</v>
      </c>
      <c r="S7" s="440" t="s">
        <v>1096</v>
      </c>
      <c r="T7" s="441" t="s">
        <v>11</v>
      </c>
      <c r="V7" s="442" t="s">
        <v>385</v>
      </c>
      <c r="W7" s="441" t="s">
        <v>386</v>
      </c>
      <c r="X7" s="441" t="s">
        <v>387</v>
      </c>
      <c r="Y7" s="441" t="s">
        <v>388</v>
      </c>
      <c r="Z7" s="441" t="s">
        <v>1097</v>
      </c>
    </row>
    <row r="8" spans="2:26">
      <c r="B8" s="443" t="s">
        <v>390</v>
      </c>
      <c r="C8" s="444"/>
      <c r="D8" s="444"/>
      <c r="E8" s="444"/>
      <c r="F8" s="445"/>
      <c r="G8" s="445"/>
      <c r="H8" s="444"/>
      <c r="I8" s="444"/>
      <c r="J8" s="444"/>
      <c r="K8" s="444"/>
      <c r="L8" s="446"/>
      <c r="M8" s="444"/>
      <c r="N8" s="444"/>
      <c r="O8" s="444"/>
      <c r="P8" s="444"/>
      <c r="Q8" s="444"/>
      <c r="R8" s="444"/>
      <c r="S8" s="444"/>
      <c r="T8" s="447"/>
      <c r="U8" s="448"/>
      <c r="V8" s="1154"/>
      <c r="W8" s="1155"/>
      <c r="X8" s="1155"/>
      <c r="Y8" s="1155"/>
      <c r="Z8" s="1156"/>
    </row>
    <row r="9" spans="2:26">
      <c r="B9" s="449" t="s">
        <v>391</v>
      </c>
      <c r="C9" s="450" t="s">
        <v>64</v>
      </c>
      <c r="D9" s="451" t="s">
        <v>64</v>
      </c>
      <c r="E9" s="452">
        <v>0.151</v>
      </c>
      <c r="F9" s="452">
        <v>0.157</v>
      </c>
      <c r="G9" s="452">
        <v>0.16700000000000001</v>
      </c>
      <c r="H9" s="452">
        <v>0.17199999999999999</v>
      </c>
      <c r="I9" s="452">
        <v>0.17542150923580363</v>
      </c>
      <c r="J9" s="452">
        <v>0.18099999999999999</v>
      </c>
      <c r="K9" s="452">
        <v>0.188</v>
      </c>
      <c r="L9" s="453">
        <f>K9</f>
        <v>0.188</v>
      </c>
      <c r="M9" s="454"/>
      <c r="N9" s="454" t="s">
        <v>260</v>
      </c>
      <c r="O9" s="454" t="s">
        <v>261</v>
      </c>
      <c r="P9" s="454" t="s">
        <v>261</v>
      </c>
      <c r="Q9" s="454" t="s">
        <v>261</v>
      </c>
      <c r="R9" s="454" t="s">
        <v>261</v>
      </c>
      <c r="S9" s="454" t="s">
        <v>261</v>
      </c>
      <c r="T9" s="455" t="s">
        <v>261</v>
      </c>
      <c r="V9" s="456"/>
      <c r="W9" s="457"/>
      <c r="X9" s="457"/>
      <c r="Y9" s="457"/>
      <c r="Z9" s="458"/>
    </row>
    <row r="10" spans="2:26" ht="25.5">
      <c r="B10" s="449" t="s">
        <v>392</v>
      </c>
      <c r="C10" s="450" t="s">
        <v>64</v>
      </c>
      <c r="D10" s="451" t="s">
        <v>64</v>
      </c>
      <c r="E10" s="452"/>
      <c r="F10" s="452"/>
      <c r="G10" s="452">
        <v>6.63</v>
      </c>
      <c r="H10" s="452">
        <v>4.5</v>
      </c>
      <c r="I10" s="452">
        <v>5</v>
      </c>
      <c r="J10" s="452">
        <v>5.16</v>
      </c>
      <c r="K10" s="452">
        <v>5.58</v>
      </c>
      <c r="L10" s="453">
        <f t="shared" ref="L10:L12" si="0">K10</f>
        <v>5.58</v>
      </c>
      <c r="M10" s="454"/>
      <c r="N10" s="454" t="s">
        <v>260</v>
      </c>
      <c r="O10" s="454" t="s">
        <v>261</v>
      </c>
      <c r="P10" s="454" t="s">
        <v>261</v>
      </c>
      <c r="Q10" s="454" t="s">
        <v>261</v>
      </c>
      <c r="R10" s="454" t="s">
        <v>261</v>
      </c>
      <c r="S10" s="454" t="s">
        <v>261</v>
      </c>
      <c r="T10" s="455" t="s">
        <v>261</v>
      </c>
      <c r="V10" s="456"/>
      <c r="W10" s="457"/>
      <c r="X10" s="457"/>
      <c r="Y10" s="457"/>
      <c r="Z10" s="458" t="s">
        <v>1098</v>
      </c>
    </row>
    <row r="11" spans="2:26">
      <c r="B11" s="449" t="s">
        <v>393</v>
      </c>
      <c r="C11" s="450" t="s">
        <v>64</v>
      </c>
      <c r="D11" s="451" t="s">
        <v>64</v>
      </c>
      <c r="E11" s="452"/>
      <c r="F11" s="452"/>
      <c r="G11" s="452"/>
      <c r="H11" s="452">
        <v>1.5</v>
      </c>
      <c r="I11" s="452">
        <v>1.5</v>
      </c>
      <c r="J11" s="452">
        <v>1.5</v>
      </c>
      <c r="K11" s="452">
        <v>1.5</v>
      </c>
      <c r="L11" s="453">
        <f t="shared" si="0"/>
        <v>1.5</v>
      </c>
      <c r="M11" s="454"/>
      <c r="N11" s="454" t="s">
        <v>260</v>
      </c>
      <c r="O11" s="454" t="s">
        <v>261</v>
      </c>
      <c r="P11" s="454" t="s">
        <v>261</v>
      </c>
      <c r="Q11" s="454" t="s">
        <v>261</v>
      </c>
      <c r="R11" s="454" t="s">
        <v>261</v>
      </c>
      <c r="S11" s="454" t="s">
        <v>261</v>
      </c>
      <c r="T11" s="455" t="s">
        <v>261</v>
      </c>
      <c r="V11" s="456"/>
      <c r="W11" s="457"/>
      <c r="X11" s="457"/>
      <c r="Y11" s="457"/>
      <c r="Z11" s="458"/>
    </row>
    <row r="12" spans="2:26">
      <c r="B12" s="449" t="s">
        <v>1099</v>
      </c>
      <c r="C12" s="450" t="s">
        <v>688</v>
      </c>
      <c r="D12" s="451" t="s">
        <v>64</v>
      </c>
      <c r="E12" s="452"/>
      <c r="F12" s="452"/>
      <c r="G12" s="452"/>
      <c r="H12" s="452">
        <v>1.5</v>
      </c>
      <c r="I12" s="452"/>
      <c r="J12" s="452">
        <v>3.5</v>
      </c>
      <c r="K12" s="452">
        <v>3.5</v>
      </c>
      <c r="L12" s="453">
        <f t="shared" si="0"/>
        <v>3.5</v>
      </c>
      <c r="M12" s="454"/>
      <c r="N12" s="454" t="s">
        <v>260</v>
      </c>
      <c r="O12" s="454" t="s">
        <v>261</v>
      </c>
      <c r="P12" s="454" t="s">
        <v>261</v>
      </c>
      <c r="Q12" s="454" t="s">
        <v>261</v>
      </c>
      <c r="R12" s="454" t="s">
        <v>261</v>
      </c>
      <c r="S12" s="454" t="s">
        <v>261</v>
      </c>
      <c r="T12" s="455" t="s">
        <v>261</v>
      </c>
      <c r="V12" s="456"/>
      <c r="W12" s="457"/>
      <c r="X12" s="457"/>
      <c r="Y12" s="457"/>
      <c r="Z12" s="458"/>
    </row>
    <row r="13" spans="2:26">
      <c r="B13" s="459" t="s">
        <v>394</v>
      </c>
      <c r="C13" s="460"/>
      <c r="D13" s="460"/>
      <c r="E13" s="460"/>
      <c r="F13" s="461"/>
      <c r="G13" s="461"/>
      <c r="H13" s="460"/>
      <c r="I13" s="460"/>
      <c r="J13" s="460"/>
      <c r="K13" s="460"/>
      <c r="L13" s="462"/>
      <c r="M13" s="460"/>
      <c r="N13" s="460"/>
      <c r="O13" s="460"/>
      <c r="P13" s="460"/>
      <c r="Q13" s="460"/>
      <c r="R13" s="460"/>
      <c r="S13" s="460"/>
      <c r="T13" s="463"/>
      <c r="V13" s="1158"/>
      <c r="W13" s="1159"/>
      <c r="X13" s="1159"/>
      <c r="Y13" s="1159"/>
      <c r="Z13" s="1160"/>
    </row>
    <row r="14" spans="2:26" ht="129" customHeight="1">
      <c r="B14" s="464" t="s">
        <v>395</v>
      </c>
      <c r="C14" s="465">
        <v>1586</v>
      </c>
      <c r="D14" s="465">
        <v>1586</v>
      </c>
      <c r="E14" s="466">
        <v>87.6</v>
      </c>
      <c r="F14" s="466">
        <v>89.45</v>
      </c>
      <c r="G14" s="466">
        <v>95.47</v>
      </c>
      <c r="H14" s="466">
        <v>98.55</v>
      </c>
      <c r="I14" s="466">
        <v>100.44</v>
      </c>
      <c r="J14" s="466">
        <v>103.57</v>
      </c>
      <c r="K14" s="466">
        <v>112.1</v>
      </c>
      <c r="L14" s="467">
        <f>K14</f>
        <v>112.1</v>
      </c>
      <c r="M14" s="468"/>
      <c r="N14" s="469" t="s">
        <v>260</v>
      </c>
      <c r="O14" s="469" t="s">
        <v>260</v>
      </c>
      <c r="P14" s="469" t="s">
        <v>261</v>
      </c>
      <c r="Q14" s="469" t="s">
        <v>261</v>
      </c>
      <c r="R14" s="469" t="s">
        <v>261</v>
      </c>
      <c r="S14" s="469" t="s">
        <v>260</v>
      </c>
      <c r="T14" s="470" t="s">
        <v>260</v>
      </c>
      <c r="V14" s="456"/>
      <c r="W14" s="457"/>
      <c r="X14" s="457"/>
      <c r="Y14" s="457"/>
      <c r="Z14" s="458" t="s">
        <v>1100</v>
      </c>
    </row>
    <row r="15" spans="2:26" ht="94.5" customHeight="1">
      <c r="B15" s="464" t="s">
        <v>396</v>
      </c>
      <c r="C15" s="465">
        <v>8020</v>
      </c>
      <c r="D15" s="465">
        <v>8020</v>
      </c>
      <c r="E15" s="466">
        <v>116.4</v>
      </c>
      <c r="F15" s="466">
        <v>118.9</v>
      </c>
      <c r="G15" s="466">
        <v>126.91</v>
      </c>
      <c r="H15" s="466">
        <v>131.01</v>
      </c>
      <c r="I15" s="466">
        <v>133.52000000000001</v>
      </c>
      <c r="J15" s="466">
        <v>137.68</v>
      </c>
      <c r="K15" s="466">
        <v>149.03</v>
      </c>
      <c r="L15" s="467">
        <f t="shared" ref="L15:L19" si="1">K15</f>
        <v>149.03</v>
      </c>
      <c r="M15" s="468"/>
      <c r="N15" s="469" t="s">
        <v>260</v>
      </c>
      <c r="O15" s="469" t="s">
        <v>260</v>
      </c>
      <c r="P15" s="469" t="s">
        <v>261</v>
      </c>
      <c r="Q15" s="469" t="s">
        <v>261</v>
      </c>
      <c r="R15" s="469" t="s">
        <v>261</v>
      </c>
      <c r="S15" s="469" t="s">
        <v>260</v>
      </c>
      <c r="T15" s="470" t="s">
        <v>261</v>
      </c>
      <c r="V15" s="456"/>
      <c r="W15" s="457"/>
      <c r="X15" s="457"/>
      <c r="Y15" s="457"/>
      <c r="Z15" s="458" t="s">
        <v>1101</v>
      </c>
    </row>
    <row r="16" spans="2:26">
      <c r="B16" s="464" t="s">
        <v>397</v>
      </c>
      <c r="C16" s="465">
        <v>8020</v>
      </c>
      <c r="D16" s="465">
        <v>8021</v>
      </c>
      <c r="E16" s="466">
        <v>116.4</v>
      </c>
      <c r="F16" s="466">
        <v>118.9</v>
      </c>
      <c r="G16" s="466">
        <v>126.91</v>
      </c>
      <c r="H16" s="466">
        <v>131.01</v>
      </c>
      <c r="I16" s="466">
        <v>133.52000000000001</v>
      </c>
      <c r="J16" s="466">
        <v>137.68</v>
      </c>
      <c r="K16" s="466">
        <f>K15</f>
        <v>149.03</v>
      </c>
      <c r="L16" s="467">
        <f t="shared" si="1"/>
        <v>149.03</v>
      </c>
      <c r="M16" s="468"/>
      <c r="N16" s="469" t="s">
        <v>260</v>
      </c>
      <c r="O16" s="469" t="s">
        <v>260</v>
      </c>
      <c r="P16" s="469" t="s">
        <v>261</v>
      </c>
      <c r="Q16" s="469" t="s">
        <v>261</v>
      </c>
      <c r="R16" s="469" t="s">
        <v>261</v>
      </c>
      <c r="S16" s="469" t="s">
        <v>260</v>
      </c>
      <c r="T16" s="470" t="s">
        <v>260</v>
      </c>
      <c r="V16" s="456"/>
      <c r="W16" s="457"/>
      <c r="X16" s="457"/>
      <c r="Y16" s="457"/>
      <c r="Z16" s="458"/>
    </row>
    <row r="17" spans="2:26">
      <c r="B17" s="464" t="s">
        <v>398</v>
      </c>
      <c r="C17" s="465">
        <v>8020</v>
      </c>
      <c r="D17" s="465">
        <v>8022</v>
      </c>
      <c r="E17" s="466">
        <v>116.4</v>
      </c>
      <c r="F17" s="466">
        <v>118.9</v>
      </c>
      <c r="G17" s="466">
        <v>126.91</v>
      </c>
      <c r="H17" s="466">
        <v>131.01</v>
      </c>
      <c r="I17" s="466">
        <v>133.52000000000001</v>
      </c>
      <c r="J17" s="466">
        <v>137.68</v>
      </c>
      <c r="K17" s="466">
        <f t="shared" ref="K17:K19" si="2">K16</f>
        <v>149.03</v>
      </c>
      <c r="L17" s="467">
        <f t="shared" si="1"/>
        <v>149.03</v>
      </c>
      <c r="M17" s="468"/>
      <c r="N17" s="469" t="s">
        <v>260</v>
      </c>
      <c r="O17" s="469" t="s">
        <v>260</v>
      </c>
      <c r="P17" s="469" t="s">
        <v>261</v>
      </c>
      <c r="Q17" s="469" t="s">
        <v>261</v>
      </c>
      <c r="R17" s="469" t="s">
        <v>261</v>
      </c>
      <c r="S17" s="469" t="s">
        <v>260</v>
      </c>
      <c r="T17" s="470" t="s">
        <v>260</v>
      </c>
      <c r="V17" s="456"/>
      <c r="W17" s="457"/>
      <c r="X17" s="457"/>
      <c r="Y17" s="457"/>
      <c r="Z17" s="458"/>
    </row>
    <row r="18" spans="2:26">
      <c r="B18" s="464" t="s">
        <v>399</v>
      </c>
      <c r="C18" s="465">
        <v>8020</v>
      </c>
      <c r="D18" s="465">
        <v>8023</v>
      </c>
      <c r="E18" s="466">
        <v>116.4</v>
      </c>
      <c r="F18" s="466">
        <v>118.9</v>
      </c>
      <c r="G18" s="466">
        <v>126.91</v>
      </c>
      <c r="H18" s="466">
        <v>131.01</v>
      </c>
      <c r="I18" s="466">
        <v>133.52000000000001</v>
      </c>
      <c r="J18" s="466">
        <v>137.68</v>
      </c>
      <c r="K18" s="466">
        <f t="shared" si="2"/>
        <v>149.03</v>
      </c>
      <c r="L18" s="467">
        <f t="shared" si="1"/>
        <v>149.03</v>
      </c>
      <c r="M18" s="468"/>
      <c r="N18" s="469" t="s">
        <v>260</v>
      </c>
      <c r="O18" s="469" t="s">
        <v>260</v>
      </c>
      <c r="P18" s="469" t="s">
        <v>261</v>
      </c>
      <c r="Q18" s="469" t="s">
        <v>261</v>
      </c>
      <c r="R18" s="469" t="s">
        <v>261</v>
      </c>
      <c r="S18" s="469" t="s">
        <v>260</v>
      </c>
      <c r="T18" s="470" t="s">
        <v>260</v>
      </c>
      <c r="V18" s="456"/>
      <c r="W18" s="457"/>
      <c r="X18" s="457"/>
      <c r="Y18" s="457"/>
      <c r="Z18" s="458"/>
    </row>
    <row r="19" spans="2:26" ht="13.5" thickBot="1">
      <c r="B19" s="471" t="s">
        <v>400</v>
      </c>
      <c r="C19" s="472">
        <v>8020</v>
      </c>
      <c r="D19" s="472">
        <v>8024</v>
      </c>
      <c r="E19" s="473">
        <v>116.4</v>
      </c>
      <c r="F19" s="473">
        <v>118.9</v>
      </c>
      <c r="G19" s="473">
        <v>126.91</v>
      </c>
      <c r="H19" s="473">
        <v>131.01</v>
      </c>
      <c r="I19" s="473">
        <v>133.52000000000001</v>
      </c>
      <c r="J19" s="473">
        <v>137.68</v>
      </c>
      <c r="K19" s="473">
        <f t="shared" si="2"/>
        <v>149.03</v>
      </c>
      <c r="L19" s="467">
        <f t="shared" si="1"/>
        <v>149.03</v>
      </c>
      <c r="M19" s="474"/>
      <c r="N19" s="475" t="s">
        <v>260</v>
      </c>
      <c r="O19" s="475" t="s">
        <v>260</v>
      </c>
      <c r="P19" s="475" t="s">
        <v>261</v>
      </c>
      <c r="Q19" s="475" t="s">
        <v>261</v>
      </c>
      <c r="R19" s="469" t="s">
        <v>261</v>
      </c>
      <c r="S19" s="475" t="s">
        <v>260</v>
      </c>
      <c r="T19" s="476" t="s">
        <v>260</v>
      </c>
      <c r="V19" s="477"/>
      <c r="W19" s="478"/>
      <c r="X19" s="478"/>
      <c r="Y19" s="478"/>
      <c r="Z19" s="479"/>
    </row>
    <row r="20" spans="2:26" ht="13.5" hidden="1" thickBot="1">
      <c r="B20" s="480" t="s">
        <v>401</v>
      </c>
      <c r="C20" s="481"/>
      <c r="D20" s="481"/>
      <c r="E20" s="481"/>
      <c r="F20" s="482"/>
      <c r="G20" s="482"/>
      <c r="H20" s="481"/>
      <c r="I20" s="481"/>
      <c r="J20" s="481"/>
      <c r="K20" s="481"/>
      <c r="L20" s="483"/>
      <c r="M20" s="481"/>
      <c r="N20" s="481"/>
      <c r="O20" s="481"/>
      <c r="P20" s="481"/>
      <c r="Q20" s="481"/>
      <c r="R20" s="481"/>
      <c r="S20" s="481"/>
      <c r="T20" s="484"/>
      <c r="V20" s="1158"/>
      <c r="W20" s="1159"/>
      <c r="X20" s="1159"/>
      <c r="Y20" s="1159"/>
      <c r="Z20" s="1160"/>
    </row>
    <row r="21" spans="2:26" ht="13.5" hidden="1" thickBot="1">
      <c r="B21" s="485" t="s">
        <v>1102</v>
      </c>
      <c r="C21" s="486"/>
      <c r="D21" s="487"/>
      <c r="E21" s="488" t="s">
        <v>64</v>
      </c>
      <c r="F21" s="488" t="s">
        <v>64</v>
      </c>
      <c r="G21" s="488"/>
      <c r="H21" s="489"/>
      <c r="I21" s="489"/>
      <c r="J21" s="489">
        <v>401.76</v>
      </c>
      <c r="K21" s="489" t="s">
        <v>402</v>
      </c>
      <c r="L21" s="490" t="s">
        <v>688</v>
      </c>
      <c r="M21" s="487"/>
      <c r="N21" s="487" t="s">
        <v>261</v>
      </c>
      <c r="O21" s="487" t="s">
        <v>261</v>
      </c>
      <c r="P21" s="487" t="s">
        <v>261</v>
      </c>
      <c r="Q21" s="487" t="s">
        <v>261</v>
      </c>
      <c r="R21" s="487"/>
      <c r="S21" s="487" t="s">
        <v>261</v>
      </c>
      <c r="T21" s="491" t="s">
        <v>261</v>
      </c>
      <c r="V21" s="492"/>
      <c r="W21" s="492"/>
      <c r="X21" s="492"/>
      <c r="Y21" s="492"/>
      <c r="Z21" s="493"/>
    </row>
    <row r="22" spans="2:26">
      <c r="B22" s="494" t="s">
        <v>1103</v>
      </c>
      <c r="C22" s="495"/>
      <c r="D22" s="495"/>
      <c r="E22" s="495"/>
      <c r="F22" s="496"/>
      <c r="G22" s="496"/>
      <c r="H22" s="495"/>
      <c r="I22" s="495"/>
      <c r="J22" s="495"/>
      <c r="K22" s="495"/>
      <c r="L22" s="497"/>
      <c r="M22" s="495"/>
      <c r="N22" s="495"/>
      <c r="O22" s="495"/>
      <c r="P22" s="495"/>
      <c r="Q22" s="495"/>
      <c r="R22" s="495"/>
      <c r="S22" s="495"/>
      <c r="T22" s="498"/>
      <c r="V22" s="1154"/>
      <c r="W22" s="1155"/>
      <c r="X22" s="1155"/>
      <c r="Y22" s="1155"/>
      <c r="Z22" s="1156"/>
    </row>
    <row r="23" spans="2:26" ht="105.75" customHeight="1">
      <c r="B23" s="499" t="s">
        <v>403</v>
      </c>
      <c r="C23" s="465">
        <v>1580</v>
      </c>
      <c r="D23" s="465">
        <v>1582</v>
      </c>
      <c r="E23" s="466">
        <v>11.7</v>
      </c>
      <c r="F23" s="466">
        <v>11.95</v>
      </c>
      <c r="G23" s="466">
        <v>12.74</v>
      </c>
      <c r="H23" s="466">
        <v>13.15</v>
      </c>
      <c r="I23" s="466">
        <v>13.4</v>
      </c>
      <c r="J23" s="466">
        <v>13.82</v>
      </c>
      <c r="K23" s="466">
        <v>14.96</v>
      </c>
      <c r="L23" s="467">
        <f>K23</f>
        <v>14.96</v>
      </c>
      <c r="M23" s="468"/>
      <c r="N23" s="469" t="s">
        <v>260</v>
      </c>
      <c r="O23" s="469" t="s">
        <v>260</v>
      </c>
      <c r="P23" s="469" t="s">
        <v>261</v>
      </c>
      <c r="Q23" s="469" t="s">
        <v>261</v>
      </c>
      <c r="R23" s="469" t="s">
        <v>261</v>
      </c>
      <c r="S23" s="469" t="s">
        <v>260</v>
      </c>
      <c r="T23" s="470" t="s">
        <v>260</v>
      </c>
      <c r="V23" s="456"/>
      <c r="W23" s="457"/>
      <c r="X23" s="457"/>
      <c r="Y23" s="457"/>
      <c r="Z23" s="458" t="s">
        <v>1104</v>
      </c>
    </row>
    <row r="24" spans="2:26">
      <c r="B24" s="499" t="s">
        <v>404</v>
      </c>
      <c r="C24" s="465">
        <v>1580</v>
      </c>
      <c r="D24" s="465">
        <v>1583</v>
      </c>
      <c r="E24" s="466">
        <v>11.7</v>
      </c>
      <c r="F24" s="466">
        <v>11.95</v>
      </c>
      <c r="G24" s="466">
        <v>12.74</v>
      </c>
      <c r="H24" s="466">
        <v>13.15</v>
      </c>
      <c r="I24" s="466">
        <v>13.4</v>
      </c>
      <c r="J24" s="466">
        <v>13.82</v>
      </c>
      <c r="K24" s="466">
        <v>14.96</v>
      </c>
      <c r="L24" s="467">
        <f t="shared" ref="L24:L31" si="3">K24</f>
        <v>14.96</v>
      </c>
      <c r="M24" s="468"/>
      <c r="N24" s="469" t="s">
        <v>260</v>
      </c>
      <c r="O24" s="469" t="s">
        <v>260</v>
      </c>
      <c r="P24" s="469" t="s">
        <v>261</v>
      </c>
      <c r="Q24" s="469" t="s">
        <v>261</v>
      </c>
      <c r="R24" s="469" t="s">
        <v>261</v>
      </c>
      <c r="S24" s="469" t="s">
        <v>260</v>
      </c>
      <c r="T24" s="470" t="s">
        <v>260</v>
      </c>
      <c r="V24" s="456"/>
      <c r="W24" s="457"/>
      <c r="X24" s="457"/>
      <c r="Y24" s="457"/>
      <c r="Z24" s="458"/>
    </row>
    <row r="25" spans="2:26">
      <c r="B25" s="499" t="s">
        <v>405</v>
      </c>
      <c r="C25" s="465">
        <v>1580</v>
      </c>
      <c r="D25" s="465">
        <v>1584</v>
      </c>
      <c r="E25" s="466">
        <v>11.7</v>
      </c>
      <c r="F25" s="466">
        <v>11.95</v>
      </c>
      <c r="G25" s="466">
        <v>12.74</v>
      </c>
      <c r="H25" s="466">
        <v>13.15</v>
      </c>
      <c r="I25" s="466">
        <v>13.4</v>
      </c>
      <c r="J25" s="466">
        <v>13.82</v>
      </c>
      <c r="K25" s="466">
        <v>14.96</v>
      </c>
      <c r="L25" s="467">
        <f t="shared" si="3"/>
        <v>14.96</v>
      </c>
      <c r="M25" s="468"/>
      <c r="N25" s="469" t="s">
        <v>260</v>
      </c>
      <c r="O25" s="469" t="s">
        <v>260</v>
      </c>
      <c r="P25" s="469" t="s">
        <v>261</v>
      </c>
      <c r="Q25" s="469" t="s">
        <v>261</v>
      </c>
      <c r="R25" s="469" t="s">
        <v>261</v>
      </c>
      <c r="S25" s="469" t="s">
        <v>260</v>
      </c>
      <c r="T25" s="470" t="s">
        <v>260</v>
      </c>
      <c r="V25" s="456"/>
      <c r="W25" s="457"/>
      <c r="X25" s="457"/>
      <c r="Y25" s="457"/>
      <c r="Z25" s="458"/>
    </row>
    <row r="26" spans="2:26">
      <c r="B26" s="499" t="s">
        <v>406</v>
      </c>
      <c r="C26" s="465">
        <v>1580</v>
      </c>
      <c r="D26" s="465">
        <v>1585</v>
      </c>
      <c r="E26" s="466">
        <v>11.7</v>
      </c>
      <c r="F26" s="466">
        <v>11.95</v>
      </c>
      <c r="G26" s="466">
        <v>12.74</v>
      </c>
      <c r="H26" s="466">
        <v>13.15</v>
      </c>
      <c r="I26" s="466">
        <v>13.4</v>
      </c>
      <c r="J26" s="466">
        <v>13.82</v>
      </c>
      <c r="K26" s="466">
        <v>14.96</v>
      </c>
      <c r="L26" s="467">
        <f t="shared" si="3"/>
        <v>14.96</v>
      </c>
      <c r="M26" s="468"/>
      <c r="N26" s="469" t="s">
        <v>260</v>
      </c>
      <c r="O26" s="469" t="s">
        <v>260</v>
      </c>
      <c r="P26" s="469" t="s">
        <v>261</v>
      </c>
      <c r="Q26" s="469" t="s">
        <v>261</v>
      </c>
      <c r="R26" s="469" t="s">
        <v>261</v>
      </c>
      <c r="S26" s="469" t="s">
        <v>260</v>
      </c>
      <c r="T26" s="470" t="s">
        <v>260</v>
      </c>
      <c r="V26" s="456"/>
      <c r="W26" s="457"/>
      <c r="X26" s="457"/>
      <c r="Y26" s="457"/>
      <c r="Z26" s="458"/>
    </row>
    <row r="27" spans="2:26" ht="110.25" customHeight="1">
      <c r="B27" s="500" t="s">
        <v>396</v>
      </c>
      <c r="C27" s="465">
        <v>8025</v>
      </c>
      <c r="D27" s="465">
        <v>8025</v>
      </c>
      <c r="E27" s="466">
        <v>1164</v>
      </c>
      <c r="F27" s="466">
        <v>1189</v>
      </c>
      <c r="G27" s="466">
        <v>1269.0999999999999</v>
      </c>
      <c r="H27" s="466">
        <v>1310.1400000000001</v>
      </c>
      <c r="I27" s="466">
        <v>1335.17</v>
      </c>
      <c r="J27" s="466">
        <v>1376.82</v>
      </c>
      <c r="K27" s="466">
        <v>1490.27</v>
      </c>
      <c r="L27" s="467">
        <f t="shared" si="3"/>
        <v>1490.27</v>
      </c>
      <c r="M27" s="468"/>
      <c r="N27" s="469" t="s">
        <v>260</v>
      </c>
      <c r="O27" s="469" t="s">
        <v>260</v>
      </c>
      <c r="P27" s="469" t="s">
        <v>261</v>
      </c>
      <c r="Q27" s="469" t="s">
        <v>261</v>
      </c>
      <c r="R27" s="469" t="s">
        <v>261</v>
      </c>
      <c r="S27" s="469" t="s">
        <v>260</v>
      </c>
      <c r="T27" s="470" t="s">
        <v>261</v>
      </c>
      <c r="V27" s="456"/>
      <c r="W27" s="457"/>
      <c r="X27" s="457"/>
      <c r="Y27" s="457"/>
      <c r="Z27" s="458" t="s">
        <v>1105</v>
      </c>
    </row>
    <row r="28" spans="2:26">
      <c r="B28" s="500" t="s">
        <v>397</v>
      </c>
      <c r="C28" s="465">
        <v>8025</v>
      </c>
      <c r="D28" s="465">
        <v>8026</v>
      </c>
      <c r="E28" s="466">
        <v>1164</v>
      </c>
      <c r="F28" s="466">
        <v>1189</v>
      </c>
      <c r="G28" s="466">
        <v>1269.0999999999999</v>
      </c>
      <c r="H28" s="466">
        <v>1310.1400000000001</v>
      </c>
      <c r="I28" s="466">
        <v>1335.17</v>
      </c>
      <c r="J28" s="466">
        <v>1376.82</v>
      </c>
      <c r="K28" s="466">
        <f>K27</f>
        <v>1490.27</v>
      </c>
      <c r="L28" s="467">
        <f t="shared" si="3"/>
        <v>1490.27</v>
      </c>
      <c r="M28" s="468"/>
      <c r="N28" s="469" t="s">
        <v>260</v>
      </c>
      <c r="O28" s="469" t="s">
        <v>260</v>
      </c>
      <c r="P28" s="469" t="s">
        <v>261</v>
      </c>
      <c r="Q28" s="469" t="s">
        <v>261</v>
      </c>
      <c r="R28" s="469" t="s">
        <v>261</v>
      </c>
      <c r="S28" s="469" t="s">
        <v>260</v>
      </c>
      <c r="T28" s="470" t="s">
        <v>260</v>
      </c>
      <c r="V28" s="456"/>
      <c r="W28" s="457"/>
      <c r="X28" s="457"/>
      <c r="Y28" s="457"/>
      <c r="Z28" s="458"/>
    </row>
    <row r="29" spans="2:26">
      <c r="B29" s="500" t="s">
        <v>407</v>
      </c>
      <c r="C29" s="465">
        <v>8025</v>
      </c>
      <c r="D29" s="465">
        <v>8027</v>
      </c>
      <c r="E29" s="466">
        <v>1164</v>
      </c>
      <c r="F29" s="466">
        <v>1189</v>
      </c>
      <c r="G29" s="466">
        <v>1269.0999999999999</v>
      </c>
      <c r="H29" s="466">
        <v>1310.1400000000001</v>
      </c>
      <c r="I29" s="466">
        <v>1335.17</v>
      </c>
      <c r="J29" s="466">
        <v>1376.82</v>
      </c>
      <c r="K29" s="466">
        <f t="shared" ref="K29:K31" si="4">K28</f>
        <v>1490.27</v>
      </c>
      <c r="L29" s="467">
        <f t="shared" si="3"/>
        <v>1490.27</v>
      </c>
      <c r="M29" s="468"/>
      <c r="N29" s="469" t="s">
        <v>260</v>
      </c>
      <c r="O29" s="469" t="s">
        <v>260</v>
      </c>
      <c r="P29" s="469" t="s">
        <v>261</v>
      </c>
      <c r="Q29" s="469" t="s">
        <v>261</v>
      </c>
      <c r="R29" s="469" t="s">
        <v>261</v>
      </c>
      <c r="S29" s="469" t="s">
        <v>260</v>
      </c>
      <c r="T29" s="470" t="s">
        <v>260</v>
      </c>
      <c r="V29" s="456"/>
      <c r="W29" s="457"/>
      <c r="X29" s="457"/>
      <c r="Y29" s="457"/>
      <c r="Z29" s="458"/>
    </row>
    <row r="30" spans="2:26">
      <c r="B30" s="500" t="s">
        <v>399</v>
      </c>
      <c r="C30" s="465">
        <v>8025</v>
      </c>
      <c r="D30" s="465">
        <v>8028</v>
      </c>
      <c r="E30" s="466">
        <v>1164</v>
      </c>
      <c r="F30" s="466">
        <v>1189</v>
      </c>
      <c r="G30" s="466">
        <v>1269.0999999999999</v>
      </c>
      <c r="H30" s="466">
        <v>1310.1400000000001</v>
      </c>
      <c r="I30" s="466">
        <v>1335.17</v>
      </c>
      <c r="J30" s="466">
        <v>1376.82</v>
      </c>
      <c r="K30" s="466">
        <f t="shared" si="4"/>
        <v>1490.27</v>
      </c>
      <c r="L30" s="467">
        <f t="shared" si="3"/>
        <v>1490.27</v>
      </c>
      <c r="M30" s="468"/>
      <c r="N30" s="469" t="s">
        <v>260</v>
      </c>
      <c r="O30" s="469" t="s">
        <v>260</v>
      </c>
      <c r="P30" s="469" t="s">
        <v>261</v>
      </c>
      <c r="Q30" s="469" t="s">
        <v>261</v>
      </c>
      <c r="R30" s="469" t="s">
        <v>261</v>
      </c>
      <c r="S30" s="469" t="s">
        <v>260</v>
      </c>
      <c r="T30" s="470" t="s">
        <v>260</v>
      </c>
      <c r="U30" s="501"/>
      <c r="V30" s="456"/>
      <c r="W30" s="457"/>
      <c r="X30" s="457"/>
      <c r="Y30" s="457"/>
      <c r="Z30" s="458"/>
    </row>
    <row r="31" spans="2:26" ht="15" customHeight="1" thickBot="1">
      <c r="B31" s="502" t="s">
        <v>400</v>
      </c>
      <c r="C31" s="472">
        <v>8025</v>
      </c>
      <c r="D31" s="472">
        <v>8029</v>
      </c>
      <c r="E31" s="473">
        <v>1164</v>
      </c>
      <c r="F31" s="473">
        <v>1189</v>
      </c>
      <c r="G31" s="473">
        <v>1269.0999999999999</v>
      </c>
      <c r="H31" s="473">
        <v>1310.1400000000001</v>
      </c>
      <c r="I31" s="473">
        <v>1335.17</v>
      </c>
      <c r="J31" s="473">
        <v>1376.82</v>
      </c>
      <c r="K31" s="473">
        <f t="shared" si="4"/>
        <v>1490.27</v>
      </c>
      <c r="L31" s="467">
        <f t="shared" si="3"/>
        <v>1490.27</v>
      </c>
      <c r="M31" s="474"/>
      <c r="N31" s="475" t="s">
        <v>260</v>
      </c>
      <c r="O31" s="475" t="s">
        <v>260</v>
      </c>
      <c r="P31" s="475" t="s">
        <v>261</v>
      </c>
      <c r="Q31" s="475" t="s">
        <v>261</v>
      </c>
      <c r="R31" s="469" t="s">
        <v>261</v>
      </c>
      <c r="S31" s="475" t="s">
        <v>260</v>
      </c>
      <c r="T31" s="476" t="s">
        <v>260</v>
      </c>
      <c r="U31" s="501"/>
      <c r="V31" s="477"/>
      <c r="W31" s="478"/>
      <c r="X31" s="478"/>
      <c r="Y31" s="478"/>
      <c r="Z31" s="479"/>
    </row>
    <row r="32" spans="2:26" ht="13.5" thickBot="1">
      <c r="B32" s="494" t="s">
        <v>1106</v>
      </c>
      <c r="C32" s="495"/>
      <c r="D32" s="495"/>
      <c r="E32" s="495"/>
      <c r="F32" s="496"/>
      <c r="G32" s="496"/>
      <c r="H32" s="495"/>
      <c r="I32" s="495"/>
      <c r="J32" s="495"/>
      <c r="K32" s="495"/>
      <c r="L32" s="497"/>
      <c r="M32" s="495"/>
      <c r="N32" s="495"/>
      <c r="O32" s="495"/>
      <c r="P32" s="495"/>
      <c r="Q32" s="495"/>
      <c r="R32" s="495"/>
      <c r="S32" s="495"/>
      <c r="T32" s="498"/>
      <c r="V32" s="1154"/>
      <c r="W32" s="1155"/>
      <c r="X32" s="1155"/>
      <c r="Y32" s="1155"/>
      <c r="Z32" s="1156"/>
    </row>
    <row r="33" spans="2:26" ht="70.5" customHeight="1">
      <c r="B33" s="503" t="s">
        <v>408</v>
      </c>
      <c r="C33" s="504" t="s">
        <v>64</v>
      </c>
      <c r="D33" s="504" t="s">
        <v>64</v>
      </c>
      <c r="E33" s="505">
        <v>3.98</v>
      </c>
      <c r="F33" s="505">
        <v>4.24</v>
      </c>
      <c r="G33" s="505">
        <v>4.24</v>
      </c>
      <c r="H33" s="505">
        <v>4.38</v>
      </c>
      <c r="I33" s="505">
        <v>4.46</v>
      </c>
      <c r="J33" s="505">
        <v>4.59</v>
      </c>
      <c r="K33" s="505">
        <v>4.8</v>
      </c>
      <c r="L33" s="506">
        <f>K33</f>
        <v>4.8</v>
      </c>
      <c r="M33" s="507"/>
      <c r="N33" s="508" t="s">
        <v>261</v>
      </c>
      <c r="O33" s="508" t="s">
        <v>261</v>
      </c>
      <c r="P33" s="508" t="s">
        <v>261</v>
      </c>
      <c r="Q33" s="508" t="s">
        <v>260</v>
      </c>
      <c r="R33" s="508" t="s">
        <v>261</v>
      </c>
      <c r="S33" s="508" t="s">
        <v>261</v>
      </c>
      <c r="T33" s="509" t="s">
        <v>261</v>
      </c>
      <c r="U33" s="501"/>
      <c r="V33" s="456"/>
      <c r="W33" s="457"/>
      <c r="X33" s="457"/>
      <c r="Y33" s="457"/>
      <c r="Z33" s="458" t="s">
        <v>1107</v>
      </c>
    </row>
    <row r="34" spans="2:26">
      <c r="B34" s="499" t="s">
        <v>409</v>
      </c>
      <c r="C34" s="510" t="s">
        <v>64</v>
      </c>
      <c r="D34" s="510" t="s">
        <v>64</v>
      </c>
      <c r="E34" s="466">
        <v>7.96</v>
      </c>
      <c r="F34" s="466">
        <v>8.48</v>
      </c>
      <c r="G34" s="466">
        <v>8.48</v>
      </c>
      <c r="H34" s="466">
        <v>8.76</v>
      </c>
      <c r="I34" s="466">
        <v>8.92</v>
      </c>
      <c r="J34" s="466">
        <v>9.18</v>
      </c>
      <c r="K34" s="466">
        <f>K33*2</f>
        <v>9.6</v>
      </c>
      <c r="L34" s="467">
        <f>K34</f>
        <v>9.6</v>
      </c>
      <c r="M34" s="468"/>
      <c r="N34" s="469" t="s">
        <v>261</v>
      </c>
      <c r="O34" s="469" t="s">
        <v>261</v>
      </c>
      <c r="P34" s="469" t="s">
        <v>261</v>
      </c>
      <c r="Q34" s="469" t="s">
        <v>260</v>
      </c>
      <c r="R34" s="469" t="s">
        <v>261</v>
      </c>
      <c r="S34" s="469" t="s">
        <v>261</v>
      </c>
      <c r="T34" s="470" t="s">
        <v>261</v>
      </c>
      <c r="U34" s="501"/>
      <c r="V34" s="456"/>
      <c r="W34" s="457"/>
      <c r="X34" s="457"/>
      <c r="Y34" s="457"/>
      <c r="Z34" s="458"/>
    </row>
    <row r="35" spans="2:26">
      <c r="B35" s="499" t="s">
        <v>410</v>
      </c>
      <c r="C35" s="510" t="s">
        <v>64</v>
      </c>
      <c r="D35" s="510" t="s">
        <v>64</v>
      </c>
      <c r="E35" s="466">
        <v>11.94</v>
      </c>
      <c r="F35" s="466">
        <v>12.72</v>
      </c>
      <c r="G35" s="466">
        <v>12.72</v>
      </c>
      <c r="H35" s="466">
        <v>13.14</v>
      </c>
      <c r="I35" s="466">
        <v>13.38</v>
      </c>
      <c r="J35" s="466">
        <v>13.77</v>
      </c>
      <c r="K35" s="466">
        <f>K33*3</f>
        <v>14.399999999999999</v>
      </c>
      <c r="L35" s="467">
        <f t="shared" ref="L35:L47" si="5">K35</f>
        <v>14.399999999999999</v>
      </c>
      <c r="M35" s="468"/>
      <c r="N35" s="469" t="s">
        <v>261</v>
      </c>
      <c r="O35" s="469" t="s">
        <v>261</v>
      </c>
      <c r="P35" s="469" t="s">
        <v>261</v>
      </c>
      <c r="Q35" s="469" t="s">
        <v>260</v>
      </c>
      <c r="R35" s="469" t="s">
        <v>261</v>
      </c>
      <c r="S35" s="469" t="s">
        <v>261</v>
      </c>
      <c r="T35" s="470" t="s">
        <v>261</v>
      </c>
      <c r="U35" s="501"/>
      <c r="V35" s="456"/>
      <c r="W35" s="457"/>
      <c r="X35" s="457"/>
      <c r="Y35" s="457"/>
      <c r="Z35" s="458"/>
    </row>
    <row r="36" spans="2:26">
      <c r="B36" s="499" t="s">
        <v>411</v>
      </c>
      <c r="C36" s="457">
        <v>8034</v>
      </c>
      <c r="D36" s="457">
        <v>8034</v>
      </c>
      <c r="E36" s="466">
        <v>6.22</v>
      </c>
      <c r="F36" s="466">
        <v>4.24</v>
      </c>
      <c r="G36" s="466">
        <v>4.24</v>
      </c>
      <c r="H36" s="466">
        <v>4.38</v>
      </c>
      <c r="I36" s="466">
        <v>4.46</v>
      </c>
      <c r="J36" s="466">
        <v>4.59</v>
      </c>
      <c r="K36" s="466">
        <f>K33</f>
        <v>4.8</v>
      </c>
      <c r="L36" s="467">
        <f t="shared" si="5"/>
        <v>4.8</v>
      </c>
      <c r="M36" s="468"/>
      <c r="N36" s="469" t="s">
        <v>260</v>
      </c>
      <c r="O36" s="469" t="s">
        <v>261</v>
      </c>
      <c r="P36" s="469" t="s">
        <v>260</v>
      </c>
      <c r="Q36" s="469" t="s">
        <v>261</v>
      </c>
      <c r="R36" s="469" t="s">
        <v>261</v>
      </c>
      <c r="S36" s="469" t="s">
        <v>261</v>
      </c>
      <c r="T36" s="470" t="s">
        <v>261</v>
      </c>
      <c r="V36" s="456"/>
      <c r="W36" s="457"/>
      <c r="X36" s="457"/>
      <c r="Y36" s="457"/>
      <c r="Z36" s="458"/>
    </row>
    <row r="37" spans="2:26">
      <c r="B37" s="499" t="s">
        <v>1108</v>
      </c>
      <c r="C37" s="457">
        <v>8046</v>
      </c>
      <c r="D37" s="457">
        <v>8046</v>
      </c>
      <c r="E37" s="466"/>
      <c r="F37" s="466"/>
      <c r="G37" s="466"/>
      <c r="H37" s="466"/>
      <c r="I37" s="466"/>
      <c r="J37" s="466">
        <v>3.5</v>
      </c>
      <c r="K37" s="466">
        <v>3.5</v>
      </c>
      <c r="L37" s="467">
        <f t="shared" si="5"/>
        <v>3.5</v>
      </c>
      <c r="M37" s="468"/>
      <c r="N37" s="469" t="s">
        <v>261</v>
      </c>
      <c r="O37" s="469" t="s">
        <v>261</v>
      </c>
      <c r="P37" s="469" t="s">
        <v>261</v>
      </c>
      <c r="Q37" s="469" t="s">
        <v>260</v>
      </c>
      <c r="R37" s="469" t="s">
        <v>261</v>
      </c>
      <c r="S37" s="469" t="s">
        <v>261</v>
      </c>
      <c r="T37" s="470" t="s">
        <v>261</v>
      </c>
      <c r="V37" s="456"/>
      <c r="W37" s="457"/>
      <c r="X37" s="457"/>
      <c r="Y37" s="457"/>
      <c r="Z37" s="458"/>
    </row>
    <row r="38" spans="2:26">
      <c r="B38" s="499" t="s">
        <v>1109</v>
      </c>
      <c r="C38" s="457">
        <v>8651</v>
      </c>
      <c r="D38" s="457">
        <v>8651</v>
      </c>
      <c r="E38" s="466"/>
      <c r="F38" s="466"/>
      <c r="G38" s="466"/>
      <c r="H38" s="466"/>
      <c r="I38" s="466"/>
      <c r="J38" s="466">
        <v>1.5</v>
      </c>
      <c r="K38" s="466">
        <v>1.5</v>
      </c>
      <c r="L38" s="467">
        <f t="shared" si="5"/>
        <v>1.5</v>
      </c>
      <c r="M38" s="468"/>
      <c r="N38" s="469" t="s">
        <v>261</v>
      </c>
      <c r="O38" s="469" t="s">
        <v>261</v>
      </c>
      <c r="P38" s="469" t="s">
        <v>261</v>
      </c>
      <c r="Q38" s="469" t="s">
        <v>260</v>
      </c>
      <c r="R38" s="469" t="s">
        <v>261</v>
      </c>
      <c r="S38" s="469" t="s">
        <v>261</v>
      </c>
      <c r="T38" s="470" t="s">
        <v>261</v>
      </c>
      <c r="V38" s="456"/>
      <c r="W38" s="457"/>
      <c r="X38" s="457"/>
      <c r="Y38" s="457"/>
      <c r="Z38" s="458"/>
    </row>
    <row r="39" spans="2:26" ht="126" customHeight="1">
      <c r="B39" s="499" t="s">
        <v>412</v>
      </c>
      <c r="C39" s="510" t="s">
        <v>64</v>
      </c>
      <c r="D39" s="510" t="s">
        <v>64</v>
      </c>
      <c r="E39" s="466">
        <v>6.22</v>
      </c>
      <c r="F39" s="466">
        <v>6.63</v>
      </c>
      <c r="G39" s="466">
        <v>6.63</v>
      </c>
      <c r="H39" s="466">
        <v>6.84</v>
      </c>
      <c r="I39" s="466">
        <v>6.97</v>
      </c>
      <c r="J39" s="466">
        <v>7.18</v>
      </c>
      <c r="K39" s="466">
        <v>7.55</v>
      </c>
      <c r="L39" s="467">
        <f t="shared" si="5"/>
        <v>7.55</v>
      </c>
      <c r="M39" s="468"/>
      <c r="N39" s="469" t="s">
        <v>261</v>
      </c>
      <c r="O39" s="469" t="s">
        <v>261</v>
      </c>
      <c r="P39" s="469" t="s">
        <v>261</v>
      </c>
      <c r="Q39" s="469" t="s">
        <v>260</v>
      </c>
      <c r="R39" s="469" t="s">
        <v>261</v>
      </c>
      <c r="S39" s="469" t="s">
        <v>261</v>
      </c>
      <c r="T39" s="470" t="s">
        <v>261</v>
      </c>
      <c r="V39" s="456"/>
      <c r="W39" s="457"/>
      <c r="X39" s="457"/>
      <c r="Y39" s="457"/>
      <c r="Z39" s="458" t="s">
        <v>1110</v>
      </c>
    </row>
    <row r="40" spans="2:26">
      <c r="B40" s="499" t="s">
        <v>413</v>
      </c>
      <c r="C40" s="510" t="s">
        <v>64</v>
      </c>
      <c r="D40" s="510" t="s">
        <v>64</v>
      </c>
      <c r="E40" s="466">
        <v>12.44</v>
      </c>
      <c r="F40" s="466">
        <v>13.25</v>
      </c>
      <c r="G40" s="466">
        <v>13.25</v>
      </c>
      <c r="H40" s="466">
        <v>13.68</v>
      </c>
      <c r="I40" s="466">
        <v>13.94</v>
      </c>
      <c r="J40" s="466">
        <v>14.36</v>
      </c>
      <c r="K40" s="466">
        <f>K39*2</f>
        <v>15.1</v>
      </c>
      <c r="L40" s="467">
        <f t="shared" si="5"/>
        <v>15.1</v>
      </c>
      <c r="M40" s="468"/>
      <c r="N40" s="469" t="s">
        <v>261</v>
      </c>
      <c r="O40" s="469" t="s">
        <v>261</v>
      </c>
      <c r="P40" s="469" t="s">
        <v>261</v>
      </c>
      <c r="Q40" s="469" t="s">
        <v>260</v>
      </c>
      <c r="R40" s="469" t="s">
        <v>261</v>
      </c>
      <c r="S40" s="469" t="s">
        <v>261</v>
      </c>
      <c r="T40" s="470" t="s">
        <v>261</v>
      </c>
      <c r="V40" s="456"/>
      <c r="W40" s="457"/>
      <c r="X40" s="457"/>
      <c r="Y40" s="457"/>
      <c r="Z40" s="458"/>
    </row>
    <row r="41" spans="2:26">
      <c r="B41" s="499" t="s">
        <v>414</v>
      </c>
      <c r="C41" s="510" t="s">
        <v>64</v>
      </c>
      <c r="D41" s="510" t="s">
        <v>64</v>
      </c>
      <c r="E41" s="466">
        <v>12.44</v>
      </c>
      <c r="F41" s="466">
        <v>13.25</v>
      </c>
      <c r="G41" s="466" t="s">
        <v>64</v>
      </c>
      <c r="H41" s="466" t="s">
        <v>64</v>
      </c>
      <c r="I41" s="466">
        <v>20.91</v>
      </c>
      <c r="J41" s="466">
        <v>21.54</v>
      </c>
      <c r="K41" s="466">
        <f>K39*3</f>
        <v>22.65</v>
      </c>
      <c r="L41" s="467">
        <f t="shared" si="5"/>
        <v>22.65</v>
      </c>
      <c r="M41" s="469"/>
      <c r="N41" s="469" t="s">
        <v>261</v>
      </c>
      <c r="O41" s="469" t="s">
        <v>261</v>
      </c>
      <c r="P41" s="469" t="s">
        <v>261</v>
      </c>
      <c r="Q41" s="469" t="s">
        <v>260</v>
      </c>
      <c r="R41" s="469" t="s">
        <v>261</v>
      </c>
      <c r="S41" s="469" t="s">
        <v>261</v>
      </c>
      <c r="T41" s="470" t="s">
        <v>261</v>
      </c>
      <c r="V41" s="456"/>
      <c r="W41" s="457"/>
      <c r="X41" s="457"/>
      <c r="Y41" s="457"/>
      <c r="Z41" s="458"/>
    </row>
    <row r="42" spans="2:26">
      <c r="B42" s="499" t="s">
        <v>415</v>
      </c>
      <c r="C42" s="457">
        <v>8046</v>
      </c>
      <c r="D42" s="457">
        <v>8046</v>
      </c>
      <c r="E42" s="466">
        <v>6.22</v>
      </c>
      <c r="F42" s="466">
        <v>6.63</v>
      </c>
      <c r="G42" s="466">
        <v>6.63</v>
      </c>
      <c r="H42" s="466">
        <v>6.84</v>
      </c>
      <c r="I42" s="466">
        <v>6.97</v>
      </c>
      <c r="J42" s="466">
        <v>7.18</v>
      </c>
      <c r="K42" s="466">
        <f>K39</f>
        <v>7.55</v>
      </c>
      <c r="L42" s="467">
        <f t="shared" si="5"/>
        <v>7.55</v>
      </c>
      <c r="M42" s="468"/>
      <c r="N42" s="469" t="s">
        <v>260</v>
      </c>
      <c r="O42" s="469" t="s">
        <v>261</v>
      </c>
      <c r="P42" s="469" t="s">
        <v>260</v>
      </c>
      <c r="Q42" s="469" t="s">
        <v>261</v>
      </c>
      <c r="R42" s="469" t="s">
        <v>261</v>
      </c>
      <c r="S42" s="469" t="s">
        <v>261</v>
      </c>
      <c r="T42" s="470" t="s">
        <v>261</v>
      </c>
      <c r="V42" s="456"/>
      <c r="W42" s="457"/>
      <c r="X42" s="457"/>
      <c r="Y42" s="457"/>
      <c r="Z42" s="458"/>
    </row>
    <row r="43" spans="2:26" hidden="1">
      <c r="B43" s="511" t="s">
        <v>416</v>
      </c>
      <c r="C43" s="457">
        <v>8160</v>
      </c>
      <c r="D43" s="457">
        <v>8160</v>
      </c>
      <c r="E43" s="466"/>
      <c r="F43" s="466"/>
      <c r="G43" s="466"/>
      <c r="H43" s="466" t="s">
        <v>64</v>
      </c>
      <c r="I43" s="466"/>
      <c r="J43" s="466">
        <v>4.59</v>
      </c>
      <c r="K43" s="466">
        <v>4.97</v>
      </c>
      <c r="L43" s="467">
        <f t="shared" si="5"/>
        <v>4.97</v>
      </c>
      <c r="M43" s="468"/>
      <c r="N43" s="469"/>
      <c r="O43" s="469"/>
      <c r="P43" s="469"/>
      <c r="Q43" s="469"/>
      <c r="R43" s="469" t="s">
        <v>261</v>
      </c>
      <c r="S43" s="469"/>
      <c r="T43" s="470"/>
      <c r="U43" s="512"/>
      <c r="V43" s="456"/>
      <c r="W43" s="457"/>
      <c r="X43" s="457"/>
      <c r="Y43" s="457"/>
      <c r="Z43" s="458"/>
    </row>
    <row r="44" spans="2:26" hidden="1">
      <c r="B44" s="511" t="s">
        <v>417</v>
      </c>
      <c r="C44" s="513" t="s">
        <v>64</v>
      </c>
      <c r="D44" s="513" t="s">
        <v>64</v>
      </c>
      <c r="E44" s="466"/>
      <c r="F44" s="466"/>
      <c r="G44" s="466">
        <v>3</v>
      </c>
      <c r="H44" s="466">
        <v>4.38</v>
      </c>
      <c r="I44" s="466">
        <v>4.46</v>
      </c>
      <c r="J44" s="466">
        <v>4.59</v>
      </c>
      <c r="K44" s="466">
        <v>4.97</v>
      </c>
      <c r="L44" s="467">
        <f t="shared" si="5"/>
        <v>4.97</v>
      </c>
      <c r="M44" s="468"/>
      <c r="N44" s="469"/>
      <c r="O44" s="469"/>
      <c r="P44" s="469"/>
      <c r="Q44" s="469"/>
      <c r="R44" s="469" t="s">
        <v>261</v>
      </c>
      <c r="S44" s="469"/>
      <c r="T44" s="470"/>
      <c r="U44" s="512"/>
      <c r="V44" s="456"/>
      <c r="W44" s="457"/>
      <c r="X44" s="457"/>
      <c r="Y44" s="457"/>
      <c r="Z44" s="458"/>
    </row>
    <row r="45" spans="2:26" ht="96.75" customHeight="1">
      <c r="B45" s="499" t="s">
        <v>418</v>
      </c>
      <c r="C45" s="510" t="s">
        <v>64</v>
      </c>
      <c r="D45" s="510" t="s">
        <v>64</v>
      </c>
      <c r="E45" s="466">
        <v>6.22</v>
      </c>
      <c r="F45" s="466">
        <v>6.63</v>
      </c>
      <c r="G45" s="466">
        <v>6.63</v>
      </c>
      <c r="H45" s="466">
        <v>6.84</v>
      </c>
      <c r="I45" s="466">
        <v>7</v>
      </c>
      <c r="J45" s="466">
        <v>7</v>
      </c>
      <c r="K45" s="466">
        <v>7.58</v>
      </c>
      <c r="L45" s="467">
        <f t="shared" si="5"/>
        <v>7.58</v>
      </c>
      <c r="M45" s="468"/>
      <c r="N45" s="469" t="s">
        <v>261</v>
      </c>
      <c r="O45" s="469" t="s">
        <v>261</v>
      </c>
      <c r="P45" s="469" t="s">
        <v>261</v>
      </c>
      <c r="Q45" s="469" t="s">
        <v>260</v>
      </c>
      <c r="R45" s="469" t="s">
        <v>261</v>
      </c>
      <c r="S45" s="469" t="s">
        <v>261</v>
      </c>
      <c r="T45" s="470" t="s">
        <v>261</v>
      </c>
      <c r="V45" s="456"/>
      <c r="W45" s="457"/>
      <c r="X45" s="457"/>
      <c r="Y45" s="457"/>
      <c r="Z45" s="458" t="s">
        <v>1111</v>
      </c>
    </row>
    <row r="46" spans="2:26" ht="15.75" customHeight="1">
      <c r="B46" s="499" t="s">
        <v>419</v>
      </c>
      <c r="C46" s="510" t="s">
        <v>64</v>
      </c>
      <c r="D46" s="510" t="s">
        <v>64</v>
      </c>
      <c r="E46" s="466">
        <v>6.22</v>
      </c>
      <c r="F46" s="466">
        <v>6.63</v>
      </c>
      <c r="G46" s="466">
        <v>6.63</v>
      </c>
      <c r="H46" s="466">
        <v>6.84</v>
      </c>
      <c r="I46" s="466">
        <v>10</v>
      </c>
      <c r="J46" s="466">
        <v>10.3</v>
      </c>
      <c r="K46" s="466">
        <v>11.37</v>
      </c>
      <c r="L46" s="467">
        <f t="shared" si="5"/>
        <v>11.37</v>
      </c>
      <c r="M46" s="468"/>
      <c r="N46" s="469" t="s">
        <v>261</v>
      </c>
      <c r="O46" s="469" t="s">
        <v>261</v>
      </c>
      <c r="P46" s="469" t="s">
        <v>261</v>
      </c>
      <c r="Q46" s="469" t="s">
        <v>260</v>
      </c>
      <c r="R46" s="469" t="s">
        <v>261</v>
      </c>
      <c r="S46" s="469" t="s">
        <v>261</v>
      </c>
      <c r="T46" s="470" t="s">
        <v>261</v>
      </c>
      <c r="V46" s="456"/>
      <c r="W46" s="457"/>
      <c r="X46" s="457"/>
      <c r="Y46" s="457"/>
      <c r="Z46" s="458"/>
    </row>
    <row r="47" spans="2:26" ht="71.25" customHeight="1" thickBot="1">
      <c r="B47" s="514" t="s">
        <v>1112</v>
      </c>
      <c r="C47" s="515" t="s">
        <v>64</v>
      </c>
      <c r="D47" s="515" t="s">
        <v>64</v>
      </c>
      <c r="E47" s="473"/>
      <c r="F47" s="473"/>
      <c r="G47" s="473"/>
      <c r="H47" s="473"/>
      <c r="I47" s="473"/>
      <c r="J47" s="473">
        <v>35</v>
      </c>
      <c r="K47" s="473">
        <v>35</v>
      </c>
      <c r="L47" s="467">
        <f t="shared" si="5"/>
        <v>35</v>
      </c>
      <c r="M47" s="474"/>
      <c r="N47" s="475" t="s">
        <v>261</v>
      </c>
      <c r="O47" s="475" t="s">
        <v>261</v>
      </c>
      <c r="P47" s="475" t="s">
        <v>261</v>
      </c>
      <c r="Q47" s="475" t="s">
        <v>261</v>
      </c>
      <c r="R47" s="469" t="s">
        <v>260</v>
      </c>
      <c r="S47" s="475" t="s">
        <v>261</v>
      </c>
      <c r="T47" s="476" t="s">
        <v>261</v>
      </c>
      <c r="V47" s="477"/>
      <c r="W47" s="478"/>
      <c r="X47" s="478"/>
      <c r="Y47" s="478"/>
      <c r="Z47" s="479" t="s">
        <v>1113</v>
      </c>
    </row>
    <row r="48" spans="2:26" ht="13.5" thickBot="1">
      <c r="B48" s="494" t="s">
        <v>420</v>
      </c>
      <c r="C48" s="495"/>
      <c r="D48" s="495"/>
      <c r="E48" s="495"/>
      <c r="F48" s="496"/>
      <c r="G48" s="496"/>
      <c r="H48" s="495"/>
      <c r="I48" s="495"/>
      <c r="J48" s="495"/>
      <c r="K48" s="495"/>
      <c r="L48" s="497"/>
      <c r="M48" s="495"/>
      <c r="N48" s="495"/>
      <c r="O48" s="495"/>
      <c r="P48" s="495"/>
      <c r="Q48" s="495"/>
      <c r="R48" s="495"/>
      <c r="S48" s="495"/>
      <c r="T48" s="498"/>
      <c r="V48" s="1154"/>
      <c r="W48" s="1155"/>
      <c r="X48" s="1155"/>
      <c r="Y48" s="1155"/>
      <c r="Z48" s="1156"/>
    </row>
    <row r="49" spans="2:27" ht="103.5" customHeight="1" thickBot="1">
      <c r="B49" s="516" t="s">
        <v>1114</v>
      </c>
      <c r="C49" s="517" t="s">
        <v>64</v>
      </c>
      <c r="D49" s="517" t="s">
        <v>64</v>
      </c>
      <c r="E49" s="518" t="s">
        <v>64</v>
      </c>
      <c r="F49" s="518"/>
      <c r="G49" s="518">
        <v>35</v>
      </c>
      <c r="H49" s="518">
        <v>35</v>
      </c>
      <c r="I49" s="518">
        <v>35</v>
      </c>
      <c r="J49" s="518">
        <v>35</v>
      </c>
      <c r="K49" s="518">
        <v>35</v>
      </c>
      <c r="L49" s="519">
        <f>K49</f>
        <v>35</v>
      </c>
      <c r="M49" s="520"/>
      <c r="N49" s="517" t="s">
        <v>261</v>
      </c>
      <c r="O49" s="517" t="s">
        <v>261</v>
      </c>
      <c r="P49" s="517" t="s">
        <v>261</v>
      </c>
      <c r="Q49" s="517" t="s">
        <v>261</v>
      </c>
      <c r="R49" s="517" t="s">
        <v>261</v>
      </c>
      <c r="S49" s="517" t="s">
        <v>260</v>
      </c>
      <c r="T49" s="521" t="s">
        <v>261</v>
      </c>
      <c r="U49" s="522"/>
      <c r="V49" s="477"/>
      <c r="W49" s="478"/>
      <c r="X49" s="478"/>
      <c r="Y49" s="478"/>
      <c r="Z49" s="479" t="s">
        <v>1115</v>
      </c>
      <c r="AA49" s="523"/>
    </row>
    <row r="50" spans="2:27" ht="13.5" thickBot="1">
      <c r="B50" s="494" t="s">
        <v>1116</v>
      </c>
      <c r="C50" s="495"/>
      <c r="D50" s="495"/>
      <c r="E50" s="495"/>
      <c r="F50" s="496"/>
      <c r="G50" s="496"/>
      <c r="H50" s="495"/>
      <c r="I50" s="495"/>
      <c r="J50" s="495"/>
      <c r="K50" s="495"/>
      <c r="L50" s="497"/>
      <c r="M50" s="495"/>
      <c r="N50" s="495"/>
      <c r="O50" s="495"/>
      <c r="P50" s="495"/>
      <c r="Q50" s="495"/>
      <c r="R50" s="495"/>
      <c r="S50" s="495"/>
      <c r="T50" s="498"/>
      <c r="V50" s="1154"/>
      <c r="W50" s="1155"/>
      <c r="X50" s="1155"/>
      <c r="Y50" s="1155"/>
      <c r="Z50" s="1156"/>
    </row>
    <row r="51" spans="2:27" ht="56.25" customHeight="1">
      <c r="B51" s="524" t="s">
        <v>1117</v>
      </c>
      <c r="C51" s="525">
        <v>8040</v>
      </c>
      <c r="D51" s="525">
        <v>8040</v>
      </c>
      <c r="E51" s="526">
        <v>3.98</v>
      </c>
      <c r="F51" s="526">
        <v>4.24</v>
      </c>
      <c r="G51" s="526">
        <v>4.24</v>
      </c>
      <c r="H51" s="526">
        <v>4.38</v>
      </c>
      <c r="I51" s="526">
        <v>4.46</v>
      </c>
      <c r="J51" s="526"/>
      <c r="K51" s="527">
        <v>12.5</v>
      </c>
      <c r="L51" s="506">
        <f>K51</f>
        <v>12.5</v>
      </c>
      <c r="M51" s="528"/>
      <c r="N51" s="529" t="s">
        <v>260</v>
      </c>
      <c r="O51" s="529" t="s">
        <v>261</v>
      </c>
      <c r="P51" s="529" t="s">
        <v>261</v>
      </c>
      <c r="Q51" s="529" t="s">
        <v>261</v>
      </c>
      <c r="R51" s="529" t="s">
        <v>261</v>
      </c>
      <c r="S51" s="529" t="s">
        <v>260</v>
      </c>
      <c r="T51" s="530" t="s">
        <v>261</v>
      </c>
      <c r="U51" s="501"/>
      <c r="V51" s="456"/>
      <c r="W51" s="457"/>
      <c r="X51" s="457"/>
      <c r="Y51" s="531"/>
      <c r="Z51" s="532" t="s">
        <v>1118</v>
      </c>
    </row>
    <row r="52" spans="2:27" ht="175.5" customHeight="1">
      <c r="B52" s="533" t="s">
        <v>1119</v>
      </c>
      <c r="C52" s="534" t="s">
        <v>1120</v>
      </c>
      <c r="D52" s="534" t="s">
        <v>1120</v>
      </c>
      <c r="E52" s="535">
        <v>1164</v>
      </c>
      <c r="F52" s="535">
        <v>1189</v>
      </c>
      <c r="G52" s="535">
        <v>1269.0999999999999</v>
      </c>
      <c r="H52" s="535">
        <v>1310.1400000000001</v>
      </c>
      <c r="I52" s="535"/>
      <c r="J52" s="535">
        <v>1376.82</v>
      </c>
      <c r="K52" s="536">
        <v>1490.27</v>
      </c>
      <c r="L52" s="537">
        <f>K52</f>
        <v>1490.27</v>
      </c>
      <c r="M52" s="538"/>
      <c r="N52" s="539" t="s">
        <v>260</v>
      </c>
      <c r="O52" s="539" t="s">
        <v>261</v>
      </c>
      <c r="P52" s="539" t="s">
        <v>261</v>
      </c>
      <c r="Q52" s="539" t="s">
        <v>261</v>
      </c>
      <c r="R52" s="539" t="s">
        <v>261</v>
      </c>
      <c r="S52" s="539" t="s">
        <v>260</v>
      </c>
      <c r="T52" s="540" t="s">
        <v>261</v>
      </c>
      <c r="U52" s="541"/>
      <c r="V52" s="542"/>
      <c r="W52" s="541"/>
      <c r="X52" s="541"/>
      <c r="Y52" s="541"/>
      <c r="Z52" s="543" t="s">
        <v>1121</v>
      </c>
    </row>
    <row r="53" spans="2:27">
      <c r="B53" s="533" t="s">
        <v>1122</v>
      </c>
      <c r="C53" s="534" t="s">
        <v>688</v>
      </c>
      <c r="D53" s="534" t="s">
        <v>688</v>
      </c>
      <c r="E53" s="535">
        <v>1164</v>
      </c>
      <c r="F53" s="535">
        <v>1189</v>
      </c>
      <c r="G53" s="535">
        <v>1269.0999999999999</v>
      </c>
      <c r="H53" s="535">
        <v>1310.1400000000001</v>
      </c>
      <c r="I53" s="535"/>
      <c r="J53" s="535">
        <v>1376.82</v>
      </c>
      <c r="K53" s="536">
        <v>1490.27</v>
      </c>
      <c r="L53" s="537">
        <f>K53</f>
        <v>1490.27</v>
      </c>
      <c r="M53" s="538"/>
      <c r="N53" s="539" t="s">
        <v>260</v>
      </c>
      <c r="O53" s="539" t="s">
        <v>261</v>
      </c>
      <c r="P53" s="539" t="s">
        <v>261</v>
      </c>
      <c r="Q53" s="539" t="s">
        <v>261</v>
      </c>
      <c r="R53" s="539" t="s">
        <v>261</v>
      </c>
      <c r="S53" s="539" t="s">
        <v>260</v>
      </c>
      <c r="T53" s="540" t="s">
        <v>261</v>
      </c>
      <c r="U53" s="541"/>
      <c r="V53" s="542"/>
      <c r="W53" s="541"/>
      <c r="X53" s="541"/>
      <c r="Y53" s="541"/>
      <c r="Z53" s="543"/>
    </row>
    <row r="54" spans="2:27">
      <c r="B54" s="533" t="s">
        <v>1123</v>
      </c>
      <c r="C54" s="534" t="s">
        <v>1120</v>
      </c>
      <c r="D54" s="534" t="s">
        <v>1120</v>
      </c>
      <c r="E54" s="535">
        <v>1164</v>
      </c>
      <c r="F54" s="535">
        <v>1189</v>
      </c>
      <c r="G54" s="535">
        <v>1269.0999999999999</v>
      </c>
      <c r="H54" s="535">
        <v>1310.1400000000001</v>
      </c>
      <c r="I54" s="535"/>
      <c r="J54" s="535">
        <v>1376.82</v>
      </c>
      <c r="K54" s="536">
        <v>1490.27</v>
      </c>
      <c r="L54" s="537">
        <f t="shared" ref="L54:L56" si="6">K54</f>
        <v>1490.27</v>
      </c>
      <c r="M54" s="538"/>
      <c r="N54" s="539" t="s">
        <v>260</v>
      </c>
      <c r="O54" s="539" t="s">
        <v>261</v>
      </c>
      <c r="P54" s="539" t="s">
        <v>261</v>
      </c>
      <c r="Q54" s="539" t="s">
        <v>261</v>
      </c>
      <c r="R54" s="539" t="s">
        <v>261</v>
      </c>
      <c r="S54" s="539" t="s">
        <v>260</v>
      </c>
      <c r="T54" s="540" t="s">
        <v>261</v>
      </c>
      <c r="U54" s="541"/>
      <c r="V54" s="542"/>
      <c r="W54" s="541"/>
      <c r="X54" s="541"/>
      <c r="Y54" s="541"/>
      <c r="Z54" s="543"/>
    </row>
    <row r="55" spans="2:27">
      <c r="B55" s="533" t="s">
        <v>1124</v>
      </c>
      <c r="C55" s="534" t="s">
        <v>1120</v>
      </c>
      <c r="D55" s="534" t="s">
        <v>1120</v>
      </c>
      <c r="E55" s="535">
        <v>1164</v>
      </c>
      <c r="F55" s="535">
        <v>1189</v>
      </c>
      <c r="G55" s="535">
        <v>1269.0999999999999</v>
      </c>
      <c r="H55" s="535">
        <v>1310.1400000000001</v>
      </c>
      <c r="I55" s="535"/>
      <c r="J55" s="535">
        <v>1376.82</v>
      </c>
      <c r="K55" s="536">
        <v>1490.27</v>
      </c>
      <c r="L55" s="537">
        <f t="shared" si="6"/>
        <v>1490.27</v>
      </c>
      <c r="M55" s="538"/>
      <c r="N55" s="539" t="s">
        <v>260</v>
      </c>
      <c r="O55" s="539" t="s">
        <v>261</v>
      </c>
      <c r="P55" s="539" t="s">
        <v>261</v>
      </c>
      <c r="Q55" s="539" t="s">
        <v>261</v>
      </c>
      <c r="R55" s="539" t="s">
        <v>261</v>
      </c>
      <c r="S55" s="539" t="s">
        <v>260</v>
      </c>
      <c r="T55" s="540" t="s">
        <v>261</v>
      </c>
      <c r="U55" s="541"/>
      <c r="V55" s="542"/>
      <c r="W55" s="541"/>
      <c r="X55" s="541"/>
      <c r="Y55" s="541"/>
      <c r="Z55" s="543"/>
    </row>
    <row r="56" spans="2:27">
      <c r="B56" s="533" t="s">
        <v>1125</v>
      </c>
      <c r="C56" s="534" t="s">
        <v>1120</v>
      </c>
      <c r="D56" s="534" t="s">
        <v>1120</v>
      </c>
      <c r="E56" s="535">
        <v>1164</v>
      </c>
      <c r="F56" s="535">
        <v>1189</v>
      </c>
      <c r="G56" s="535">
        <v>1269.0999999999999</v>
      </c>
      <c r="H56" s="535">
        <v>1310.1400000000001</v>
      </c>
      <c r="I56" s="535"/>
      <c r="J56" s="535">
        <v>1376.82</v>
      </c>
      <c r="K56" s="536">
        <v>1490.27</v>
      </c>
      <c r="L56" s="537">
        <f t="shared" si="6"/>
        <v>1490.27</v>
      </c>
      <c r="M56" s="538"/>
      <c r="N56" s="539" t="s">
        <v>260</v>
      </c>
      <c r="O56" s="539" t="s">
        <v>261</v>
      </c>
      <c r="P56" s="539" t="s">
        <v>261</v>
      </c>
      <c r="Q56" s="539" t="s">
        <v>261</v>
      </c>
      <c r="R56" s="539" t="s">
        <v>261</v>
      </c>
      <c r="S56" s="539" t="s">
        <v>260</v>
      </c>
      <c r="T56" s="540" t="s">
        <v>261</v>
      </c>
      <c r="U56" s="541"/>
      <c r="V56" s="542"/>
      <c r="W56" s="541"/>
      <c r="X56" s="541"/>
      <c r="Y56" s="541"/>
      <c r="Z56" s="543"/>
    </row>
    <row r="57" spans="2:27" ht="186" customHeight="1">
      <c r="B57" s="544" t="s">
        <v>367</v>
      </c>
      <c r="C57" s="545">
        <v>8125</v>
      </c>
      <c r="D57" s="545">
        <v>8126</v>
      </c>
      <c r="E57" s="535"/>
      <c r="F57" s="535">
        <v>87.5</v>
      </c>
      <c r="G57" s="546">
        <v>90</v>
      </c>
      <c r="H57" s="535">
        <v>90</v>
      </c>
      <c r="I57" s="535">
        <v>90</v>
      </c>
      <c r="J57" s="535">
        <v>94.5</v>
      </c>
      <c r="K57" s="536">
        <v>101.35</v>
      </c>
      <c r="L57" s="537">
        <f>K57</f>
        <v>101.35</v>
      </c>
      <c r="M57" s="547"/>
      <c r="N57" s="539" t="s">
        <v>260</v>
      </c>
      <c r="O57" s="539" t="s">
        <v>261</v>
      </c>
      <c r="P57" s="539" t="s">
        <v>261</v>
      </c>
      <c r="Q57" s="539" t="s">
        <v>261</v>
      </c>
      <c r="R57" s="539" t="s">
        <v>261</v>
      </c>
      <c r="S57" s="539" t="s">
        <v>260</v>
      </c>
      <c r="T57" s="540" t="s">
        <v>261</v>
      </c>
      <c r="U57" s="541"/>
      <c r="V57" s="542"/>
      <c r="W57" s="541"/>
      <c r="X57" s="541"/>
      <c r="Y57" s="541"/>
      <c r="Z57" s="543" t="s">
        <v>1126</v>
      </c>
    </row>
    <row r="58" spans="2:27">
      <c r="B58" s="544" t="s">
        <v>368</v>
      </c>
      <c r="C58" s="545">
        <v>8125</v>
      </c>
      <c r="D58" s="545">
        <v>8127</v>
      </c>
      <c r="E58" s="535"/>
      <c r="F58" s="535">
        <v>87.5</v>
      </c>
      <c r="G58" s="546">
        <v>90</v>
      </c>
      <c r="H58" s="535">
        <v>90</v>
      </c>
      <c r="I58" s="535">
        <v>90</v>
      </c>
      <c r="J58" s="535">
        <v>94.5</v>
      </c>
      <c r="K58" s="536">
        <v>101.35</v>
      </c>
      <c r="L58" s="537">
        <f>K58</f>
        <v>101.35</v>
      </c>
      <c r="M58" s="547"/>
      <c r="N58" s="539" t="s">
        <v>260</v>
      </c>
      <c r="O58" s="539" t="s">
        <v>261</v>
      </c>
      <c r="P58" s="539" t="s">
        <v>261</v>
      </c>
      <c r="Q58" s="539" t="s">
        <v>261</v>
      </c>
      <c r="R58" s="539" t="s">
        <v>261</v>
      </c>
      <c r="S58" s="539" t="s">
        <v>260</v>
      </c>
      <c r="T58" s="540" t="s">
        <v>261</v>
      </c>
      <c r="U58" s="541"/>
      <c r="V58" s="542"/>
      <c r="W58" s="541"/>
      <c r="X58" s="541"/>
      <c r="Y58" s="541"/>
      <c r="Z58" s="543"/>
    </row>
    <row r="59" spans="2:27">
      <c r="B59" s="544" t="s">
        <v>369</v>
      </c>
      <c r="C59" s="545">
        <v>8125</v>
      </c>
      <c r="D59" s="545">
        <v>8128</v>
      </c>
      <c r="E59" s="535"/>
      <c r="F59" s="535">
        <v>87.5</v>
      </c>
      <c r="G59" s="546">
        <v>90</v>
      </c>
      <c r="H59" s="535">
        <v>90</v>
      </c>
      <c r="I59" s="535">
        <v>90</v>
      </c>
      <c r="J59" s="535">
        <v>94.5</v>
      </c>
      <c r="K59" s="536">
        <v>101.35</v>
      </c>
      <c r="L59" s="537">
        <f t="shared" ref="L59:L72" si="7">K59</f>
        <v>101.35</v>
      </c>
      <c r="M59" s="538"/>
      <c r="N59" s="539" t="s">
        <v>260</v>
      </c>
      <c r="O59" s="539" t="s">
        <v>261</v>
      </c>
      <c r="P59" s="539" t="s">
        <v>261</v>
      </c>
      <c r="Q59" s="539" t="s">
        <v>261</v>
      </c>
      <c r="R59" s="539" t="s">
        <v>261</v>
      </c>
      <c r="S59" s="539" t="s">
        <v>260</v>
      </c>
      <c r="T59" s="540" t="s">
        <v>261</v>
      </c>
      <c r="U59" s="541"/>
      <c r="V59" s="542"/>
      <c r="W59" s="541"/>
      <c r="X59" s="541"/>
      <c r="Y59" s="541"/>
      <c r="Z59" s="543"/>
    </row>
    <row r="60" spans="2:27">
      <c r="B60" s="544" t="s">
        <v>370</v>
      </c>
      <c r="C60" s="545">
        <v>8125</v>
      </c>
      <c r="D60" s="545">
        <v>8129</v>
      </c>
      <c r="E60" s="535"/>
      <c r="F60" s="535">
        <v>87.5</v>
      </c>
      <c r="G60" s="546">
        <v>90</v>
      </c>
      <c r="H60" s="535">
        <v>90</v>
      </c>
      <c r="I60" s="535">
        <v>90</v>
      </c>
      <c r="J60" s="535">
        <v>94.5</v>
      </c>
      <c r="K60" s="536">
        <v>101.35</v>
      </c>
      <c r="L60" s="537">
        <f t="shared" si="7"/>
        <v>101.35</v>
      </c>
      <c r="M60" s="538"/>
      <c r="N60" s="539" t="s">
        <v>260</v>
      </c>
      <c r="O60" s="539" t="s">
        <v>261</v>
      </c>
      <c r="P60" s="539" t="s">
        <v>261</v>
      </c>
      <c r="Q60" s="539" t="s">
        <v>261</v>
      </c>
      <c r="R60" s="539" t="s">
        <v>261</v>
      </c>
      <c r="S60" s="539" t="s">
        <v>260</v>
      </c>
      <c r="T60" s="540" t="s">
        <v>261</v>
      </c>
      <c r="U60" s="541"/>
      <c r="V60" s="542"/>
      <c r="W60" s="541"/>
      <c r="X60" s="541"/>
      <c r="Y60" s="541"/>
      <c r="Z60" s="543"/>
    </row>
    <row r="61" spans="2:27">
      <c r="B61" s="544" t="s">
        <v>371</v>
      </c>
      <c r="C61" s="545">
        <v>8130</v>
      </c>
      <c r="D61" s="545">
        <v>8131</v>
      </c>
      <c r="E61" s="535"/>
      <c r="F61" s="535">
        <v>127.5</v>
      </c>
      <c r="G61" s="546">
        <v>131</v>
      </c>
      <c r="H61" s="535">
        <v>131</v>
      </c>
      <c r="I61" s="535">
        <v>131</v>
      </c>
      <c r="J61" s="535">
        <v>137.5</v>
      </c>
      <c r="K61" s="536">
        <v>147.44999999999999</v>
      </c>
      <c r="L61" s="537">
        <f t="shared" si="7"/>
        <v>147.44999999999999</v>
      </c>
      <c r="M61" s="538"/>
      <c r="N61" s="539" t="s">
        <v>260</v>
      </c>
      <c r="O61" s="539" t="s">
        <v>261</v>
      </c>
      <c r="P61" s="539" t="s">
        <v>261</v>
      </c>
      <c r="Q61" s="539" t="s">
        <v>261</v>
      </c>
      <c r="R61" s="539" t="s">
        <v>261</v>
      </c>
      <c r="S61" s="539" t="s">
        <v>260</v>
      </c>
      <c r="T61" s="540" t="s">
        <v>261</v>
      </c>
      <c r="U61" s="541"/>
      <c r="V61" s="542"/>
      <c r="W61" s="541"/>
      <c r="X61" s="541"/>
      <c r="Y61" s="541"/>
      <c r="Z61" s="543"/>
    </row>
    <row r="62" spans="2:27">
      <c r="B62" s="544" t="s">
        <v>372</v>
      </c>
      <c r="C62" s="545">
        <v>8130</v>
      </c>
      <c r="D62" s="545">
        <v>8132</v>
      </c>
      <c r="E62" s="535"/>
      <c r="F62" s="535">
        <v>127.5</v>
      </c>
      <c r="G62" s="546">
        <v>131</v>
      </c>
      <c r="H62" s="535">
        <v>131</v>
      </c>
      <c r="I62" s="535">
        <v>131</v>
      </c>
      <c r="J62" s="535">
        <v>137.5</v>
      </c>
      <c r="K62" s="536">
        <v>147.44999999999999</v>
      </c>
      <c r="L62" s="537">
        <f t="shared" si="7"/>
        <v>147.44999999999999</v>
      </c>
      <c r="M62" s="538"/>
      <c r="N62" s="539" t="s">
        <v>260</v>
      </c>
      <c r="O62" s="539" t="s">
        <v>261</v>
      </c>
      <c r="P62" s="539" t="s">
        <v>261</v>
      </c>
      <c r="Q62" s="539" t="s">
        <v>261</v>
      </c>
      <c r="R62" s="539" t="s">
        <v>261</v>
      </c>
      <c r="S62" s="539" t="s">
        <v>260</v>
      </c>
      <c r="T62" s="540" t="s">
        <v>261</v>
      </c>
      <c r="U62" s="541"/>
      <c r="V62" s="542"/>
      <c r="W62" s="541"/>
      <c r="X62" s="541"/>
      <c r="Y62" s="541"/>
      <c r="Z62" s="543"/>
    </row>
    <row r="63" spans="2:27">
      <c r="B63" s="544" t="s">
        <v>373</v>
      </c>
      <c r="C63" s="545">
        <v>8130</v>
      </c>
      <c r="D63" s="545">
        <v>8133</v>
      </c>
      <c r="E63" s="535"/>
      <c r="F63" s="535">
        <v>127.5</v>
      </c>
      <c r="G63" s="546">
        <v>131</v>
      </c>
      <c r="H63" s="535">
        <v>131</v>
      </c>
      <c r="I63" s="535">
        <v>131</v>
      </c>
      <c r="J63" s="535">
        <v>137.5</v>
      </c>
      <c r="K63" s="536">
        <v>147.44999999999999</v>
      </c>
      <c r="L63" s="537">
        <f t="shared" si="7"/>
        <v>147.44999999999999</v>
      </c>
      <c r="M63" s="538"/>
      <c r="N63" s="539" t="s">
        <v>260</v>
      </c>
      <c r="O63" s="539" t="s">
        <v>261</v>
      </c>
      <c r="P63" s="539" t="s">
        <v>261</v>
      </c>
      <c r="Q63" s="539" t="s">
        <v>261</v>
      </c>
      <c r="R63" s="539" t="s">
        <v>261</v>
      </c>
      <c r="S63" s="539" t="s">
        <v>260</v>
      </c>
      <c r="T63" s="540" t="s">
        <v>261</v>
      </c>
      <c r="U63" s="541"/>
      <c r="V63" s="542"/>
      <c r="W63" s="541"/>
      <c r="X63" s="541"/>
      <c r="Y63" s="541"/>
      <c r="Z63" s="543"/>
    </row>
    <row r="64" spans="2:27" ht="13.5" thickBot="1">
      <c r="B64" s="548" t="s">
        <v>374</v>
      </c>
      <c r="C64" s="549">
        <v>8130</v>
      </c>
      <c r="D64" s="549">
        <v>8134</v>
      </c>
      <c r="E64" s="550"/>
      <c r="F64" s="550">
        <v>127.5</v>
      </c>
      <c r="G64" s="551">
        <v>131</v>
      </c>
      <c r="H64" s="550">
        <v>131</v>
      </c>
      <c r="I64" s="550">
        <v>131</v>
      </c>
      <c r="J64" s="550">
        <v>137.5</v>
      </c>
      <c r="K64" s="552">
        <v>147.44999999999999</v>
      </c>
      <c r="L64" s="537">
        <f t="shared" si="7"/>
        <v>147.44999999999999</v>
      </c>
      <c r="M64" s="553"/>
      <c r="N64" s="554" t="s">
        <v>260</v>
      </c>
      <c r="O64" s="554" t="s">
        <v>261</v>
      </c>
      <c r="P64" s="554" t="s">
        <v>261</v>
      </c>
      <c r="Q64" s="554" t="s">
        <v>261</v>
      </c>
      <c r="R64" s="539" t="s">
        <v>261</v>
      </c>
      <c r="S64" s="555" t="s">
        <v>260</v>
      </c>
      <c r="T64" s="556" t="s">
        <v>261</v>
      </c>
      <c r="U64" s="541"/>
      <c r="V64" s="557"/>
      <c r="W64" s="558"/>
      <c r="X64" s="558"/>
      <c r="Y64" s="558"/>
      <c r="Z64" s="559"/>
    </row>
    <row r="65" spans="2:26">
      <c r="B65" s="560" t="s">
        <v>1127</v>
      </c>
      <c r="C65" s="549">
        <v>8210</v>
      </c>
      <c r="D65" s="549">
        <v>8211</v>
      </c>
      <c r="E65" s="561"/>
      <c r="F65" s="561"/>
      <c r="G65" s="561"/>
      <c r="H65" s="561"/>
      <c r="I65" s="561"/>
      <c r="J65" s="561"/>
      <c r="K65" s="552" t="s">
        <v>1128</v>
      </c>
      <c r="L65" s="537" t="str">
        <f t="shared" si="7"/>
        <v>nvt.</v>
      </c>
      <c r="M65" s="547"/>
      <c r="N65" s="554" t="s">
        <v>260</v>
      </c>
      <c r="O65" s="554" t="s">
        <v>261</v>
      </c>
      <c r="P65" s="554" t="s">
        <v>261</v>
      </c>
      <c r="Q65" s="554" t="s">
        <v>261</v>
      </c>
      <c r="R65" s="539" t="s">
        <v>261</v>
      </c>
      <c r="S65" s="555" t="s">
        <v>260</v>
      </c>
      <c r="T65" s="556" t="s">
        <v>261</v>
      </c>
      <c r="V65" s="562"/>
      <c r="Z65" s="563"/>
    </row>
    <row r="66" spans="2:26">
      <c r="B66" s="560" t="s">
        <v>1129</v>
      </c>
      <c r="C66" s="549">
        <v>8210</v>
      </c>
      <c r="D66" s="549">
        <v>8212</v>
      </c>
      <c r="E66" s="561"/>
      <c r="F66" s="561"/>
      <c r="G66" s="561"/>
      <c r="H66" s="561"/>
      <c r="I66" s="561"/>
      <c r="J66" s="561"/>
      <c r="K66" s="552">
        <v>182.5</v>
      </c>
      <c r="L66" s="537">
        <f t="shared" si="7"/>
        <v>182.5</v>
      </c>
      <c r="M66" s="547"/>
      <c r="N66" s="554" t="s">
        <v>260</v>
      </c>
      <c r="O66" s="554" t="s">
        <v>261</v>
      </c>
      <c r="P66" s="554" t="s">
        <v>261</v>
      </c>
      <c r="Q66" s="554" t="s">
        <v>261</v>
      </c>
      <c r="R66" s="539" t="s">
        <v>261</v>
      </c>
      <c r="S66" s="555" t="s">
        <v>260</v>
      </c>
      <c r="T66" s="556" t="s">
        <v>261</v>
      </c>
      <c r="V66" s="562"/>
      <c r="Z66" s="563"/>
    </row>
    <row r="67" spans="2:26">
      <c r="B67" s="560" t="s">
        <v>1130</v>
      </c>
      <c r="C67" s="549">
        <v>8210</v>
      </c>
      <c r="D67" s="549">
        <v>8213</v>
      </c>
      <c r="E67" s="561"/>
      <c r="F67" s="561"/>
      <c r="G67" s="561"/>
      <c r="H67" s="561"/>
      <c r="I67" s="561"/>
      <c r="J67" s="561"/>
      <c r="K67" s="552">
        <v>182.5</v>
      </c>
      <c r="L67" s="537">
        <f t="shared" si="7"/>
        <v>182.5</v>
      </c>
      <c r="M67" s="547"/>
      <c r="N67" s="554" t="s">
        <v>260</v>
      </c>
      <c r="O67" s="554" t="s">
        <v>261</v>
      </c>
      <c r="P67" s="554" t="s">
        <v>261</v>
      </c>
      <c r="Q67" s="554" t="s">
        <v>261</v>
      </c>
      <c r="R67" s="539" t="s">
        <v>261</v>
      </c>
      <c r="S67" s="555" t="s">
        <v>260</v>
      </c>
      <c r="T67" s="556" t="s">
        <v>261</v>
      </c>
      <c r="V67" s="562"/>
      <c r="Z67" s="563"/>
    </row>
    <row r="68" spans="2:26">
      <c r="B68" s="560" t="s">
        <v>1131</v>
      </c>
      <c r="C68" s="549">
        <v>8210</v>
      </c>
      <c r="D68" s="549">
        <v>8214</v>
      </c>
      <c r="E68" s="561"/>
      <c r="F68" s="561"/>
      <c r="G68" s="561"/>
      <c r="H68" s="561"/>
      <c r="I68" s="561"/>
      <c r="J68" s="561"/>
      <c r="K68" s="552">
        <v>182.5</v>
      </c>
      <c r="L68" s="537">
        <f t="shared" si="7"/>
        <v>182.5</v>
      </c>
      <c r="M68" s="547"/>
      <c r="N68" s="554" t="s">
        <v>260</v>
      </c>
      <c r="O68" s="554" t="s">
        <v>261</v>
      </c>
      <c r="P68" s="554" t="s">
        <v>261</v>
      </c>
      <c r="Q68" s="554" t="s">
        <v>261</v>
      </c>
      <c r="R68" s="539" t="s">
        <v>261</v>
      </c>
      <c r="S68" s="555" t="s">
        <v>260</v>
      </c>
      <c r="T68" s="556" t="s">
        <v>261</v>
      </c>
      <c r="V68" s="562"/>
      <c r="Z68" s="563"/>
    </row>
    <row r="69" spans="2:26" ht="13.5" thickBot="1">
      <c r="B69" s="560" t="s">
        <v>1132</v>
      </c>
      <c r="C69" s="545">
        <v>8215</v>
      </c>
      <c r="D69" s="545">
        <v>8216</v>
      </c>
      <c r="E69" s="561"/>
      <c r="F69" s="561"/>
      <c r="G69" s="561"/>
      <c r="H69" s="561"/>
      <c r="I69" s="561"/>
      <c r="J69" s="561"/>
      <c r="K69" s="536" t="s">
        <v>688</v>
      </c>
      <c r="L69" s="537" t="str">
        <f t="shared" si="7"/>
        <v>n.v.t.</v>
      </c>
      <c r="M69" s="547"/>
      <c r="N69" s="539" t="s">
        <v>260</v>
      </c>
      <c r="O69" s="539" t="s">
        <v>261</v>
      </c>
      <c r="P69" s="539" t="s">
        <v>261</v>
      </c>
      <c r="Q69" s="539" t="s">
        <v>261</v>
      </c>
      <c r="R69" s="539" t="s">
        <v>261</v>
      </c>
      <c r="S69" s="547" t="s">
        <v>260</v>
      </c>
      <c r="T69" s="540" t="s">
        <v>261</v>
      </c>
      <c r="V69" s="564"/>
      <c r="W69" s="565"/>
      <c r="X69" s="565"/>
      <c r="Y69" s="565"/>
      <c r="Z69" s="563"/>
    </row>
    <row r="70" spans="2:26">
      <c r="B70" s="560" t="s">
        <v>1133</v>
      </c>
      <c r="C70" s="545">
        <v>8215</v>
      </c>
      <c r="D70" s="545">
        <v>8217</v>
      </c>
      <c r="E70" s="561"/>
      <c r="F70" s="561"/>
      <c r="G70" s="561"/>
      <c r="H70" s="561"/>
      <c r="I70" s="561"/>
      <c r="J70" s="561"/>
      <c r="K70" s="536">
        <v>182.5</v>
      </c>
      <c r="L70" s="537">
        <f t="shared" si="7"/>
        <v>182.5</v>
      </c>
      <c r="M70" s="547"/>
      <c r="N70" s="539" t="s">
        <v>260</v>
      </c>
      <c r="O70" s="539" t="s">
        <v>261</v>
      </c>
      <c r="P70" s="539" t="s">
        <v>261</v>
      </c>
      <c r="Q70" s="539" t="s">
        <v>261</v>
      </c>
      <c r="R70" s="539" t="s">
        <v>261</v>
      </c>
      <c r="S70" s="547" t="s">
        <v>260</v>
      </c>
      <c r="T70" s="540" t="s">
        <v>261</v>
      </c>
      <c r="Z70" s="566"/>
    </row>
    <row r="71" spans="2:26">
      <c r="B71" s="560" t="s">
        <v>1134</v>
      </c>
      <c r="C71" s="545">
        <v>8215</v>
      </c>
      <c r="D71" s="545">
        <v>8218</v>
      </c>
      <c r="E71" s="561"/>
      <c r="F71" s="561"/>
      <c r="G71" s="561"/>
      <c r="H71" s="561"/>
      <c r="I71" s="561"/>
      <c r="J71" s="561"/>
      <c r="K71" s="536">
        <v>182.5</v>
      </c>
      <c r="L71" s="537">
        <f t="shared" si="7"/>
        <v>182.5</v>
      </c>
      <c r="M71" s="547"/>
      <c r="N71" s="539" t="s">
        <v>260</v>
      </c>
      <c r="O71" s="539" t="s">
        <v>261</v>
      </c>
      <c r="P71" s="539" t="s">
        <v>261</v>
      </c>
      <c r="Q71" s="539" t="s">
        <v>261</v>
      </c>
      <c r="R71" s="539" t="s">
        <v>261</v>
      </c>
      <c r="S71" s="547" t="s">
        <v>260</v>
      </c>
      <c r="T71" s="540" t="s">
        <v>261</v>
      </c>
      <c r="Z71" s="566"/>
    </row>
    <row r="72" spans="2:26" ht="13.5" thickBot="1">
      <c r="B72" s="567" t="s">
        <v>1135</v>
      </c>
      <c r="C72" s="568">
        <v>8215</v>
      </c>
      <c r="D72" s="568">
        <v>8219</v>
      </c>
      <c r="E72" s="569"/>
      <c r="F72" s="569"/>
      <c r="G72" s="569"/>
      <c r="H72" s="569"/>
      <c r="I72" s="569"/>
      <c r="J72" s="569"/>
      <c r="K72" s="570">
        <v>182.5</v>
      </c>
      <c r="L72" s="537">
        <f t="shared" si="7"/>
        <v>182.5</v>
      </c>
      <c r="M72" s="571"/>
      <c r="N72" s="572" t="s">
        <v>260</v>
      </c>
      <c r="O72" s="572" t="s">
        <v>261</v>
      </c>
      <c r="P72" s="572" t="s">
        <v>261</v>
      </c>
      <c r="Q72" s="572" t="s">
        <v>261</v>
      </c>
      <c r="R72" s="572" t="s">
        <v>261</v>
      </c>
      <c r="S72" s="571" t="s">
        <v>260</v>
      </c>
      <c r="T72" s="573" t="s">
        <v>261</v>
      </c>
      <c r="Z72" s="574"/>
    </row>
  </sheetData>
  <mergeCells count="8">
    <mergeCell ref="V48:Z48"/>
    <mergeCell ref="V50:Z50"/>
    <mergeCell ref="V6:Z6"/>
    <mergeCell ref="V8:Z8"/>
    <mergeCell ref="V13:Z13"/>
    <mergeCell ref="V20:Z20"/>
    <mergeCell ref="V22:Z22"/>
    <mergeCell ref="V32:Z32"/>
  </mergeCells>
  <pageMargins left="0.7" right="0.7" top="0.75" bottom="0.75" header="0.3" footer="0.3"/>
  <pageSetup paperSize="9" orientation="portrait" horizontalDpi="300" verticalDpi="30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9E60E-B71D-4A0C-B155-7B42B7A3EFEC}">
  <sheetPr>
    <tabColor rgb="FF92D050"/>
  </sheetPr>
  <dimension ref="B3:AD75"/>
  <sheetViews>
    <sheetView showGridLines="0" zoomScale="89" zoomScaleNormal="89" workbookViewId="0">
      <pane xSplit="2" ySplit="8" topLeftCell="C9" activePane="bottomRight" state="frozen"/>
      <selection activeCell="AA57" sqref="AA57"/>
      <selection pane="topRight" activeCell="AA57" sqref="AA57"/>
      <selection pane="bottomLeft" activeCell="AA57" sqref="AA57"/>
      <selection pane="bottomRight" activeCell="AA57" sqref="AA57"/>
    </sheetView>
  </sheetViews>
  <sheetFormatPr defaultColWidth="9.125" defaultRowHeight="12.75"/>
  <cols>
    <col min="1" max="1" width="2.875" style="425" customWidth="1"/>
    <col min="2" max="2" width="55.625" style="425" customWidth="1"/>
    <col min="3" max="3" width="11.5" style="425" customWidth="1"/>
    <col min="4" max="4" width="16.5" style="425" customWidth="1"/>
    <col min="5" max="5" width="14" style="428" hidden="1" customWidth="1"/>
    <col min="6" max="7" width="11.375" style="428" hidden="1" customWidth="1"/>
    <col min="8" max="10" width="11.375" style="429" hidden="1" customWidth="1"/>
    <col min="11" max="12" width="11.375" style="429" customWidth="1"/>
    <col min="13" max="13" width="5.5" style="425" customWidth="1"/>
    <col min="14" max="17" width="13.125" style="425" customWidth="1"/>
    <col min="18" max="20" width="13.875" style="425" customWidth="1"/>
    <col min="21" max="21" width="2" style="425" customWidth="1"/>
    <col min="22" max="22" width="12" style="425" hidden="1" customWidth="1"/>
    <col min="23" max="23" width="15" style="425" hidden="1" customWidth="1"/>
    <col min="24" max="24" width="16.5" style="425" hidden="1" customWidth="1"/>
    <col min="25" max="25" width="20.25" style="425" hidden="1" customWidth="1"/>
    <col min="26" max="26" width="49.25" style="430" customWidth="1"/>
    <col min="27" max="27" width="8.25" style="425" customWidth="1"/>
    <col min="28" max="28" width="26.125" style="425" bestFit="1" customWidth="1"/>
    <col min="29" max="29" width="35.375" style="425" bestFit="1" customWidth="1"/>
    <col min="30" max="30" width="12.625" style="425" bestFit="1" customWidth="1"/>
    <col min="31" max="16384" width="9.125" style="425"/>
  </cols>
  <sheetData>
    <row r="3" spans="2:27" ht="15">
      <c r="N3" s="426" t="s">
        <v>1092</v>
      </c>
    </row>
    <row r="4" spans="2:27" ht="15">
      <c r="N4" s="426" t="s">
        <v>1093</v>
      </c>
    </row>
    <row r="5" spans="2:27" ht="15.75" thickBot="1">
      <c r="N5" s="426" t="s">
        <v>1094</v>
      </c>
    </row>
    <row r="6" spans="2:27" ht="13.5" thickBot="1">
      <c r="B6" s="431" t="s">
        <v>421</v>
      </c>
      <c r="C6" s="432"/>
      <c r="D6" s="432"/>
      <c r="E6" s="432"/>
      <c r="F6" s="432"/>
      <c r="G6" s="432"/>
      <c r="H6" s="434"/>
      <c r="I6" s="434"/>
      <c r="J6" s="434"/>
      <c r="K6" s="434"/>
      <c r="L6" s="434"/>
      <c r="M6" s="432"/>
      <c r="N6" s="432"/>
      <c r="O6" s="432"/>
      <c r="P6" s="432"/>
      <c r="Q6" s="432"/>
      <c r="R6" s="432"/>
      <c r="S6" s="432"/>
      <c r="T6" s="435"/>
      <c r="V6" s="1157" t="s">
        <v>384</v>
      </c>
      <c r="W6" s="1157"/>
      <c r="X6" s="1157"/>
      <c r="Y6" s="1157"/>
      <c r="Z6" s="1157"/>
    </row>
    <row r="7" spans="2:27" ht="39" thickBot="1">
      <c r="B7" s="575" t="s">
        <v>1</v>
      </c>
      <c r="C7" s="575" t="s">
        <v>2</v>
      </c>
      <c r="D7" s="575" t="s">
        <v>3</v>
      </c>
      <c r="E7" s="576">
        <v>2018</v>
      </c>
      <c r="F7" s="576">
        <v>2019</v>
      </c>
      <c r="G7" s="577">
        <v>2020</v>
      </c>
      <c r="H7" s="578">
        <v>44197</v>
      </c>
      <c r="I7" s="579">
        <v>44378</v>
      </c>
      <c r="J7" s="578" t="s">
        <v>422</v>
      </c>
      <c r="K7" s="580">
        <v>2023</v>
      </c>
      <c r="L7" s="580">
        <v>2024</v>
      </c>
      <c r="M7" s="581" t="s">
        <v>4</v>
      </c>
      <c r="N7" s="582" t="s">
        <v>5</v>
      </c>
      <c r="O7" s="583" t="s">
        <v>6</v>
      </c>
      <c r="P7" s="583" t="s">
        <v>7</v>
      </c>
      <c r="Q7" s="583" t="s">
        <v>8</v>
      </c>
      <c r="R7" s="584" t="s">
        <v>1095</v>
      </c>
      <c r="S7" s="581" t="s">
        <v>1096</v>
      </c>
      <c r="T7" s="585" t="s">
        <v>11</v>
      </c>
      <c r="V7" s="442" t="s">
        <v>385</v>
      </c>
      <c r="W7" s="441" t="s">
        <v>386</v>
      </c>
      <c r="X7" s="441" t="s">
        <v>387</v>
      </c>
      <c r="Y7" s="441" t="s">
        <v>388</v>
      </c>
      <c r="Z7" s="441" t="s">
        <v>1097</v>
      </c>
    </row>
    <row r="8" spans="2:27">
      <c r="B8" s="443" t="str">
        <f>'Z-BW'!B8</f>
        <v>BRABANT OV-chipkaart</v>
      </c>
      <c r="C8" s="444"/>
      <c r="D8" s="444"/>
      <c r="E8" s="444"/>
      <c r="F8" s="445"/>
      <c r="G8" s="445"/>
      <c r="H8" s="446"/>
      <c r="I8" s="446"/>
      <c r="J8" s="446"/>
      <c r="K8" s="446"/>
      <c r="L8" s="446"/>
      <c r="M8" s="444"/>
      <c r="N8" s="444"/>
      <c r="O8" s="444"/>
      <c r="P8" s="444"/>
      <c r="Q8" s="444"/>
      <c r="R8" s="444"/>
      <c r="S8" s="444"/>
      <c r="T8" s="447"/>
      <c r="U8" s="448"/>
      <c r="V8" s="1154"/>
      <c r="W8" s="1155"/>
      <c r="X8" s="1155"/>
      <c r="Y8" s="1155"/>
      <c r="Z8" s="1156"/>
    </row>
    <row r="9" spans="2:27">
      <c r="B9" s="586" t="s">
        <v>391</v>
      </c>
      <c r="C9" s="587" t="s">
        <v>64</v>
      </c>
      <c r="D9" s="588" t="s">
        <v>64</v>
      </c>
      <c r="E9" s="589">
        <v>0.157</v>
      </c>
      <c r="F9" s="589">
        <v>0.16700000000000001</v>
      </c>
      <c r="G9" s="589">
        <v>0.17199999999999999</v>
      </c>
      <c r="H9" s="590">
        <v>0.17542150923580363</v>
      </c>
      <c r="I9" s="590"/>
      <c r="J9" s="590">
        <v>0.18099999999999999</v>
      </c>
      <c r="K9" s="591">
        <f>'Z-BW'!K9</f>
        <v>0.188</v>
      </c>
      <c r="L9" s="453">
        <f>K9</f>
        <v>0.188</v>
      </c>
      <c r="M9" s="454"/>
      <c r="N9" s="454" t="s">
        <v>260</v>
      </c>
      <c r="O9" s="454" t="s">
        <v>261</v>
      </c>
      <c r="P9" s="454" t="s">
        <v>261</v>
      </c>
      <c r="Q9" s="454" t="s">
        <v>261</v>
      </c>
      <c r="R9" s="454" t="s">
        <v>261</v>
      </c>
      <c r="S9" s="454" t="s">
        <v>261</v>
      </c>
      <c r="T9" s="455" t="s">
        <v>261</v>
      </c>
      <c r="V9" s="456"/>
      <c r="W9" s="457"/>
      <c r="X9" s="457"/>
      <c r="Y9" s="457"/>
      <c r="Z9" s="458"/>
    </row>
    <row r="10" spans="2:27" ht="25.5">
      <c r="B10" s="586" t="s">
        <v>1136</v>
      </c>
      <c r="C10" s="587"/>
      <c r="D10" s="588"/>
      <c r="E10" s="589"/>
      <c r="F10" s="589"/>
      <c r="G10" s="589"/>
      <c r="H10" s="590"/>
      <c r="I10" s="590"/>
      <c r="J10" s="590"/>
      <c r="K10" s="591"/>
      <c r="L10" s="467" t="s">
        <v>688</v>
      </c>
      <c r="M10" s="454"/>
      <c r="N10" s="454"/>
      <c r="O10" s="454"/>
      <c r="P10" s="454"/>
      <c r="Q10" s="454"/>
      <c r="R10" s="454"/>
      <c r="S10" s="454"/>
      <c r="T10" s="455"/>
      <c r="V10" s="456"/>
      <c r="W10" s="457"/>
      <c r="X10" s="457"/>
      <c r="Y10" s="457"/>
      <c r="Z10" s="458"/>
    </row>
    <row r="11" spans="2:27" ht="42" customHeight="1" thickBot="1">
      <c r="B11" s="592" t="s">
        <v>392</v>
      </c>
      <c r="C11" s="593" t="s">
        <v>64</v>
      </c>
      <c r="D11" s="594" t="s">
        <v>64</v>
      </c>
      <c r="E11" s="595"/>
      <c r="F11" s="595">
        <v>6.63</v>
      </c>
      <c r="G11" s="596">
        <v>4.5</v>
      </c>
      <c r="H11" s="597">
        <v>5</v>
      </c>
      <c r="I11" s="597"/>
      <c r="J11" s="597">
        <v>5.16</v>
      </c>
      <c r="K11" s="595">
        <f>'Z-BW'!K10</f>
        <v>5.58</v>
      </c>
      <c r="L11" s="598">
        <f>K11</f>
        <v>5.58</v>
      </c>
      <c r="M11" s="599"/>
      <c r="N11" s="599" t="s">
        <v>260</v>
      </c>
      <c r="O11" s="599" t="s">
        <v>261</v>
      </c>
      <c r="P11" s="599" t="s">
        <v>261</v>
      </c>
      <c r="Q11" s="599" t="s">
        <v>261</v>
      </c>
      <c r="R11" s="599" t="s">
        <v>261</v>
      </c>
      <c r="S11" s="599" t="s">
        <v>261</v>
      </c>
      <c r="T11" s="600" t="s">
        <v>261</v>
      </c>
      <c r="U11" s="601"/>
      <c r="V11" s="477"/>
      <c r="W11" s="478"/>
      <c r="X11" s="478"/>
      <c r="Y11" s="478"/>
      <c r="Z11" s="479" t="s">
        <v>1098</v>
      </c>
      <c r="AA11" s="523"/>
    </row>
    <row r="12" spans="2:27">
      <c r="B12" s="443" t="str">
        <f>'Z-BW'!B13</f>
        <v xml:space="preserve"> BARABANT Reisproducten OV-chipkaart maand (doorlopend)</v>
      </c>
      <c r="C12" s="444"/>
      <c r="D12" s="444"/>
      <c r="E12" s="445"/>
      <c r="F12" s="445"/>
      <c r="G12" s="445"/>
      <c r="H12" s="446"/>
      <c r="I12" s="446"/>
      <c r="J12" s="446"/>
      <c r="K12" s="446"/>
      <c r="L12" s="446"/>
      <c r="M12" s="444"/>
      <c r="N12" s="444"/>
      <c r="O12" s="444"/>
      <c r="P12" s="444"/>
      <c r="Q12" s="444"/>
      <c r="R12" s="444"/>
      <c r="S12" s="444"/>
      <c r="T12" s="447"/>
      <c r="V12" s="1154"/>
      <c r="W12" s="1155"/>
      <c r="X12" s="1155"/>
      <c r="Y12" s="1155"/>
      <c r="Z12" s="1156"/>
    </row>
    <row r="13" spans="2:27" ht="157.5" customHeight="1">
      <c r="B13" s="602" t="s">
        <v>395</v>
      </c>
      <c r="C13" s="465">
        <v>1586</v>
      </c>
      <c r="D13" s="465">
        <v>1586</v>
      </c>
      <c r="E13" s="603">
        <v>89.45</v>
      </c>
      <c r="F13" s="604">
        <v>95.47</v>
      </c>
      <c r="G13" s="604">
        <v>98.55</v>
      </c>
      <c r="H13" s="605">
        <v>100.44</v>
      </c>
      <c r="I13" s="605"/>
      <c r="J13" s="605">
        <v>103.57</v>
      </c>
      <c r="K13" s="466">
        <f>'Z-BW'!K14</f>
        <v>112.1</v>
      </c>
      <c r="L13" s="467">
        <f>K13</f>
        <v>112.1</v>
      </c>
      <c r="M13" s="469"/>
      <c r="N13" s="469" t="s">
        <v>260</v>
      </c>
      <c r="O13" s="469" t="s">
        <v>260</v>
      </c>
      <c r="P13" s="469" t="s">
        <v>261</v>
      </c>
      <c r="Q13" s="469" t="s">
        <v>261</v>
      </c>
      <c r="R13" s="469" t="s">
        <v>261</v>
      </c>
      <c r="S13" s="469" t="s">
        <v>260</v>
      </c>
      <c r="T13" s="470" t="s">
        <v>260</v>
      </c>
      <c r="V13" s="456"/>
      <c r="W13" s="457"/>
      <c r="X13" s="457"/>
      <c r="Y13" s="457"/>
      <c r="Z13" s="458" t="s">
        <v>1137</v>
      </c>
    </row>
    <row r="14" spans="2:27" ht="102">
      <c r="B14" s="602" t="s">
        <v>396</v>
      </c>
      <c r="C14" s="465">
        <v>8020</v>
      </c>
      <c r="D14" s="465">
        <v>8020</v>
      </c>
      <c r="E14" s="603">
        <v>118.9</v>
      </c>
      <c r="F14" s="604">
        <v>126.91</v>
      </c>
      <c r="G14" s="604">
        <v>131.01</v>
      </c>
      <c r="H14" s="561">
        <v>133.52000000000001</v>
      </c>
      <c r="I14" s="561"/>
      <c r="J14" s="561">
        <v>137.68</v>
      </c>
      <c r="K14" s="466">
        <f>'Z-BW'!K15</f>
        <v>149.03</v>
      </c>
      <c r="L14" s="467">
        <f t="shared" ref="L14:L18" si="0">K14</f>
        <v>149.03</v>
      </c>
      <c r="M14" s="469"/>
      <c r="N14" s="469" t="s">
        <v>260</v>
      </c>
      <c r="O14" s="469" t="s">
        <v>260</v>
      </c>
      <c r="P14" s="469" t="s">
        <v>261</v>
      </c>
      <c r="Q14" s="469" t="s">
        <v>261</v>
      </c>
      <c r="R14" s="469" t="s">
        <v>261</v>
      </c>
      <c r="S14" s="469" t="s">
        <v>260</v>
      </c>
      <c r="T14" s="470" t="s">
        <v>261</v>
      </c>
      <c r="V14" s="456"/>
      <c r="W14" s="457"/>
      <c r="X14" s="457"/>
      <c r="Y14" s="457"/>
      <c r="Z14" s="458" t="s">
        <v>1101</v>
      </c>
    </row>
    <row r="15" spans="2:27">
      <c r="B15" s="602" t="s">
        <v>397</v>
      </c>
      <c r="C15" s="465">
        <v>8020</v>
      </c>
      <c r="D15" s="465">
        <v>8021</v>
      </c>
      <c r="E15" s="603">
        <v>118.9</v>
      </c>
      <c r="F15" s="604">
        <v>126.91</v>
      </c>
      <c r="G15" s="604">
        <v>131.01</v>
      </c>
      <c r="H15" s="561">
        <v>133.52000000000001</v>
      </c>
      <c r="I15" s="561"/>
      <c r="J15" s="561">
        <v>137.68</v>
      </c>
      <c r="K15" s="466">
        <f>'Z-BW'!K16</f>
        <v>149.03</v>
      </c>
      <c r="L15" s="467">
        <f t="shared" si="0"/>
        <v>149.03</v>
      </c>
      <c r="M15" s="469"/>
      <c r="N15" s="469" t="s">
        <v>260</v>
      </c>
      <c r="O15" s="469" t="s">
        <v>260</v>
      </c>
      <c r="P15" s="469" t="s">
        <v>261</v>
      </c>
      <c r="Q15" s="469" t="s">
        <v>261</v>
      </c>
      <c r="R15" s="469" t="s">
        <v>261</v>
      </c>
      <c r="S15" s="469" t="s">
        <v>260</v>
      </c>
      <c r="T15" s="470" t="s">
        <v>260</v>
      </c>
      <c r="V15" s="456"/>
      <c r="W15" s="457"/>
      <c r="X15" s="457"/>
      <c r="Y15" s="457"/>
      <c r="Z15" s="458"/>
    </row>
    <row r="16" spans="2:27">
      <c r="B16" s="602" t="s">
        <v>407</v>
      </c>
      <c r="C16" s="465">
        <v>8020</v>
      </c>
      <c r="D16" s="465">
        <v>8022</v>
      </c>
      <c r="E16" s="603">
        <v>118.9</v>
      </c>
      <c r="F16" s="604">
        <v>126.91</v>
      </c>
      <c r="G16" s="604">
        <v>131.01</v>
      </c>
      <c r="H16" s="561">
        <v>133.52000000000001</v>
      </c>
      <c r="I16" s="561"/>
      <c r="J16" s="561">
        <v>137.68</v>
      </c>
      <c r="K16" s="466">
        <f>'Z-BW'!K17</f>
        <v>149.03</v>
      </c>
      <c r="L16" s="467">
        <f t="shared" si="0"/>
        <v>149.03</v>
      </c>
      <c r="M16" s="469"/>
      <c r="N16" s="469" t="s">
        <v>260</v>
      </c>
      <c r="O16" s="469" t="s">
        <v>260</v>
      </c>
      <c r="P16" s="469" t="s">
        <v>261</v>
      </c>
      <c r="Q16" s="469" t="s">
        <v>261</v>
      </c>
      <c r="R16" s="469" t="s">
        <v>261</v>
      </c>
      <c r="S16" s="469" t="s">
        <v>260</v>
      </c>
      <c r="T16" s="470" t="s">
        <v>260</v>
      </c>
      <c r="V16" s="456"/>
      <c r="W16" s="457"/>
      <c r="X16" s="457"/>
      <c r="Y16" s="457"/>
      <c r="Z16" s="458"/>
    </row>
    <row r="17" spans="2:26">
      <c r="B17" s="602" t="s">
        <v>399</v>
      </c>
      <c r="C17" s="465">
        <v>8020</v>
      </c>
      <c r="D17" s="465">
        <v>8023</v>
      </c>
      <c r="E17" s="603">
        <v>118.9</v>
      </c>
      <c r="F17" s="604">
        <v>126.91</v>
      </c>
      <c r="G17" s="604">
        <v>131.01</v>
      </c>
      <c r="H17" s="561">
        <v>133.52000000000001</v>
      </c>
      <c r="I17" s="561"/>
      <c r="J17" s="561">
        <v>137.68</v>
      </c>
      <c r="K17" s="466">
        <f>'Z-BW'!K18</f>
        <v>149.03</v>
      </c>
      <c r="L17" s="467">
        <f t="shared" si="0"/>
        <v>149.03</v>
      </c>
      <c r="M17" s="469"/>
      <c r="N17" s="469" t="s">
        <v>260</v>
      </c>
      <c r="O17" s="469" t="s">
        <v>260</v>
      </c>
      <c r="P17" s="469" t="s">
        <v>261</v>
      </c>
      <c r="Q17" s="469" t="s">
        <v>261</v>
      </c>
      <c r="R17" s="469" t="s">
        <v>261</v>
      </c>
      <c r="S17" s="469" t="s">
        <v>260</v>
      </c>
      <c r="T17" s="470" t="s">
        <v>260</v>
      </c>
      <c r="V17" s="456"/>
      <c r="W17" s="457"/>
      <c r="X17" s="457"/>
      <c r="Y17" s="457"/>
      <c r="Z17" s="458"/>
    </row>
    <row r="18" spans="2:26" ht="13.5" thickBot="1">
      <c r="B18" s="606" t="s">
        <v>400</v>
      </c>
      <c r="C18" s="472">
        <v>8020</v>
      </c>
      <c r="D18" s="472">
        <v>8024</v>
      </c>
      <c r="E18" s="607">
        <v>118.9</v>
      </c>
      <c r="F18" s="608">
        <v>126.91</v>
      </c>
      <c r="G18" s="608">
        <v>131.01</v>
      </c>
      <c r="H18" s="569">
        <v>133.52000000000001</v>
      </c>
      <c r="I18" s="569"/>
      <c r="J18" s="569">
        <v>137.68</v>
      </c>
      <c r="K18" s="473">
        <f>'Z-BW'!K19</f>
        <v>149.03</v>
      </c>
      <c r="L18" s="467">
        <f t="shared" si="0"/>
        <v>149.03</v>
      </c>
      <c r="M18" s="475"/>
      <c r="N18" s="475" t="s">
        <v>260</v>
      </c>
      <c r="O18" s="475" t="s">
        <v>260</v>
      </c>
      <c r="P18" s="475" t="s">
        <v>261</v>
      </c>
      <c r="Q18" s="475" t="s">
        <v>261</v>
      </c>
      <c r="R18" s="469" t="s">
        <v>261</v>
      </c>
      <c r="S18" s="475" t="s">
        <v>260</v>
      </c>
      <c r="T18" s="476" t="s">
        <v>260</v>
      </c>
      <c r="V18" s="477"/>
      <c r="W18" s="478"/>
      <c r="X18" s="478"/>
      <c r="Y18" s="478"/>
      <c r="Z18" s="479"/>
    </row>
    <row r="19" spans="2:26">
      <c r="B19" s="494" t="str">
        <f>'Z-BW'!B22</f>
        <v>BRABANT Reisproducten OV-chipkaart jaar of onbepaalde tijd</v>
      </c>
      <c r="C19" s="495"/>
      <c r="D19" s="495"/>
      <c r="E19" s="496"/>
      <c r="F19" s="496"/>
      <c r="G19" s="496"/>
      <c r="H19" s="497"/>
      <c r="I19" s="497"/>
      <c r="J19" s="497"/>
      <c r="K19" s="497"/>
      <c r="L19" s="497"/>
      <c r="M19" s="495"/>
      <c r="N19" s="495"/>
      <c r="O19" s="495"/>
      <c r="P19" s="495"/>
      <c r="Q19" s="495"/>
      <c r="R19" s="495"/>
      <c r="S19" s="495"/>
      <c r="T19" s="498"/>
      <c r="V19" s="1154"/>
      <c r="W19" s="1155"/>
      <c r="X19" s="1155"/>
      <c r="Y19" s="1155"/>
      <c r="Z19" s="1156"/>
    </row>
    <row r="20" spans="2:26" ht="143.25" customHeight="1">
      <c r="B20" s="609" t="s">
        <v>423</v>
      </c>
      <c r="C20" s="465">
        <v>1580</v>
      </c>
      <c r="D20" s="465">
        <v>1582</v>
      </c>
      <c r="E20" s="603">
        <v>11.95</v>
      </c>
      <c r="F20" s="604">
        <v>12.74</v>
      </c>
      <c r="G20" s="604">
        <v>13.15</v>
      </c>
      <c r="H20" s="605">
        <v>13.4</v>
      </c>
      <c r="I20" s="605"/>
      <c r="J20" s="605">
        <v>13.82</v>
      </c>
      <c r="K20" s="603">
        <f>'Z-BW'!K23</f>
        <v>14.96</v>
      </c>
      <c r="L20" s="467">
        <f>K20</f>
        <v>14.96</v>
      </c>
      <c r="M20" s="469"/>
      <c r="N20" s="469" t="s">
        <v>260</v>
      </c>
      <c r="O20" s="469" t="s">
        <v>260</v>
      </c>
      <c r="P20" s="469" t="s">
        <v>261</v>
      </c>
      <c r="Q20" s="469" t="s">
        <v>261</v>
      </c>
      <c r="R20" s="469" t="s">
        <v>261</v>
      </c>
      <c r="S20" s="469" t="s">
        <v>260</v>
      </c>
      <c r="T20" s="470" t="s">
        <v>260</v>
      </c>
      <c r="V20" s="456"/>
      <c r="W20" s="457"/>
      <c r="X20" s="457"/>
      <c r="Y20" s="457"/>
      <c r="Z20" s="458" t="s">
        <v>1138</v>
      </c>
    </row>
    <row r="21" spans="2:26">
      <c r="B21" s="609" t="s">
        <v>404</v>
      </c>
      <c r="C21" s="465">
        <v>1580</v>
      </c>
      <c r="D21" s="465">
        <v>1583</v>
      </c>
      <c r="E21" s="603">
        <v>11.95</v>
      </c>
      <c r="F21" s="604">
        <v>12.74</v>
      </c>
      <c r="G21" s="604">
        <v>13.15</v>
      </c>
      <c r="H21" s="605">
        <v>13.4</v>
      </c>
      <c r="I21" s="605"/>
      <c r="J21" s="605">
        <v>13.82</v>
      </c>
      <c r="K21" s="603">
        <f>'Z-BW'!K24</f>
        <v>14.96</v>
      </c>
      <c r="L21" s="467">
        <f t="shared" ref="L21:L28" si="1">K21</f>
        <v>14.96</v>
      </c>
      <c r="M21" s="469"/>
      <c r="N21" s="469" t="s">
        <v>260</v>
      </c>
      <c r="O21" s="469" t="s">
        <v>260</v>
      </c>
      <c r="P21" s="469" t="s">
        <v>261</v>
      </c>
      <c r="Q21" s="469" t="s">
        <v>261</v>
      </c>
      <c r="R21" s="469" t="s">
        <v>261</v>
      </c>
      <c r="S21" s="469" t="s">
        <v>260</v>
      </c>
      <c r="T21" s="470" t="s">
        <v>260</v>
      </c>
      <c r="V21" s="456"/>
      <c r="W21" s="457"/>
      <c r="X21" s="457"/>
      <c r="Y21" s="457"/>
      <c r="Z21" s="458"/>
    </row>
    <row r="22" spans="2:26">
      <c r="B22" s="609" t="s">
        <v>405</v>
      </c>
      <c r="C22" s="465">
        <v>1580</v>
      </c>
      <c r="D22" s="465">
        <v>1584</v>
      </c>
      <c r="E22" s="603">
        <v>11.95</v>
      </c>
      <c r="F22" s="604">
        <v>12.74</v>
      </c>
      <c r="G22" s="604">
        <v>13.15</v>
      </c>
      <c r="H22" s="605">
        <v>13.4</v>
      </c>
      <c r="I22" s="605"/>
      <c r="J22" s="605">
        <v>13.82</v>
      </c>
      <c r="K22" s="603">
        <f>'Z-BW'!K25</f>
        <v>14.96</v>
      </c>
      <c r="L22" s="467">
        <f t="shared" si="1"/>
        <v>14.96</v>
      </c>
      <c r="M22" s="469"/>
      <c r="N22" s="469" t="s">
        <v>260</v>
      </c>
      <c r="O22" s="469" t="s">
        <v>260</v>
      </c>
      <c r="P22" s="469" t="s">
        <v>261</v>
      </c>
      <c r="Q22" s="469" t="s">
        <v>261</v>
      </c>
      <c r="R22" s="469" t="s">
        <v>261</v>
      </c>
      <c r="S22" s="469" t="s">
        <v>260</v>
      </c>
      <c r="T22" s="470" t="s">
        <v>260</v>
      </c>
      <c r="V22" s="456"/>
      <c r="W22" s="457"/>
      <c r="X22" s="457"/>
      <c r="Y22" s="457"/>
      <c r="Z22" s="458"/>
    </row>
    <row r="23" spans="2:26">
      <c r="B23" s="609" t="s">
        <v>406</v>
      </c>
      <c r="C23" s="465">
        <v>1580</v>
      </c>
      <c r="D23" s="465">
        <v>1585</v>
      </c>
      <c r="E23" s="603">
        <v>11.95</v>
      </c>
      <c r="F23" s="604">
        <v>12.74</v>
      </c>
      <c r="G23" s="604">
        <v>13.15</v>
      </c>
      <c r="H23" s="605">
        <v>13.4</v>
      </c>
      <c r="I23" s="605"/>
      <c r="J23" s="605">
        <v>13.82</v>
      </c>
      <c r="K23" s="603">
        <f>'Z-BW'!K26</f>
        <v>14.96</v>
      </c>
      <c r="L23" s="467">
        <f t="shared" si="1"/>
        <v>14.96</v>
      </c>
      <c r="M23" s="469"/>
      <c r="N23" s="469" t="s">
        <v>260</v>
      </c>
      <c r="O23" s="469" t="s">
        <v>260</v>
      </c>
      <c r="P23" s="469" t="s">
        <v>261</v>
      </c>
      <c r="Q23" s="469" t="s">
        <v>261</v>
      </c>
      <c r="R23" s="469" t="s">
        <v>261</v>
      </c>
      <c r="S23" s="469" t="s">
        <v>260</v>
      </c>
      <c r="T23" s="470" t="s">
        <v>260</v>
      </c>
      <c r="V23" s="456"/>
      <c r="W23" s="457"/>
      <c r="X23" s="457"/>
      <c r="Y23" s="457"/>
      <c r="Z23" s="458"/>
    </row>
    <row r="24" spans="2:26" ht="134.25" customHeight="1">
      <c r="B24" s="609" t="s">
        <v>396</v>
      </c>
      <c r="C24" s="465">
        <v>8025</v>
      </c>
      <c r="D24" s="465">
        <v>8025</v>
      </c>
      <c r="E24" s="603">
        <v>1189</v>
      </c>
      <c r="F24" s="604">
        <v>1269.0999999999999</v>
      </c>
      <c r="G24" s="604">
        <v>1310.1400000000001</v>
      </c>
      <c r="H24" s="561">
        <v>1335.17</v>
      </c>
      <c r="I24" s="561"/>
      <c r="J24" s="561">
        <v>1376.82</v>
      </c>
      <c r="K24" s="604">
        <f>'Z-BW'!K27</f>
        <v>1490.27</v>
      </c>
      <c r="L24" s="467">
        <f t="shared" si="1"/>
        <v>1490.27</v>
      </c>
      <c r="M24" s="469"/>
      <c r="N24" s="469" t="s">
        <v>260</v>
      </c>
      <c r="O24" s="469" t="s">
        <v>260</v>
      </c>
      <c r="P24" s="469" t="s">
        <v>261</v>
      </c>
      <c r="Q24" s="469" t="s">
        <v>261</v>
      </c>
      <c r="R24" s="469" t="s">
        <v>261</v>
      </c>
      <c r="S24" s="469" t="s">
        <v>260</v>
      </c>
      <c r="T24" s="470" t="s">
        <v>261</v>
      </c>
      <c r="V24" s="456"/>
      <c r="W24" s="457"/>
      <c r="X24" s="457"/>
      <c r="Y24" s="457"/>
      <c r="Z24" s="458" t="s">
        <v>1139</v>
      </c>
    </row>
    <row r="25" spans="2:26">
      <c r="B25" s="609" t="s">
        <v>397</v>
      </c>
      <c r="C25" s="465">
        <v>8025</v>
      </c>
      <c r="D25" s="465">
        <v>8026</v>
      </c>
      <c r="E25" s="603">
        <v>1189</v>
      </c>
      <c r="F25" s="604">
        <v>1269.0999999999999</v>
      </c>
      <c r="G25" s="604">
        <v>1310.1400000000001</v>
      </c>
      <c r="H25" s="561">
        <v>1335.17</v>
      </c>
      <c r="I25" s="561"/>
      <c r="J25" s="561">
        <v>1376.82</v>
      </c>
      <c r="K25" s="604">
        <f>'Z-BW'!K28</f>
        <v>1490.27</v>
      </c>
      <c r="L25" s="467">
        <f t="shared" si="1"/>
        <v>1490.27</v>
      </c>
      <c r="M25" s="469"/>
      <c r="N25" s="469" t="s">
        <v>260</v>
      </c>
      <c r="O25" s="469" t="s">
        <v>260</v>
      </c>
      <c r="P25" s="469" t="s">
        <v>261</v>
      </c>
      <c r="Q25" s="469" t="s">
        <v>261</v>
      </c>
      <c r="R25" s="469" t="s">
        <v>261</v>
      </c>
      <c r="S25" s="469" t="s">
        <v>260</v>
      </c>
      <c r="T25" s="470" t="s">
        <v>260</v>
      </c>
      <c r="V25" s="456"/>
      <c r="W25" s="457"/>
      <c r="X25" s="457"/>
      <c r="Y25" s="457"/>
      <c r="Z25" s="458"/>
    </row>
    <row r="26" spans="2:26">
      <c r="B26" s="609" t="s">
        <v>407</v>
      </c>
      <c r="C26" s="465">
        <v>8025</v>
      </c>
      <c r="D26" s="465">
        <v>8027</v>
      </c>
      <c r="E26" s="603">
        <v>1189</v>
      </c>
      <c r="F26" s="604">
        <v>1269.0999999999999</v>
      </c>
      <c r="G26" s="604">
        <v>1310.1400000000001</v>
      </c>
      <c r="H26" s="561">
        <v>1335.17</v>
      </c>
      <c r="I26" s="561"/>
      <c r="J26" s="561">
        <v>1376.82</v>
      </c>
      <c r="K26" s="604">
        <f>'Z-BW'!K29</f>
        <v>1490.27</v>
      </c>
      <c r="L26" s="467">
        <f t="shared" si="1"/>
        <v>1490.27</v>
      </c>
      <c r="M26" s="469"/>
      <c r="N26" s="469" t="s">
        <v>260</v>
      </c>
      <c r="O26" s="469" t="s">
        <v>260</v>
      </c>
      <c r="P26" s="469" t="s">
        <v>261</v>
      </c>
      <c r="Q26" s="469" t="s">
        <v>261</v>
      </c>
      <c r="R26" s="469" t="s">
        <v>261</v>
      </c>
      <c r="S26" s="469" t="s">
        <v>260</v>
      </c>
      <c r="T26" s="470" t="s">
        <v>260</v>
      </c>
      <c r="V26" s="456"/>
      <c r="W26" s="457"/>
      <c r="X26" s="457"/>
      <c r="Y26" s="457"/>
      <c r="Z26" s="458"/>
    </row>
    <row r="27" spans="2:26">
      <c r="B27" s="609" t="s">
        <v>399</v>
      </c>
      <c r="C27" s="465">
        <v>8025</v>
      </c>
      <c r="D27" s="465">
        <v>8028</v>
      </c>
      <c r="E27" s="603">
        <v>1189</v>
      </c>
      <c r="F27" s="604">
        <v>1269.0999999999999</v>
      </c>
      <c r="G27" s="604">
        <v>1310.1400000000001</v>
      </c>
      <c r="H27" s="561">
        <v>1335.17</v>
      </c>
      <c r="I27" s="561"/>
      <c r="J27" s="561">
        <v>1376.82</v>
      </c>
      <c r="K27" s="604">
        <f>'Z-BW'!K30</f>
        <v>1490.27</v>
      </c>
      <c r="L27" s="467">
        <f t="shared" si="1"/>
        <v>1490.27</v>
      </c>
      <c r="M27" s="469"/>
      <c r="N27" s="469" t="s">
        <v>260</v>
      </c>
      <c r="O27" s="469" t="s">
        <v>260</v>
      </c>
      <c r="P27" s="469" t="s">
        <v>261</v>
      </c>
      <c r="Q27" s="469" t="s">
        <v>261</v>
      </c>
      <c r="R27" s="469" t="s">
        <v>261</v>
      </c>
      <c r="S27" s="469" t="s">
        <v>260</v>
      </c>
      <c r="T27" s="470" t="s">
        <v>260</v>
      </c>
      <c r="U27" s="501"/>
      <c r="V27" s="456"/>
      <c r="W27" s="457"/>
      <c r="X27" s="457"/>
      <c r="Y27" s="457"/>
      <c r="Z27" s="458"/>
    </row>
    <row r="28" spans="2:26" ht="13.5" thickBot="1">
      <c r="B28" s="610" t="s">
        <v>400</v>
      </c>
      <c r="C28" s="472">
        <v>8025</v>
      </c>
      <c r="D28" s="472">
        <v>8029</v>
      </c>
      <c r="E28" s="607">
        <v>1189</v>
      </c>
      <c r="F28" s="608">
        <v>1269.0999999999999</v>
      </c>
      <c r="G28" s="608">
        <v>1310.1400000000001</v>
      </c>
      <c r="H28" s="569">
        <v>1335.17</v>
      </c>
      <c r="I28" s="569"/>
      <c r="J28" s="569">
        <v>1376.82</v>
      </c>
      <c r="K28" s="608">
        <f>'Z-BW'!K31</f>
        <v>1490.27</v>
      </c>
      <c r="L28" s="467">
        <f t="shared" si="1"/>
        <v>1490.27</v>
      </c>
      <c r="M28" s="475"/>
      <c r="N28" s="475" t="s">
        <v>260</v>
      </c>
      <c r="O28" s="475" t="s">
        <v>260</v>
      </c>
      <c r="P28" s="475" t="s">
        <v>261</v>
      </c>
      <c r="Q28" s="475" t="s">
        <v>261</v>
      </c>
      <c r="R28" s="469" t="s">
        <v>261</v>
      </c>
      <c r="S28" s="475" t="s">
        <v>260</v>
      </c>
      <c r="T28" s="476" t="s">
        <v>260</v>
      </c>
      <c r="U28" s="501"/>
      <c r="V28" s="477"/>
      <c r="W28" s="478"/>
      <c r="X28" s="478"/>
      <c r="Y28" s="478"/>
      <c r="Z28" s="479"/>
    </row>
    <row r="29" spans="2:26">
      <c r="B29" s="494" t="str">
        <f>'Z-BW'!B32</f>
        <v>BRABANT Wagenverkoopassortiment + CT voorverkoop</v>
      </c>
      <c r="C29" s="495"/>
      <c r="D29" s="495"/>
      <c r="E29" s="496"/>
      <c r="F29" s="496"/>
      <c r="G29" s="496"/>
      <c r="H29" s="497"/>
      <c r="I29" s="497"/>
      <c r="J29" s="497"/>
      <c r="K29" s="497"/>
      <c r="L29" s="497"/>
      <c r="M29" s="495"/>
      <c r="N29" s="495"/>
      <c r="O29" s="495"/>
      <c r="P29" s="495"/>
      <c r="Q29" s="495"/>
      <c r="R29" s="495"/>
      <c r="S29" s="495"/>
      <c r="T29" s="498"/>
      <c r="V29" s="1158"/>
      <c r="W29" s="1159"/>
      <c r="X29" s="1159"/>
      <c r="Y29" s="1159"/>
      <c r="Z29" s="1160"/>
    </row>
    <row r="30" spans="2:26" ht="93.75" customHeight="1">
      <c r="B30" s="499" t="s">
        <v>408</v>
      </c>
      <c r="C30" s="510" t="s">
        <v>64</v>
      </c>
      <c r="D30" s="510" t="s">
        <v>64</v>
      </c>
      <c r="E30" s="466">
        <v>3.98</v>
      </c>
      <c r="F30" s="466">
        <v>4.24</v>
      </c>
      <c r="G30" s="466">
        <v>4.38</v>
      </c>
      <c r="H30" s="611">
        <v>4.46</v>
      </c>
      <c r="I30" s="611"/>
      <c r="J30" s="611">
        <v>4.59</v>
      </c>
      <c r="K30" s="466">
        <f>'Z-BW'!K33</f>
        <v>4.8</v>
      </c>
      <c r="L30" s="467">
        <f>K30</f>
        <v>4.8</v>
      </c>
      <c r="M30" s="468"/>
      <c r="N30" s="468" t="s">
        <v>261</v>
      </c>
      <c r="O30" s="468" t="s">
        <v>261</v>
      </c>
      <c r="P30" s="468" t="s">
        <v>261</v>
      </c>
      <c r="Q30" s="468" t="s">
        <v>260</v>
      </c>
      <c r="R30" s="468" t="s">
        <v>261</v>
      </c>
      <c r="S30" s="612" t="s">
        <v>261</v>
      </c>
      <c r="T30" s="613" t="s">
        <v>261</v>
      </c>
      <c r="U30" s="501"/>
      <c r="V30" s="457"/>
      <c r="W30" s="457"/>
      <c r="X30" s="457"/>
      <c r="Y30" s="457"/>
      <c r="Z30" s="614" t="s">
        <v>1140</v>
      </c>
    </row>
    <row r="31" spans="2:26">
      <c r="B31" s="499" t="s">
        <v>411</v>
      </c>
      <c r="C31" s="457">
        <v>8034</v>
      </c>
      <c r="D31" s="457">
        <v>8034</v>
      </c>
      <c r="E31" s="466">
        <v>6.22</v>
      </c>
      <c r="F31" s="466">
        <v>4.24</v>
      </c>
      <c r="G31" s="466">
        <v>4.38</v>
      </c>
      <c r="H31" s="611">
        <v>4.46</v>
      </c>
      <c r="I31" s="611"/>
      <c r="J31" s="611">
        <v>4.59</v>
      </c>
      <c r="K31" s="466">
        <f>'Z-BW'!K36</f>
        <v>4.8</v>
      </c>
      <c r="L31" s="467">
        <f t="shared" ref="L31:L38" si="2">K31</f>
        <v>4.8</v>
      </c>
      <c r="M31" s="468"/>
      <c r="N31" s="468" t="s">
        <v>260</v>
      </c>
      <c r="O31" s="468" t="s">
        <v>261</v>
      </c>
      <c r="P31" s="468" t="s">
        <v>260</v>
      </c>
      <c r="Q31" s="468" t="s">
        <v>261</v>
      </c>
      <c r="R31" s="468" t="s">
        <v>261</v>
      </c>
      <c r="S31" s="612" t="s">
        <v>261</v>
      </c>
      <c r="T31" s="613" t="s">
        <v>261</v>
      </c>
      <c r="V31" s="457"/>
      <c r="W31" s="457"/>
      <c r="X31" s="457"/>
      <c r="Y31" s="457"/>
      <c r="Z31" s="614"/>
    </row>
    <row r="32" spans="2:26" ht="175.5" customHeight="1">
      <c r="B32" s="499" t="s">
        <v>412</v>
      </c>
      <c r="C32" s="510" t="s">
        <v>64</v>
      </c>
      <c r="D32" s="510" t="s">
        <v>64</v>
      </c>
      <c r="E32" s="466">
        <v>6.22</v>
      </c>
      <c r="F32" s="466">
        <v>6.63</v>
      </c>
      <c r="G32" s="466">
        <v>6.84</v>
      </c>
      <c r="H32" s="611">
        <v>6.97</v>
      </c>
      <c r="I32" s="611"/>
      <c r="J32" s="611">
        <v>7.18</v>
      </c>
      <c r="K32" s="466">
        <f>'Z-BW'!K39</f>
        <v>7.55</v>
      </c>
      <c r="L32" s="467">
        <f t="shared" si="2"/>
        <v>7.55</v>
      </c>
      <c r="M32" s="468"/>
      <c r="N32" s="468" t="s">
        <v>261</v>
      </c>
      <c r="O32" s="468" t="s">
        <v>261</v>
      </c>
      <c r="P32" s="468" t="s">
        <v>261</v>
      </c>
      <c r="Q32" s="468" t="s">
        <v>260</v>
      </c>
      <c r="R32" s="468" t="s">
        <v>261</v>
      </c>
      <c r="S32" s="612" t="s">
        <v>261</v>
      </c>
      <c r="T32" s="613" t="s">
        <v>261</v>
      </c>
      <c r="V32" s="457"/>
      <c r="W32" s="457"/>
      <c r="X32" s="457"/>
      <c r="Y32" s="457"/>
      <c r="Z32" s="614" t="s">
        <v>1141</v>
      </c>
    </row>
    <row r="33" spans="2:30">
      <c r="B33" s="499" t="s">
        <v>415</v>
      </c>
      <c r="C33" s="457">
        <v>8046</v>
      </c>
      <c r="D33" s="457">
        <v>8046</v>
      </c>
      <c r="E33" s="466">
        <v>6.22</v>
      </c>
      <c r="F33" s="466">
        <v>6.63</v>
      </c>
      <c r="G33" s="466">
        <v>6.84</v>
      </c>
      <c r="H33" s="611">
        <v>6.97</v>
      </c>
      <c r="I33" s="611"/>
      <c r="J33" s="611">
        <v>7.18</v>
      </c>
      <c r="K33" s="466">
        <f>'Z-BW'!K42</f>
        <v>7.55</v>
      </c>
      <c r="L33" s="467">
        <f t="shared" si="2"/>
        <v>7.55</v>
      </c>
      <c r="M33" s="468"/>
      <c r="N33" s="468" t="s">
        <v>260</v>
      </c>
      <c r="O33" s="468" t="s">
        <v>261</v>
      </c>
      <c r="P33" s="468" t="s">
        <v>260</v>
      </c>
      <c r="Q33" s="468" t="s">
        <v>261</v>
      </c>
      <c r="R33" s="468" t="s">
        <v>261</v>
      </c>
      <c r="S33" s="612" t="s">
        <v>261</v>
      </c>
      <c r="T33" s="613" t="s">
        <v>261</v>
      </c>
      <c r="V33" s="457"/>
      <c r="W33" s="457"/>
      <c r="X33" s="457"/>
      <c r="Y33" s="457"/>
      <c r="Z33" s="614"/>
    </row>
    <row r="34" spans="2:30" hidden="1">
      <c r="B34" s="511" t="s">
        <v>416</v>
      </c>
      <c r="C34" s="457">
        <v>8160</v>
      </c>
      <c r="D34" s="457">
        <v>8160</v>
      </c>
      <c r="E34" s="466"/>
      <c r="F34" s="466"/>
      <c r="G34" s="466" t="s">
        <v>64</v>
      </c>
      <c r="H34" s="611"/>
      <c r="I34" s="611"/>
      <c r="J34" s="611">
        <v>4.59</v>
      </c>
      <c r="K34" s="466">
        <f>'Z-BW'!K43</f>
        <v>4.97</v>
      </c>
      <c r="L34" s="467">
        <f t="shared" si="2"/>
        <v>4.97</v>
      </c>
      <c r="M34" s="468"/>
      <c r="N34" s="468" t="s">
        <v>260</v>
      </c>
      <c r="O34" s="468"/>
      <c r="P34" s="468"/>
      <c r="Q34" s="468"/>
      <c r="R34" s="468" t="s">
        <v>261</v>
      </c>
      <c r="S34" s="612"/>
      <c r="T34" s="613"/>
      <c r="U34" s="512"/>
      <c r="V34" s="457"/>
      <c r="W34" s="457"/>
      <c r="X34" s="457"/>
      <c r="Y34" s="457"/>
      <c r="Z34" s="614"/>
    </row>
    <row r="35" spans="2:30" hidden="1">
      <c r="B35" s="511" t="s">
        <v>417</v>
      </c>
      <c r="C35" s="513" t="s">
        <v>64</v>
      </c>
      <c r="D35" s="513" t="s">
        <v>64</v>
      </c>
      <c r="E35" s="466"/>
      <c r="F35" s="466"/>
      <c r="G35" s="466">
        <v>4.38</v>
      </c>
      <c r="H35" s="611">
        <v>4.46</v>
      </c>
      <c r="I35" s="611"/>
      <c r="J35" s="611">
        <v>4.59</v>
      </c>
      <c r="K35" s="466">
        <f>'Z-BW'!K44</f>
        <v>4.97</v>
      </c>
      <c r="L35" s="467">
        <f t="shared" si="2"/>
        <v>4.97</v>
      </c>
      <c r="M35" s="468"/>
      <c r="N35" s="468"/>
      <c r="O35" s="468"/>
      <c r="P35" s="468"/>
      <c r="Q35" s="468"/>
      <c r="R35" s="468" t="s">
        <v>261</v>
      </c>
      <c r="S35" s="612"/>
      <c r="T35" s="613"/>
      <c r="U35" s="512"/>
      <c r="V35" s="457"/>
      <c r="W35" s="457"/>
      <c r="X35" s="457"/>
      <c r="Y35" s="457"/>
      <c r="Z35" s="614"/>
    </row>
    <row r="36" spans="2:30" ht="118.5" customHeight="1">
      <c r="B36" s="499" t="s">
        <v>418</v>
      </c>
      <c r="C36" s="510" t="s">
        <v>64</v>
      </c>
      <c r="D36" s="510" t="s">
        <v>64</v>
      </c>
      <c r="E36" s="466">
        <v>6.22</v>
      </c>
      <c r="F36" s="466">
        <v>6.63</v>
      </c>
      <c r="G36" s="466">
        <v>6.84</v>
      </c>
      <c r="H36" s="611">
        <v>7</v>
      </c>
      <c r="I36" s="611"/>
      <c r="J36" s="611">
        <v>7</v>
      </c>
      <c r="K36" s="466">
        <f>'Z-BW'!K45</f>
        <v>7.58</v>
      </c>
      <c r="L36" s="467">
        <f t="shared" si="2"/>
        <v>7.58</v>
      </c>
      <c r="M36" s="468"/>
      <c r="N36" s="468" t="s">
        <v>261</v>
      </c>
      <c r="O36" s="468" t="s">
        <v>261</v>
      </c>
      <c r="P36" s="468" t="s">
        <v>261</v>
      </c>
      <c r="Q36" s="468" t="s">
        <v>260</v>
      </c>
      <c r="R36" s="468" t="s">
        <v>261</v>
      </c>
      <c r="S36" s="612" t="s">
        <v>261</v>
      </c>
      <c r="T36" s="613" t="s">
        <v>261</v>
      </c>
      <c r="V36" s="457"/>
      <c r="W36" s="457"/>
      <c r="X36" s="457"/>
      <c r="Y36" s="457"/>
      <c r="Z36" s="614" t="s">
        <v>1142</v>
      </c>
    </row>
    <row r="37" spans="2:30">
      <c r="B37" s="499" t="s">
        <v>419</v>
      </c>
      <c r="C37" s="510" t="s">
        <v>64</v>
      </c>
      <c r="D37" s="510" t="s">
        <v>64</v>
      </c>
      <c r="E37" s="466">
        <v>6.22</v>
      </c>
      <c r="F37" s="466">
        <v>6.63</v>
      </c>
      <c r="G37" s="466">
        <v>6.84</v>
      </c>
      <c r="H37" s="611">
        <v>10</v>
      </c>
      <c r="I37" s="611"/>
      <c r="J37" s="611">
        <v>10.3</v>
      </c>
      <c r="K37" s="466">
        <f>'Z-BW'!K46</f>
        <v>11.37</v>
      </c>
      <c r="L37" s="467">
        <f t="shared" si="2"/>
        <v>11.37</v>
      </c>
      <c r="M37" s="468"/>
      <c r="N37" s="468" t="s">
        <v>261</v>
      </c>
      <c r="O37" s="468" t="s">
        <v>261</v>
      </c>
      <c r="P37" s="468" t="s">
        <v>261</v>
      </c>
      <c r="Q37" s="468" t="s">
        <v>260</v>
      </c>
      <c r="R37" s="468" t="s">
        <v>261</v>
      </c>
      <c r="S37" s="612" t="s">
        <v>261</v>
      </c>
      <c r="T37" s="613" t="s">
        <v>261</v>
      </c>
      <c r="V37" s="457"/>
      <c r="W37" s="457"/>
      <c r="X37" s="457"/>
      <c r="Y37" s="457"/>
      <c r="Z37" s="614"/>
    </row>
    <row r="38" spans="2:30" ht="81.75" customHeight="1" thickBot="1">
      <c r="B38" s="615" t="s">
        <v>1112</v>
      </c>
      <c r="C38" s="616"/>
      <c r="D38" s="616"/>
      <c r="E38" s="617"/>
      <c r="F38" s="617"/>
      <c r="G38" s="617"/>
      <c r="H38" s="617"/>
      <c r="I38" s="617"/>
      <c r="J38" s="617">
        <v>35</v>
      </c>
      <c r="K38" s="617">
        <v>35</v>
      </c>
      <c r="L38" s="467">
        <f t="shared" si="2"/>
        <v>35</v>
      </c>
      <c r="M38" s="618"/>
      <c r="N38" s="619" t="s">
        <v>261</v>
      </c>
      <c r="O38" s="619" t="s">
        <v>261</v>
      </c>
      <c r="P38" s="619" t="s">
        <v>261</v>
      </c>
      <c r="Q38" s="619" t="s">
        <v>261</v>
      </c>
      <c r="R38" s="474" t="s">
        <v>260</v>
      </c>
      <c r="S38" s="619" t="s">
        <v>261</v>
      </c>
      <c r="T38" s="620" t="s">
        <v>261</v>
      </c>
      <c r="V38" s="492"/>
      <c r="W38" s="492"/>
      <c r="X38" s="492"/>
      <c r="Y38" s="492"/>
      <c r="Z38" s="493" t="s">
        <v>1143</v>
      </c>
    </row>
    <row r="39" spans="2:30">
      <c r="B39" s="621" t="str">
        <f>'Z-BW'!B48</f>
        <v xml:space="preserve"> BRABANT E-ticket assortiment</v>
      </c>
      <c r="C39" s="622"/>
      <c r="D39" s="622"/>
      <c r="E39" s="623"/>
      <c r="F39" s="623"/>
      <c r="G39" s="623"/>
      <c r="H39" s="624"/>
      <c r="I39" s="624"/>
      <c r="J39" s="624"/>
      <c r="K39" s="624"/>
      <c r="L39" s="624"/>
      <c r="M39" s="622"/>
      <c r="N39" s="622"/>
      <c r="O39" s="622"/>
      <c r="P39" s="622"/>
      <c r="Q39" s="622"/>
      <c r="R39" s="622"/>
      <c r="S39" s="622"/>
      <c r="T39" s="625"/>
      <c r="V39" s="1161"/>
      <c r="W39" s="1162"/>
      <c r="X39" s="1162"/>
      <c r="Y39" s="1162"/>
      <c r="Z39" s="1163"/>
    </row>
    <row r="40" spans="2:30" ht="129" customHeight="1" thickBot="1">
      <c r="B40" s="626" t="s">
        <v>1114</v>
      </c>
      <c r="C40" s="627" t="s">
        <v>64</v>
      </c>
      <c r="D40" s="627" t="s">
        <v>64</v>
      </c>
      <c r="E40" s="628" t="s">
        <v>64</v>
      </c>
      <c r="F40" s="628">
        <v>35</v>
      </c>
      <c r="G40" s="628">
        <v>35</v>
      </c>
      <c r="H40" s="629">
        <v>35</v>
      </c>
      <c r="I40" s="629"/>
      <c r="J40" s="629">
        <v>35</v>
      </c>
      <c r="K40" s="630">
        <f>'Z-BW'!K49</f>
        <v>35</v>
      </c>
      <c r="L40" s="631">
        <f>K40</f>
        <v>35</v>
      </c>
      <c r="M40" s="632"/>
      <c r="N40" s="633" t="s">
        <v>261</v>
      </c>
      <c r="O40" s="633" t="s">
        <v>261</v>
      </c>
      <c r="P40" s="633" t="s">
        <v>261</v>
      </c>
      <c r="Q40" s="633" t="s">
        <v>261</v>
      </c>
      <c r="R40" s="633" t="s">
        <v>261</v>
      </c>
      <c r="S40" s="633" t="s">
        <v>260</v>
      </c>
      <c r="T40" s="634" t="s">
        <v>261</v>
      </c>
      <c r="V40" s="477"/>
      <c r="W40" s="478"/>
      <c r="X40" s="478"/>
      <c r="Y40" s="478"/>
      <c r="Z40" s="479" t="s">
        <v>1144</v>
      </c>
    </row>
    <row r="41" spans="2:30">
      <c r="B41" s="494" t="s">
        <v>424</v>
      </c>
      <c r="C41" s="495"/>
      <c r="D41" s="495"/>
      <c r="E41" s="496"/>
      <c r="F41" s="496"/>
      <c r="G41" s="496"/>
      <c r="H41" s="497"/>
      <c r="I41" s="497"/>
      <c r="J41" s="497"/>
      <c r="K41" s="497"/>
      <c r="L41" s="497"/>
      <c r="M41" s="495"/>
      <c r="N41" s="495"/>
      <c r="O41" s="495"/>
      <c r="P41" s="495"/>
      <c r="Q41" s="495"/>
      <c r="R41" s="495"/>
      <c r="S41" s="495"/>
      <c r="T41" s="498"/>
      <c r="V41" s="1154"/>
      <c r="W41" s="1155"/>
      <c r="X41" s="1155"/>
      <c r="Y41" s="1155"/>
      <c r="Z41" s="1156"/>
    </row>
    <row r="42" spans="2:30" ht="290.25" customHeight="1">
      <c r="B42" s="586" t="s">
        <v>1145</v>
      </c>
      <c r="C42" s="587"/>
      <c r="D42" s="588"/>
      <c r="E42" s="589"/>
      <c r="F42" s="589"/>
      <c r="G42" s="589"/>
      <c r="H42" s="635"/>
      <c r="I42" s="635"/>
      <c r="J42" s="635"/>
      <c r="K42" s="635"/>
      <c r="L42" s="467"/>
      <c r="M42" s="454"/>
      <c r="N42" s="636" t="s">
        <v>260</v>
      </c>
      <c r="O42" s="636" t="s">
        <v>261</v>
      </c>
      <c r="P42" s="636" t="s">
        <v>261</v>
      </c>
      <c r="Q42" s="636" t="s">
        <v>261</v>
      </c>
      <c r="R42" s="636" t="s">
        <v>261</v>
      </c>
      <c r="S42" s="636" t="s">
        <v>261</v>
      </c>
      <c r="T42" s="637" t="s">
        <v>261</v>
      </c>
      <c r="V42" s="456"/>
      <c r="W42" s="457"/>
      <c r="X42" s="457"/>
      <c r="Y42" s="457"/>
      <c r="Z42" s="458" t="s">
        <v>1146</v>
      </c>
    </row>
    <row r="43" spans="2:30" s="641" customFormat="1">
      <c r="B43" s="586" t="s">
        <v>1147</v>
      </c>
      <c r="C43" s="587"/>
      <c r="D43" s="588"/>
      <c r="E43" s="638"/>
      <c r="F43" s="638"/>
      <c r="G43" s="638"/>
      <c r="H43" s="639"/>
      <c r="I43" s="639"/>
      <c r="J43" s="639"/>
      <c r="K43" s="638">
        <v>0.186</v>
      </c>
      <c r="L43" s="640">
        <f>K43</f>
        <v>0.186</v>
      </c>
      <c r="M43" s="454"/>
      <c r="N43" s="636" t="s">
        <v>260</v>
      </c>
      <c r="O43" s="636" t="s">
        <v>261</v>
      </c>
      <c r="P43" s="636" t="s">
        <v>261</v>
      </c>
      <c r="Q43" s="636" t="s">
        <v>261</v>
      </c>
      <c r="R43" s="636" t="s">
        <v>261</v>
      </c>
      <c r="S43" s="636" t="s">
        <v>261</v>
      </c>
      <c r="T43" s="637" t="s">
        <v>261</v>
      </c>
      <c r="V43" s="642"/>
      <c r="W43" s="643"/>
      <c r="X43" s="643"/>
      <c r="Y43" s="643"/>
      <c r="Z43" s="644"/>
      <c r="AB43" s="645"/>
      <c r="AC43" s="646"/>
      <c r="AD43" s="645"/>
    </row>
    <row r="44" spans="2:30">
      <c r="B44" s="499" t="s">
        <v>1148</v>
      </c>
      <c r="C44" s="647"/>
      <c r="D44" s="647"/>
      <c r="E44" s="648"/>
      <c r="F44" s="648"/>
      <c r="G44" s="648"/>
      <c r="H44" s="649"/>
      <c r="I44" s="649"/>
      <c r="J44" s="649"/>
      <c r="K44" s="650">
        <v>2.6</v>
      </c>
      <c r="L44" s="640">
        <f t="shared" ref="L44:L49" si="3">K44</f>
        <v>2.6</v>
      </c>
      <c r="M44" s="647"/>
      <c r="N44" s="468" t="s">
        <v>261</v>
      </c>
      <c r="O44" s="468" t="s">
        <v>261</v>
      </c>
      <c r="P44" s="468" t="s">
        <v>261</v>
      </c>
      <c r="Q44" s="538" t="s">
        <v>260</v>
      </c>
      <c r="R44" s="636" t="s">
        <v>261</v>
      </c>
      <c r="S44" s="612" t="s">
        <v>261</v>
      </c>
      <c r="T44" s="613" t="s">
        <v>261</v>
      </c>
      <c r="V44" s="651"/>
      <c r="W44" s="652"/>
      <c r="X44" s="652"/>
      <c r="Y44" s="652"/>
      <c r="Z44" s="653"/>
      <c r="AB44" s="645"/>
      <c r="AC44" s="645"/>
      <c r="AD44" s="645"/>
    </row>
    <row r="45" spans="2:30">
      <c r="B45" s="654" t="s">
        <v>1149</v>
      </c>
      <c r="C45" s="655"/>
      <c r="D45" s="465"/>
      <c r="E45" s="656"/>
      <c r="F45" s="603"/>
      <c r="G45" s="603"/>
      <c r="H45" s="605"/>
      <c r="I45" s="605"/>
      <c r="J45" s="605"/>
      <c r="K45" s="603">
        <v>5.2</v>
      </c>
      <c r="L45" s="640">
        <f t="shared" si="3"/>
        <v>5.2</v>
      </c>
      <c r="M45" s="468"/>
      <c r="N45" s="468" t="s">
        <v>261</v>
      </c>
      <c r="O45" s="468" t="s">
        <v>261</v>
      </c>
      <c r="P45" s="468" t="s">
        <v>261</v>
      </c>
      <c r="Q45" s="538" t="s">
        <v>260</v>
      </c>
      <c r="R45" s="636" t="s">
        <v>261</v>
      </c>
      <c r="S45" s="612" t="s">
        <v>261</v>
      </c>
      <c r="T45" s="613" t="s">
        <v>261</v>
      </c>
      <c r="V45" s="456"/>
      <c r="W45" s="457"/>
      <c r="X45" s="457"/>
      <c r="Y45" s="457"/>
      <c r="Z45" s="458"/>
      <c r="AB45" s="646"/>
      <c r="AC45" s="646"/>
      <c r="AD45" s="657"/>
    </row>
    <row r="46" spans="2:30">
      <c r="B46" s="499" t="s">
        <v>1150</v>
      </c>
      <c r="C46" s="647"/>
      <c r="D46" s="647"/>
      <c r="E46" s="648"/>
      <c r="F46" s="648"/>
      <c r="G46" s="648"/>
      <c r="H46" s="649"/>
      <c r="I46" s="649"/>
      <c r="J46" s="649"/>
      <c r="K46" s="650">
        <v>7.8</v>
      </c>
      <c r="L46" s="640">
        <f t="shared" si="3"/>
        <v>7.8</v>
      </c>
      <c r="M46" s="647"/>
      <c r="N46" s="468" t="s">
        <v>261</v>
      </c>
      <c r="O46" s="468" t="s">
        <v>261</v>
      </c>
      <c r="P46" s="468" t="s">
        <v>261</v>
      </c>
      <c r="Q46" s="538" t="s">
        <v>260</v>
      </c>
      <c r="R46" s="636" t="s">
        <v>261</v>
      </c>
      <c r="S46" s="612" t="s">
        <v>261</v>
      </c>
      <c r="T46" s="613" t="s">
        <v>261</v>
      </c>
      <c r="V46" s="651"/>
      <c r="W46" s="652"/>
      <c r="X46" s="652"/>
      <c r="Y46" s="652"/>
      <c r="Z46" s="653"/>
      <c r="AB46" s="646"/>
      <c r="AC46" s="646"/>
      <c r="AD46" s="646"/>
    </row>
    <row r="47" spans="2:30">
      <c r="B47" s="499" t="s">
        <v>1151</v>
      </c>
      <c r="C47" s="647"/>
      <c r="D47" s="647"/>
      <c r="E47" s="648"/>
      <c r="F47" s="648"/>
      <c r="G47" s="648"/>
      <c r="H47" s="649"/>
      <c r="I47" s="649"/>
      <c r="J47" s="649"/>
      <c r="K47" s="650">
        <v>13</v>
      </c>
      <c r="L47" s="640">
        <f t="shared" si="3"/>
        <v>13</v>
      </c>
      <c r="M47" s="647"/>
      <c r="N47" s="468" t="s">
        <v>261</v>
      </c>
      <c r="O47" s="468" t="s">
        <v>261</v>
      </c>
      <c r="P47" s="468" t="s">
        <v>261</v>
      </c>
      <c r="Q47" s="538" t="s">
        <v>260</v>
      </c>
      <c r="R47" s="636" t="s">
        <v>261</v>
      </c>
      <c r="S47" s="612" t="s">
        <v>261</v>
      </c>
      <c r="T47" s="613" t="s">
        <v>261</v>
      </c>
      <c r="V47" s="651"/>
      <c r="W47" s="652"/>
      <c r="X47" s="652"/>
      <c r="Y47" s="652"/>
      <c r="Z47" s="653"/>
      <c r="AB47" s="646"/>
      <c r="AC47" s="646"/>
      <c r="AD47" s="646"/>
    </row>
    <row r="48" spans="2:30">
      <c r="B48" s="654" t="s">
        <v>1152</v>
      </c>
      <c r="C48" s="655"/>
      <c r="D48" s="465"/>
      <c r="E48" s="656"/>
      <c r="F48" s="603"/>
      <c r="G48" s="603"/>
      <c r="H48" s="605"/>
      <c r="I48" s="605"/>
      <c r="J48" s="605"/>
      <c r="K48" s="603">
        <v>20</v>
      </c>
      <c r="L48" s="640">
        <f t="shared" si="3"/>
        <v>20</v>
      </c>
      <c r="M48" s="468"/>
      <c r="N48" s="468" t="s">
        <v>261</v>
      </c>
      <c r="O48" s="468" t="s">
        <v>261</v>
      </c>
      <c r="P48" s="468" t="s">
        <v>261</v>
      </c>
      <c r="Q48" s="538" t="s">
        <v>260</v>
      </c>
      <c r="R48" s="636" t="s">
        <v>261</v>
      </c>
      <c r="S48" s="612" t="s">
        <v>261</v>
      </c>
      <c r="T48" s="613" t="s">
        <v>261</v>
      </c>
      <c r="V48" s="456"/>
      <c r="W48" s="457"/>
      <c r="X48" s="457"/>
      <c r="Y48" s="457"/>
      <c r="Z48" s="458"/>
      <c r="AB48" s="646"/>
      <c r="AC48" s="646"/>
      <c r="AD48" s="646"/>
    </row>
    <row r="49" spans="2:30" ht="13.5" thickBot="1">
      <c r="B49" s="514" t="s">
        <v>1153</v>
      </c>
      <c r="C49" s="658"/>
      <c r="D49" s="658"/>
      <c r="E49" s="659"/>
      <c r="F49" s="659"/>
      <c r="G49" s="659"/>
      <c r="H49" s="660"/>
      <c r="I49" s="660"/>
      <c r="J49" s="660"/>
      <c r="K49" s="661">
        <v>1.25</v>
      </c>
      <c r="L49" s="640">
        <f t="shared" si="3"/>
        <v>1.25</v>
      </c>
      <c r="M49" s="658"/>
      <c r="N49" s="474" t="s">
        <v>261</v>
      </c>
      <c r="O49" s="474" t="s">
        <v>261</v>
      </c>
      <c r="P49" s="474" t="s">
        <v>261</v>
      </c>
      <c r="Q49" s="662" t="s">
        <v>260</v>
      </c>
      <c r="R49" s="636" t="s">
        <v>261</v>
      </c>
      <c r="S49" s="663" t="s">
        <v>261</v>
      </c>
      <c r="T49" s="664" t="s">
        <v>261</v>
      </c>
      <c r="V49" s="665"/>
      <c r="W49" s="666"/>
      <c r="X49" s="666"/>
      <c r="Y49" s="666"/>
      <c r="Z49" s="667"/>
      <c r="AB49" s="646"/>
      <c r="AC49" s="646"/>
      <c r="AD49" s="657"/>
    </row>
    <row r="50" spans="2:30" ht="13.5" thickBot="1">
      <c r="B50" s="494" t="s">
        <v>1116</v>
      </c>
      <c r="C50" s="495"/>
      <c r="D50" s="495"/>
      <c r="E50" s="495"/>
      <c r="F50" s="496"/>
      <c r="G50" s="496"/>
      <c r="H50" s="495"/>
      <c r="I50" s="495"/>
      <c r="J50" s="495"/>
      <c r="K50" s="495"/>
      <c r="L50" s="497"/>
      <c r="M50" s="495"/>
      <c r="N50" s="495"/>
      <c r="O50" s="495"/>
      <c r="P50" s="495"/>
      <c r="Q50" s="495"/>
      <c r="R50" s="495"/>
      <c r="S50" s="495"/>
      <c r="T50" s="498"/>
      <c r="V50" s="1154"/>
      <c r="W50" s="1155"/>
      <c r="X50" s="1155"/>
      <c r="Y50" s="1155"/>
      <c r="Z50" s="1156"/>
      <c r="AB50" s="646"/>
      <c r="AC50" s="646"/>
      <c r="AD50" s="646"/>
    </row>
    <row r="51" spans="2:30" ht="84.75" customHeight="1">
      <c r="B51" s="524" t="s">
        <v>1117</v>
      </c>
      <c r="C51" s="525">
        <v>8040</v>
      </c>
      <c r="D51" s="525">
        <v>8040</v>
      </c>
      <c r="E51" s="526">
        <v>3.98</v>
      </c>
      <c r="F51" s="526">
        <v>4.24</v>
      </c>
      <c r="G51" s="526">
        <v>4.24</v>
      </c>
      <c r="H51" s="526">
        <v>4.38</v>
      </c>
      <c r="I51" s="526">
        <v>4.46</v>
      </c>
      <c r="J51" s="526"/>
      <c r="K51" s="505">
        <v>12.5</v>
      </c>
      <c r="L51" s="506">
        <f>K51</f>
        <v>12.5</v>
      </c>
      <c r="M51" s="528"/>
      <c r="N51" s="529" t="s">
        <v>260</v>
      </c>
      <c r="O51" s="529" t="s">
        <v>261</v>
      </c>
      <c r="P51" s="529" t="s">
        <v>261</v>
      </c>
      <c r="Q51" s="529" t="s">
        <v>261</v>
      </c>
      <c r="R51" s="529" t="s">
        <v>261</v>
      </c>
      <c r="S51" s="529" t="s">
        <v>260</v>
      </c>
      <c r="T51" s="530" t="s">
        <v>261</v>
      </c>
      <c r="U51" s="501"/>
      <c r="V51" s="456"/>
      <c r="W51" s="457"/>
      <c r="X51" s="457"/>
      <c r="Y51" s="457"/>
      <c r="Z51" s="668" t="s">
        <v>1154</v>
      </c>
      <c r="AB51" s="646"/>
      <c r="AC51" s="646"/>
      <c r="AD51" s="646"/>
    </row>
    <row r="52" spans="2:30" ht="238.5" customHeight="1">
      <c r="B52" s="533" t="s">
        <v>1155</v>
      </c>
      <c r="C52" s="669" t="s">
        <v>1120</v>
      </c>
      <c r="D52" s="669" t="s">
        <v>1120</v>
      </c>
      <c r="E52" s="670">
        <v>1189</v>
      </c>
      <c r="F52" s="671">
        <v>1269.0999999999999</v>
      </c>
      <c r="G52" s="671">
        <v>1310.1400000000001</v>
      </c>
      <c r="H52" s="671"/>
      <c r="I52" s="671"/>
      <c r="J52" s="671">
        <v>1376.82</v>
      </c>
      <c r="K52" s="672">
        <v>1490.27</v>
      </c>
      <c r="L52" s="537">
        <f>K52</f>
        <v>1490.27</v>
      </c>
      <c r="M52" s="538"/>
      <c r="N52" s="539" t="s">
        <v>260</v>
      </c>
      <c r="O52" s="539" t="s">
        <v>261</v>
      </c>
      <c r="P52" s="539" t="s">
        <v>261</v>
      </c>
      <c r="Q52" s="539" t="s">
        <v>261</v>
      </c>
      <c r="R52" s="539" t="s">
        <v>261</v>
      </c>
      <c r="S52" s="539" t="s">
        <v>260</v>
      </c>
      <c r="T52" s="540" t="s">
        <v>261</v>
      </c>
      <c r="V52" s="562"/>
      <c r="Z52" s="668" t="s">
        <v>1156</v>
      </c>
      <c r="AB52" s="646"/>
      <c r="AC52" s="646"/>
      <c r="AD52" s="646"/>
    </row>
    <row r="53" spans="2:30">
      <c r="B53" s="533" t="s">
        <v>1157</v>
      </c>
      <c r="C53" s="669" t="s">
        <v>688</v>
      </c>
      <c r="D53" s="669" t="s">
        <v>688</v>
      </c>
      <c r="E53" s="670">
        <v>1189</v>
      </c>
      <c r="F53" s="671">
        <v>1269.0999999999999</v>
      </c>
      <c r="G53" s="671">
        <v>1310.1400000000001</v>
      </c>
      <c r="H53" s="671"/>
      <c r="I53" s="671"/>
      <c r="J53" s="671">
        <v>1376.82</v>
      </c>
      <c r="K53" s="672">
        <v>1490.27</v>
      </c>
      <c r="L53" s="537">
        <f t="shared" ref="L53:L69" si="4">K53</f>
        <v>1490.27</v>
      </c>
      <c r="M53" s="538"/>
      <c r="N53" s="539" t="s">
        <v>260</v>
      </c>
      <c r="O53" s="539" t="s">
        <v>261</v>
      </c>
      <c r="P53" s="539" t="s">
        <v>261</v>
      </c>
      <c r="Q53" s="539" t="s">
        <v>261</v>
      </c>
      <c r="R53" s="539" t="s">
        <v>261</v>
      </c>
      <c r="S53" s="539" t="s">
        <v>260</v>
      </c>
      <c r="T53" s="540" t="s">
        <v>261</v>
      </c>
      <c r="V53" s="562"/>
      <c r="Z53" s="668"/>
      <c r="AB53" s="646"/>
      <c r="AC53" s="646"/>
      <c r="AD53" s="646"/>
    </row>
    <row r="54" spans="2:30">
      <c r="B54" s="533" t="s">
        <v>1158</v>
      </c>
      <c r="C54" s="669" t="s">
        <v>1120</v>
      </c>
      <c r="D54" s="669" t="s">
        <v>1120</v>
      </c>
      <c r="E54" s="670">
        <v>1189</v>
      </c>
      <c r="F54" s="671">
        <v>1269.0999999999999</v>
      </c>
      <c r="G54" s="671">
        <v>1310.1400000000001</v>
      </c>
      <c r="H54" s="671"/>
      <c r="I54" s="671"/>
      <c r="J54" s="671">
        <v>1376.82</v>
      </c>
      <c r="K54" s="672">
        <v>1490.27</v>
      </c>
      <c r="L54" s="537">
        <f t="shared" si="4"/>
        <v>1490.27</v>
      </c>
      <c r="M54" s="538"/>
      <c r="N54" s="539" t="s">
        <v>260</v>
      </c>
      <c r="O54" s="539" t="s">
        <v>261</v>
      </c>
      <c r="P54" s="539" t="s">
        <v>261</v>
      </c>
      <c r="Q54" s="539" t="s">
        <v>261</v>
      </c>
      <c r="R54" s="539" t="s">
        <v>261</v>
      </c>
      <c r="S54" s="539" t="s">
        <v>260</v>
      </c>
      <c r="T54" s="540" t="s">
        <v>261</v>
      </c>
      <c r="V54" s="562"/>
      <c r="Z54" s="668"/>
      <c r="AB54" s="646"/>
      <c r="AC54" s="646"/>
      <c r="AD54" s="646"/>
    </row>
    <row r="55" spans="2:30">
      <c r="B55" s="533" t="s">
        <v>1159</v>
      </c>
      <c r="C55" s="669" t="s">
        <v>1120</v>
      </c>
      <c r="D55" s="669" t="s">
        <v>1120</v>
      </c>
      <c r="E55" s="670">
        <v>1189</v>
      </c>
      <c r="F55" s="671">
        <v>1269.0999999999999</v>
      </c>
      <c r="G55" s="671">
        <v>1310.1400000000001</v>
      </c>
      <c r="H55" s="671"/>
      <c r="I55" s="671"/>
      <c r="J55" s="671">
        <v>1376.82</v>
      </c>
      <c r="K55" s="672">
        <v>1490.27</v>
      </c>
      <c r="L55" s="537">
        <f t="shared" si="4"/>
        <v>1490.27</v>
      </c>
      <c r="M55" s="538"/>
      <c r="N55" s="539" t="s">
        <v>260</v>
      </c>
      <c r="O55" s="539" t="s">
        <v>261</v>
      </c>
      <c r="P55" s="539" t="s">
        <v>261</v>
      </c>
      <c r="Q55" s="539" t="s">
        <v>261</v>
      </c>
      <c r="R55" s="539" t="s">
        <v>261</v>
      </c>
      <c r="S55" s="539" t="s">
        <v>260</v>
      </c>
      <c r="T55" s="540" t="s">
        <v>261</v>
      </c>
      <c r="V55" s="562"/>
      <c r="Z55" s="668"/>
      <c r="AB55" s="646"/>
      <c r="AC55" s="646"/>
      <c r="AD55" s="646"/>
    </row>
    <row r="56" spans="2:30">
      <c r="B56" s="533" t="s">
        <v>1160</v>
      </c>
      <c r="C56" s="669" t="s">
        <v>1120</v>
      </c>
      <c r="D56" s="669" t="s">
        <v>1120</v>
      </c>
      <c r="E56" s="670">
        <v>1189</v>
      </c>
      <c r="F56" s="671">
        <v>1269.0999999999999</v>
      </c>
      <c r="G56" s="671">
        <v>1310.1400000000001</v>
      </c>
      <c r="H56" s="671"/>
      <c r="I56" s="671"/>
      <c r="J56" s="671">
        <v>1376.82</v>
      </c>
      <c r="K56" s="672">
        <v>1490.27</v>
      </c>
      <c r="L56" s="537">
        <f t="shared" si="4"/>
        <v>1490.27</v>
      </c>
      <c r="M56" s="538"/>
      <c r="N56" s="539" t="s">
        <v>260</v>
      </c>
      <c r="O56" s="539" t="s">
        <v>261</v>
      </c>
      <c r="P56" s="539" t="s">
        <v>261</v>
      </c>
      <c r="Q56" s="539" t="s">
        <v>261</v>
      </c>
      <c r="R56" s="539" t="s">
        <v>261</v>
      </c>
      <c r="S56" s="539" t="s">
        <v>260</v>
      </c>
      <c r="T56" s="540" t="s">
        <v>261</v>
      </c>
      <c r="V56" s="562"/>
      <c r="Z56" s="668"/>
      <c r="AB56" s="646"/>
      <c r="AC56" s="646"/>
      <c r="AD56" s="646"/>
    </row>
    <row r="57" spans="2:30" ht="238.5" customHeight="1">
      <c r="B57" s="673" t="s">
        <v>379</v>
      </c>
      <c r="C57" s="674">
        <v>8120</v>
      </c>
      <c r="D57" s="674">
        <v>8121</v>
      </c>
      <c r="E57" s="670">
        <v>87.5</v>
      </c>
      <c r="F57" s="671">
        <v>100</v>
      </c>
      <c r="G57" s="670">
        <v>110</v>
      </c>
      <c r="H57" s="670"/>
      <c r="I57" s="670"/>
      <c r="J57" s="670">
        <v>115.5</v>
      </c>
      <c r="K57" s="672">
        <v>125</v>
      </c>
      <c r="L57" s="537">
        <f t="shared" si="4"/>
        <v>125</v>
      </c>
      <c r="M57" s="547"/>
      <c r="N57" s="539" t="s">
        <v>260</v>
      </c>
      <c r="O57" s="539" t="s">
        <v>261</v>
      </c>
      <c r="P57" s="539" t="s">
        <v>261</v>
      </c>
      <c r="Q57" s="539" t="s">
        <v>261</v>
      </c>
      <c r="R57" s="539" t="s">
        <v>261</v>
      </c>
      <c r="S57" s="539" t="s">
        <v>260</v>
      </c>
      <c r="T57" s="540" t="s">
        <v>261</v>
      </c>
      <c r="V57" s="562"/>
      <c r="Z57" s="668" t="s">
        <v>1161</v>
      </c>
      <c r="AB57" s="646"/>
      <c r="AC57" s="646"/>
      <c r="AD57" s="646"/>
    </row>
    <row r="58" spans="2:30">
      <c r="B58" s="673" t="s">
        <v>380</v>
      </c>
      <c r="C58" s="674">
        <v>8120</v>
      </c>
      <c r="D58" s="674">
        <v>8122</v>
      </c>
      <c r="E58" s="670">
        <v>87.5</v>
      </c>
      <c r="F58" s="671">
        <v>100</v>
      </c>
      <c r="G58" s="670">
        <v>110</v>
      </c>
      <c r="H58" s="670"/>
      <c r="I58" s="670"/>
      <c r="J58" s="670">
        <v>115.5</v>
      </c>
      <c r="K58" s="672">
        <v>125</v>
      </c>
      <c r="L58" s="537">
        <f t="shared" si="4"/>
        <v>125</v>
      </c>
      <c r="M58" s="547"/>
      <c r="N58" s="539" t="s">
        <v>260</v>
      </c>
      <c r="O58" s="539" t="s">
        <v>261</v>
      </c>
      <c r="P58" s="539" t="s">
        <v>261</v>
      </c>
      <c r="Q58" s="539" t="s">
        <v>261</v>
      </c>
      <c r="R58" s="539" t="s">
        <v>261</v>
      </c>
      <c r="S58" s="539" t="s">
        <v>260</v>
      </c>
      <c r="T58" s="540" t="s">
        <v>261</v>
      </c>
      <c r="V58" s="562"/>
      <c r="Z58" s="458"/>
      <c r="AB58" s="646"/>
      <c r="AC58" s="646"/>
      <c r="AD58" s="646"/>
    </row>
    <row r="59" spans="2:30">
      <c r="B59" s="673" t="s">
        <v>381</v>
      </c>
      <c r="C59" s="674">
        <v>8120</v>
      </c>
      <c r="D59" s="674">
        <v>8123</v>
      </c>
      <c r="E59" s="670">
        <v>87.5</v>
      </c>
      <c r="F59" s="671">
        <v>100</v>
      </c>
      <c r="G59" s="670">
        <v>110</v>
      </c>
      <c r="H59" s="670"/>
      <c r="I59" s="670"/>
      <c r="J59" s="670">
        <v>115.5</v>
      </c>
      <c r="K59" s="672">
        <v>125</v>
      </c>
      <c r="L59" s="537">
        <f t="shared" si="4"/>
        <v>125</v>
      </c>
      <c r="M59" s="547"/>
      <c r="N59" s="539" t="s">
        <v>260</v>
      </c>
      <c r="O59" s="539" t="s">
        <v>261</v>
      </c>
      <c r="P59" s="539" t="s">
        <v>261</v>
      </c>
      <c r="Q59" s="539" t="s">
        <v>261</v>
      </c>
      <c r="R59" s="539" t="s">
        <v>261</v>
      </c>
      <c r="S59" s="539" t="s">
        <v>260</v>
      </c>
      <c r="T59" s="540" t="s">
        <v>261</v>
      </c>
      <c r="V59" s="562"/>
      <c r="Z59" s="458"/>
      <c r="AB59" s="646"/>
      <c r="AC59" s="646"/>
      <c r="AD59" s="657"/>
    </row>
    <row r="60" spans="2:30" ht="13.5" thickBot="1">
      <c r="B60" s="673" t="s">
        <v>382</v>
      </c>
      <c r="C60" s="674">
        <v>8120</v>
      </c>
      <c r="D60" s="674">
        <v>8124</v>
      </c>
      <c r="E60" s="670">
        <v>87.5</v>
      </c>
      <c r="F60" s="671">
        <v>100</v>
      </c>
      <c r="G60" s="670">
        <v>110</v>
      </c>
      <c r="H60" s="670"/>
      <c r="I60" s="670"/>
      <c r="J60" s="670">
        <v>115.5</v>
      </c>
      <c r="K60" s="672">
        <v>125</v>
      </c>
      <c r="L60" s="537">
        <f t="shared" si="4"/>
        <v>125</v>
      </c>
      <c r="M60" s="547"/>
      <c r="N60" s="539" t="s">
        <v>260</v>
      </c>
      <c r="O60" s="539" t="s">
        <v>261</v>
      </c>
      <c r="P60" s="539" t="s">
        <v>261</v>
      </c>
      <c r="Q60" s="539" t="s">
        <v>261</v>
      </c>
      <c r="R60" s="539" t="s">
        <v>261</v>
      </c>
      <c r="S60" s="539" t="s">
        <v>260</v>
      </c>
      <c r="T60" s="540" t="s">
        <v>261</v>
      </c>
      <c r="V60" s="564"/>
      <c r="W60" s="565"/>
      <c r="X60" s="565"/>
      <c r="Y60" s="565"/>
      <c r="Z60" s="675"/>
      <c r="AB60" s="646"/>
      <c r="AC60" s="646"/>
      <c r="AD60" s="646"/>
    </row>
    <row r="61" spans="2:30">
      <c r="B61" s="560" t="s">
        <v>1127</v>
      </c>
      <c r="C61" s="545">
        <v>8210</v>
      </c>
      <c r="D61" s="545">
        <v>8211</v>
      </c>
      <c r="E61" s="561"/>
      <c r="F61" s="561"/>
      <c r="G61" s="561"/>
      <c r="H61" s="561"/>
      <c r="I61" s="561"/>
      <c r="J61" s="561"/>
      <c r="K61" s="672" t="s">
        <v>688</v>
      </c>
      <c r="L61" s="537" t="str">
        <f t="shared" si="4"/>
        <v>n.v.t.</v>
      </c>
      <c r="M61" s="547"/>
      <c r="N61" s="539" t="s">
        <v>260</v>
      </c>
      <c r="O61" s="539" t="s">
        <v>261</v>
      </c>
      <c r="P61" s="539" t="s">
        <v>261</v>
      </c>
      <c r="Q61" s="539" t="s">
        <v>261</v>
      </c>
      <c r="R61" s="539" t="s">
        <v>261</v>
      </c>
      <c r="S61" s="547" t="s">
        <v>260</v>
      </c>
      <c r="T61" s="540" t="s">
        <v>261</v>
      </c>
      <c r="V61" s="562"/>
      <c r="Z61" s="458"/>
      <c r="AB61" s="646"/>
      <c r="AC61" s="646"/>
      <c r="AD61" s="646"/>
    </row>
    <row r="62" spans="2:30">
      <c r="B62" s="560" t="s">
        <v>1129</v>
      </c>
      <c r="C62" s="545">
        <v>8210</v>
      </c>
      <c r="D62" s="545">
        <v>8212</v>
      </c>
      <c r="E62" s="561"/>
      <c r="F62" s="561"/>
      <c r="G62" s="561"/>
      <c r="H62" s="561"/>
      <c r="I62" s="561"/>
      <c r="J62" s="561"/>
      <c r="K62" s="672">
        <v>182.5</v>
      </c>
      <c r="L62" s="537">
        <f t="shared" si="4"/>
        <v>182.5</v>
      </c>
      <c r="M62" s="547"/>
      <c r="N62" s="539" t="s">
        <v>260</v>
      </c>
      <c r="O62" s="539" t="s">
        <v>261</v>
      </c>
      <c r="P62" s="539" t="s">
        <v>261</v>
      </c>
      <c r="Q62" s="539" t="s">
        <v>261</v>
      </c>
      <c r="R62" s="539" t="s">
        <v>261</v>
      </c>
      <c r="S62" s="547" t="s">
        <v>260</v>
      </c>
      <c r="T62" s="540" t="s">
        <v>261</v>
      </c>
      <c r="V62" s="562"/>
      <c r="Z62" s="458"/>
      <c r="AB62" s="646"/>
      <c r="AC62" s="646"/>
      <c r="AD62" s="657"/>
    </row>
    <row r="63" spans="2:30">
      <c r="B63" s="560" t="s">
        <v>1130</v>
      </c>
      <c r="C63" s="545">
        <v>8210</v>
      </c>
      <c r="D63" s="545">
        <v>8213</v>
      </c>
      <c r="E63" s="561"/>
      <c r="F63" s="561"/>
      <c r="G63" s="561"/>
      <c r="H63" s="561"/>
      <c r="I63" s="561"/>
      <c r="J63" s="561"/>
      <c r="K63" s="672">
        <v>182.5</v>
      </c>
      <c r="L63" s="537">
        <f t="shared" si="4"/>
        <v>182.5</v>
      </c>
      <c r="M63" s="547"/>
      <c r="N63" s="539" t="s">
        <v>260</v>
      </c>
      <c r="O63" s="539" t="s">
        <v>261</v>
      </c>
      <c r="P63" s="539" t="s">
        <v>261</v>
      </c>
      <c r="Q63" s="539" t="s">
        <v>261</v>
      </c>
      <c r="R63" s="539" t="s">
        <v>261</v>
      </c>
      <c r="S63" s="547" t="s">
        <v>260</v>
      </c>
      <c r="T63" s="540" t="s">
        <v>261</v>
      </c>
      <c r="V63" s="562"/>
      <c r="Z63" s="458"/>
      <c r="AB63" s="646"/>
      <c r="AC63" s="646"/>
      <c r="AD63" s="646"/>
    </row>
    <row r="64" spans="2:30">
      <c r="B64" s="560" t="s">
        <v>1131</v>
      </c>
      <c r="C64" s="545">
        <v>8210</v>
      </c>
      <c r="D64" s="545">
        <v>8214</v>
      </c>
      <c r="E64" s="561"/>
      <c r="F64" s="561"/>
      <c r="G64" s="561"/>
      <c r="H64" s="561"/>
      <c r="I64" s="561"/>
      <c r="J64" s="561"/>
      <c r="K64" s="672">
        <v>182.5</v>
      </c>
      <c r="L64" s="537">
        <f t="shared" si="4"/>
        <v>182.5</v>
      </c>
      <c r="M64" s="547"/>
      <c r="N64" s="539" t="s">
        <v>260</v>
      </c>
      <c r="O64" s="539" t="s">
        <v>261</v>
      </c>
      <c r="P64" s="539" t="s">
        <v>261</v>
      </c>
      <c r="Q64" s="539" t="s">
        <v>261</v>
      </c>
      <c r="R64" s="539" t="s">
        <v>261</v>
      </c>
      <c r="S64" s="547" t="s">
        <v>260</v>
      </c>
      <c r="T64" s="540" t="s">
        <v>261</v>
      </c>
      <c r="V64" s="562"/>
      <c r="Z64" s="458"/>
      <c r="AB64" s="646"/>
      <c r="AC64" s="646"/>
      <c r="AD64" s="646"/>
    </row>
    <row r="65" spans="2:30">
      <c r="B65" s="560" t="s">
        <v>1132</v>
      </c>
      <c r="C65" s="545">
        <v>8215</v>
      </c>
      <c r="D65" s="545">
        <v>8216</v>
      </c>
      <c r="E65" s="561"/>
      <c r="F65" s="561"/>
      <c r="G65" s="561"/>
      <c r="H65" s="561"/>
      <c r="I65" s="561"/>
      <c r="J65" s="561"/>
      <c r="K65" s="672" t="s">
        <v>688</v>
      </c>
      <c r="L65" s="537" t="str">
        <f t="shared" si="4"/>
        <v>n.v.t.</v>
      </c>
      <c r="M65" s="547"/>
      <c r="N65" s="539" t="s">
        <v>260</v>
      </c>
      <c r="O65" s="539" t="s">
        <v>261</v>
      </c>
      <c r="P65" s="539" t="s">
        <v>261</v>
      </c>
      <c r="Q65" s="539" t="s">
        <v>261</v>
      </c>
      <c r="R65" s="539" t="s">
        <v>261</v>
      </c>
      <c r="S65" s="547" t="s">
        <v>260</v>
      </c>
      <c r="T65" s="540" t="s">
        <v>261</v>
      </c>
      <c r="V65" s="562"/>
      <c r="Z65" s="458"/>
      <c r="AB65" s="646"/>
      <c r="AC65" s="646"/>
      <c r="AD65" s="646"/>
    </row>
    <row r="66" spans="2:30">
      <c r="B66" s="560" t="s">
        <v>1133</v>
      </c>
      <c r="C66" s="545">
        <v>8215</v>
      </c>
      <c r="D66" s="545">
        <v>8217</v>
      </c>
      <c r="E66" s="561"/>
      <c r="F66" s="561"/>
      <c r="G66" s="561"/>
      <c r="H66" s="561"/>
      <c r="I66" s="561"/>
      <c r="J66" s="561"/>
      <c r="K66" s="672">
        <v>182.5</v>
      </c>
      <c r="L66" s="537">
        <f t="shared" si="4"/>
        <v>182.5</v>
      </c>
      <c r="M66" s="547"/>
      <c r="N66" s="539" t="s">
        <v>260</v>
      </c>
      <c r="O66" s="539" t="s">
        <v>261</v>
      </c>
      <c r="P66" s="539" t="s">
        <v>261</v>
      </c>
      <c r="Q66" s="539" t="s">
        <v>261</v>
      </c>
      <c r="R66" s="539" t="s">
        <v>261</v>
      </c>
      <c r="S66" s="547" t="s">
        <v>260</v>
      </c>
      <c r="T66" s="540" t="s">
        <v>261</v>
      </c>
      <c r="V66" s="562"/>
      <c r="Z66" s="458"/>
      <c r="AB66" s="646"/>
      <c r="AC66" s="646"/>
      <c r="AD66" s="657"/>
    </row>
    <row r="67" spans="2:30">
      <c r="B67" s="560" t="s">
        <v>1134</v>
      </c>
      <c r="C67" s="545">
        <v>8215</v>
      </c>
      <c r="D67" s="545">
        <v>8218</v>
      </c>
      <c r="E67" s="561"/>
      <c r="F67" s="561"/>
      <c r="G67" s="561"/>
      <c r="H67" s="561"/>
      <c r="I67" s="561"/>
      <c r="J67" s="561"/>
      <c r="K67" s="672">
        <v>182.5</v>
      </c>
      <c r="L67" s="537">
        <f t="shared" si="4"/>
        <v>182.5</v>
      </c>
      <c r="M67" s="547"/>
      <c r="N67" s="539" t="s">
        <v>260</v>
      </c>
      <c r="O67" s="539" t="s">
        <v>261</v>
      </c>
      <c r="P67" s="539" t="s">
        <v>261</v>
      </c>
      <c r="Q67" s="539" t="s">
        <v>261</v>
      </c>
      <c r="R67" s="539" t="s">
        <v>261</v>
      </c>
      <c r="S67" s="547" t="s">
        <v>260</v>
      </c>
      <c r="T67" s="540" t="s">
        <v>261</v>
      </c>
      <c r="V67" s="562"/>
      <c r="Z67" s="458"/>
      <c r="AB67" s="646"/>
      <c r="AC67" s="646"/>
      <c r="AD67" s="646"/>
    </row>
    <row r="68" spans="2:30">
      <c r="B68" s="560" t="s">
        <v>1135</v>
      </c>
      <c r="C68" s="545">
        <v>8215</v>
      </c>
      <c r="D68" s="545">
        <v>8219</v>
      </c>
      <c r="E68" s="561"/>
      <c r="F68" s="561"/>
      <c r="G68" s="561"/>
      <c r="H68" s="561"/>
      <c r="I68" s="561"/>
      <c r="J68" s="561"/>
      <c r="K68" s="672">
        <v>182.5</v>
      </c>
      <c r="L68" s="537">
        <f t="shared" si="4"/>
        <v>182.5</v>
      </c>
      <c r="M68" s="547"/>
      <c r="N68" s="539" t="s">
        <v>260</v>
      </c>
      <c r="O68" s="539" t="s">
        <v>261</v>
      </c>
      <c r="P68" s="539" t="s">
        <v>261</v>
      </c>
      <c r="Q68" s="539" t="s">
        <v>261</v>
      </c>
      <c r="R68" s="539" t="s">
        <v>261</v>
      </c>
      <c r="S68" s="547" t="s">
        <v>260</v>
      </c>
      <c r="T68" s="540" t="s">
        <v>261</v>
      </c>
      <c r="V68" s="562"/>
      <c r="Z68" s="458"/>
      <c r="AB68" s="646"/>
      <c r="AC68" s="646"/>
      <c r="AD68" s="646"/>
    </row>
    <row r="69" spans="2:30" ht="13.5" thickBot="1">
      <c r="B69" s="567" t="s">
        <v>1162</v>
      </c>
      <c r="C69" s="568">
        <v>1658</v>
      </c>
      <c r="D69" s="568">
        <v>1658</v>
      </c>
      <c r="E69" s="569"/>
      <c r="F69" s="569"/>
      <c r="G69" s="569"/>
      <c r="H69" s="569"/>
      <c r="I69" s="569"/>
      <c r="J69" s="569"/>
      <c r="K69" s="676">
        <v>16.25</v>
      </c>
      <c r="L69" s="537">
        <f t="shared" si="4"/>
        <v>16.25</v>
      </c>
      <c r="M69" s="571"/>
      <c r="N69" s="572" t="s">
        <v>260</v>
      </c>
      <c r="O69" s="572" t="s">
        <v>261</v>
      </c>
      <c r="P69" s="572" t="s">
        <v>261</v>
      </c>
      <c r="Q69" s="572" t="s">
        <v>261</v>
      </c>
      <c r="R69" s="572" t="s">
        <v>261</v>
      </c>
      <c r="S69" s="571" t="s">
        <v>260</v>
      </c>
      <c r="T69" s="573" t="s">
        <v>261</v>
      </c>
      <c r="V69" s="562"/>
      <c r="Z69" s="675"/>
      <c r="AB69" s="646"/>
      <c r="AC69" s="646"/>
      <c r="AD69" s="646"/>
    </row>
    <row r="70" spans="2:30">
      <c r="AB70" s="646"/>
      <c r="AC70" s="646"/>
      <c r="AD70" s="646"/>
    </row>
    <row r="71" spans="2:30">
      <c r="AB71" s="646"/>
      <c r="AC71" s="646"/>
      <c r="AD71" s="657"/>
    </row>
    <row r="72" spans="2:30">
      <c r="AB72" s="646"/>
      <c r="AC72" s="646"/>
      <c r="AD72" s="646"/>
    </row>
    <row r="73" spans="2:30">
      <c r="AB73" s="646"/>
      <c r="AC73" s="646"/>
      <c r="AD73" s="646"/>
    </row>
    <row r="74" spans="2:30">
      <c r="AB74" s="646"/>
      <c r="AC74" s="646"/>
      <c r="AD74" s="646"/>
    </row>
    <row r="75" spans="2:30">
      <c r="AB75" s="646"/>
      <c r="AC75" s="646"/>
      <c r="AD75" s="646"/>
    </row>
  </sheetData>
  <mergeCells count="8">
    <mergeCell ref="V41:Z41"/>
    <mergeCell ref="V50:Z50"/>
    <mergeCell ref="V6:Z6"/>
    <mergeCell ref="V8:Z8"/>
    <mergeCell ref="V12:Z12"/>
    <mergeCell ref="V19:Z19"/>
    <mergeCell ref="V29:Z29"/>
    <mergeCell ref="V39:Z39"/>
  </mergeCells>
  <pageMargins left="0.7" right="0.7" top="0.75" bottom="0.75" header="0.3" footer="0.3"/>
  <pageSetup paperSize="9"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1636A-3EC7-471C-88BE-7F64B0ADC006}">
  <sheetPr>
    <tabColor rgb="FF92D050"/>
    <pageSetUpPr fitToPage="1"/>
  </sheetPr>
  <dimension ref="A1:AD171"/>
  <sheetViews>
    <sheetView zoomScale="130" zoomScaleNormal="130" workbookViewId="0">
      <pane ySplit="3" topLeftCell="A4" activePane="bottomLeft" state="frozen"/>
      <selection activeCell="N20" sqref="N20"/>
      <selection pane="bottomLeft" activeCell="M162" sqref="M162"/>
    </sheetView>
  </sheetViews>
  <sheetFormatPr defaultColWidth="9.125" defaultRowHeight="12.75"/>
  <cols>
    <col min="1" max="1" width="3" style="706" customWidth="1"/>
    <col min="2" max="2" width="52.375" style="706" customWidth="1"/>
    <col min="3" max="3" width="9" style="706" bestFit="1" customWidth="1"/>
    <col min="4" max="4" width="7.875" style="706" customWidth="1"/>
    <col min="5" max="5" width="13.625" style="915" hidden="1" customWidth="1"/>
    <col min="6" max="6" width="12.5" style="915" hidden="1" customWidth="1"/>
    <col min="7" max="11" width="12.5" style="916" hidden="1" customWidth="1"/>
    <col min="12" max="13" width="12.5" style="916" customWidth="1"/>
    <col min="14" max="14" width="13" style="916" customWidth="1"/>
    <col min="15" max="16" width="10.375" style="709" customWidth="1"/>
    <col min="17" max="17" width="12.25" style="709" bestFit="1" customWidth="1"/>
    <col min="18" max="18" width="10.375" style="709" customWidth="1"/>
    <col min="19" max="21" width="11.625" style="709" customWidth="1"/>
    <col min="22" max="22" width="12.375" style="706" customWidth="1"/>
    <col min="23" max="23" width="4.125" style="706" customWidth="1"/>
    <col min="24" max="24" width="54.625" style="706" customWidth="1"/>
    <col min="25" max="26" width="9.125" style="706"/>
    <col min="27" max="27" width="9.125" style="710"/>
    <col min="28" max="16384" width="9.125" style="706"/>
  </cols>
  <sheetData>
    <row r="1" spans="1:30" ht="13.5" thickBot="1">
      <c r="A1" s="705"/>
      <c r="E1" s="707"/>
      <c r="F1" s="707"/>
      <c r="G1" s="708"/>
      <c r="H1" s="708"/>
      <c r="I1" s="708"/>
      <c r="J1" s="708"/>
      <c r="K1" s="708"/>
      <c r="L1" s="708"/>
      <c r="M1" s="708"/>
      <c r="N1" s="708"/>
    </row>
    <row r="2" spans="1:30" ht="13.5" thickBot="1">
      <c r="B2" s="711" t="s">
        <v>425</v>
      </c>
      <c r="C2" s="712"/>
      <c r="D2" s="712"/>
      <c r="E2" s="713"/>
      <c r="F2" s="713"/>
      <c r="G2" s="714"/>
      <c r="H2" s="714"/>
      <c r="I2" s="714"/>
      <c r="J2" s="714"/>
      <c r="K2" s="714"/>
      <c r="L2" s="714"/>
      <c r="M2" s="714"/>
      <c r="N2" s="714"/>
      <c r="O2" s="714"/>
      <c r="P2" s="714"/>
      <c r="Q2" s="714"/>
      <c r="R2" s="714"/>
      <c r="S2" s="714"/>
      <c r="T2" s="714"/>
      <c r="U2" s="714"/>
    </row>
    <row r="3" spans="1:30" ht="39" thickBot="1">
      <c r="B3" s="715" t="s">
        <v>1</v>
      </c>
      <c r="C3" s="716" t="s">
        <v>2</v>
      </c>
      <c r="D3" s="717" t="s">
        <v>3</v>
      </c>
      <c r="E3" s="718" t="s">
        <v>426</v>
      </c>
      <c r="F3" s="719" t="s">
        <v>427</v>
      </c>
      <c r="G3" s="719" t="s">
        <v>428</v>
      </c>
      <c r="H3" s="719" t="s">
        <v>429</v>
      </c>
      <c r="I3" s="720">
        <v>44197</v>
      </c>
      <c r="J3" s="720">
        <v>44378</v>
      </c>
      <c r="K3" s="721">
        <v>2022</v>
      </c>
      <c r="L3" s="721">
        <v>2023</v>
      </c>
      <c r="M3" s="721" t="s">
        <v>1264</v>
      </c>
      <c r="N3" s="722" t="s">
        <v>430</v>
      </c>
      <c r="O3" s="717" t="s">
        <v>5</v>
      </c>
      <c r="P3" s="723" t="s">
        <v>6</v>
      </c>
      <c r="Q3" s="723" t="s">
        <v>7</v>
      </c>
      <c r="R3" s="723" t="s">
        <v>8</v>
      </c>
      <c r="S3" s="723" t="s">
        <v>9</v>
      </c>
      <c r="T3" s="717" t="s">
        <v>431</v>
      </c>
      <c r="U3" s="724" t="s">
        <v>11</v>
      </c>
    </row>
    <row r="4" spans="1:30" ht="13.5" thickBot="1">
      <c r="B4" s="725" t="s">
        <v>432</v>
      </c>
      <c r="C4" s="726"/>
      <c r="D4" s="726"/>
      <c r="E4" s="726"/>
      <c r="F4" s="727"/>
      <c r="G4" s="727"/>
      <c r="H4" s="727"/>
      <c r="I4" s="726"/>
      <c r="J4" s="726"/>
      <c r="K4" s="726"/>
      <c r="L4" s="726"/>
      <c r="M4" s="726"/>
      <c r="N4" s="726"/>
      <c r="O4" s="728"/>
      <c r="P4" s="728"/>
      <c r="Q4" s="728"/>
      <c r="R4" s="728"/>
      <c r="S4" s="728"/>
      <c r="T4" s="728"/>
      <c r="U4" s="729"/>
      <c r="Z4" s="730"/>
      <c r="AA4" s="731"/>
      <c r="AB4" s="730"/>
      <c r="AC4" s="730"/>
      <c r="AD4" s="730"/>
    </row>
    <row r="5" spans="1:30">
      <c r="B5" s="732" t="s">
        <v>433</v>
      </c>
      <c r="C5" s="733" t="s">
        <v>64</v>
      </c>
      <c r="D5" s="733" t="s">
        <v>64</v>
      </c>
      <c r="E5" s="734">
        <v>0.17100000000000001</v>
      </c>
      <c r="F5" s="734">
        <v>0.18099999999999999</v>
      </c>
      <c r="G5" s="734">
        <v>0.185</v>
      </c>
      <c r="H5" s="734"/>
      <c r="I5" s="735">
        <v>0.186</v>
      </c>
      <c r="J5" s="735"/>
      <c r="K5" s="736">
        <v>0.19040154188152464</v>
      </c>
      <c r="L5" s="737">
        <v>0.20399999999999999</v>
      </c>
      <c r="M5" s="737"/>
      <c r="N5" s="737">
        <v>0.20399999999999999</v>
      </c>
      <c r="O5" s="738" t="s">
        <v>260</v>
      </c>
      <c r="P5" s="738" t="s">
        <v>64</v>
      </c>
      <c r="Q5" s="738" t="s">
        <v>64</v>
      </c>
      <c r="R5" s="738" t="s">
        <v>64</v>
      </c>
      <c r="S5" s="738" t="s">
        <v>64</v>
      </c>
      <c r="T5" s="738" t="s">
        <v>260</v>
      </c>
      <c r="U5" s="739" t="s">
        <v>261</v>
      </c>
      <c r="V5" s="740"/>
      <c r="X5" s="740"/>
      <c r="Y5" s="741"/>
      <c r="Z5" s="742"/>
      <c r="AA5" s="743"/>
      <c r="AB5" s="742"/>
      <c r="AC5" s="744"/>
      <c r="AD5" s="745"/>
    </row>
    <row r="6" spans="1:30">
      <c r="B6" s="746" t="s">
        <v>434</v>
      </c>
      <c r="C6" s="747" t="s">
        <v>64</v>
      </c>
      <c r="D6" s="747" t="s">
        <v>64</v>
      </c>
      <c r="E6" s="748">
        <v>0.187</v>
      </c>
      <c r="F6" s="748">
        <v>0.19800000000000001</v>
      </c>
      <c r="G6" s="748">
        <v>0.20200000000000001</v>
      </c>
      <c r="H6" s="748"/>
      <c r="I6" s="749">
        <v>0.20499999999999999</v>
      </c>
      <c r="J6" s="749"/>
      <c r="K6" s="749">
        <v>0.20596074816297416</v>
      </c>
      <c r="L6" s="750">
        <v>0.22</v>
      </c>
      <c r="M6" s="750"/>
      <c r="N6" s="750">
        <v>0.22</v>
      </c>
      <c r="O6" s="751" t="s">
        <v>260</v>
      </c>
      <c r="P6" s="751" t="s">
        <v>64</v>
      </c>
      <c r="Q6" s="751" t="s">
        <v>64</v>
      </c>
      <c r="R6" s="751" t="s">
        <v>64</v>
      </c>
      <c r="S6" s="751" t="s">
        <v>64</v>
      </c>
      <c r="T6" s="751" t="s">
        <v>260</v>
      </c>
      <c r="U6" s="752" t="s">
        <v>261</v>
      </c>
      <c r="V6" s="740"/>
      <c r="X6" s="740"/>
    </row>
    <row r="7" spans="1:30">
      <c r="B7" s="746" t="s">
        <v>435</v>
      </c>
      <c r="C7" s="747" t="s">
        <v>64</v>
      </c>
      <c r="D7" s="747" t="s">
        <v>64</v>
      </c>
      <c r="E7" s="748">
        <v>0.317</v>
      </c>
      <c r="F7" s="748">
        <v>0.33500000000000002</v>
      </c>
      <c r="G7" s="748">
        <v>0.34300000000000003</v>
      </c>
      <c r="H7" s="748"/>
      <c r="I7" s="749">
        <v>0.34599999999999997</v>
      </c>
      <c r="J7" s="749"/>
      <c r="K7" s="749">
        <v>0.34880449285664994</v>
      </c>
      <c r="L7" s="750">
        <v>0.373</v>
      </c>
      <c r="M7" s="750"/>
      <c r="N7" s="750">
        <v>0.373</v>
      </c>
      <c r="O7" s="751" t="s">
        <v>260</v>
      </c>
      <c r="P7" s="751" t="s">
        <v>64</v>
      </c>
      <c r="Q7" s="751" t="s">
        <v>64</v>
      </c>
      <c r="R7" s="751" t="s">
        <v>64</v>
      </c>
      <c r="S7" s="751" t="s">
        <v>64</v>
      </c>
      <c r="T7" s="751" t="s">
        <v>260</v>
      </c>
      <c r="U7" s="752" t="s">
        <v>261</v>
      </c>
      <c r="V7" s="740"/>
    </row>
    <row r="8" spans="1:30">
      <c r="B8" s="753" t="s">
        <v>436</v>
      </c>
      <c r="C8" s="747" t="s">
        <v>64</v>
      </c>
      <c r="D8" s="747" t="s">
        <v>64</v>
      </c>
      <c r="E8" s="748">
        <v>0.187</v>
      </c>
      <c r="F8" s="748" t="s">
        <v>64</v>
      </c>
      <c r="G8" s="748" t="s">
        <v>64</v>
      </c>
      <c r="H8" s="748" t="s">
        <v>64</v>
      </c>
      <c r="I8" s="748" t="s">
        <v>64</v>
      </c>
      <c r="J8" s="748" t="s">
        <v>64</v>
      </c>
      <c r="K8" s="748" t="s">
        <v>64</v>
      </c>
      <c r="L8" s="748" t="s">
        <v>64</v>
      </c>
      <c r="M8" s="748"/>
      <c r="N8" s="748"/>
      <c r="O8" s="751" t="s">
        <v>260</v>
      </c>
      <c r="P8" s="751" t="s">
        <v>64</v>
      </c>
      <c r="Q8" s="751" t="s">
        <v>64</v>
      </c>
      <c r="R8" s="751" t="s">
        <v>64</v>
      </c>
      <c r="S8" s="751" t="s">
        <v>64</v>
      </c>
      <c r="T8" s="751" t="s">
        <v>260</v>
      </c>
      <c r="U8" s="752" t="s">
        <v>261</v>
      </c>
      <c r="V8" s="740"/>
      <c r="Z8" s="754"/>
      <c r="AC8" s="754"/>
      <c r="AD8" s="755"/>
    </row>
    <row r="9" spans="1:30">
      <c r="B9" s="753" t="s">
        <v>437</v>
      </c>
      <c r="C9" s="747" t="s">
        <v>64</v>
      </c>
      <c r="D9" s="747" t="s">
        <v>64</v>
      </c>
      <c r="E9" s="756">
        <v>0.317</v>
      </c>
      <c r="F9" s="748" t="s">
        <v>64</v>
      </c>
      <c r="G9" s="748" t="s">
        <v>64</v>
      </c>
      <c r="H9" s="748" t="s">
        <v>64</v>
      </c>
      <c r="I9" s="748" t="s">
        <v>64</v>
      </c>
      <c r="J9" s="748" t="s">
        <v>64</v>
      </c>
      <c r="K9" s="748" t="s">
        <v>64</v>
      </c>
      <c r="L9" s="748" t="s">
        <v>64</v>
      </c>
      <c r="M9" s="748"/>
      <c r="N9" s="748"/>
      <c r="O9" s="751" t="s">
        <v>260</v>
      </c>
      <c r="P9" s="751" t="s">
        <v>64</v>
      </c>
      <c r="Q9" s="751" t="s">
        <v>64</v>
      </c>
      <c r="R9" s="751" t="s">
        <v>64</v>
      </c>
      <c r="S9" s="751" t="s">
        <v>64</v>
      </c>
      <c r="T9" s="751" t="s">
        <v>260</v>
      </c>
      <c r="U9" s="752" t="s">
        <v>261</v>
      </c>
      <c r="V9" s="740"/>
      <c r="Z9" s="754"/>
      <c r="AA9" s="757"/>
    </row>
    <row r="10" spans="1:30" ht="13.5" thickBot="1">
      <c r="B10" s="758" t="s">
        <v>438</v>
      </c>
      <c r="C10" s="759" t="s">
        <v>64</v>
      </c>
      <c r="D10" s="760" t="s">
        <v>64</v>
      </c>
      <c r="E10" s="761"/>
      <c r="F10" s="761">
        <v>0.16800000000000001</v>
      </c>
      <c r="G10" s="761">
        <v>0.17</v>
      </c>
      <c r="H10" s="761">
        <v>0.16800000000000001</v>
      </c>
      <c r="I10" s="762">
        <v>0.17</v>
      </c>
      <c r="J10" s="762">
        <v>0.16900000000000001</v>
      </c>
      <c r="K10" s="762"/>
      <c r="L10" s="763">
        <v>0.186</v>
      </c>
      <c r="M10" s="763"/>
      <c r="N10" s="763">
        <v>0.186</v>
      </c>
      <c r="O10" s="764" t="s">
        <v>260</v>
      </c>
      <c r="P10" s="765" t="s">
        <v>64</v>
      </c>
      <c r="Q10" s="765" t="s">
        <v>64</v>
      </c>
      <c r="R10" s="765" t="s">
        <v>64</v>
      </c>
      <c r="S10" s="765" t="s">
        <v>64</v>
      </c>
      <c r="T10" s="764" t="s">
        <v>261</v>
      </c>
      <c r="U10" s="766" t="s">
        <v>261</v>
      </c>
      <c r="AA10" s="767"/>
    </row>
    <row r="11" spans="1:30" ht="13.5" thickBot="1">
      <c r="B11" s="725" t="s">
        <v>439</v>
      </c>
      <c r="C11" s="768"/>
      <c r="D11" s="768"/>
      <c r="E11" s="769"/>
      <c r="F11" s="769"/>
      <c r="G11" s="769"/>
      <c r="H11" s="769"/>
      <c r="I11" s="768"/>
      <c r="J11" s="768"/>
      <c r="K11" s="768"/>
      <c r="L11" s="768"/>
      <c r="M11" s="768"/>
      <c r="N11" s="768"/>
      <c r="O11" s="768"/>
      <c r="P11" s="768"/>
      <c r="Q11" s="768"/>
      <c r="R11" s="768"/>
      <c r="S11" s="768"/>
      <c r="T11" s="768"/>
      <c r="U11" s="729"/>
      <c r="V11" s="740"/>
      <c r="Z11" s="754"/>
      <c r="AA11" s="757"/>
    </row>
    <row r="12" spans="1:30">
      <c r="B12" s="770" t="s">
        <v>440</v>
      </c>
      <c r="C12" s="733">
        <v>8705</v>
      </c>
      <c r="D12" s="771"/>
      <c r="E12" s="772">
        <v>48.74</v>
      </c>
      <c r="F12" s="772">
        <v>51.55</v>
      </c>
      <c r="G12" s="772">
        <v>52.7</v>
      </c>
      <c r="H12" s="772"/>
      <c r="I12" s="773">
        <v>53.18</v>
      </c>
      <c r="J12" s="773"/>
      <c r="K12" s="774">
        <v>54.303871708221827</v>
      </c>
      <c r="L12" s="417">
        <v>58.235472019897088</v>
      </c>
      <c r="M12" s="417"/>
      <c r="N12" s="417">
        <v>58.235472019897088</v>
      </c>
      <c r="O12" s="775" t="s">
        <v>260</v>
      </c>
      <c r="P12" s="775" t="s">
        <v>260</v>
      </c>
      <c r="Q12" s="775" t="s">
        <v>260</v>
      </c>
      <c r="R12" s="776" t="s">
        <v>64</v>
      </c>
      <c r="S12" s="776" t="s">
        <v>64</v>
      </c>
      <c r="T12" s="777" t="s">
        <v>260</v>
      </c>
      <c r="U12" s="778" t="s">
        <v>260</v>
      </c>
      <c r="V12" s="740"/>
    </row>
    <row r="13" spans="1:30">
      <c r="B13" s="779" t="s">
        <v>441</v>
      </c>
      <c r="C13" s="747">
        <v>8705</v>
      </c>
      <c r="D13" s="780"/>
      <c r="E13" s="781">
        <v>79.993830000000003</v>
      </c>
      <c r="F13" s="781">
        <v>84.59</v>
      </c>
      <c r="G13" s="781">
        <v>86.48</v>
      </c>
      <c r="H13" s="781"/>
      <c r="I13" s="782">
        <v>87.27</v>
      </c>
      <c r="J13" s="782"/>
      <c r="K13" s="783">
        <v>89.11693469129348</v>
      </c>
      <c r="L13" s="418">
        <v>95.569000762943134</v>
      </c>
      <c r="M13" s="418"/>
      <c r="N13" s="418">
        <v>95.569000762943134</v>
      </c>
      <c r="O13" s="784" t="s">
        <v>260</v>
      </c>
      <c r="P13" s="784" t="s">
        <v>260</v>
      </c>
      <c r="Q13" s="784" t="s">
        <v>260</v>
      </c>
      <c r="R13" s="785" t="s">
        <v>64</v>
      </c>
      <c r="S13" s="785" t="s">
        <v>64</v>
      </c>
      <c r="T13" s="786" t="s">
        <v>260</v>
      </c>
      <c r="U13" s="787" t="s">
        <v>260</v>
      </c>
      <c r="V13" s="740"/>
    </row>
    <row r="14" spans="1:30">
      <c r="B14" s="779" t="s">
        <v>442</v>
      </c>
      <c r="C14" s="747">
        <v>8705</v>
      </c>
      <c r="D14" s="780"/>
      <c r="E14" s="781">
        <v>118.92888000000001</v>
      </c>
      <c r="F14" s="781">
        <v>125.77</v>
      </c>
      <c r="G14" s="781">
        <v>128.57</v>
      </c>
      <c r="H14" s="781"/>
      <c r="I14" s="782">
        <v>129.74</v>
      </c>
      <c r="J14" s="782"/>
      <c r="K14" s="783">
        <v>132.4924338773213</v>
      </c>
      <c r="L14" s="418">
        <v>142.08488609003936</v>
      </c>
      <c r="M14" s="418"/>
      <c r="N14" s="418">
        <v>142.08488609003936</v>
      </c>
      <c r="O14" s="784" t="s">
        <v>260</v>
      </c>
      <c r="P14" s="784" t="s">
        <v>260</v>
      </c>
      <c r="Q14" s="784" t="s">
        <v>260</v>
      </c>
      <c r="R14" s="785" t="s">
        <v>64</v>
      </c>
      <c r="S14" s="785" t="s">
        <v>64</v>
      </c>
      <c r="T14" s="786" t="s">
        <v>260</v>
      </c>
      <c r="U14" s="787" t="s">
        <v>260</v>
      </c>
      <c r="V14" s="740"/>
    </row>
    <row r="15" spans="1:30">
      <c r="B15" s="779" t="s">
        <v>443</v>
      </c>
      <c r="C15" s="747">
        <v>8705</v>
      </c>
      <c r="D15" s="780"/>
      <c r="E15" s="781">
        <v>158.26845</v>
      </c>
      <c r="F15" s="781">
        <v>167.37</v>
      </c>
      <c r="G15" s="781">
        <v>171.1</v>
      </c>
      <c r="H15" s="781"/>
      <c r="I15" s="782">
        <v>172.66</v>
      </c>
      <c r="J15" s="782"/>
      <c r="K15" s="783">
        <v>176.31858760034675</v>
      </c>
      <c r="L15" s="418">
        <v>189.08405334261187</v>
      </c>
      <c r="M15" s="418"/>
      <c r="N15" s="418">
        <v>189.08405334261187</v>
      </c>
      <c r="O15" s="784" t="s">
        <v>260</v>
      </c>
      <c r="P15" s="784" t="s">
        <v>260</v>
      </c>
      <c r="Q15" s="784" t="s">
        <v>260</v>
      </c>
      <c r="R15" s="785" t="s">
        <v>64</v>
      </c>
      <c r="S15" s="785" t="s">
        <v>64</v>
      </c>
      <c r="T15" s="786" t="s">
        <v>260</v>
      </c>
      <c r="U15" s="787" t="s">
        <v>260</v>
      </c>
      <c r="V15" s="740"/>
    </row>
    <row r="16" spans="1:30">
      <c r="B16" s="779" t="s">
        <v>444</v>
      </c>
      <c r="C16" s="747">
        <v>8705</v>
      </c>
      <c r="D16" s="780"/>
      <c r="E16" s="781">
        <v>197.20350000000002</v>
      </c>
      <c r="F16" s="781">
        <v>208.54</v>
      </c>
      <c r="G16" s="781">
        <v>213.19</v>
      </c>
      <c r="H16" s="781"/>
      <c r="I16" s="782">
        <v>215.13</v>
      </c>
      <c r="J16" s="782"/>
      <c r="K16" s="783">
        <v>219.69408678637461</v>
      </c>
      <c r="L16" s="418">
        <v>235.59993866970814</v>
      </c>
      <c r="M16" s="418"/>
      <c r="N16" s="418">
        <v>235.59993866970814</v>
      </c>
      <c r="O16" s="784" t="s">
        <v>260</v>
      </c>
      <c r="P16" s="784" t="s">
        <v>260</v>
      </c>
      <c r="Q16" s="784" t="s">
        <v>260</v>
      </c>
      <c r="R16" s="785" t="s">
        <v>64</v>
      </c>
      <c r="S16" s="785" t="s">
        <v>64</v>
      </c>
      <c r="T16" s="786" t="s">
        <v>260</v>
      </c>
      <c r="U16" s="787" t="s">
        <v>260</v>
      </c>
      <c r="V16" s="740"/>
    </row>
    <row r="17" spans="2:26">
      <c r="B17" s="779" t="s">
        <v>445</v>
      </c>
      <c r="C17" s="747">
        <v>8705</v>
      </c>
      <c r="D17" s="780"/>
      <c r="E17" s="781">
        <v>236.23968000000002</v>
      </c>
      <c r="F17" s="781">
        <v>249.82</v>
      </c>
      <c r="G17" s="781">
        <v>255.39</v>
      </c>
      <c r="H17" s="781"/>
      <c r="I17" s="782">
        <v>257.72000000000003</v>
      </c>
      <c r="J17" s="782"/>
      <c r="K17" s="783">
        <v>263.18224960665179</v>
      </c>
      <c r="L17" s="418">
        <v>282.23664447817339</v>
      </c>
      <c r="M17" s="418"/>
      <c r="N17" s="418">
        <v>282.23664447817339</v>
      </c>
      <c r="O17" s="784" t="s">
        <v>260</v>
      </c>
      <c r="P17" s="784" t="s">
        <v>260</v>
      </c>
      <c r="Q17" s="784" t="s">
        <v>260</v>
      </c>
      <c r="R17" s="785" t="s">
        <v>64</v>
      </c>
      <c r="S17" s="785" t="s">
        <v>64</v>
      </c>
      <c r="T17" s="786" t="s">
        <v>260</v>
      </c>
      <c r="U17" s="787" t="s">
        <v>260</v>
      </c>
      <c r="V17" s="740"/>
    </row>
    <row r="18" spans="2:26">
      <c r="B18" s="746" t="s">
        <v>446</v>
      </c>
      <c r="C18" s="747">
        <v>8705</v>
      </c>
      <c r="D18" s="780"/>
      <c r="E18" s="781">
        <v>32.15934</v>
      </c>
      <c r="F18" s="781">
        <v>34.01</v>
      </c>
      <c r="G18" s="781">
        <v>34.770000000000003</v>
      </c>
      <c r="H18" s="781"/>
      <c r="I18" s="782">
        <v>35.08</v>
      </c>
      <c r="J18" s="782"/>
      <c r="K18" s="783">
        <v>35.827035691316468</v>
      </c>
      <c r="L18" s="418">
        <v>38.420913075367778</v>
      </c>
      <c r="M18" s="418"/>
      <c r="N18" s="418">
        <v>38.420913075367778</v>
      </c>
      <c r="O18" s="784" t="s">
        <v>260</v>
      </c>
      <c r="P18" s="784" t="s">
        <v>260</v>
      </c>
      <c r="Q18" s="784" t="s">
        <v>260</v>
      </c>
      <c r="R18" s="785" t="s">
        <v>64</v>
      </c>
      <c r="S18" s="785" t="s">
        <v>64</v>
      </c>
      <c r="T18" s="786" t="s">
        <v>260</v>
      </c>
      <c r="U18" s="787" t="s">
        <v>260</v>
      </c>
      <c r="V18" s="740"/>
    </row>
    <row r="19" spans="2:26">
      <c r="B19" s="746" t="s">
        <v>447</v>
      </c>
      <c r="C19" s="747">
        <v>8705</v>
      </c>
      <c r="D19" s="780"/>
      <c r="E19" s="781">
        <v>52.789860000000004</v>
      </c>
      <c r="F19" s="781">
        <v>55.83</v>
      </c>
      <c r="G19" s="781">
        <v>57.07</v>
      </c>
      <c r="H19" s="781"/>
      <c r="I19" s="782">
        <v>57.59</v>
      </c>
      <c r="J19" s="782"/>
      <c r="K19" s="783">
        <v>58.810417078198732</v>
      </c>
      <c r="L19" s="418">
        <v>63.068291274660318</v>
      </c>
      <c r="M19" s="418"/>
      <c r="N19" s="418">
        <v>63.068291274660318</v>
      </c>
      <c r="O19" s="784" t="s">
        <v>260</v>
      </c>
      <c r="P19" s="784" t="s">
        <v>260</v>
      </c>
      <c r="Q19" s="784" t="s">
        <v>260</v>
      </c>
      <c r="R19" s="785" t="s">
        <v>64</v>
      </c>
      <c r="S19" s="785" t="s">
        <v>64</v>
      </c>
      <c r="T19" s="786" t="s">
        <v>260</v>
      </c>
      <c r="U19" s="787" t="s">
        <v>260</v>
      </c>
      <c r="V19" s="740"/>
    </row>
    <row r="20" spans="2:26">
      <c r="B20" s="746" t="s">
        <v>448</v>
      </c>
      <c r="C20" s="747">
        <v>8705</v>
      </c>
      <c r="D20" s="780"/>
      <c r="E20" s="781">
        <v>78.476879999999994</v>
      </c>
      <c r="F20" s="781">
        <v>82.99</v>
      </c>
      <c r="G20" s="781">
        <v>84.84</v>
      </c>
      <c r="H20" s="781"/>
      <c r="I20" s="782">
        <v>85.61</v>
      </c>
      <c r="J20" s="782"/>
      <c r="K20" s="783">
        <v>87.426980177552139</v>
      </c>
      <c r="L20" s="418">
        <v>93.756693542406921</v>
      </c>
      <c r="M20" s="418"/>
      <c r="N20" s="418">
        <v>93.756693542406921</v>
      </c>
      <c r="O20" s="784" t="s">
        <v>260</v>
      </c>
      <c r="P20" s="784" t="s">
        <v>260</v>
      </c>
      <c r="Q20" s="784" t="s">
        <v>260</v>
      </c>
      <c r="R20" s="785" t="s">
        <v>64</v>
      </c>
      <c r="S20" s="785" t="s">
        <v>64</v>
      </c>
      <c r="T20" s="786" t="s">
        <v>260</v>
      </c>
      <c r="U20" s="787" t="s">
        <v>260</v>
      </c>
      <c r="V20" s="740"/>
    </row>
    <row r="21" spans="2:26">
      <c r="B21" s="746" t="s">
        <v>449</v>
      </c>
      <c r="C21" s="747">
        <v>8705</v>
      </c>
      <c r="D21" s="780"/>
      <c r="E21" s="781">
        <v>104.46729000000001</v>
      </c>
      <c r="F21" s="781">
        <v>110.47</v>
      </c>
      <c r="G21" s="781">
        <v>112.94</v>
      </c>
      <c r="H21" s="781"/>
      <c r="I21" s="782">
        <v>113.97</v>
      </c>
      <c r="J21" s="782"/>
      <c r="K21" s="783">
        <v>116.38153417965381</v>
      </c>
      <c r="L21" s="418">
        <v>124.80755725426076</v>
      </c>
      <c r="M21" s="418"/>
      <c r="N21" s="418">
        <v>124.80755725426076</v>
      </c>
      <c r="O21" s="784" t="s">
        <v>260</v>
      </c>
      <c r="P21" s="784" t="s">
        <v>260</v>
      </c>
      <c r="Q21" s="784" t="s">
        <v>260</v>
      </c>
      <c r="R21" s="785" t="s">
        <v>64</v>
      </c>
      <c r="S21" s="785" t="s">
        <v>64</v>
      </c>
      <c r="T21" s="786" t="s">
        <v>260</v>
      </c>
      <c r="U21" s="787" t="s">
        <v>260</v>
      </c>
      <c r="V21" s="740"/>
    </row>
    <row r="22" spans="2:26" ht="14.25" customHeight="1">
      <c r="B22" s="746" t="s">
        <v>450</v>
      </c>
      <c r="C22" s="747">
        <v>8705</v>
      </c>
      <c r="D22" s="780"/>
      <c r="E22" s="781">
        <v>130.15431000000001</v>
      </c>
      <c r="F22" s="781">
        <v>137.63999999999999</v>
      </c>
      <c r="G22" s="781">
        <v>140.71</v>
      </c>
      <c r="H22" s="781"/>
      <c r="I22" s="782">
        <v>141.99</v>
      </c>
      <c r="J22" s="782"/>
      <c r="K22" s="783">
        <v>144.9980972790072</v>
      </c>
      <c r="L22" s="418">
        <v>155.49595952200733</v>
      </c>
      <c r="M22" s="418"/>
      <c r="N22" s="418">
        <v>155.49595952200733</v>
      </c>
      <c r="O22" s="784" t="s">
        <v>260</v>
      </c>
      <c r="P22" s="784" t="s">
        <v>260</v>
      </c>
      <c r="Q22" s="784" t="s">
        <v>260</v>
      </c>
      <c r="R22" s="785" t="s">
        <v>64</v>
      </c>
      <c r="S22" s="785" t="s">
        <v>64</v>
      </c>
      <c r="T22" s="786" t="s">
        <v>260</v>
      </c>
      <c r="U22" s="787" t="s">
        <v>260</v>
      </c>
      <c r="V22" s="740"/>
      <c r="Y22" s="788"/>
      <c r="Z22" s="788"/>
    </row>
    <row r="23" spans="2:26">
      <c r="B23" s="746" t="s">
        <v>451</v>
      </c>
      <c r="C23" s="747">
        <v>8705</v>
      </c>
      <c r="D23" s="780"/>
      <c r="E23" s="781">
        <v>155.94246000000001</v>
      </c>
      <c r="F23" s="781">
        <v>164.91</v>
      </c>
      <c r="G23" s="781">
        <v>168.59</v>
      </c>
      <c r="H23" s="781"/>
      <c r="I23" s="782">
        <v>170.12</v>
      </c>
      <c r="J23" s="782"/>
      <c r="K23" s="783">
        <v>173.72732401261004</v>
      </c>
      <c r="L23" s="418">
        <v>186.30518227112302</v>
      </c>
      <c r="M23" s="418"/>
      <c r="N23" s="418">
        <v>186.30518227112302</v>
      </c>
      <c r="O23" s="784" t="s">
        <v>260</v>
      </c>
      <c r="P23" s="784" t="s">
        <v>260</v>
      </c>
      <c r="Q23" s="784" t="s">
        <v>260</v>
      </c>
      <c r="R23" s="785" t="s">
        <v>64</v>
      </c>
      <c r="S23" s="785" t="s">
        <v>64</v>
      </c>
      <c r="T23" s="786" t="s">
        <v>260</v>
      </c>
      <c r="U23" s="787" t="s">
        <v>260</v>
      </c>
      <c r="V23" s="740"/>
      <c r="Y23" s="788"/>
      <c r="Z23" s="788"/>
    </row>
    <row r="24" spans="2:26">
      <c r="B24" s="789" t="s">
        <v>452</v>
      </c>
      <c r="C24" s="790">
        <v>8065</v>
      </c>
      <c r="D24" s="791">
        <v>8069</v>
      </c>
      <c r="E24" s="792" t="s">
        <v>453</v>
      </c>
      <c r="F24" s="792"/>
      <c r="G24" s="792">
        <v>0</v>
      </c>
      <c r="H24" s="792">
        <v>0</v>
      </c>
      <c r="I24" s="792">
        <v>0</v>
      </c>
      <c r="J24" s="792">
        <v>0</v>
      </c>
      <c r="K24" s="793">
        <v>0</v>
      </c>
      <c r="L24" s="419">
        <v>0</v>
      </c>
      <c r="M24" s="419"/>
      <c r="N24" s="419">
        <v>0</v>
      </c>
      <c r="O24" s="794" t="s">
        <v>64</v>
      </c>
      <c r="P24" s="794" t="s">
        <v>64</v>
      </c>
      <c r="Q24" s="794" t="s">
        <v>64</v>
      </c>
      <c r="R24" s="785" t="s">
        <v>64</v>
      </c>
      <c r="S24" s="785" t="s">
        <v>64</v>
      </c>
      <c r="T24" s="795" t="s">
        <v>64</v>
      </c>
      <c r="U24" s="796" t="s">
        <v>64</v>
      </c>
      <c r="V24" s="740"/>
      <c r="Y24" s="788"/>
      <c r="Z24" s="788"/>
    </row>
    <row r="25" spans="2:26">
      <c r="B25" s="789" t="s">
        <v>454</v>
      </c>
      <c r="C25" s="790">
        <v>8070</v>
      </c>
      <c r="D25" s="790">
        <v>8074</v>
      </c>
      <c r="E25" s="792" t="s">
        <v>453</v>
      </c>
      <c r="F25" s="792"/>
      <c r="G25" s="792">
        <v>0</v>
      </c>
      <c r="H25" s="792">
        <v>0</v>
      </c>
      <c r="I25" s="792">
        <v>0</v>
      </c>
      <c r="J25" s="792">
        <v>0</v>
      </c>
      <c r="K25" s="793">
        <v>0</v>
      </c>
      <c r="L25" s="419">
        <v>0</v>
      </c>
      <c r="M25" s="419"/>
      <c r="N25" s="419">
        <v>0</v>
      </c>
      <c r="O25" s="794" t="s">
        <v>64</v>
      </c>
      <c r="P25" s="794" t="s">
        <v>64</v>
      </c>
      <c r="Q25" s="794" t="s">
        <v>64</v>
      </c>
      <c r="R25" s="785" t="s">
        <v>64</v>
      </c>
      <c r="S25" s="785" t="s">
        <v>64</v>
      </c>
      <c r="T25" s="795" t="s">
        <v>64</v>
      </c>
      <c r="U25" s="796" t="s">
        <v>64</v>
      </c>
      <c r="V25" s="740"/>
      <c r="Y25" s="788"/>
      <c r="Z25" s="788"/>
    </row>
    <row r="26" spans="2:26" ht="14.25" customHeight="1">
      <c r="B26" s="789" t="s">
        <v>455</v>
      </c>
      <c r="C26" s="790">
        <v>8065</v>
      </c>
      <c r="D26" s="790">
        <v>8068</v>
      </c>
      <c r="E26" s="797" t="s">
        <v>453</v>
      </c>
      <c r="F26" s="792"/>
      <c r="G26" s="792">
        <v>0</v>
      </c>
      <c r="H26" s="792">
        <v>0</v>
      </c>
      <c r="I26" s="792">
        <v>0</v>
      </c>
      <c r="J26" s="792">
        <v>0</v>
      </c>
      <c r="K26" s="793">
        <v>0</v>
      </c>
      <c r="L26" s="419">
        <v>0</v>
      </c>
      <c r="M26" s="419"/>
      <c r="N26" s="419">
        <v>0</v>
      </c>
      <c r="O26" s="794" t="s">
        <v>64</v>
      </c>
      <c r="P26" s="794" t="s">
        <v>64</v>
      </c>
      <c r="Q26" s="794" t="s">
        <v>64</v>
      </c>
      <c r="R26" s="785" t="s">
        <v>64</v>
      </c>
      <c r="S26" s="785" t="s">
        <v>64</v>
      </c>
      <c r="T26" s="795" t="s">
        <v>64</v>
      </c>
      <c r="U26" s="796" t="s">
        <v>64</v>
      </c>
      <c r="V26" s="740"/>
    </row>
    <row r="27" spans="2:26">
      <c r="B27" s="789" t="s">
        <v>456</v>
      </c>
      <c r="C27" s="790">
        <v>8070</v>
      </c>
      <c r="D27" s="790">
        <v>8073</v>
      </c>
      <c r="E27" s="792" t="s">
        <v>453</v>
      </c>
      <c r="F27" s="792"/>
      <c r="G27" s="792">
        <v>0</v>
      </c>
      <c r="H27" s="792">
        <v>0</v>
      </c>
      <c r="I27" s="792">
        <v>0</v>
      </c>
      <c r="J27" s="792">
        <v>0</v>
      </c>
      <c r="K27" s="793">
        <v>0</v>
      </c>
      <c r="L27" s="419">
        <v>0</v>
      </c>
      <c r="M27" s="419"/>
      <c r="N27" s="419">
        <v>0</v>
      </c>
      <c r="O27" s="794" t="s">
        <v>64</v>
      </c>
      <c r="P27" s="794" t="s">
        <v>64</v>
      </c>
      <c r="Q27" s="794" t="s">
        <v>64</v>
      </c>
      <c r="R27" s="785" t="s">
        <v>64</v>
      </c>
      <c r="S27" s="785" t="s">
        <v>64</v>
      </c>
      <c r="T27" s="795" t="s">
        <v>64</v>
      </c>
      <c r="U27" s="796" t="s">
        <v>64</v>
      </c>
      <c r="V27" s="740"/>
    </row>
    <row r="28" spans="2:26">
      <c r="B28" s="746" t="s">
        <v>457</v>
      </c>
      <c r="C28" s="747">
        <v>8105</v>
      </c>
      <c r="D28" s="747"/>
      <c r="E28" s="781">
        <v>25</v>
      </c>
      <c r="F28" s="781">
        <v>25</v>
      </c>
      <c r="G28" s="781">
        <v>27.05</v>
      </c>
      <c r="H28" s="781"/>
      <c r="I28" s="782">
        <v>27.25</v>
      </c>
      <c r="J28" s="782"/>
      <c r="K28" s="783">
        <v>27.85</v>
      </c>
      <c r="L28" s="418">
        <v>29.85</v>
      </c>
      <c r="M28" s="418"/>
      <c r="N28" s="418">
        <v>29.85</v>
      </c>
      <c r="O28" s="798" t="s">
        <v>260</v>
      </c>
      <c r="P28" s="798" t="s">
        <v>260</v>
      </c>
      <c r="Q28" s="798" t="s">
        <v>260</v>
      </c>
      <c r="R28" s="785" t="s">
        <v>64</v>
      </c>
      <c r="S28" s="785" t="s">
        <v>64</v>
      </c>
      <c r="T28" s="785" t="s">
        <v>260</v>
      </c>
      <c r="U28" s="787" t="s">
        <v>260</v>
      </c>
      <c r="V28" s="740"/>
    </row>
    <row r="29" spans="2:26" ht="13.5" thickBot="1">
      <c r="B29" s="799" t="s">
        <v>458</v>
      </c>
      <c r="C29" s="800">
        <v>8090</v>
      </c>
      <c r="D29" s="800">
        <v>8090</v>
      </c>
      <c r="E29" s="801" t="s">
        <v>459</v>
      </c>
      <c r="F29" s="801" t="s">
        <v>459</v>
      </c>
      <c r="G29" s="801" t="s">
        <v>459</v>
      </c>
      <c r="H29" s="801" t="s">
        <v>459</v>
      </c>
      <c r="I29" s="801" t="s">
        <v>459</v>
      </c>
      <c r="J29" s="801" t="s">
        <v>459</v>
      </c>
      <c r="K29" s="802" t="s">
        <v>459</v>
      </c>
      <c r="L29" s="420" t="s">
        <v>459</v>
      </c>
      <c r="M29" s="420"/>
      <c r="N29" s="420" t="s">
        <v>459</v>
      </c>
      <c r="O29" s="803" t="s">
        <v>260</v>
      </c>
      <c r="P29" s="803" t="s">
        <v>260</v>
      </c>
      <c r="Q29" s="803" t="s">
        <v>260</v>
      </c>
      <c r="R29" s="804" t="s">
        <v>64</v>
      </c>
      <c r="S29" s="804" t="s">
        <v>64</v>
      </c>
      <c r="T29" s="804" t="s">
        <v>260</v>
      </c>
      <c r="U29" s="805" t="s">
        <v>260</v>
      </c>
      <c r="V29" s="740"/>
    </row>
    <row r="30" spans="2:26" ht="13.5" thickBot="1">
      <c r="B30" s="725" t="s">
        <v>460</v>
      </c>
      <c r="C30" s="768"/>
      <c r="D30" s="768"/>
      <c r="E30" s="769"/>
      <c r="F30" s="769"/>
      <c r="G30" s="769"/>
      <c r="H30" s="769"/>
      <c r="I30" s="768"/>
      <c r="J30" s="768"/>
      <c r="K30" s="768"/>
      <c r="L30" s="768"/>
      <c r="M30" s="768"/>
      <c r="N30" s="768"/>
      <c r="O30" s="768"/>
      <c r="P30" s="768"/>
      <c r="Q30" s="768"/>
      <c r="R30" s="768"/>
      <c r="S30" s="768"/>
      <c r="T30" s="768"/>
      <c r="U30" s="729"/>
      <c r="V30" s="740"/>
    </row>
    <row r="31" spans="2:26">
      <c r="B31" s="770" t="s">
        <v>461</v>
      </c>
      <c r="C31" s="806">
        <v>8700</v>
      </c>
      <c r="D31" s="806">
        <v>8700</v>
      </c>
      <c r="E31" s="772">
        <v>18</v>
      </c>
      <c r="F31" s="807">
        <v>17</v>
      </c>
      <c r="G31" s="807">
        <v>18</v>
      </c>
      <c r="H31" s="807"/>
      <c r="I31" s="808">
        <v>18</v>
      </c>
      <c r="J31" s="808"/>
      <c r="K31" s="809" t="s">
        <v>64</v>
      </c>
      <c r="L31" s="421">
        <v>19</v>
      </c>
      <c r="M31" s="421"/>
      <c r="N31" s="421">
        <v>19</v>
      </c>
      <c r="O31" s="810" t="s">
        <v>260</v>
      </c>
      <c r="P31" s="810" t="s">
        <v>260</v>
      </c>
      <c r="Q31" s="810" t="s">
        <v>260</v>
      </c>
      <c r="R31" s="785" t="s">
        <v>64</v>
      </c>
      <c r="S31" s="785" t="s">
        <v>64</v>
      </c>
      <c r="T31" s="811" t="s">
        <v>260</v>
      </c>
      <c r="U31" s="812" t="s">
        <v>260</v>
      </c>
      <c r="V31" s="740"/>
    </row>
    <row r="32" spans="2:26">
      <c r="B32" s="779" t="s">
        <v>462</v>
      </c>
      <c r="C32" s="813">
        <v>8700</v>
      </c>
      <c r="D32" s="813">
        <v>8701</v>
      </c>
      <c r="E32" s="781">
        <v>18</v>
      </c>
      <c r="F32" s="814">
        <v>17</v>
      </c>
      <c r="G32" s="814">
        <v>18</v>
      </c>
      <c r="H32" s="814"/>
      <c r="I32" s="815">
        <v>18</v>
      </c>
      <c r="J32" s="815"/>
      <c r="K32" s="816" t="s">
        <v>64</v>
      </c>
      <c r="L32" s="422">
        <v>19</v>
      </c>
      <c r="M32" s="422"/>
      <c r="N32" s="422">
        <v>19</v>
      </c>
      <c r="O32" s="817" t="s">
        <v>260</v>
      </c>
      <c r="P32" s="817" t="s">
        <v>260</v>
      </c>
      <c r="Q32" s="817" t="s">
        <v>260</v>
      </c>
      <c r="R32" s="785" t="s">
        <v>64</v>
      </c>
      <c r="S32" s="785" t="s">
        <v>64</v>
      </c>
      <c r="T32" s="818" t="s">
        <v>260</v>
      </c>
      <c r="U32" s="819" t="s">
        <v>260</v>
      </c>
      <c r="V32" s="740"/>
    </row>
    <row r="33" spans="2:23">
      <c r="B33" s="779" t="s">
        <v>463</v>
      </c>
      <c r="C33" s="813">
        <v>8700</v>
      </c>
      <c r="D33" s="813">
        <v>8702</v>
      </c>
      <c r="E33" s="781">
        <v>18</v>
      </c>
      <c r="F33" s="814">
        <v>17</v>
      </c>
      <c r="G33" s="814">
        <v>18</v>
      </c>
      <c r="H33" s="814"/>
      <c r="I33" s="815">
        <v>18</v>
      </c>
      <c r="J33" s="815"/>
      <c r="K33" s="816" t="s">
        <v>64</v>
      </c>
      <c r="L33" s="422">
        <v>19</v>
      </c>
      <c r="M33" s="422"/>
      <c r="N33" s="422">
        <v>19</v>
      </c>
      <c r="O33" s="817" t="s">
        <v>260</v>
      </c>
      <c r="P33" s="817" t="s">
        <v>260</v>
      </c>
      <c r="Q33" s="817" t="s">
        <v>260</v>
      </c>
      <c r="R33" s="785" t="s">
        <v>64</v>
      </c>
      <c r="S33" s="785" t="s">
        <v>64</v>
      </c>
      <c r="T33" s="818" t="s">
        <v>260</v>
      </c>
      <c r="U33" s="819" t="s">
        <v>260</v>
      </c>
      <c r="V33" s="740"/>
    </row>
    <row r="34" spans="2:23">
      <c r="B34" s="779" t="s">
        <v>464</v>
      </c>
      <c r="C34" s="813">
        <v>8700</v>
      </c>
      <c r="D34" s="813">
        <v>8703</v>
      </c>
      <c r="E34" s="781">
        <v>18</v>
      </c>
      <c r="F34" s="814">
        <v>17</v>
      </c>
      <c r="G34" s="814">
        <v>18</v>
      </c>
      <c r="H34" s="814"/>
      <c r="I34" s="815">
        <v>18</v>
      </c>
      <c r="J34" s="815"/>
      <c r="K34" s="816" t="s">
        <v>64</v>
      </c>
      <c r="L34" s="422">
        <v>19</v>
      </c>
      <c r="M34" s="422"/>
      <c r="N34" s="422">
        <v>19</v>
      </c>
      <c r="O34" s="817" t="s">
        <v>260</v>
      </c>
      <c r="P34" s="817" t="s">
        <v>260</v>
      </c>
      <c r="Q34" s="817" t="s">
        <v>260</v>
      </c>
      <c r="R34" s="785" t="s">
        <v>64</v>
      </c>
      <c r="S34" s="785" t="s">
        <v>64</v>
      </c>
      <c r="T34" s="818" t="s">
        <v>260</v>
      </c>
      <c r="U34" s="819" t="s">
        <v>260</v>
      </c>
      <c r="V34" s="740"/>
    </row>
    <row r="35" spans="2:23">
      <c r="B35" s="779" t="s">
        <v>465</v>
      </c>
      <c r="C35" s="813">
        <v>8700</v>
      </c>
      <c r="D35" s="813">
        <v>8704</v>
      </c>
      <c r="E35" s="781">
        <v>18</v>
      </c>
      <c r="F35" s="814">
        <v>17</v>
      </c>
      <c r="G35" s="814">
        <v>18</v>
      </c>
      <c r="H35" s="814"/>
      <c r="I35" s="815">
        <v>18</v>
      </c>
      <c r="J35" s="815"/>
      <c r="K35" s="816" t="s">
        <v>64</v>
      </c>
      <c r="L35" s="422">
        <v>19</v>
      </c>
      <c r="M35" s="422"/>
      <c r="N35" s="422">
        <v>19</v>
      </c>
      <c r="O35" s="817" t="s">
        <v>260</v>
      </c>
      <c r="P35" s="817" t="s">
        <v>260</v>
      </c>
      <c r="Q35" s="817" t="s">
        <v>260</v>
      </c>
      <c r="R35" s="785" t="s">
        <v>64</v>
      </c>
      <c r="S35" s="785" t="s">
        <v>64</v>
      </c>
      <c r="T35" s="818" t="s">
        <v>260</v>
      </c>
      <c r="U35" s="819" t="s">
        <v>260</v>
      </c>
      <c r="V35" s="740"/>
    </row>
    <row r="36" spans="2:23">
      <c r="B36" s="779" t="s">
        <v>466</v>
      </c>
      <c r="C36" s="813">
        <v>8710</v>
      </c>
      <c r="D36" s="780"/>
      <c r="E36" s="781">
        <v>487.44660000000005</v>
      </c>
      <c r="F36" s="814">
        <v>515.47</v>
      </c>
      <c r="G36" s="820">
        <v>526.97</v>
      </c>
      <c r="H36" s="820"/>
      <c r="I36" s="821">
        <v>531.77</v>
      </c>
      <c r="J36" s="821"/>
      <c r="K36" s="822">
        <v>543.03871708221823</v>
      </c>
      <c r="L36" s="422">
        <v>582.35472019897088</v>
      </c>
      <c r="M36" s="422"/>
      <c r="N36" s="422">
        <v>582.35472019897088</v>
      </c>
      <c r="O36" s="817" t="s">
        <v>260</v>
      </c>
      <c r="P36" s="817" t="s">
        <v>260</v>
      </c>
      <c r="Q36" s="817" t="s">
        <v>260</v>
      </c>
      <c r="R36" s="785" t="s">
        <v>64</v>
      </c>
      <c r="S36" s="785" t="s">
        <v>64</v>
      </c>
      <c r="T36" s="818" t="s">
        <v>260</v>
      </c>
      <c r="U36" s="819" t="s">
        <v>260</v>
      </c>
      <c r="V36" s="740"/>
    </row>
    <row r="37" spans="2:23">
      <c r="B37" s="779" t="s">
        <v>467</v>
      </c>
      <c r="C37" s="813">
        <v>8710</v>
      </c>
      <c r="D37" s="780"/>
      <c r="E37" s="781">
        <v>799.93830000000003</v>
      </c>
      <c r="F37" s="814">
        <v>845.93</v>
      </c>
      <c r="G37" s="820">
        <v>864.8</v>
      </c>
      <c r="H37" s="820"/>
      <c r="I37" s="821">
        <v>872.67</v>
      </c>
      <c r="J37" s="821"/>
      <c r="K37" s="822">
        <v>891.16934691293466</v>
      </c>
      <c r="L37" s="422">
        <v>955.69000762943119</v>
      </c>
      <c r="M37" s="422"/>
      <c r="N37" s="422">
        <v>955.69000762943119</v>
      </c>
      <c r="O37" s="817" t="s">
        <v>260</v>
      </c>
      <c r="P37" s="817" t="s">
        <v>260</v>
      </c>
      <c r="Q37" s="817" t="s">
        <v>260</v>
      </c>
      <c r="R37" s="785" t="s">
        <v>64</v>
      </c>
      <c r="S37" s="785" t="s">
        <v>64</v>
      </c>
      <c r="T37" s="818" t="s">
        <v>260</v>
      </c>
      <c r="U37" s="819" t="s">
        <v>260</v>
      </c>
      <c r="V37" s="740"/>
      <c r="W37" s="823"/>
    </row>
    <row r="38" spans="2:23">
      <c r="B38" s="779" t="s">
        <v>468</v>
      </c>
      <c r="C38" s="813">
        <v>8710</v>
      </c>
      <c r="D38" s="780"/>
      <c r="E38" s="781">
        <v>1189.2888</v>
      </c>
      <c r="F38" s="814">
        <v>1257.67</v>
      </c>
      <c r="G38" s="820">
        <v>1285.72</v>
      </c>
      <c r="H38" s="820"/>
      <c r="I38" s="821">
        <v>1297.42</v>
      </c>
      <c r="J38" s="821"/>
      <c r="K38" s="822">
        <v>1324.9243387732129</v>
      </c>
      <c r="L38" s="422">
        <v>1420.8488609003934</v>
      </c>
      <c r="M38" s="422"/>
      <c r="N38" s="422">
        <v>1420.8488609003934</v>
      </c>
      <c r="O38" s="817" t="s">
        <v>260</v>
      </c>
      <c r="P38" s="817" t="s">
        <v>260</v>
      </c>
      <c r="Q38" s="817" t="s">
        <v>260</v>
      </c>
      <c r="R38" s="785" t="s">
        <v>64</v>
      </c>
      <c r="S38" s="785" t="s">
        <v>64</v>
      </c>
      <c r="T38" s="818" t="s">
        <v>260</v>
      </c>
      <c r="U38" s="819" t="s">
        <v>260</v>
      </c>
      <c r="V38" s="740"/>
    </row>
    <row r="39" spans="2:23">
      <c r="B39" s="779" t="s">
        <v>469</v>
      </c>
      <c r="C39" s="813">
        <v>8710</v>
      </c>
      <c r="D39" s="780"/>
      <c r="E39" s="781">
        <v>1582.6845000000001</v>
      </c>
      <c r="F39" s="814">
        <v>1673.69</v>
      </c>
      <c r="G39" s="820">
        <v>1711.01</v>
      </c>
      <c r="H39" s="820"/>
      <c r="I39" s="821">
        <v>1726.58</v>
      </c>
      <c r="J39" s="821"/>
      <c r="K39" s="822">
        <v>1763.1858760034677</v>
      </c>
      <c r="L39" s="422">
        <v>1890.8405334261188</v>
      </c>
      <c r="M39" s="422"/>
      <c r="N39" s="422">
        <v>1890.8405334261188</v>
      </c>
      <c r="O39" s="817" t="s">
        <v>260</v>
      </c>
      <c r="P39" s="817" t="s">
        <v>260</v>
      </c>
      <c r="Q39" s="817" t="s">
        <v>260</v>
      </c>
      <c r="R39" s="785" t="s">
        <v>64</v>
      </c>
      <c r="S39" s="785" t="s">
        <v>64</v>
      </c>
      <c r="T39" s="818" t="s">
        <v>260</v>
      </c>
      <c r="U39" s="819" t="s">
        <v>260</v>
      </c>
      <c r="V39" s="740"/>
    </row>
    <row r="40" spans="2:23">
      <c r="B40" s="779" t="s">
        <v>470</v>
      </c>
      <c r="C40" s="813">
        <v>8710</v>
      </c>
      <c r="D40" s="780"/>
      <c r="E40" s="781">
        <v>1972.0350000000001</v>
      </c>
      <c r="F40" s="814">
        <v>2085.4299999999998</v>
      </c>
      <c r="G40" s="820">
        <v>2131.9299999999998</v>
      </c>
      <c r="H40" s="820"/>
      <c r="I40" s="824">
        <v>2151.33</v>
      </c>
      <c r="J40" s="824"/>
      <c r="K40" s="822">
        <v>2196.9408678637456</v>
      </c>
      <c r="L40" s="422">
        <v>2355.9993866970808</v>
      </c>
      <c r="M40" s="422"/>
      <c r="N40" s="422">
        <v>2355.9993866970808</v>
      </c>
      <c r="O40" s="817" t="s">
        <v>260</v>
      </c>
      <c r="P40" s="817" t="s">
        <v>260</v>
      </c>
      <c r="Q40" s="817" t="s">
        <v>260</v>
      </c>
      <c r="R40" s="785" t="s">
        <v>64</v>
      </c>
      <c r="S40" s="785" t="s">
        <v>64</v>
      </c>
      <c r="T40" s="818" t="s">
        <v>260</v>
      </c>
      <c r="U40" s="819" t="s">
        <v>260</v>
      </c>
      <c r="V40" s="740"/>
    </row>
    <row r="41" spans="2:23">
      <c r="B41" s="779" t="s">
        <v>471</v>
      </c>
      <c r="C41" s="813">
        <v>8710</v>
      </c>
      <c r="D41" s="780"/>
      <c r="E41" s="781">
        <v>2362.3968</v>
      </c>
      <c r="F41" s="814">
        <v>2498.23</v>
      </c>
      <c r="G41" s="820">
        <v>2553.9499999999998</v>
      </c>
      <c r="H41" s="820"/>
      <c r="I41" s="824">
        <v>2577.19</v>
      </c>
      <c r="J41" s="824"/>
      <c r="K41" s="822">
        <v>2631.8224960665175</v>
      </c>
      <c r="L41" s="422">
        <v>2822.3664447817332</v>
      </c>
      <c r="M41" s="422"/>
      <c r="N41" s="422">
        <v>2822.3664447817332</v>
      </c>
      <c r="O41" s="817" t="s">
        <v>260</v>
      </c>
      <c r="P41" s="817" t="s">
        <v>260</v>
      </c>
      <c r="Q41" s="817" t="s">
        <v>260</v>
      </c>
      <c r="R41" s="785" t="s">
        <v>64</v>
      </c>
      <c r="S41" s="785" t="s">
        <v>64</v>
      </c>
      <c r="T41" s="818" t="s">
        <v>260</v>
      </c>
      <c r="U41" s="819" t="s">
        <v>260</v>
      </c>
      <c r="V41" s="740"/>
    </row>
    <row r="42" spans="2:23" ht="12" customHeight="1">
      <c r="B42" s="779" t="s">
        <v>472</v>
      </c>
      <c r="C42" s="747">
        <v>8710</v>
      </c>
      <c r="D42" s="825"/>
      <c r="E42" s="781">
        <v>321.59340000000003</v>
      </c>
      <c r="F42" s="814">
        <v>340.09</v>
      </c>
      <c r="G42" s="820">
        <v>347.67</v>
      </c>
      <c r="H42" s="820"/>
      <c r="I42" s="824">
        <v>350.83</v>
      </c>
      <c r="J42" s="824"/>
      <c r="K42" s="822">
        <v>358.27035691316462</v>
      </c>
      <c r="L42" s="422">
        <v>384.20913075367775</v>
      </c>
      <c r="M42" s="422"/>
      <c r="N42" s="422">
        <v>384.20913075367775</v>
      </c>
      <c r="O42" s="817" t="s">
        <v>260</v>
      </c>
      <c r="P42" s="817" t="s">
        <v>260</v>
      </c>
      <c r="Q42" s="817" t="s">
        <v>260</v>
      </c>
      <c r="R42" s="785" t="s">
        <v>64</v>
      </c>
      <c r="S42" s="785" t="s">
        <v>64</v>
      </c>
      <c r="T42" s="818" t="s">
        <v>260</v>
      </c>
      <c r="U42" s="819" t="s">
        <v>260</v>
      </c>
      <c r="V42" s="740"/>
      <c r="W42" s="826"/>
    </row>
    <row r="43" spans="2:23" ht="13.5" customHeight="1">
      <c r="B43" s="779" t="s">
        <v>473</v>
      </c>
      <c r="C43" s="747">
        <v>8710</v>
      </c>
      <c r="D43" s="825"/>
      <c r="E43" s="781">
        <v>527.8986000000001</v>
      </c>
      <c r="F43" s="814">
        <v>558.25</v>
      </c>
      <c r="G43" s="820">
        <v>570.70000000000005</v>
      </c>
      <c r="H43" s="820"/>
      <c r="I43" s="824">
        <v>575.9</v>
      </c>
      <c r="J43" s="824"/>
      <c r="K43" s="822">
        <v>588.10417078198736</v>
      </c>
      <c r="L43" s="422">
        <v>630.68291274660328</v>
      </c>
      <c r="M43" s="422"/>
      <c r="N43" s="422">
        <v>630.68291274660328</v>
      </c>
      <c r="O43" s="817" t="s">
        <v>260</v>
      </c>
      <c r="P43" s="817" t="s">
        <v>260</v>
      </c>
      <c r="Q43" s="817" t="s">
        <v>260</v>
      </c>
      <c r="R43" s="785" t="s">
        <v>64</v>
      </c>
      <c r="S43" s="785" t="s">
        <v>64</v>
      </c>
      <c r="T43" s="818" t="s">
        <v>260</v>
      </c>
      <c r="U43" s="819" t="s">
        <v>260</v>
      </c>
      <c r="V43" s="740"/>
      <c r="W43" s="826"/>
    </row>
    <row r="44" spans="2:23">
      <c r="B44" s="779" t="s">
        <v>474</v>
      </c>
      <c r="C44" s="747">
        <v>8710</v>
      </c>
      <c r="D44" s="825"/>
      <c r="E44" s="781">
        <v>784.76880000000006</v>
      </c>
      <c r="F44" s="814">
        <v>829.89</v>
      </c>
      <c r="G44" s="820">
        <v>848.4</v>
      </c>
      <c r="H44" s="820"/>
      <c r="I44" s="824">
        <v>856.12</v>
      </c>
      <c r="J44" s="824"/>
      <c r="K44" s="822">
        <v>874.26980177552139</v>
      </c>
      <c r="L44" s="422">
        <v>937.56693542406913</v>
      </c>
      <c r="M44" s="422"/>
      <c r="N44" s="422">
        <v>937.56693542406913</v>
      </c>
      <c r="O44" s="817" t="s">
        <v>260</v>
      </c>
      <c r="P44" s="817" t="s">
        <v>260</v>
      </c>
      <c r="Q44" s="817" t="s">
        <v>260</v>
      </c>
      <c r="R44" s="785" t="s">
        <v>64</v>
      </c>
      <c r="S44" s="785" t="s">
        <v>64</v>
      </c>
      <c r="T44" s="818" t="s">
        <v>260</v>
      </c>
      <c r="U44" s="819" t="s">
        <v>260</v>
      </c>
      <c r="V44" s="740"/>
      <c r="W44" s="826"/>
    </row>
    <row r="45" spans="2:23">
      <c r="B45" s="779" t="s">
        <v>475</v>
      </c>
      <c r="C45" s="747">
        <v>8710</v>
      </c>
      <c r="D45" s="780"/>
      <c r="E45" s="781">
        <v>1044.6729</v>
      </c>
      <c r="F45" s="814">
        <v>1104.74</v>
      </c>
      <c r="G45" s="820">
        <v>1129.3800000000001</v>
      </c>
      <c r="H45" s="820"/>
      <c r="I45" s="824">
        <v>1139.6500000000001</v>
      </c>
      <c r="J45" s="824"/>
      <c r="K45" s="822">
        <v>1163.8153417965382</v>
      </c>
      <c r="L45" s="422">
        <v>1248.0755725426075</v>
      </c>
      <c r="M45" s="422"/>
      <c r="N45" s="422">
        <v>1248.0755725426075</v>
      </c>
      <c r="O45" s="817" t="s">
        <v>260</v>
      </c>
      <c r="P45" s="817" t="s">
        <v>260</v>
      </c>
      <c r="Q45" s="817" t="s">
        <v>260</v>
      </c>
      <c r="R45" s="785" t="s">
        <v>64</v>
      </c>
      <c r="S45" s="785" t="s">
        <v>64</v>
      </c>
      <c r="T45" s="818" t="s">
        <v>260</v>
      </c>
      <c r="U45" s="819" t="s">
        <v>260</v>
      </c>
      <c r="V45" s="740"/>
      <c r="W45" s="827"/>
    </row>
    <row r="46" spans="2:23">
      <c r="B46" s="779" t="s">
        <v>476</v>
      </c>
      <c r="C46" s="747">
        <v>8710</v>
      </c>
      <c r="D46" s="780"/>
      <c r="E46" s="781">
        <v>1301.5431000000001</v>
      </c>
      <c r="F46" s="814">
        <v>1376.38</v>
      </c>
      <c r="G46" s="820">
        <v>1407.08</v>
      </c>
      <c r="H46" s="820"/>
      <c r="I46" s="824">
        <v>1419.88</v>
      </c>
      <c r="J46" s="824"/>
      <c r="K46" s="822">
        <v>1449.980972790072</v>
      </c>
      <c r="L46" s="422">
        <v>1554.9595952200732</v>
      </c>
      <c r="M46" s="422"/>
      <c r="N46" s="422">
        <v>1554.9595952200732</v>
      </c>
      <c r="O46" s="817" t="s">
        <v>260</v>
      </c>
      <c r="P46" s="817" t="s">
        <v>260</v>
      </c>
      <c r="Q46" s="817" t="s">
        <v>260</v>
      </c>
      <c r="R46" s="785" t="s">
        <v>64</v>
      </c>
      <c r="S46" s="785" t="s">
        <v>64</v>
      </c>
      <c r="T46" s="818" t="s">
        <v>260</v>
      </c>
      <c r="U46" s="819" t="s">
        <v>260</v>
      </c>
      <c r="V46" s="740"/>
    </row>
    <row r="47" spans="2:23">
      <c r="B47" s="779" t="s">
        <v>477</v>
      </c>
      <c r="C47" s="747">
        <v>8710</v>
      </c>
      <c r="D47" s="780"/>
      <c r="E47" s="781">
        <v>1559.4246000000001</v>
      </c>
      <c r="F47" s="814">
        <v>1649.09</v>
      </c>
      <c r="G47" s="820">
        <v>1685.87</v>
      </c>
      <c r="H47" s="820"/>
      <c r="I47" s="824">
        <v>1701.21</v>
      </c>
      <c r="J47" s="824"/>
      <c r="K47" s="822">
        <v>1737.2732401261003</v>
      </c>
      <c r="L47" s="422">
        <v>1863.05182271123</v>
      </c>
      <c r="M47" s="422"/>
      <c r="N47" s="422">
        <v>1863.05182271123</v>
      </c>
      <c r="O47" s="817" t="s">
        <v>260</v>
      </c>
      <c r="P47" s="817" t="s">
        <v>260</v>
      </c>
      <c r="Q47" s="817" t="s">
        <v>260</v>
      </c>
      <c r="R47" s="785" t="s">
        <v>64</v>
      </c>
      <c r="S47" s="785" t="s">
        <v>64</v>
      </c>
      <c r="T47" s="818" t="s">
        <v>260</v>
      </c>
      <c r="U47" s="819" t="s">
        <v>260</v>
      </c>
      <c r="V47" s="740"/>
    </row>
    <row r="48" spans="2:23">
      <c r="B48" s="779" t="s">
        <v>478</v>
      </c>
      <c r="C48" s="747">
        <v>8092</v>
      </c>
      <c r="D48" s="747">
        <v>8092</v>
      </c>
      <c r="E48" s="781" t="s">
        <v>459</v>
      </c>
      <c r="F48" s="814" t="s">
        <v>459</v>
      </c>
      <c r="G48" s="814" t="s">
        <v>459</v>
      </c>
      <c r="H48" s="814"/>
      <c r="I48" s="814"/>
      <c r="J48" s="814"/>
      <c r="K48" s="828"/>
      <c r="L48" s="829"/>
      <c r="M48" s="829"/>
      <c r="N48" s="829"/>
      <c r="O48" s="798" t="s">
        <v>260</v>
      </c>
      <c r="P48" s="798" t="s">
        <v>260</v>
      </c>
      <c r="Q48" s="798" t="s">
        <v>260</v>
      </c>
      <c r="R48" s="785" t="s">
        <v>64</v>
      </c>
      <c r="S48" s="785" t="s">
        <v>64</v>
      </c>
      <c r="T48" s="785" t="s">
        <v>260</v>
      </c>
      <c r="U48" s="787" t="s">
        <v>260</v>
      </c>
      <c r="V48" s="740"/>
    </row>
    <row r="49" spans="2:24">
      <c r="B49" s="779" t="s">
        <v>479</v>
      </c>
      <c r="C49" s="747">
        <v>8035</v>
      </c>
      <c r="D49" s="747"/>
      <c r="E49" s="781">
        <v>0.17600000000000002</v>
      </c>
      <c r="F49" s="830">
        <v>0.186</v>
      </c>
      <c r="G49" s="831">
        <v>0.19</v>
      </c>
      <c r="H49" s="831"/>
      <c r="I49" s="832">
        <v>0.191</v>
      </c>
      <c r="J49" s="832"/>
      <c r="K49" s="833">
        <v>0.19500000000000001</v>
      </c>
      <c r="L49" s="423">
        <v>0.20918661351374704</v>
      </c>
      <c r="M49" s="423"/>
      <c r="N49" s="423">
        <v>0.20918661351374704</v>
      </c>
      <c r="O49" s="798" t="s">
        <v>260</v>
      </c>
      <c r="P49" s="834" t="s">
        <v>366</v>
      </c>
      <c r="Q49" s="834" t="s">
        <v>366</v>
      </c>
      <c r="R49" s="785" t="s">
        <v>64</v>
      </c>
      <c r="S49" s="785" t="s">
        <v>64</v>
      </c>
      <c r="T49" s="785" t="s">
        <v>260</v>
      </c>
      <c r="U49" s="787" t="s">
        <v>260</v>
      </c>
      <c r="V49" s="740"/>
    </row>
    <row r="50" spans="2:24">
      <c r="B50" s="746" t="s">
        <v>480</v>
      </c>
      <c r="C50" s="747">
        <v>8036</v>
      </c>
      <c r="D50" s="747"/>
      <c r="E50" s="835">
        <v>0.11616000000000001</v>
      </c>
      <c r="F50" s="830">
        <v>0.123</v>
      </c>
      <c r="G50" s="831">
        <v>0.12540000000000001</v>
      </c>
      <c r="H50" s="831"/>
      <c r="I50" s="832">
        <v>0.126</v>
      </c>
      <c r="J50" s="832"/>
      <c r="K50" s="833">
        <f>K49*0.66</f>
        <v>0.12870000000000001</v>
      </c>
      <c r="L50" s="423">
        <v>0.13976316491907306</v>
      </c>
      <c r="M50" s="423"/>
      <c r="N50" s="423">
        <v>0.13976316491907306</v>
      </c>
      <c r="O50" s="798" t="s">
        <v>260</v>
      </c>
      <c r="P50" s="834" t="s">
        <v>366</v>
      </c>
      <c r="Q50" s="834" t="s">
        <v>366</v>
      </c>
      <c r="R50" s="785" t="s">
        <v>64</v>
      </c>
      <c r="S50" s="785" t="s">
        <v>64</v>
      </c>
      <c r="T50" s="785" t="s">
        <v>260</v>
      </c>
      <c r="U50" s="787" t="s">
        <v>260</v>
      </c>
      <c r="V50" s="740"/>
    </row>
    <row r="51" spans="2:24">
      <c r="B51" s="746" t="s">
        <v>481</v>
      </c>
      <c r="C51" s="747">
        <v>8037</v>
      </c>
      <c r="D51" s="747"/>
      <c r="E51" s="835">
        <v>0.11616000000000001</v>
      </c>
      <c r="F51" s="830">
        <v>0.123</v>
      </c>
      <c r="G51" s="831">
        <v>0.19</v>
      </c>
      <c r="H51" s="831"/>
      <c r="I51" s="832">
        <v>0.191</v>
      </c>
      <c r="J51" s="832"/>
      <c r="K51" s="833">
        <v>0.19500000000000001</v>
      </c>
      <c r="L51" s="423">
        <v>0.13976316491907306</v>
      </c>
      <c r="M51" s="423"/>
      <c r="N51" s="423">
        <v>0.13976316491907306</v>
      </c>
      <c r="O51" s="798" t="s">
        <v>260</v>
      </c>
      <c r="P51" s="834" t="s">
        <v>366</v>
      </c>
      <c r="Q51" s="834" t="s">
        <v>366</v>
      </c>
      <c r="R51" s="785" t="s">
        <v>64</v>
      </c>
      <c r="S51" s="785" t="s">
        <v>64</v>
      </c>
      <c r="T51" s="785" t="s">
        <v>260</v>
      </c>
      <c r="U51" s="787" t="s">
        <v>260</v>
      </c>
      <c r="V51" s="740"/>
    </row>
    <row r="52" spans="2:24">
      <c r="B52" s="746" t="s">
        <v>482</v>
      </c>
      <c r="C52" s="747">
        <v>8038</v>
      </c>
      <c r="D52" s="747"/>
      <c r="E52" s="835">
        <v>0.17600000000000002</v>
      </c>
      <c r="F52" s="830">
        <v>0.186</v>
      </c>
      <c r="G52" s="831">
        <v>0.19</v>
      </c>
      <c r="H52" s="831"/>
      <c r="I52" s="832">
        <v>0.191</v>
      </c>
      <c r="J52" s="832"/>
      <c r="K52" s="833">
        <v>0.19500000000000001</v>
      </c>
      <c r="L52" s="423">
        <v>0.20918661351374704</v>
      </c>
      <c r="M52" s="423"/>
      <c r="N52" s="423">
        <v>0.20918661351374704</v>
      </c>
      <c r="O52" s="798" t="s">
        <v>260</v>
      </c>
      <c r="P52" s="834" t="s">
        <v>366</v>
      </c>
      <c r="Q52" s="834" t="s">
        <v>366</v>
      </c>
      <c r="R52" s="785" t="s">
        <v>64</v>
      </c>
      <c r="S52" s="785" t="s">
        <v>64</v>
      </c>
      <c r="T52" s="785" t="s">
        <v>260</v>
      </c>
      <c r="U52" s="787" t="s">
        <v>260</v>
      </c>
      <c r="V52" s="740"/>
    </row>
    <row r="53" spans="2:24" ht="13.5" thickBot="1">
      <c r="B53" s="799" t="s">
        <v>483</v>
      </c>
      <c r="C53" s="800">
        <v>8039</v>
      </c>
      <c r="D53" s="800"/>
      <c r="E53" s="836">
        <v>0.11616000000000001</v>
      </c>
      <c r="F53" s="837">
        <v>0.123</v>
      </c>
      <c r="G53" s="838">
        <v>0.125</v>
      </c>
      <c r="H53" s="838"/>
      <c r="I53" s="839">
        <v>0.126</v>
      </c>
      <c r="J53" s="839"/>
      <c r="K53" s="840">
        <f>K50</f>
        <v>0.12870000000000001</v>
      </c>
      <c r="L53" s="424">
        <v>0.13976316491907306</v>
      </c>
      <c r="M53" s="424"/>
      <c r="N53" s="424">
        <v>0.13976316491907306</v>
      </c>
      <c r="O53" s="803" t="s">
        <v>260</v>
      </c>
      <c r="P53" s="841" t="s">
        <v>366</v>
      </c>
      <c r="Q53" s="841" t="s">
        <v>366</v>
      </c>
      <c r="R53" s="785" t="s">
        <v>64</v>
      </c>
      <c r="S53" s="785" t="s">
        <v>64</v>
      </c>
      <c r="T53" s="804" t="s">
        <v>260</v>
      </c>
      <c r="U53" s="805" t="s">
        <v>260</v>
      </c>
      <c r="V53" s="740"/>
    </row>
    <row r="54" spans="2:24" ht="13.5" thickBot="1">
      <c r="B54" s="725" t="s">
        <v>484</v>
      </c>
      <c r="C54" s="768"/>
      <c r="D54" s="768"/>
      <c r="E54" s="769"/>
      <c r="F54" s="769"/>
      <c r="G54" s="769"/>
      <c r="H54" s="769"/>
      <c r="I54" s="768"/>
      <c r="J54" s="768"/>
      <c r="K54" s="768"/>
      <c r="L54" s="768"/>
      <c r="M54" s="768"/>
      <c r="N54" s="768"/>
      <c r="O54" s="768"/>
      <c r="P54" s="768"/>
      <c r="Q54" s="768"/>
      <c r="R54" s="768"/>
      <c r="S54" s="768"/>
      <c r="T54" s="768"/>
      <c r="U54" s="729"/>
      <c r="V54" s="740"/>
    </row>
    <row r="55" spans="2:24" ht="13.5" thickBot="1">
      <c r="B55" s="842" t="s">
        <v>485</v>
      </c>
      <c r="C55" s="843" t="s">
        <v>64</v>
      </c>
      <c r="D55" s="843" t="s">
        <v>64</v>
      </c>
      <c r="E55" s="844">
        <v>1.5</v>
      </c>
      <c r="F55" s="844">
        <v>1.6</v>
      </c>
      <c r="G55" s="844">
        <v>1.6</v>
      </c>
      <c r="H55" s="844"/>
      <c r="I55" s="845">
        <v>1.65</v>
      </c>
      <c r="J55" s="845"/>
      <c r="K55" s="845">
        <v>1.65</v>
      </c>
      <c r="L55" s="309" t="s">
        <v>1265</v>
      </c>
      <c r="M55" s="846"/>
      <c r="N55" s="845" t="s">
        <v>1265</v>
      </c>
      <c r="O55" s="847" t="s">
        <v>64</v>
      </c>
      <c r="P55" s="847" t="s">
        <v>64</v>
      </c>
      <c r="Q55" s="847" t="s">
        <v>64</v>
      </c>
      <c r="R55" s="847" t="s">
        <v>64</v>
      </c>
      <c r="S55" s="847" t="s">
        <v>64</v>
      </c>
      <c r="T55" s="847" t="s">
        <v>64</v>
      </c>
      <c r="U55" s="848" t="s">
        <v>64</v>
      </c>
      <c r="V55" s="740"/>
    </row>
    <row r="56" spans="2:24">
      <c r="B56" s="746" t="s">
        <v>486</v>
      </c>
      <c r="C56" s="747" t="s">
        <v>64</v>
      </c>
      <c r="D56" s="747" t="s">
        <v>64</v>
      </c>
      <c r="E56" s="781">
        <v>3.25</v>
      </c>
      <c r="F56" s="781">
        <v>3.55</v>
      </c>
      <c r="G56" s="781">
        <v>3.7</v>
      </c>
      <c r="H56" s="781"/>
      <c r="I56" s="782">
        <v>3.75</v>
      </c>
      <c r="J56" s="782"/>
      <c r="K56" s="782">
        <v>3.8</v>
      </c>
      <c r="L56" s="782">
        <v>4.0999999999999996</v>
      </c>
      <c r="M56" s="782"/>
      <c r="N56" s="782">
        <v>4.0999999999999996</v>
      </c>
      <c r="O56" s="849" t="s">
        <v>64</v>
      </c>
      <c r="P56" s="849" t="s">
        <v>64</v>
      </c>
      <c r="Q56" s="849" t="s">
        <v>64</v>
      </c>
      <c r="R56" s="849" t="s">
        <v>260</v>
      </c>
      <c r="S56" s="849" t="s">
        <v>260</v>
      </c>
      <c r="T56" s="849" t="s">
        <v>64</v>
      </c>
      <c r="U56" s="850" t="s">
        <v>64</v>
      </c>
      <c r="V56" s="740"/>
    </row>
    <row r="57" spans="2:24">
      <c r="B57" s="746" t="s">
        <v>487</v>
      </c>
      <c r="C57" s="747">
        <v>8077</v>
      </c>
      <c r="D57" s="747" t="s">
        <v>64</v>
      </c>
      <c r="E57" s="781">
        <v>3.25</v>
      </c>
      <c r="F57" s="781">
        <v>3.55</v>
      </c>
      <c r="G57" s="781">
        <v>3.7</v>
      </c>
      <c r="H57" s="781"/>
      <c r="I57" s="782">
        <v>3.75</v>
      </c>
      <c r="J57" s="782"/>
      <c r="K57" s="782">
        <v>3.8</v>
      </c>
      <c r="L57" s="782">
        <v>4.0999999999999996</v>
      </c>
      <c r="M57" s="782"/>
      <c r="N57" s="782">
        <v>4.0999999999999996</v>
      </c>
      <c r="O57" s="849" t="s">
        <v>260</v>
      </c>
      <c r="P57" s="849" t="s">
        <v>260</v>
      </c>
      <c r="Q57" s="849" t="s">
        <v>260</v>
      </c>
      <c r="R57" s="849" t="s">
        <v>64</v>
      </c>
      <c r="S57" s="849" t="s">
        <v>64</v>
      </c>
      <c r="T57" s="849" t="s">
        <v>64</v>
      </c>
      <c r="U57" s="850" t="s">
        <v>64</v>
      </c>
      <c r="V57" s="740"/>
    </row>
    <row r="58" spans="2:24">
      <c r="B58" s="746" t="s">
        <v>488</v>
      </c>
      <c r="C58" s="747" t="s">
        <v>64</v>
      </c>
      <c r="D58" s="747" t="s">
        <v>64</v>
      </c>
      <c r="E58" s="781">
        <v>4.8</v>
      </c>
      <c r="F58" s="781">
        <v>5.15</v>
      </c>
      <c r="G58" s="781">
        <v>5.45</v>
      </c>
      <c r="H58" s="781"/>
      <c r="I58" s="782">
        <v>5.5</v>
      </c>
      <c r="J58" s="782"/>
      <c r="K58" s="782">
        <v>5.6</v>
      </c>
      <c r="L58" s="782">
        <v>6</v>
      </c>
      <c r="M58" s="782"/>
      <c r="N58" s="782">
        <v>6</v>
      </c>
      <c r="O58" s="849" t="s">
        <v>64</v>
      </c>
      <c r="P58" s="849" t="s">
        <v>64</v>
      </c>
      <c r="Q58" s="849" t="s">
        <v>64</v>
      </c>
      <c r="R58" s="849" t="s">
        <v>260</v>
      </c>
      <c r="S58" s="849" t="s">
        <v>260</v>
      </c>
      <c r="T58" s="849" t="s">
        <v>64</v>
      </c>
      <c r="U58" s="850" t="s">
        <v>64</v>
      </c>
      <c r="V58" s="740"/>
    </row>
    <row r="59" spans="2:24">
      <c r="B59" s="746" t="s">
        <v>489</v>
      </c>
      <c r="C59" s="747">
        <v>8078</v>
      </c>
      <c r="D59" s="747" t="s">
        <v>64</v>
      </c>
      <c r="E59" s="781">
        <v>4.8</v>
      </c>
      <c r="F59" s="781">
        <v>5.15</v>
      </c>
      <c r="G59" s="781">
        <v>5.45</v>
      </c>
      <c r="H59" s="781"/>
      <c r="I59" s="782">
        <v>5.5</v>
      </c>
      <c r="J59" s="782"/>
      <c r="K59" s="782">
        <v>5.6</v>
      </c>
      <c r="L59" s="782">
        <v>6</v>
      </c>
      <c r="M59" s="782"/>
      <c r="N59" s="782">
        <v>6</v>
      </c>
      <c r="O59" s="849" t="s">
        <v>260</v>
      </c>
      <c r="P59" s="849" t="s">
        <v>260</v>
      </c>
      <c r="Q59" s="849" t="s">
        <v>260</v>
      </c>
      <c r="R59" s="849" t="s">
        <v>64</v>
      </c>
      <c r="S59" s="849" t="s">
        <v>64</v>
      </c>
      <c r="T59" s="849" t="s">
        <v>64</v>
      </c>
      <c r="U59" s="850" t="s">
        <v>64</v>
      </c>
      <c r="V59" s="740"/>
    </row>
    <row r="60" spans="2:24">
      <c r="B60" s="746" t="s">
        <v>490</v>
      </c>
      <c r="C60" s="747" t="s">
        <v>64</v>
      </c>
      <c r="D60" s="747" t="s">
        <v>64</v>
      </c>
      <c r="E60" s="781">
        <v>8.5</v>
      </c>
      <c r="F60" s="781">
        <v>9.25</v>
      </c>
      <c r="G60" s="781">
        <v>9.85</v>
      </c>
      <c r="H60" s="781"/>
      <c r="I60" s="782">
        <v>9.9499999999999993</v>
      </c>
      <c r="J60" s="782"/>
      <c r="K60" s="782">
        <v>10.15</v>
      </c>
      <c r="L60" s="782">
        <v>10.9</v>
      </c>
      <c r="M60" s="782"/>
      <c r="N60" s="782">
        <v>10.9</v>
      </c>
      <c r="O60" s="849" t="s">
        <v>64</v>
      </c>
      <c r="P60" s="849" t="s">
        <v>64</v>
      </c>
      <c r="Q60" s="849" t="s">
        <v>64</v>
      </c>
      <c r="R60" s="849" t="s">
        <v>260</v>
      </c>
      <c r="S60" s="849" t="s">
        <v>260</v>
      </c>
      <c r="T60" s="849" t="s">
        <v>64</v>
      </c>
      <c r="U60" s="850" t="s">
        <v>64</v>
      </c>
      <c r="V60" s="740"/>
      <c r="X60" s="851"/>
    </row>
    <row r="61" spans="2:24">
      <c r="B61" s="746" t="s">
        <v>491</v>
      </c>
      <c r="C61" s="747">
        <v>8079</v>
      </c>
      <c r="D61" s="747" t="s">
        <v>64</v>
      </c>
      <c r="E61" s="781">
        <v>8.5</v>
      </c>
      <c r="F61" s="781">
        <v>9.25</v>
      </c>
      <c r="G61" s="781">
        <v>9.85</v>
      </c>
      <c r="H61" s="781"/>
      <c r="I61" s="782">
        <v>9.9499999999999993</v>
      </c>
      <c r="J61" s="782"/>
      <c r="K61" s="782">
        <v>10.15</v>
      </c>
      <c r="L61" s="782">
        <v>10.9</v>
      </c>
      <c r="M61" s="782"/>
      <c r="N61" s="782">
        <v>10.9</v>
      </c>
      <c r="O61" s="849" t="s">
        <v>260</v>
      </c>
      <c r="P61" s="849" t="s">
        <v>260</v>
      </c>
      <c r="Q61" s="849" t="s">
        <v>260</v>
      </c>
      <c r="R61" s="849" t="s">
        <v>64</v>
      </c>
      <c r="S61" s="849" t="s">
        <v>64</v>
      </c>
      <c r="T61" s="849" t="s">
        <v>64</v>
      </c>
      <c r="U61" s="850" t="s">
        <v>64</v>
      </c>
      <c r="V61" s="740"/>
      <c r="X61" s="851"/>
    </row>
    <row r="62" spans="2:24">
      <c r="B62" s="746" t="s">
        <v>492</v>
      </c>
      <c r="C62" s="747" t="s">
        <v>64</v>
      </c>
      <c r="D62" s="747" t="s">
        <v>64</v>
      </c>
      <c r="E62" s="781">
        <v>6.5</v>
      </c>
      <c r="F62" s="781">
        <v>7.1</v>
      </c>
      <c r="G62" s="781">
        <v>7.4</v>
      </c>
      <c r="H62" s="781"/>
      <c r="I62" s="782">
        <v>7.4</v>
      </c>
      <c r="J62" s="782"/>
      <c r="K62" s="782">
        <v>7.55</v>
      </c>
      <c r="L62" s="782">
        <v>8.1</v>
      </c>
      <c r="M62" s="782"/>
      <c r="N62" s="782">
        <v>8.1</v>
      </c>
      <c r="O62" s="849" t="s">
        <v>64</v>
      </c>
      <c r="P62" s="849" t="s">
        <v>64</v>
      </c>
      <c r="Q62" s="849" t="s">
        <v>64</v>
      </c>
      <c r="R62" s="849" t="s">
        <v>260</v>
      </c>
      <c r="S62" s="849" t="s">
        <v>260</v>
      </c>
      <c r="T62" s="849" t="s">
        <v>64</v>
      </c>
      <c r="U62" s="850" t="s">
        <v>64</v>
      </c>
      <c r="V62" s="740"/>
      <c r="X62" s="851"/>
    </row>
    <row r="63" spans="2:24">
      <c r="B63" s="746" t="s">
        <v>493</v>
      </c>
      <c r="C63" s="747">
        <v>8075</v>
      </c>
      <c r="D63" s="747" t="s">
        <v>64</v>
      </c>
      <c r="E63" s="781">
        <v>6.5</v>
      </c>
      <c r="F63" s="781">
        <v>7.1</v>
      </c>
      <c r="G63" s="781">
        <v>7.4</v>
      </c>
      <c r="H63" s="781"/>
      <c r="I63" s="782">
        <v>7.4</v>
      </c>
      <c r="J63" s="782"/>
      <c r="K63" s="782">
        <v>7.55</v>
      </c>
      <c r="L63" s="782">
        <v>8.1</v>
      </c>
      <c r="M63" s="782"/>
      <c r="N63" s="782">
        <v>8.1</v>
      </c>
      <c r="O63" s="849" t="s">
        <v>260</v>
      </c>
      <c r="P63" s="849" t="s">
        <v>260</v>
      </c>
      <c r="Q63" s="849" t="s">
        <v>260</v>
      </c>
      <c r="R63" s="849" t="s">
        <v>64</v>
      </c>
      <c r="S63" s="849" t="s">
        <v>64</v>
      </c>
      <c r="T63" s="849" t="s">
        <v>64</v>
      </c>
      <c r="U63" s="850" t="s">
        <v>64</v>
      </c>
      <c r="V63" s="740"/>
      <c r="X63" s="851"/>
    </row>
    <row r="64" spans="2:24">
      <c r="B64" s="746" t="s">
        <v>494</v>
      </c>
      <c r="C64" s="747">
        <v>8730</v>
      </c>
      <c r="D64" s="747" t="s">
        <v>64</v>
      </c>
      <c r="E64" s="781">
        <v>12.5</v>
      </c>
      <c r="F64" s="781">
        <v>13.45</v>
      </c>
      <c r="G64" s="781">
        <v>13.75</v>
      </c>
      <c r="H64" s="781"/>
      <c r="I64" s="782">
        <v>13.9</v>
      </c>
      <c r="J64" s="782"/>
      <c r="K64" s="782">
        <v>14.15</v>
      </c>
      <c r="L64" s="782">
        <v>15.1</v>
      </c>
      <c r="M64" s="782"/>
      <c r="N64" s="782">
        <v>15.1</v>
      </c>
      <c r="O64" s="818" t="s">
        <v>260</v>
      </c>
      <c r="P64" s="818" t="s">
        <v>260</v>
      </c>
      <c r="Q64" s="818" t="s">
        <v>260</v>
      </c>
      <c r="R64" s="849" t="s">
        <v>260</v>
      </c>
      <c r="S64" s="849" t="s">
        <v>260</v>
      </c>
      <c r="T64" s="849" t="s">
        <v>64</v>
      </c>
      <c r="U64" s="850" t="s">
        <v>64</v>
      </c>
      <c r="V64" s="740"/>
      <c r="X64" s="851"/>
    </row>
    <row r="65" spans="2:24">
      <c r="B65" s="746" t="s">
        <v>495</v>
      </c>
      <c r="C65" s="747">
        <v>8720</v>
      </c>
      <c r="D65" s="747" t="s">
        <v>64</v>
      </c>
      <c r="E65" s="781">
        <v>20</v>
      </c>
      <c r="F65" s="781">
        <v>21.35</v>
      </c>
      <c r="G65" s="781">
        <v>21.85</v>
      </c>
      <c r="H65" s="781"/>
      <c r="I65" s="782">
        <v>22.05</v>
      </c>
      <c r="J65" s="782"/>
      <c r="K65" s="782">
        <v>22.45</v>
      </c>
      <c r="L65" s="782">
        <v>23.9</v>
      </c>
      <c r="M65" s="782"/>
      <c r="N65" s="782">
        <v>23.9</v>
      </c>
      <c r="O65" s="818" t="s">
        <v>260</v>
      </c>
      <c r="P65" s="818" t="s">
        <v>260</v>
      </c>
      <c r="Q65" s="818" t="s">
        <v>260</v>
      </c>
      <c r="R65" s="849" t="s">
        <v>260</v>
      </c>
      <c r="S65" s="849" t="s">
        <v>260</v>
      </c>
      <c r="T65" s="849" t="s">
        <v>64</v>
      </c>
      <c r="U65" s="850" t="s">
        <v>64</v>
      </c>
      <c r="V65" s="740"/>
      <c r="X65" s="788"/>
    </row>
    <row r="66" spans="2:24">
      <c r="B66" s="746" t="s">
        <v>496</v>
      </c>
      <c r="C66" s="747">
        <v>8740</v>
      </c>
      <c r="D66" s="747" t="s">
        <v>64</v>
      </c>
      <c r="E66" s="781">
        <v>25</v>
      </c>
      <c r="F66" s="781">
        <v>26.65</v>
      </c>
      <c r="G66" s="781">
        <v>27.25</v>
      </c>
      <c r="H66" s="781"/>
      <c r="I66" s="782">
        <v>27.55</v>
      </c>
      <c r="J66" s="782"/>
      <c r="K66" s="782">
        <v>28</v>
      </c>
      <c r="L66" s="782">
        <v>29.8</v>
      </c>
      <c r="M66" s="782"/>
      <c r="N66" s="782">
        <v>29.8</v>
      </c>
      <c r="O66" s="818" t="s">
        <v>260</v>
      </c>
      <c r="P66" s="818" t="s">
        <v>260</v>
      </c>
      <c r="Q66" s="818" t="s">
        <v>260</v>
      </c>
      <c r="R66" s="849" t="s">
        <v>260</v>
      </c>
      <c r="S66" s="849" t="s">
        <v>260</v>
      </c>
      <c r="T66" s="849" t="s">
        <v>64</v>
      </c>
      <c r="U66" s="850" t="s">
        <v>64</v>
      </c>
      <c r="V66" s="740"/>
      <c r="X66" s="851"/>
    </row>
    <row r="67" spans="2:24">
      <c r="B67" s="746" t="s">
        <v>497</v>
      </c>
      <c r="C67" s="747">
        <v>8750</v>
      </c>
      <c r="D67" s="747" t="s">
        <v>64</v>
      </c>
      <c r="E67" s="781">
        <v>4</v>
      </c>
      <c r="F67" s="781">
        <v>4.25</v>
      </c>
      <c r="G67" s="781">
        <v>4.3</v>
      </c>
      <c r="H67" s="781"/>
      <c r="I67" s="782">
        <v>4.3499999999999996</v>
      </c>
      <c r="J67" s="782"/>
      <c r="K67" s="782">
        <v>4.45</v>
      </c>
      <c r="L67" s="782">
        <v>4.75</v>
      </c>
      <c r="M67" s="782"/>
      <c r="N67" s="782">
        <v>4.75</v>
      </c>
      <c r="O67" s="818" t="s">
        <v>260</v>
      </c>
      <c r="P67" s="818" t="s">
        <v>260</v>
      </c>
      <c r="Q67" s="818" t="s">
        <v>260</v>
      </c>
      <c r="R67" s="849" t="s">
        <v>260</v>
      </c>
      <c r="S67" s="849" t="s">
        <v>260</v>
      </c>
      <c r="T67" s="849" t="s">
        <v>64</v>
      </c>
      <c r="U67" s="850" t="s">
        <v>64</v>
      </c>
      <c r="V67" s="740"/>
      <c r="X67" s="851"/>
    </row>
    <row r="68" spans="2:24">
      <c r="B68" s="746" t="s">
        <v>498</v>
      </c>
      <c r="C68" s="747">
        <v>8760</v>
      </c>
      <c r="D68" s="747" t="s">
        <v>64</v>
      </c>
      <c r="E68" s="781">
        <v>6</v>
      </c>
      <c r="F68" s="781">
        <v>6.35</v>
      </c>
      <c r="G68" s="781">
        <v>6.5</v>
      </c>
      <c r="H68" s="781"/>
      <c r="I68" s="782">
        <v>6.55</v>
      </c>
      <c r="J68" s="782"/>
      <c r="K68" s="782">
        <v>6.7</v>
      </c>
      <c r="L68" s="782">
        <v>7.15</v>
      </c>
      <c r="M68" s="782"/>
      <c r="N68" s="782">
        <v>7.15</v>
      </c>
      <c r="O68" s="818" t="s">
        <v>260</v>
      </c>
      <c r="P68" s="818" t="s">
        <v>260</v>
      </c>
      <c r="Q68" s="818" t="s">
        <v>260</v>
      </c>
      <c r="R68" s="849" t="s">
        <v>260</v>
      </c>
      <c r="S68" s="849" t="s">
        <v>260</v>
      </c>
      <c r="T68" s="849" t="s">
        <v>64</v>
      </c>
      <c r="U68" s="850" t="s">
        <v>64</v>
      </c>
      <c r="V68" s="740"/>
      <c r="X68" s="851"/>
    </row>
    <row r="69" spans="2:24">
      <c r="B69" s="789" t="s">
        <v>499</v>
      </c>
      <c r="C69" s="790" t="s">
        <v>64</v>
      </c>
      <c r="D69" s="790" t="s">
        <v>64</v>
      </c>
      <c r="E69" s="792">
        <v>5</v>
      </c>
      <c r="F69" s="792">
        <v>5</v>
      </c>
      <c r="G69" s="792" t="s">
        <v>64</v>
      </c>
      <c r="H69" s="792" t="s">
        <v>64</v>
      </c>
      <c r="I69" s="792" t="s">
        <v>64</v>
      </c>
      <c r="J69" s="792" t="s">
        <v>64</v>
      </c>
      <c r="K69" s="792" t="s">
        <v>64</v>
      </c>
      <c r="L69" s="792" t="s">
        <v>64</v>
      </c>
      <c r="M69" s="792"/>
      <c r="N69" s="792" t="s">
        <v>64</v>
      </c>
      <c r="O69" s="852" t="s">
        <v>260</v>
      </c>
      <c r="P69" s="791" t="s">
        <v>1090</v>
      </c>
      <c r="Q69" s="852"/>
      <c r="R69" s="849"/>
      <c r="S69" s="849"/>
      <c r="T69" s="791" t="s">
        <v>64</v>
      </c>
      <c r="U69" s="853" t="s">
        <v>64</v>
      </c>
      <c r="V69" s="740"/>
      <c r="X69" s="788"/>
    </row>
    <row r="70" spans="2:24">
      <c r="B70" s="789" t="s">
        <v>500</v>
      </c>
      <c r="C70" s="790" t="s">
        <v>64</v>
      </c>
      <c r="D70" s="790" t="s">
        <v>64</v>
      </c>
      <c r="E70" s="792">
        <v>7.5</v>
      </c>
      <c r="F70" s="792">
        <v>7.5</v>
      </c>
      <c r="G70" s="792" t="s">
        <v>64</v>
      </c>
      <c r="H70" s="792" t="s">
        <v>64</v>
      </c>
      <c r="I70" s="792" t="s">
        <v>64</v>
      </c>
      <c r="J70" s="792" t="s">
        <v>64</v>
      </c>
      <c r="K70" s="792" t="s">
        <v>64</v>
      </c>
      <c r="L70" s="792" t="s">
        <v>64</v>
      </c>
      <c r="M70" s="792"/>
      <c r="N70" s="792" t="s">
        <v>64</v>
      </c>
      <c r="O70" s="852" t="s">
        <v>260</v>
      </c>
      <c r="P70" s="791" t="s">
        <v>1090</v>
      </c>
      <c r="Q70" s="852"/>
      <c r="R70" s="849"/>
      <c r="S70" s="849"/>
      <c r="T70" s="791" t="s">
        <v>64</v>
      </c>
      <c r="U70" s="853" t="s">
        <v>64</v>
      </c>
      <c r="V70" s="740"/>
      <c r="X70" s="851"/>
    </row>
    <row r="71" spans="2:24">
      <c r="B71" s="789" t="s">
        <v>501</v>
      </c>
      <c r="C71" s="790" t="s">
        <v>64</v>
      </c>
      <c r="D71" s="790" t="s">
        <v>64</v>
      </c>
      <c r="E71" s="792">
        <v>1</v>
      </c>
      <c r="F71" s="792">
        <v>1.05</v>
      </c>
      <c r="G71" s="792">
        <v>1.1000000000000001</v>
      </c>
      <c r="H71" s="792"/>
      <c r="I71" s="792">
        <v>1.1000000000000001</v>
      </c>
      <c r="J71" s="792"/>
      <c r="K71" s="792" t="s">
        <v>64</v>
      </c>
      <c r="L71" s="792" t="s">
        <v>64</v>
      </c>
      <c r="M71" s="792"/>
      <c r="N71" s="792" t="s">
        <v>64</v>
      </c>
      <c r="O71" s="791" t="s">
        <v>64</v>
      </c>
      <c r="P71" s="791" t="s">
        <v>64</v>
      </c>
      <c r="Q71" s="791" t="s">
        <v>64</v>
      </c>
      <c r="R71" s="791" t="s">
        <v>260</v>
      </c>
      <c r="S71" s="791" t="s">
        <v>260</v>
      </c>
      <c r="T71" s="791" t="s">
        <v>64</v>
      </c>
      <c r="U71" s="853" t="s">
        <v>64</v>
      </c>
      <c r="V71" s="740"/>
      <c r="X71" s="851"/>
    </row>
    <row r="72" spans="2:24">
      <c r="B72" s="789" t="s">
        <v>502</v>
      </c>
      <c r="C72" s="790" t="s">
        <v>64</v>
      </c>
      <c r="D72" s="790" t="s">
        <v>64</v>
      </c>
      <c r="E72" s="792">
        <v>2</v>
      </c>
      <c r="F72" s="792">
        <v>2.1</v>
      </c>
      <c r="G72" s="792">
        <v>2.15</v>
      </c>
      <c r="H72" s="792"/>
      <c r="I72" s="792">
        <v>2.2000000000000002</v>
      </c>
      <c r="J72" s="792"/>
      <c r="K72" s="792" t="s">
        <v>64</v>
      </c>
      <c r="L72" s="792" t="s">
        <v>64</v>
      </c>
      <c r="M72" s="792"/>
      <c r="N72" s="792" t="s">
        <v>64</v>
      </c>
      <c r="O72" s="791" t="s">
        <v>64</v>
      </c>
      <c r="P72" s="791" t="s">
        <v>64</v>
      </c>
      <c r="Q72" s="791" t="s">
        <v>64</v>
      </c>
      <c r="R72" s="791" t="s">
        <v>260</v>
      </c>
      <c r="S72" s="791" t="s">
        <v>260</v>
      </c>
      <c r="T72" s="791" t="s">
        <v>64</v>
      </c>
      <c r="U72" s="853" t="s">
        <v>64</v>
      </c>
      <c r="V72" s="740"/>
      <c r="X72" s="851"/>
    </row>
    <row r="73" spans="2:24">
      <c r="B73" s="854" t="s">
        <v>503</v>
      </c>
      <c r="C73" s="790" t="s">
        <v>64</v>
      </c>
      <c r="D73" s="790" t="s">
        <v>64</v>
      </c>
      <c r="E73" s="792">
        <v>2.5</v>
      </c>
      <c r="F73" s="792">
        <v>2.65</v>
      </c>
      <c r="G73" s="792">
        <v>2.7</v>
      </c>
      <c r="H73" s="792"/>
      <c r="I73" s="792">
        <v>2.75</v>
      </c>
      <c r="J73" s="792"/>
      <c r="K73" s="792" t="s">
        <v>64</v>
      </c>
      <c r="L73" s="792" t="s">
        <v>64</v>
      </c>
      <c r="M73" s="792"/>
      <c r="N73" s="792" t="s">
        <v>64</v>
      </c>
      <c r="O73" s="791" t="s">
        <v>64</v>
      </c>
      <c r="P73" s="791" t="s">
        <v>64</v>
      </c>
      <c r="Q73" s="791" t="s">
        <v>64</v>
      </c>
      <c r="R73" s="791" t="s">
        <v>260</v>
      </c>
      <c r="S73" s="791" t="s">
        <v>260</v>
      </c>
      <c r="T73" s="791" t="s">
        <v>64</v>
      </c>
      <c r="U73" s="853" t="s">
        <v>64</v>
      </c>
      <c r="V73" s="740"/>
      <c r="X73" s="851"/>
    </row>
    <row r="74" spans="2:24">
      <c r="B74" s="855" t="s">
        <v>504</v>
      </c>
      <c r="C74" s="856">
        <v>427</v>
      </c>
      <c r="D74" s="856" t="s">
        <v>64</v>
      </c>
      <c r="E74" s="857">
        <v>18.5</v>
      </c>
      <c r="F74" s="857">
        <v>19</v>
      </c>
      <c r="G74" s="857">
        <v>19</v>
      </c>
      <c r="H74" s="857"/>
      <c r="I74" s="858">
        <v>19</v>
      </c>
      <c r="J74" s="858"/>
      <c r="K74" s="858">
        <v>19</v>
      </c>
      <c r="L74" s="858">
        <v>20</v>
      </c>
      <c r="M74" s="858"/>
      <c r="N74" s="858">
        <v>21.7</v>
      </c>
      <c r="O74" s="818" t="s">
        <v>260</v>
      </c>
      <c r="P74" s="818" t="s">
        <v>260</v>
      </c>
      <c r="Q74" s="818" t="s">
        <v>260</v>
      </c>
      <c r="R74" s="849" t="s">
        <v>260</v>
      </c>
      <c r="S74" s="849" t="s">
        <v>260</v>
      </c>
      <c r="T74" s="818" t="s">
        <v>64</v>
      </c>
      <c r="U74" s="850" t="s">
        <v>64</v>
      </c>
      <c r="V74" s="740"/>
      <c r="X74" s="851"/>
    </row>
    <row r="75" spans="2:24">
      <c r="B75" s="855" t="s">
        <v>505</v>
      </c>
      <c r="C75" s="856">
        <v>428</v>
      </c>
      <c r="D75" s="856" t="s">
        <v>64</v>
      </c>
      <c r="E75" s="857"/>
      <c r="F75" s="857" t="s">
        <v>64</v>
      </c>
      <c r="G75" s="857" t="s">
        <v>64</v>
      </c>
      <c r="H75" s="857"/>
      <c r="I75" s="858">
        <v>4</v>
      </c>
      <c r="J75" s="858"/>
      <c r="K75" s="858">
        <v>4</v>
      </c>
      <c r="L75" s="859">
        <v>4</v>
      </c>
      <c r="M75" s="859"/>
      <c r="N75" s="858">
        <v>4.3</v>
      </c>
      <c r="O75" s="818" t="s">
        <v>260</v>
      </c>
      <c r="P75" s="818" t="s">
        <v>260</v>
      </c>
      <c r="Q75" s="818" t="s">
        <v>260</v>
      </c>
      <c r="R75" s="849" t="s">
        <v>260</v>
      </c>
      <c r="S75" s="849" t="s">
        <v>260</v>
      </c>
      <c r="T75" s="818"/>
      <c r="U75" s="850"/>
      <c r="V75" s="740"/>
      <c r="X75" s="851"/>
    </row>
    <row r="76" spans="2:24">
      <c r="B76" s="746" t="s">
        <v>506</v>
      </c>
      <c r="C76" s="747"/>
      <c r="D76" s="747" t="s">
        <v>64</v>
      </c>
      <c r="E76" s="781"/>
      <c r="F76" s="781"/>
      <c r="G76" s="781"/>
      <c r="H76" s="781"/>
      <c r="I76" s="782">
        <v>1.1499999999999999</v>
      </c>
      <c r="J76" s="782"/>
      <c r="K76" s="782">
        <v>1.2</v>
      </c>
      <c r="L76" s="860">
        <v>1.25</v>
      </c>
      <c r="M76" s="860"/>
      <c r="N76" s="860">
        <v>1.25</v>
      </c>
      <c r="O76" s="818" t="s">
        <v>64</v>
      </c>
      <c r="P76" s="818" t="s">
        <v>64</v>
      </c>
      <c r="Q76" s="818" t="s">
        <v>64</v>
      </c>
      <c r="R76" s="849" t="s">
        <v>260</v>
      </c>
      <c r="S76" s="849" t="s">
        <v>260</v>
      </c>
      <c r="T76" s="818"/>
      <c r="U76" s="850"/>
      <c r="V76" s="740"/>
      <c r="X76" s="851"/>
    </row>
    <row r="77" spans="2:24">
      <c r="B77" s="746" t="s">
        <v>507</v>
      </c>
      <c r="C77" s="747"/>
      <c r="D77" s="747" t="s">
        <v>64</v>
      </c>
      <c r="E77" s="781">
        <v>2</v>
      </c>
      <c r="F77" s="781">
        <v>2.2999999999999998</v>
      </c>
      <c r="G77" s="781">
        <v>2.35</v>
      </c>
      <c r="H77" s="781"/>
      <c r="I77" s="782">
        <v>2.4</v>
      </c>
      <c r="J77" s="782"/>
      <c r="K77" s="782">
        <v>2.4500000000000002</v>
      </c>
      <c r="L77" s="860">
        <v>2.6</v>
      </c>
      <c r="M77" s="860"/>
      <c r="N77" s="860">
        <v>2.6</v>
      </c>
      <c r="O77" s="818" t="s">
        <v>64</v>
      </c>
      <c r="P77" s="818" t="s">
        <v>64</v>
      </c>
      <c r="Q77" s="818" t="s">
        <v>64</v>
      </c>
      <c r="R77" s="849" t="s">
        <v>260</v>
      </c>
      <c r="S77" s="849" t="s">
        <v>260</v>
      </c>
      <c r="T77" s="818" t="s">
        <v>64</v>
      </c>
      <c r="U77" s="850" t="s">
        <v>64</v>
      </c>
      <c r="V77" s="740"/>
      <c r="X77" s="851"/>
    </row>
    <row r="78" spans="2:24">
      <c r="B78" s="746" t="s">
        <v>508</v>
      </c>
      <c r="C78" s="747"/>
      <c r="D78" s="747" t="s">
        <v>64</v>
      </c>
      <c r="E78" s="781">
        <v>4</v>
      </c>
      <c r="F78" s="781">
        <v>4.5999999999999996</v>
      </c>
      <c r="G78" s="781">
        <v>4.7</v>
      </c>
      <c r="H78" s="781"/>
      <c r="I78" s="782">
        <v>4.8</v>
      </c>
      <c r="J78" s="782"/>
      <c r="K78" s="782">
        <v>4.9000000000000004</v>
      </c>
      <c r="L78" s="860">
        <v>5.2</v>
      </c>
      <c r="M78" s="860"/>
      <c r="N78" s="860">
        <v>5.2</v>
      </c>
      <c r="O78" s="818" t="s">
        <v>64</v>
      </c>
      <c r="P78" s="818" t="s">
        <v>64</v>
      </c>
      <c r="Q78" s="818" t="s">
        <v>64</v>
      </c>
      <c r="R78" s="849" t="s">
        <v>260</v>
      </c>
      <c r="S78" s="849" t="s">
        <v>260</v>
      </c>
      <c r="T78" s="818" t="s">
        <v>64</v>
      </c>
      <c r="U78" s="850" t="s">
        <v>64</v>
      </c>
      <c r="V78" s="740"/>
      <c r="X78" s="851"/>
    </row>
    <row r="79" spans="2:24">
      <c r="B79" s="746" t="s">
        <v>509</v>
      </c>
      <c r="C79" s="747"/>
      <c r="D79" s="747" t="s">
        <v>64</v>
      </c>
      <c r="E79" s="781">
        <v>10</v>
      </c>
      <c r="F79" s="781">
        <v>11.5</v>
      </c>
      <c r="G79" s="781">
        <v>11.75</v>
      </c>
      <c r="H79" s="781"/>
      <c r="I79" s="782">
        <v>12</v>
      </c>
      <c r="J79" s="782"/>
      <c r="K79" s="782">
        <v>12</v>
      </c>
      <c r="L79" s="860">
        <v>13</v>
      </c>
      <c r="M79" s="860"/>
      <c r="N79" s="860">
        <v>13</v>
      </c>
      <c r="O79" s="818" t="s">
        <v>64</v>
      </c>
      <c r="P79" s="818" t="s">
        <v>64</v>
      </c>
      <c r="Q79" s="818" t="s">
        <v>64</v>
      </c>
      <c r="R79" s="849" t="s">
        <v>260</v>
      </c>
      <c r="S79" s="849" t="s">
        <v>260</v>
      </c>
      <c r="T79" s="818" t="s">
        <v>64</v>
      </c>
      <c r="U79" s="850" t="s">
        <v>64</v>
      </c>
      <c r="V79" s="740"/>
      <c r="X79" s="851"/>
    </row>
    <row r="80" spans="2:24">
      <c r="B80" s="746" t="s">
        <v>510</v>
      </c>
      <c r="C80" s="747">
        <v>8043</v>
      </c>
      <c r="D80" s="747" t="s">
        <v>64</v>
      </c>
      <c r="E80" s="781">
        <v>2</v>
      </c>
      <c r="F80" s="781">
        <v>2</v>
      </c>
      <c r="G80" s="781">
        <v>2.15</v>
      </c>
      <c r="H80" s="781"/>
      <c r="I80" s="782">
        <v>2.2000000000000002</v>
      </c>
      <c r="J80" s="782"/>
      <c r="K80" s="782">
        <v>2.25</v>
      </c>
      <c r="L80" s="860">
        <v>2.4</v>
      </c>
      <c r="M80" s="860"/>
      <c r="N80" s="860">
        <v>2.4</v>
      </c>
      <c r="O80" s="818" t="s">
        <v>260</v>
      </c>
      <c r="P80" s="818" t="s">
        <v>64</v>
      </c>
      <c r="Q80" s="818" t="s">
        <v>64</v>
      </c>
      <c r="R80" s="849" t="s">
        <v>260</v>
      </c>
      <c r="S80" s="849" t="s">
        <v>260</v>
      </c>
      <c r="T80" s="849" t="s">
        <v>64</v>
      </c>
      <c r="U80" s="850" t="s">
        <v>64</v>
      </c>
      <c r="V80" s="740"/>
      <c r="X80" s="851"/>
    </row>
    <row r="81" spans="2:27">
      <c r="B81" s="746" t="s">
        <v>511</v>
      </c>
      <c r="C81" s="747">
        <v>8044</v>
      </c>
      <c r="D81" s="747" t="s">
        <v>64</v>
      </c>
      <c r="E81" s="781">
        <v>5</v>
      </c>
      <c r="F81" s="781">
        <v>5</v>
      </c>
      <c r="G81" s="781">
        <v>5.4</v>
      </c>
      <c r="H81" s="781"/>
      <c r="I81" s="782">
        <v>5.45</v>
      </c>
      <c r="J81" s="782"/>
      <c r="K81" s="782">
        <v>5.55</v>
      </c>
      <c r="L81" s="860">
        <v>5.95</v>
      </c>
      <c r="M81" s="860"/>
      <c r="N81" s="860">
        <v>5.95</v>
      </c>
      <c r="O81" s="818" t="s">
        <v>260</v>
      </c>
      <c r="P81" s="818" t="s">
        <v>64</v>
      </c>
      <c r="Q81" s="818" t="s">
        <v>64</v>
      </c>
      <c r="R81" s="849" t="s">
        <v>260</v>
      </c>
      <c r="S81" s="849" t="s">
        <v>260</v>
      </c>
      <c r="T81" s="849" t="s">
        <v>64</v>
      </c>
      <c r="U81" s="850" t="s">
        <v>64</v>
      </c>
      <c r="V81" s="740"/>
      <c r="X81" s="851"/>
    </row>
    <row r="82" spans="2:27">
      <c r="B82" s="861" t="s">
        <v>512</v>
      </c>
      <c r="C82" s="862"/>
      <c r="D82" s="862" t="s">
        <v>64</v>
      </c>
      <c r="E82" s="863">
        <v>1.9</v>
      </c>
      <c r="F82" s="863">
        <v>1.9</v>
      </c>
      <c r="G82" s="863">
        <v>1.9</v>
      </c>
      <c r="H82" s="863"/>
      <c r="I82" s="864">
        <v>1.9</v>
      </c>
      <c r="J82" s="864" t="s">
        <v>513</v>
      </c>
      <c r="K82" s="864">
        <v>1.9</v>
      </c>
      <c r="L82" s="865">
        <v>1.9</v>
      </c>
      <c r="M82" s="865">
        <v>1.9</v>
      </c>
      <c r="N82" s="864">
        <v>2.1</v>
      </c>
      <c r="O82" s="849" t="s">
        <v>64</v>
      </c>
      <c r="P82" s="849" t="s">
        <v>64</v>
      </c>
      <c r="Q82" s="849" t="s">
        <v>1266</v>
      </c>
      <c r="R82" s="849" t="s">
        <v>260</v>
      </c>
      <c r="S82" s="849" t="s">
        <v>260</v>
      </c>
      <c r="T82" s="849" t="s">
        <v>64</v>
      </c>
      <c r="U82" s="850" t="s">
        <v>64</v>
      </c>
      <c r="V82" s="740"/>
      <c r="X82" s="851"/>
    </row>
    <row r="83" spans="2:27">
      <c r="B83" s="861" t="s">
        <v>514</v>
      </c>
      <c r="C83" s="862"/>
      <c r="D83" s="862" t="s">
        <v>64</v>
      </c>
      <c r="E83" s="866">
        <v>3.6</v>
      </c>
      <c r="F83" s="866">
        <v>3.7</v>
      </c>
      <c r="G83" s="863">
        <v>3.7</v>
      </c>
      <c r="H83" s="863"/>
      <c r="I83" s="864">
        <v>3.7</v>
      </c>
      <c r="J83" s="864" t="s">
        <v>513</v>
      </c>
      <c r="K83" s="864">
        <v>3.9</v>
      </c>
      <c r="L83" s="865">
        <v>4.0999999999999996</v>
      </c>
      <c r="M83" s="865">
        <v>4.3</v>
      </c>
      <c r="N83" s="867">
        <v>4.7</v>
      </c>
      <c r="O83" s="849" t="s">
        <v>64</v>
      </c>
      <c r="P83" s="849" t="s">
        <v>64</v>
      </c>
      <c r="Q83" s="849" t="s">
        <v>1266</v>
      </c>
      <c r="R83" s="849" t="s">
        <v>260</v>
      </c>
      <c r="S83" s="849" t="s">
        <v>260</v>
      </c>
      <c r="T83" s="849" t="s">
        <v>64</v>
      </c>
      <c r="U83" s="850" t="s">
        <v>64</v>
      </c>
      <c r="V83" s="740"/>
      <c r="X83" s="851"/>
    </row>
    <row r="84" spans="2:27">
      <c r="B84" s="861" t="s">
        <v>515</v>
      </c>
      <c r="C84" s="862"/>
      <c r="D84" s="862" t="s">
        <v>64</v>
      </c>
      <c r="E84" s="866">
        <v>2.8</v>
      </c>
      <c r="F84" s="866">
        <v>2.8</v>
      </c>
      <c r="G84" s="863">
        <v>2.8</v>
      </c>
      <c r="H84" s="863"/>
      <c r="I84" s="864">
        <v>2.8</v>
      </c>
      <c r="J84" s="864" t="s">
        <v>513</v>
      </c>
      <c r="K84" s="864">
        <v>2.8</v>
      </c>
      <c r="L84" s="865">
        <v>2.8</v>
      </c>
      <c r="M84" s="865">
        <v>2.8</v>
      </c>
      <c r="N84" s="867">
        <v>3</v>
      </c>
      <c r="O84" s="849" t="s">
        <v>64</v>
      </c>
      <c r="P84" s="849" t="s">
        <v>64</v>
      </c>
      <c r="Q84" s="849" t="s">
        <v>1266</v>
      </c>
      <c r="R84" s="849" t="s">
        <v>260</v>
      </c>
      <c r="S84" s="849" t="s">
        <v>260</v>
      </c>
      <c r="T84" s="849" t="s">
        <v>64</v>
      </c>
      <c r="U84" s="850" t="s">
        <v>64</v>
      </c>
      <c r="V84" s="740"/>
      <c r="X84" s="851"/>
    </row>
    <row r="85" spans="2:27">
      <c r="B85" s="861" t="s">
        <v>516</v>
      </c>
      <c r="C85" s="862"/>
      <c r="D85" s="862" t="s">
        <v>64</v>
      </c>
      <c r="E85" s="866">
        <v>5.4</v>
      </c>
      <c r="F85" s="866">
        <v>5.6</v>
      </c>
      <c r="G85" s="863">
        <v>5.6</v>
      </c>
      <c r="H85" s="863"/>
      <c r="I85" s="864">
        <v>5.6</v>
      </c>
      <c r="J85" s="864" t="s">
        <v>513</v>
      </c>
      <c r="K85" s="864">
        <v>5.8</v>
      </c>
      <c r="L85" s="865">
        <v>6.1</v>
      </c>
      <c r="M85" s="865">
        <v>6.3</v>
      </c>
      <c r="N85" s="867">
        <v>6.9</v>
      </c>
      <c r="O85" s="849" t="s">
        <v>64</v>
      </c>
      <c r="P85" s="849" t="s">
        <v>64</v>
      </c>
      <c r="Q85" s="849" t="s">
        <v>1266</v>
      </c>
      <c r="R85" s="849" t="s">
        <v>260</v>
      </c>
      <c r="S85" s="849" t="s">
        <v>260</v>
      </c>
      <c r="T85" s="849" t="s">
        <v>64</v>
      </c>
      <c r="U85" s="850" t="s">
        <v>64</v>
      </c>
      <c r="V85" s="740"/>
      <c r="X85" s="851"/>
    </row>
    <row r="86" spans="2:27" s="707" customFormat="1">
      <c r="B86" s="868" t="s">
        <v>517</v>
      </c>
      <c r="C86" s="862"/>
      <c r="D86" s="862" t="s">
        <v>64</v>
      </c>
      <c r="E86" s="866">
        <v>30.5</v>
      </c>
      <c r="F86" s="866">
        <v>31.3</v>
      </c>
      <c r="G86" s="863">
        <v>31.9</v>
      </c>
      <c r="H86" s="863"/>
      <c r="I86" s="864">
        <v>31.9</v>
      </c>
      <c r="J86" s="864">
        <v>32.6</v>
      </c>
      <c r="K86" s="864">
        <v>32.6</v>
      </c>
      <c r="L86" s="865">
        <v>34</v>
      </c>
      <c r="M86" s="865">
        <v>35.1</v>
      </c>
      <c r="N86" s="867">
        <v>38.1</v>
      </c>
      <c r="O86" s="849" t="s">
        <v>64</v>
      </c>
      <c r="P86" s="849" t="s">
        <v>64</v>
      </c>
      <c r="Q86" s="849" t="s">
        <v>1266</v>
      </c>
      <c r="R86" s="869" t="s">
        <v>261</v>
      </c>
      <c r="S86" s="869" t="s">
        <v>261</v>
      </c>
      <c r="T86" s="849" t="s">
        <v>64</v>
      </c>
      <c r="U86" s="850" t="s">
        <v>64</v>
      </c>
      <c r="V86" s="740"/>
      <c r="W86" s="706"/>
      <c r="X86" s="851"/>
      <c r="Y86" s="706"/>
      <c r="Z86" s="706"/>
      <c r="AA86" s="710"/>
    </row>
    <row r="87" spans="2:27" s="707" customFormat="1">
      <c r="B87" s="861" t="s">
        <v>518</v>
      </c>
      <c r="C87" s="862"/>
      <c r="D87" s="862" t="s">
        <v>64</v>
      </c>
      <c r="E87" s="866">
        <v>39.6</v>
      </c>
      <c r="F87" s="866">
        <v>40.6</v>
      </c>
      <c r="G87" s="863">
        <v>41.4</v>
      </c>
      <c r="H87" s="863"/>
      <c r="I87" s="864">
        <v>41.4</v>
      </c>
      <c r="J87" s="864">
        <v>49</v>
      </c>
      <c r="K87" s="864">
        <v>49</v>
      </c>
      <c r="L87" s="865">
        <v>44</v>
      </c>
      <c r="M87" s="865">
        <v>45</v>
      </c>
      <c r="N87" s="867">
        <v>48.8</v>
      </c>
      <c r="O87" s="849" t="s">
        <v>64</v>
      </c>
      <c r="P87" s="849" t="s">
        <v>64</v>
      </c>
      <c r="Q87" s="849" t="s">
        <v>1266</v>
      </c>
      <c r="R87" s="869" t="s">
        <v>261</v>
      </c>
      <c r="S87" s="869" t="s">
        <v>261</v>
      </c>
      <c r="T87" s="849" t="s">
        <v>64</v>
      </c>
      <c r="U87" s="850" t="s">
        <v>64</v>
      </c>
      <c r="V87" s="740"/>
      <c r="W87" s="706"/>
      <c r="X87" s="851"/>
      <c r="Y87" s="706"/>
      <c r="Z87" s="706"/>
      <c r="AA87" s="710"/>
    </row>
    <row r="88" spans="2:27" s="707" customFormat="1">
      <c r="B88" s="861" t="s">
        <v>519</v>
      </c>
      <c r="C88" s="862"/>
      <c r="D88" s="862" t="s">
        <v>64</v>
      </c>
      <c r="E88" s="866">
        <v>59.3</v>
      </c>
      <c r="F88" s="866">
        <v>60.8</v>
      </c>
      <c r="G88" s="863">
        <v>62</v>
      </c>
      <c r="H88" s="863"/>
      <c r="I88" s="864">
        <v>62</v>
      </c>
      <c r="J88" s="864">
        <v>63.7</v>
      </c>
      <c r="K88" s="864">
        <v>63.7</v>
      </c>
      <c r="L88" s="865">
        <v>51</v>
      </c>
      <c r="M88" s="865">
        <v>52.6</v>
      </c>
      <c r="N88" s="867">
        <v>57.1</v>
      </c>
      <c r="O88" s="849" t="s">
        <v>64</v>
      </c>
      <c r="P88" s="849" t="s">
        <v>64</v>
      </c>
      <c r="Q88" s="849" t="s">
        <v>1266</v>
      </c>
      <c r="R88" s="869" t="s">
        <v>261</v>
      </c>
      <c r="S88" s="869" t="s">
        <v>261</v>
      </c>
      <c r="T88" s="849" t="s">
        <v>64</v>
      </c>
      <c r="U88" s="850" t="s">
        <v>64</v>
      </c>
      <c r="V88" s="740"/>
      <c r="W88" s="706"/>
      <c r="X88" s="851"/>
      <c r="Y88" s="706"/>
      <c r="Z88" s="706"/>
      <c r="AA88" s="710"/>
    </row>
    <row r="89" spans="2:27" s="707" customFormat="1">
      <c r="B89" s="868" t="s">
        <v>520</v>
      </c>
      <c r="C89" s="862"/>
      <c r="D89" s="862" t="s">
        <v>64</v>
      </c>
      <c r="E89" s="866">
        <v>93.4</v>
      </c>
      <c r="F89" s="866">
        <v>96</v>
      </c>
      <c r="G89" s="863">
        <v>97.7</v>
      </c>
      <c r="H89" s="863"/>
      <c r="I89" s="864">
        <v>97.7</v>
      </c>
      <c r="J89" s="864">
        <v>99.5</v>
      </c>
      <c r="K89" s="864">
        <v>101.6</v>
      </c>
      <c r="L89" s="865">
        <v>106.2</v>
      </c>
      <c r="M89" s="865">
        <v>112.6</v>
      </c>
      <c r="N89" s="867">
        <v>122.2</v>
      </c>
      <c r="O89" s="849" t="s">
        <v>64</v>
      </c>
      <c r="P89" s="849" t="s">
        <v>64</v>
      </c>
      <c r="Q89" s="849" t="s">
        <v>1266</v>
      </c>
      <c r="R89" s="869" t="s">
        <v>261</v>
      </c>
      <c r="S89" s="869" t="s">
        <v>261</v>
      </c>
      <c r="T89" s="849" t="s">
        <v>64</v>
      </c>
      <c r="U89" s="850" t="s">
        <v>64</v>
      </c>
      <c r="V89" s="740"/>
      <c r="W89" s="706"/>
      <c r="X89" s="851"/>
      <c r="Y89" s="706"/>
      <c r="Z89" s="706"/>
      <c r="AA89" s="710"/>
    </row>
    <row r="90" spans="2:27" s="707" customFormat="1">
      <c r="B90" s="861" t="s">
        <v>521</v>
      </c>
      <c r="C90" s="862"/>
      <c r="D90" s="862" t="s">
        <v>64</v>
      </c>
      <c r="E90" s="866">
        <v>115.3</v>
      </c>
      <c r="F90" s="866">
        <v>118.5</v>
      </c>
      <c r="G90" s="863">
        <v>120.6</v>
      </c>
      <c r="H90" s="863"/>
      <c r="I90" s="864">
        <v>120.6</v>
      </c>
      <c r="J90" s="864">
        <v>137.19999999999999</v>
      </c>
      <c r="K90" s="864">
        <v>123.2</v>
      </c>
      <c r="L90" s="865">
        <v>128.19999999999999</v>
      </c>
      <c r="M90" s="865">
        <v>132.69999999999999</v>
      </c>
      <c r="N90" s="867">
        <v>144</v>
      </c>
      <c r="O90" s="849" t="s">
        <v>64</v>
      </c>
      <c r="P90" s="849" t="s">
        <v>64</v>
      </c>
      <c r="Q90" s="849" t="s">
        <v>1266</v>
      </c>
      <c r="R90" s="869" t="s">
        <v>261</v>
      </c>
      <c r="S90" s="869" t="s">
        <v>261</v>
      </c>
      <c r="T90" s="849" t="s">
        <v>64</v>
      </c>
      <c r="U90" s="850" t="s">
        <v>64</v>
      </c>
      <c r="V90" s="740"/>
      <c r="W90" s="706"/>
      <c r="X90" s="851"/>
      <c r="Y90" s="706"/>
      <c r="Z90" s="706"/>
      <c r="AA90" s="710"/>
    </row>
    <row r="91" spans="2:27" s="707" customFormat="1">
      <c r="B91" s="861" t="s">
        <v>522</v>
      </c>
      <c r="C91" s="862"/>
      <c r="D91" s="862" t="s">
        <v>64</v>
      </c>
      <c r="E91" s="866">
        <v>179.9</v>
      </c>
      <c r="F91" s="866">
        <v>184.5</v>
      </c>
      <c r="G91" s="863">
        <v>186.5</v>
      </c>
      <c r="H91" s="863"/>
      <c r="I91" s="864">
        <v>186.5</v>
      </c>
      <c r="J91" s="864">
        <v>190</v>
      </c>
      <c r="K91" s="864">
        <v>144</v>
      </c>
      <c r="L91" s="865">
        <v>150.4</v>
      </c>
      <c r="M91" s="865">
        <v>159.5</v>
      </c>
      <c r="N91" s="867">
        <v>173.1</v>
      </c>
      <c r="O91" s="849" t="s">
        <v>64</v>
      </c>
      <c r="P91" s="849" t="s">
        <v>64</v>
      </c>
      <c r="Q91" s="849" t="s">
        <v>1266</v>
      </c>
      <c r="R91" s="869" t="s">
        <v>261</v>
      </c>
      <c r="S91" s="869" t="s">
        <v>261</v>
      </c>
      <c r="T91" s="849" t="s">
        <v>64</v>
      </c>
      <c r="U91" s="850" t="s">
        <v>64</v>
      </c>
      <c r="V91" s="740"/>
      <c r="W91" s="706"/>
      <c r="X91" s="851"/>
      <c r="Y91" s="706"/>
      <c r="Z91" s="706"/>
      <c r="AA91" s="710"/>
    </row>
    <row r="92" spans="2:27" s="707" customFormat="1">
      <c r="B92" s="861" t="s">
        <v>523</v>
      </c>
      <c r="C92" s="862"/>
      <c r="D92" s="862" t="s">
        <v>64</v>
      </c>
      <c r="E92" s="866">
        <v>1.7</v>
      </c>
      <c r="F92" s="866">
        <v>1.8</v>
      </c>
      <c r="G92" s="863">
        <v>1.8</v>
      </c>
      <c r="H92" s="863"/>
      <c r="I92" s="864">
        <v>1.8</v>
      </c>
      <c r="J92" s="864" t="s">
        <v>513</v>
      </c>
      <c r="K92" s="864">
        <v>1.9</v>
      </c>
      <c r="L92" s="865">
        <v>2</v>
      </c>
      <c r="M92" s="865">
        <v>2.1</v>
      </c>
      <c r="N92" s="867">
        <v>2.2999999999999998</v>
      </c>
      <c r="O92" s="849" t="s">
        <v>64</v>
      </c>
      <c r="P92" s="849" t="s">
        <v>64</v>
      </c>
      <c r="Q92" s="849" t="s">
        <v>1266</v>
      </c>
      <c r="R92" s="849" t="s">
        <v>260</v>
      </c>
      <c r="S92" s="849" t="s">
        <v>260</v>
      </c>
      <c r="T92" s="849" t="s">
        <v>64</v>
      </c>
      <c r="U92" s="850" t="s">
        <v>64</v>
      </c>
      <c r="V92" s="740"/>
      <c r="W92" s="706"/>
      <c r="X92" s="851"/>
      <c r="Y92" s="706"/>
      <c r="Z92" s="706"/>
      <c r="AA92" s="710"/>
    </row>
    <row r="93" spans="2:27" s="707" customFormat="1">
      <c r="B93" s="861" t="s">
        <v>524</v>
      </c>
      <c r="C93" s="862"/>
      <c r="D93" s="862" t="s">
        <v>64</v>
      </c>
      <c r="E93" s="866">
        <v>1</v>
      </c>
      <c r="F93" s="866">
        <v>1</v>
      </c>
      <c r="G93" s="863">
        <v>1</v>
      </c>
      <c r="H93" s="863"/>
      <c r="I93" s="864">
        <v>1</v>
      </c>
      <c r="J93" s="864" t="s">
        <v>513</v>
      </c>
      <c r="K93" s="864">
        <v>1</v>
      </c>
      <c r="L93" s="865">
        <v>1</v>
      </c>
      <c r="M93" s="865">
        <v>1</v>
      </c>
      <c r="N93" s="867">
        <v>1.1000000000000001</v>
      </c>
      <c r="O93" s="849" t="s">
        <v>64</v>
      </c>
      <c r="P93" s="849" t="s">
        <v>64</v>
      </c>
      <c r="Q93" s="849" t="s">
        <v>1266</v>
      </c>
      <c r="R93" s="849" t="s">
        <v>260</v>
      </c>
      <c r="S93" s="849" t="s">
        <v>260</v>
      </c>
      <c r="T93" s="849" t="s">
        <v>64</v>
      </c>
      <c r="U93" s="850" t="s">
        <v>64</v>
      </c>
      <c r="V93" s="740"/>
      <c r="W93" s="706"/>
      <c r="X93" s="851"/>
      <c r="Y93" s="706"/>
      <c r="Z93" s="706"/>
      <c r="AA93" s="710"/>
    </row>
    <row r="94" spans="2:27" s="707" customFormat="1">
      <c r="B94" s="861" t="s">
        <v>525</v>
      </c>
      <c r="C94" s="862"/>
      <c r="D94" s="862" t="s">
        <v>64</v>
      </c>
      <c r="E94" s="866">
        <v>1.6</v>
      </c>
      <c r="F94" s="866">
        <v>1.6</v>
      </c>
      <c r="G94" s="863">
        <v>1.6</v>
      </c>
      <c r="H94" s="863"/>
      <c r="I94" s="864">
        <v>1.6</v>
      </c>
      <c r="J94" s="864" t="s">
        <v>513</v>
      </c>
      <c r="K94" s="864">
        <v>1.7</v>
      </c>
      <c r="L94" s="865">
        <v>1.8</v>
      </c>
      <c r="M94" s="865">
        <v>1.9</v>
      </c>
      <c r="N94" s="867">
        <v>2.1</v>
      </c>
      <c r="O94" s="849" t="s">
        <v>64</v>
      </c>
      <c r="P94" s="849" t="s">
        <v>64</v>
      </c>
      <c r="Q94" s="849" t="s">
        <v>1266</v>
      </c>
      <c r="R94" s="849" t="s">
        <v>260</v>
      </c>
      <c r="S94" s="849" t="s">
        <v>260</v>
      </c>
      <c r="T94" s="849" t="s">
        <v>64</v>
      </c>
      <c r="U94" s="850" t="s">
        <v>64</v>
      </c>
      <c r="V94" s="740"/>
      <c r="W94" s="706"/>
      <c r="X94" s="851"/>
      <c r="Y94" s="706"/>
      <c r="Z94" s="706"/>
      <c r="AA94" s="710"/>
    </row>
    <row r="95" spans="2:27" s="707" customFormat="1">
      <c r="B95" s="861" t="s">
        <v>526</v>
      </c>
      <c r="C95" s="862"/>
      <c r="D95" s="862" t="s">
        <v>64</v>
      </c>
      <c r="E95" s="866">
        <v>23</v>
      </c>
      <c r="F95" s="866">
        <v>23.6</v>
      </c>
      <c r="G95" s="863">
        <v>24</v>
      </c>
      <c r="H95" s="863"/>
      <c r="I95" s="864">
        <v>24</v>
      </c>
      <c r="J95" s="864">
        <v>24.6</v>
      </c>
      <c r="K95" s="864">
        <v>24.6</v>
      </c>
      <c r="L95" s="865">
        <v>25.6</v>
      </c>
      <c r="M95" s="865">
        <v>26.4</v>
      </c>
      <c r="N95" s="867">
        <v>28.7</v>
      </c>
      <c r="O95" s="849" t="s">
        <v>64</v>
      </c>
      <c r="P95" s="849" t="s">
        <v>64</v>
      </c>
      <c r="Q95" s="849" t="s">
        <v>1266</v>
      </c>
      <c r="R95" s="869" t="s">
        <v>261</v>
      </c>
      <c r="S95" s="869" t="s">
        <v>261</v>
      </c>
      <c r="T95" s="849" t="s">
        <v>64</v>
      </c>
      <c r="U95" s="850" t="s">
        <v>64</v>
      </c>
      <c r="V95" s="740"/>
      <c r="W95" s="706"/>
      <c r="X95" s="851"/>
      <c r="Y95" s="706"/>
      <c r="Z95" s="706"/>
      <c r="AA95" s="710"/>
    </row>
    <row r="96" spans="2:27" s="707" customFormat="1">
      <c r="B96" s="861" t="s">
        <v>527</v>
      </c>
      <c r="C96" s="862"/>
      <c r="D96" s="862" t="s">
        <v>64</v>
      </c>
      <c r="E96" s="866">
        <v>30.5</v>
      </c>
      <c r="F96" s="866">
        <v>31.3</v>
      </c>
      <c r="G96" s="863">
        <v>31.9</v>
      </c>
      <c r="H96" s="863"/>
      <c r="I96" s="864">
        <v>31.9</v>
      </c>
      <c r="J96" s="864">
        <v>32.6</v>
      </c>
      <c r="K96" s="864">
        <v>32.6</v>
      </c>
      <c r="L96" s="865">
        <v>34</v>
      </c>
      <c r="M96" s="865">
        <v>35.1</v>
      </c>
      <c r="N96" s="867">
        <v>38.1</v>
      </c>
      <c r="O96" s="849" t="s">
        <v>64</v>
      </c>
      <c r="P96" s="849" t="s">
        <v>64</v>
      </c>
      <c r="Q96" s="849" t="s">
        <v>1266</v>
      </c>
      <c r="R96" s="869" t="s">
        <v>261</v>
      </c>
      <c r="S96" s="869" t="s">
        <v>261</v>
      </c>
      <c r="T96" s="849" t="s">
        <v>64</v>
      </c>
      <c r="U96" s="850" t="s">
        <v>64</v>
      </c>
      <c r="V96" s="740"/>
      <c r="W96" s="706"/>
      <c r="X96" s="851"/>
      <c r="Y96" s="706"/>
      <c r="Z96" s="706"/>
      <c r="AA96" s="710"/>
    </row>
    <row r="97" spans="2:27" s="707" customFormat="1">
      <c r="B97" s="861" t="s">
        <v>528</v>
      </c>
      <c r="C97" s="862"/>
      <c r="D97" s="862" t="s">
        <v>64</v>
      </c>
      <c r="E97" s="866">
        <v>45.7</v>
      </c>
      <c r="F97" s="866">
        <v>46.9</v>
      </c>
      <c r="G97" s="863">
        <v>47.8</v>
      </c>
      <c r="H97" s="863"/>
      <c r="I97" s="864">
        <v>47.8</v>
      </c>
      <c r="J97" s="864">
        <v>49</v>
      </c>
      <c r="K97" s="864">
        <v>49</v>
      </c>
      <c r="L97" s="865">
        <v>51</v>
      </c>
      <c r="M97" s="865">
        <v>52.6</v>
      </c>
      <c r="N97" s="867">
        <v>57.1</v>
      </c>
      <c r="O97" s="849" t="s">
        <v>64</v>
      </c>
      <c r="P97" s="849" t="s">
        <v>64</v>
      </c>
      <c r="Q97" s="849" t="s">
        <v>1266</v>
      </c>
      <c r="R97" s="869" t="s">
        <v>261</v>
      </c>
      <c r="S97" s="869" t="s">
        <v>261</v>
      </c>
      <c r="T97" s="849" t="s">
        <v>64</v>
      </c>
      <c r="U97" s="850" t="s">
        <v>64</v>
      </c>
      <c r="V97" s="740"/>
      <c r="W97" s="706"/>
      <c r="X97" s="851"/>
      <c r="Y97" s="706"/>
      <c r="Z97" s="706"/>
      <c r="AA97" s="710"/>
    </row>
    <row r="98" spans="2:27">
      <c r="B98" s="861" t="s">
        <v>529</v>
      </c>
      <c r="C98" s="862"/>
      <c r="D98" s="862" t="s">
        <v>64</v>
      </c>
      <c r="E98" s="866">
        <v>59.3</v>
      </c>
      <c r="F98" s="866">
        <v>60.8</v>
      </c>
      <c r="G98" s="863">
        <v>62</v>
      </c>
      <c r="H98" s="863"/>
      <c r="I98" s="864">
        <v>62</v>
      </c>
      <c r="J98" s="864">
        <v>63.7</v>
      </c>
      <c r="K98" s="864">
        <v>63.7</v>
      </c>
      <c r="L98" s="865">
        <v>66.3</v>
      </c>
      <c r="M98" s="865">
        <v>68.5</v>
      </c>
      <c r="N98" s="867">
        <v>74.3</v>
      </c>
      <c r="O98" s="849" t="s">
        <v>64</v>
      </c>
      <c r="P98" s="849" t="s">
        <v>64</v>
      </c>
      <c r="Q98" s="849" t="s">
        <v>1266</v>
      </c>
      <c r="R98" s="869" t="s">
        <v>261</v>
      </c>
      <c r="S98" s="869" t="s">
        <v>261</v>
      </c>
      <c r="T98" s="849" t="s">
        <v>64</v>
      </c>
      <c r="U98" s="850" t="s">
        <v>64</v>
      </c>
      <c r="V98" s="740"/>
      <c r="X98" s="851"/>
    </row>
    <row r="99" spans="2:27">
      <c r="B99" s="861" t="s">
        <v>530</v>
      </c>
      <c r="C99" s="862"/>
      <c r="D99" s="862" t="s">
        <v>64</v>
      </c>
      <c r="E99" s="866">
        <v>15.6</v>
      </c>
      <c r="F99" s="866">
        <v>15.9</v>
      </c>
      <c r="G99" s="863">
        <v>16.2</v>
      </c>
      <c r="H99" s="863"/>
      <c r="I99" s="864">
        <v>16.2</v>
      </c>
      <c r="J99" s="864">
        <v>16.5</v>
      </c>
      <c r="K99" s="864">
        <v>17.3</v>
      </c>
      <c r="L99" s="865">
        <v>18.2</v>
      </c>
      <c r="M99" s="865">
        <v>19.100000000000001</v>
      </c>
      <c r="N99" s="867">
        <v>20.7</v>
      </c>
      <c r="O99" s="849" t="s">
        <v>64</v>
      </c>
      <c r="P99" s="849" t="s">
        <v>64</v>
      </c>
      <c r="Q99" s="849" t="s">
        <v>1266</v>
      </c>
      <c r="R99" s="849" t="s">
        <v>260</v>
      </c>
      <c r="S99" s="849" t="s">
        <v>260</v>
      </c>
      <c r="T99" s="849" t="s">
        <v>64</v>
      </c>
      <c r="U99" s="850" t="s">
        <v>64</v>
      </c>
      <c r="V99" s="740"/>
      <c r="X99" s="851"/>
    </row>
    <row r="100" spans="2:27">
      <c r="B100" s="861" t="s">
        <v>531</v>
      </c>
      <c r="C100" s="862"/>
      <c r="D100" s="862" t="s">
        <v>64</v>
      </c>
      <c r="E100" s="866">
        <v>10.4</v>
      </c>
      <c r="F100" s="866">
        <v>10.6</v>
      </c>
      <c r="G100" s="863">
        <v>10.8</v>
      </c>
      <c r="H100" s="863"/>
      <c r="I100" s="864">
        <v>11</v>
      </c>
      <c r="J100" s="864" t="s">
        <v>513</v>
      </c>
      <c r="K100" s="864">
        <v>11.5</v>
      </c>
      <c r="L100" s="865">
        <v>12</v>
      </c>
      <c r="M100" s="865">
        <v>12.6</v>
      </c>
      <c r="N100" s="867">
        <v>13.7</v>
      </c>
      <c r="O100" s="849" t="s">
        <v>64</v>
      </c>
      <c r="P100" s="849" t="s">
        <v>64</v>
      </c>
      <c r="Q100" s="849" t="s">
        <v>1266</v>
      </c>
      <c r="R100" s="849" t="s">
        <v>260</v>
      </c>
      <c r="S100" s="849" t="s">
        <v>260</v>
      </c>
      <c r="T100" s="849" t="s">
        <v>64</v>
      </c>
      <c r="U100" s="850" t="s">
        <v>64</v>
      </c>
      <c r="V100" s="740"/>
      <c r="X100" s="851"/>
    </row>
    <row r="101" spans="2:27">
      <c r="B101" s="861" t="s">
        <v>532</v>
      </c>
      <c r="C101" s="862"/>
      <c r="D101" s="862" t="s">
        <v>64</v>
      </c>
      <c r="E101" s="866">
        <v>15.6</v>
      </c>
      <c r="F101" s="866">
        <v>15.9</v>
      </c>
      <c r="G101" s="863">
        <v>16.2</v>
      </c>
      <c r="H101" s="863"/>
      <c r="I101" s="864">
        <v>16.2</v>
      </c>
      <c r="J101" s="864" t="s">
        <v>513</v>
      </c>
      <c r="K101" s="864">
        <v>17.3</v>
      </c>
      <c r="L101" s="865">
        <v>18.2</v>
      </c>
      <c r="M101" s="865">
        <v>19.100000000000001</v>
      </c>
      <c r="N101" s="867">
        <v>20.7</v>
      </c>
      <c r="O101" s="849" t="s">
        <v>64</v>
      </c>
      <c r="P101" s="849" t="s">
        <v>64</v>
      </c>
      <c r="Q101" s="849" t="s">
        <v>1266</v>
      </c>
      <c r="R101" s="849" t="s">
        <v>260</v>
      </c>
      <c r="S101" s="849" t="s">
        <v>260</v>
      </c>
      <c r="T101" s="849" t="s">
        <v>64</v>
      </c>
      <c r="U101" s="850" t="s">
        <v>64</v>
      </c>
      <c r="V101" s="740"/>
      <c r="X101" s="851"/>
    </row>
    <row r="102" spans="2:27">
      <c r="B102" s="861" t="s">
        <v>533</v>
      </c>
      <c r="C102" s="862"/>
      <c r="D102" s="862" t="s">
        <v>64</v>
      </c>
      <c r="E102" s="866">
        <v>21.2</v>
      </c>
      <c r="F102" s="866">
        <v>21.6</v>
      </c>
      <c r="G102" s="863">
        <v>22.2</v>
      </c>
      <c r="H102" s="863"/>
      <c r="I102" s="864">
        <v>22.2</v>
      </c>
      <c r="J102" s="864" t="s">
        <v>513</v>
      </c>
      <c r="K102" s="864">
        <v>22.8</v>
      </c>
      <c r="L102" s="865">
        <v>23.9</v>
      </c>
      <c r="M102" s="865">
        <v>25</v>
      </c>
      <c r="N102" s="867">
        <v>27.1</v>
      </c>
      <c r="O102" s="849" t="s">
        <v>64</v>
      </c>
      <c r="P102" s="849" t="s">
        <v>64</v>
      </c>
      <c r="Q102" s="849" t="s">
        <v>1266</v>
      </c>
      <c r="R102" s="849" t="s">
        <v>260</v>
      </c>
      <c r="S102" s="849" t="s">
        <v>260</v>
      </c>
      <c r="T102" s="849" t="s">
        <v>64</v>
      </c>
      <c r="U102" s="850" t="s">
        <v>64</v>
      </c>
      <c r="V102" s="740"/>
      <c r="X102" s="851"/>
    </row>
    <row r="103" spans="2:27">
      <c r="B103" s="861" t="s">
        <v>534</v>
      </c>
      <c r="C103" s="862"/>
      <c r="D103" s="862" t="s">
        <v>64</v>
      </c>
      <c r="E103" s="866">
        <v>25.9</v>
      </c>
      <c r="F103" s="866">
        <v>26.4</v>
      </c>
      <c r="G103" s="863">
        <v>26.9</v>
      </c>
      <c r="H103" s="863"/>
      <c r="I103" s="864">
        <v>26.9</v>
      </c>
      <c r="J103" s="864" t="s">
        <v>513</v>
      </c>
      <c r="K103" s="864">
        <v>27.8</v>
      </c>
      <c r="L103" s="865">
        <v>29</v>
      </c>
      <c r="M103" s="865">
        <v>30</v>
      </c>
      <c r="N103" s="867">
        <v>32.6</v>
      </c>
      <c r="O103" s="849" t="s">
        <v>64</v>
      </c>
      <c r="P103" s="849" t="s">
        <v>64</v>
      </c>
      <c r="Q103" s="849" t="s">
        <v>1266</v>
      </c>
      <c r="R103" s="849" t="s">
        <v>260</v>
      </c>
      <c r="S103" s="849" t="s">
        <v>260</v>
      </c>
      <c r="T103" s="849" t="s">
        <v>64</v>
      </c>
      <c r="U103" s="850" t="s">
        <v>64</v>
      </c>
      <c r="V103" s="740"/>
      <c r="X103" s="851"/>
    </row>
    <row r="104" spans="2:27">
      <c r="B104" s="870" t="s">
        <v>1267</v>
      </c>
      <c r="C104" s="862"/>
      <c r="D104" s="862" t="s">
        <v>64</v>
      </c>
      <c r="E104" s="871"/>
      <c r="F104" s="871"/>
      <c r="G104" s="872"/>
      <c r="H104" s="872"/>
      <c r="I104" s="872"/>
      <c r="J104" s="872"/>
      <c r="K104" s="872"/>
      <c r="L104" s="873">
        <v>12</v>
      </c>
      <c r="M104" s="873">
        <v>12.4</v>
      </c>
      <c r="N104" s="871">
        <v>13.5</v>
      </c>
      <c r="O104" s="849" t="s">
        <v>64</v>
      </c>
      <c r="P104" s="849" t="s">
        <v>64</v>
      </c>
      <c r="Q104" s="849" t="s">
        <v>1266</v>
      </c>
      <c r="R104" s="869" t="s">
        <v>261</v>
      </c>
      <c r="S104" s="869" t="s">
        <v>261</v>
      </c>
      <c r="T104" s="849" t="s">
        <v>64</v>
      </c>
      <c r="U104" s="850" t="s">
        <v>64</v>
      </c>
      <c r="V104" s="740"/>
      <c r="X104" s="851"/>
    </row>
    <row r="105" spans="2:27">
      <c r="B105" s="870" t="s">
        <v>1268</v>
      </c>
      <c r="C105" s="862"/>
      <c r="D105" s="862" t="s">
        <v>64</v>
      </c>
      <c r="E105" s="866"/>
      <c r="F105" s="866"/>
      <c r="G105" s="863"/>
      <c r="H105" s="863"/>
      <c r="I105" s="864"/>
      <c r="J105" s="864"/>
      <c r="K105" s="864"/>
      <c r="L105" s="865">
        <v>8.4</v>
      </c>
      <c r="M105" s="865">
        <v>8.6999999999999993</v>
      </c>
      <c r="N105" s="867">
        <v>9.4</v>
      </c>
      <c r="O105" s="849" t="s">
        <v>64</v>
      </c>
      <c r="P105" s="849" t="s">
        <v>64</v>
      </c>
      <c r="Q105" s="849" t="s">
        <v>1266</v>
      </c>
      <c r="R105" s="849" t="s">
        <v>260</v>
      </c>
      <c r="S105" s="849" t="s">
        <v>260</v>
      </c>
      <c r="T105" s="849" t="s">
        <v>64</v>
      </c>
      <c r="U105" s="850" t="s">
        <v>64</v>
      </c>
      <c r="V105" s="740"/>
      <c r="X105" s="851"/>
    </row>
    <row r="106" spans="2:27">
      <c r="B106" s="870" t="s">
        <v>1269</v>
      </c>
      <c r="C106" s="862"/>
      <c r="D106" s="862" t="s">
        <v>64</v>
      </c>
      <c r="E106" s="866"/>
      <c r="F106" s="866"/>
      <c r="G106" s="863"/>
      <c r="H106" s="863"/>
      <c r="I106" s="864"/>
      <c r="J106" s="864"/>
      <c r="K106" s="864"/>
      <c r="L106" s="865">
        <v>12</v>
      </c>
      <c r="M106" s="865">
        <v>12.4</v>
      </c>
      <c r="N106" s="867">
        <v>13.5</v>
      </c>
      <c r="O106" s="849" t="s">
        <v>64</v>
      </c>
      <c r="P106" s="849" t="s">
        <v>64</v>
      </c>
      <c r="Q106" s="849" t="s">
        <v>1266</v>
      </c>
      <c r="R106" s="849" t="s">
        <v>260</v>
      </c>
      <c r="S106" s="849" t="s">
        <v>260</v>
      </c>
      <c r="T106" s="849" t="s">
        <v>64</v>
      </c>
      <c r="U106" s="850" t="s">
        <v>64</v>
      </c>
      <c r="V106" s="740"/>
      <c r="X106" s="851"/>
    </row>
    <row r="107" spans="2:27">
      <c r="B107" s="870" t="s">
        <v>1270</v>
      </c>
      <c r="C107" s="862"/>
      <c r="D107" s="862" t="s">
        <v>64</v>
      </c>
      <c r="E107" s="866"/>
      <c r="F107" s="866"/>
      <c r="G107" s="863"/>
      <c r="H107" s="863"/>
      <c r="I107" s="864"/>
      <c r="J107" s="864"/>
      <c r="K107" s="864"/>
      <c r="L107" s="865">
        <v>15.6</v>
      </c>
      <c r="M107" s="865">
        <v>16.2</v>
      </c>
      <c r="N107" s="867">
        <v>17.600000000000001</v>
      </c>
      <c r="O107" s="849" t="s">
        <v>64</v>
      </c>
      <c r="P107" s="849" t="s">
        <v>64</v>
      </c>
      <c r="Q107" s="849" t="s">
        <v>1266</v>
      </c>
      <c r="R107" s="849" t="s">
        <v>260</v>
      </c>
      <c r="S107" s="849" t="s">
        <v>260</v>
      </c>
      <c r="T107" s="849" t="s">
        <v>64</v>
      </c>
      <c r="U107" s="850" t="s">
        <v>64</v>
      </c>
      <c r="V107" s="740"/>
      <c r="X107" s="851"/>
    </row>
    <row r="108" spans="2:27">
      <c r="B108" s="870" t="s">
        <v>1271</v>
      </c>
      <c r="C108" s="862"/>
      <c r="D108" s="862" t="s">
        <v>64</v>
      </c>
      <c r="E108" s="866"/>
      <c r="F108" s="866"/>
      <c r="G108" s="863"/>
      <c r="H108" s="863"/>
      <c r="I108" s="864"/>
      <c r="J108" s="864"/>
      <c r="K108" s="864"/>
      <c r="L108" s="865">
        <v>19.399999999999999</v>
      </c>
      <c r="M108" s="865">
        <v>19.899999999999999</v>
      </c>
      <c r="N108" s="867">
        <v>21.6</v>
      </c>
      <c r="O108" s="849" t="s">
        <v>64</v>
      </c>
      <c r="P108" s="849" t="s">
        <v>64</v>
      </c>
      <c r="Q108" s="849" t="s">
        <v>1266</v>
      </c>
      <c r="R108" s="849" t="s">
        <v>260</v>
      </c>
      <c r="S108" s="849" t="s">
        <v>260</v>
      </c>
      <c r="T108" s="849" t="s">
        <v>64</v>
      </c>
      <c r="U108" s="850" t="s">
        <v>64</v>
      </c>
      <c r="V108" s="740"/>
      <c r="X108" s="851"/>
    </row>
    <row r="109" spans="2:27">
      <c r="B109" s="861" t="s">
        <v>535</v>
      </c>
      <c r="C109" s="862"/>
      <c r="D109" s="862" t="s">
        <v>64</v>
      </c>
      <c r="E109" s="866">
        <v>1.5</v>
      </c>
      <c r="F109" s="866">
        <v>1.5</v>
      </c>
      <c r="G109" s="863">
        <v>1.5</v>
      </c>
      <c r="H109" s="863"/>
      <c r="I109" s="864">
        <v>1.5</v>
      </c>
      <c r="J109" s="864" t="s">
        <v>513</v>
      </c>
      <c r="K109" s="864">
        <v>1.5</v>
      </c>
      <c r="L109" s="865">
        <v>1.5</v>
      </c>
      <c r="M109" s="865">
        <v>1.5</v>
      </c>
      <c r="N109" s="867">
        <v>1.6</v>
      </c>
      <c r="O109" s="849" t="s">
        <v>64</v>
      </c>
      <c r="P109" s="849" t="s">
        <v>64</v>
      </c>
      <c r="Q109" s="849" t="s">
        <v>1266</v>
      </c>
      <c r="R109" s="849" t="s">
        <v>260</v>
      </c>
      <c r="S109" s="849" t="s">
        <v>260</v>
      </c>
      <c r="T109" s="849" t="s">
        <v>64</v>
      </c>
      <c r="U109" s="850" t="s">
        <v>64</v>
      </c>
      <c r="V109" s="740"/>
      <c r="X109" s="851"/>
    </row>
    <row r="110" spans="2:27">
      <c r="B110" s="861" t="s">
        <v>536</v>
      </c>
      <c r="C110" s="862"/>
      <c r="D110" s="862" t="s">
        <v>64</v>
      </c>
      <c r="E110" s="866">
        <v>2.7</v>
      </c>
      <c r="F110" s="866">
        <v>2.8</v>
      </c>
      <c r="G110" s="863">
        <v>2.8</v>
      </c>
      <c r="H110" s="863"/>
      <c r="I110" s="864">
        <v>2.8</v>
      </c>
      <c r="J110" s="864" t="s">
        <v>513</v>
      </c>
      <c r="K110" s="864">
        <v>2.9</v>
      </c>
      <c r="L110" s="865">
        <v>3</v>
      </c>
      <c r="M110" s="865">
        <v>3.1</v>
      </c>
      <c r="N110" s="867">
        <v>3.4</v>
      </c>
      <c r="O110" s="849" t="s">
        <v>64</v>
      </c>
      <c r="P110" s="849" t="s">
        <v>64</v>
      </c>
      <c r="Q110" s="849" t="s">
        <v>1266</v>
      </c>
      <c r="R110" s="849" t="s">
        <v>260</v>
      </c>
      <c r="S110" s="849" t="s">
        <v>260</v>
      </c>
      <c r="T110" s="849" t="s">
        <v>64</v>
      </c>
      <c r="U110" s="850" t="s">
        <v>64</v>
      </c>
      <c r="V110" s="740"/>
      <c r="X110" s="851"/>
    </row>
    <row r="111" spans="2:27">
      <c r="B111" s="861" t="s">
        <v>537</v>
      </c>
      <c r="C111" s="862"/>
      <c r="D111" s="862" t="s">
        <v>64</v>
      </c>
      <c r="E111" s="866">
        <v>1.9</v>
      </c>
      <c r="F111" s="866">
        <v>1.9</v>
      </c>
      <c r="G111" s="863">
        <v>1.9</v>
      </c>
      <c r="H111" s="863"/>
      <c r="I111" s="864">
        <v>1.9</v>
      </c>
      <c r="J111" s="864" t="s">
        <v>513</v>
      </c>
      <c r="K111" s="864">
        <v>1.9</v>
      </c>
      <c r="L111" s="865">
        <v>1.9</v>
      </c>
      <c r="M111" s="865">
        <v>1.9</v>
      </c>
      <c r="N111" s="867">
        <v>2.1</v>
      </c>
      <c r="O111" s="849" t="s">
        <v>64</v>
      </c>
      <c r="P111" s="849" t="s">
        <v>64</v>
      </c>
      <c r="Q111" s="849" t="s">
        <v>1266</v>
      </c>
      <c r="R111" s="849" t="s">
        <v>260</v>
      </c>
      <c r="S111" s="849" t="s">
        <v>260</v>
      </c>
      <c r="T111" s="849" t="s">
        <v>64</v>
      </c>
      <c r="U111" s="850" t="s">
        <v>64</v>
      </c>
      <c r="V111" s="740"/>
      <c r="X111" s="851"/>
    </row>
    <row r="112" spans="2:27">
      <c r="B112" s="861" t="s">
        <v>538</v>
      </c>
      <c r="C112" s="862"/>
      <c r="D112" s="862" t="s">
        <v>64</v>
      </c>
      <c r="E112" s="866">
        <v>3.6</v>
      </c>
      <c r="F112" s="866">
        <v>3.7</v>
      </c>
      <c r="G112" s="863">
        <v>3.7</v>
      </c>
      <c r="H112" s="863"/>
      <c r="I112" s="864">
        <v>3.7</v>
      </c>
      <c r="J112" s="864" t="s">
        <v>513</v>
      </c>
      <c r="K112" s="864">
        <v>3.9</v>
      </c>
      <c r="L112" s="865">
        <v>4.0999999999999996</v>
      </c>
      <c r="M112" s="865">
        <v>4.3</v>
      </c>
      <c r="N112" s="867">
        <v>4.7</v>
      </c>
      <c r="O112" s="849" t="s">
        <v>64</v>
      </c>
      <c r="P112" s="849" t="s">
        <v>64</v>
      </c>
      <c r="Q112" s="849" t="s">
        <v>1266</v>
      </c>
      <c r="R112" s="849" t="s">
        <v>260</v>
      </c>
      <c r="S112" s="849" t="s">
        <v>260</v>
      </c>
      <c r="T112" s="849" t="s">
        <v>64</v>
      </c>
      <c r="U112" s="850" t="s">
        <v>64</v>
      </c>
      <c r="V112" s="740"/>
      <c r="X112" s="851"/>
    </row>
    <row r="113" spans="2:24">
      <c r="B113" s="861" t="s">
        <v>539</v>
      </c>
      <c r="C113" s="862"/>
      <c r="D113" s="862" t="s">
        <v>64</v>
      </c>
      <c r="E113" s="866">
        <v>2.8</v>
      </c>
      <c r="F113" s="866">
        <v>2.8</v>
      </c>
      <c r="G113" s="863">
        <v>2.8</v>
      </c>
      <c r="H113" s="863"/>
      <c r="I113" s="864">
        <v>2.8</v>
      </c>
      <c r="J113" s="864" t="s">
        <v>513</v>
      </c>
      <c r="K113" s="864">
        <v>2.8</v>
      </c>
      <c r="L113" s="865">
        <v>2.8</v>
      </c>
      <c r="M113" s="865">
        <v>2.8</v>
      </c>
      <c r="N113" s="867">
        <v>3</v>
      </c>
      <c r="O113" s="849" t="s">
        <v>64</v>
      </c>
      <c r="P113" s="849" t="s">
        <v>64</v>
      </c>
      <c r="Q113" s="849" t="s">
        <v>1266</v>
      </c>
      <c r="R113" s="849" t="s">
        <v>260</v>
      </c>
      <c r="S113" s="849" t="s">
        <v>260</v>
      </c>
      <c r="T113" s="849" t="s">
        <v>64</v>
      </c>
      <c r="U113" s="850" t="s">
        <v>64</v>
      </c>
      <c r="V113" s="740"/>
      <c r="X113" s="851"/>
    </row>
    <row r="114" spans="2:24">
      <c r="B114" s="861" t="s">
        <v>540</v>
      </c>
      <c r="C114" s="862"/>
      <c r="D114" s="862" t="s">
        <v>64</v>
      </c>
      <c r="E114" s="866">
        <v>5.4</v>
      </c>
      <c r="F114" s="866">
        <v>5.6</v>
      </c>
      <c r="G114" s="863">
        <v>5.6</v>
      </c>
      <c r="H114" s="863"/>
      <c r="I114" s="864">
        <v>5.6</v>
      </c>
      <c r="J114" s="864" t="s">
        <v>513</v>
      </c>
      <c r="K114" s="864">
        <v>5.8</v>
      </c>
      <c r="L114" s="865">
        <v>6.1</v>
      </c>
      <c r="M114" s="865">
        <v>6.3</v>
      </c>
      <c r="N114" s="867">
        <v>6.9</v>
      </c>
      <c r="O114" s="849" t="s">
        <v>64</v>
      </c>
      <c r="P114" s="849" t="s">
        <v>64</v>
      </c>
      <c r="Q114" s="849" t="s">
        <v>1266</v>
      </c>
      <c r="R114" s="849" t="s">
        <v>260</v>
      </c>
      <c r="S114" s="849" t="s">
        <v>260</v>
      </c>
      <c r="T114" s="849" t="s">
        <v>64</v>
      </c>
      <c r="U114" s="850" t="s">
        <v>64</v>
      </c>
      <c r="V114" s="740"/>
      <c r="X114" s="851"/>
    </row>
    <row r="115" spans="2:24">
      <c r="B115" s="861" t="s">
        <v>541</v>
      </c>
      <c r="C115" s="862"/>
      <c r="D115" s="862" t="s">
        <v>64</v>
      </c>
      <c r="E115" s="866">
        <v>4.3</v>
      </c>
      <c r="F115" s="866">
        <v>4.3</v>
      </c>
      <c r="G115" s="863">
        <v>4.3</v>
      </c>
      <c r="H115" s="863"/>
      <c r="I115" s="864">
        <v>4.3</v>
      </c>
      <c r="J115" s="864" t="s">
        <v>513</v>
      </c>
      <c r="K115" s="864">
        <v>4.3</v>
      </c>
      <c r="L115" s="865">
        <v>4.3</v>
      </c>
      <c r="M115" s="865">
        <v>4.3</v>
      </c>
      <c r="N115" s="867">
        <v>4.7</v>
      </c>
      <c r="O115" s="849" t="s">
        <v>64</v>
      </c>
      <c r="P115" s="849" t="s">
        <v>64</v>
      </c>
      <c r="Q115" s="849" t="s">
        <v>1266</v>
      </c>
      <c r="R115" s="849" t="s">
        <v>260</v>
      </c>
      <c r="S115" s="849" t="s">
        <v>260</v>
      </c>
      <c r="T115" s="849" t="s">
        <v>64</v>
      </c>
      <c r="U115" s="850" t="s">
        <v>64</v>
      </c>
      <c r="V115" s="740"/>
      <c r="X115" s="851"/>
    </row>
    <row r="116" spans="2:24">
      <c r="B116" s="861" t="s">
        <v>542</v>
      </c>
      <c r="C116" s="862"/>
      <c r="D116" s="862" t="s">
        <v>64</v>
      </c>
      <c r="E116" s="866">
        <v>8.4</v>
      </c>
      <c r="F116" s="866">
        <v>8.6999999999999993</v>
      </c>
      <c r="G116" s="863">
        <v>8.6999999999999993</v>
      </c>
      <c r="H116" s="863"/>
      <c r="I116" s="864">
        <v>8.6999999999999993</v>
      </c>
      <c r="J116" s="864" t="s">
        <v>513</v>
      </c>
      <c r="K116" s="864">
        <v>9.3000000000000007</v>
      </c>
      <c r="L116" s="865">
        <v>9.8000000000000007</v>
      </c>
      <c r="M116" s="865">
        <v>10.199999999999999</v>
      </c>
      <c r="N116" s="867">
        <v>11</v>
      </c>
      <c r="O116" s="849" t="s">
        <v>64</v>
      </c>
      <c r="P116" s="849" t="s">
        <v>64</v>
      </c>
      <c r="Q116" s="849" t="s">
        <v>1266</v>
      </c>
      <c r="R116" s="849" t="s">
        <v>260</v>
      </c>
      <c r="S116" s="849" t="s">
        <v>260</v>
      </c>
      <c r="T116" s="849" t="s">
        <v>64</v>
      </c>
      <c r="U116" s="850" t="s">
        <v>64</v>
      </c>
      <c r="V116" s="740"/>
      <c r="X116" s="851"/>
    </row>
    <row r="117" spans="2:24">
      <c r="B117" s="870" t="s">
        <v>1272</v>
      </c>
      <c r="C117" s="862"/>
      <c r="D117" s="862" t="s">
        <v>64</v>
      </c>
      <c r="E117" s="866"/>
      <c r="F117" s="866"/>
      <c r="G117" s="863"/>
      <c r="H117" s="863"/>
      <c r="I117" s="864"/>
      <c r="J117" s="864"/>
      <c r="K117" s="864">
        <v>1</v>
      </c>
      <c r="L117" s="865">
        <v>1</v>
      </c>
      <c r="M117" s="865">
        <v>1</v>
      </c>
      <c r="N117" s="867">
        <v>1.1000000000000001</v>
      </c>
      <c r="O117" s="849" t="s">
        <v>64</v>
      </c>
      <c r="P117" s="849" t="s">
        <v>64</v>
      </c>
      <c r="Q117" s="849" t="s">
        <v>1266</v>
      </c>
      <c r="R117" s="849" t="s">
        <v>260</v>
      </c>
      <c r="S117" s="849" t="s">
        <v>260</v>
      </c>
      <c r="T117" s="849" t="s">
        <v>64</v>
      </c>
      <c r="U117" s="850" t="s">
        <v>64</v>
      </c>
      <c r="V117" s="740"/>
      <c r="X117" s="851"/>
    </row>
    <row r="118" spans="2:24">
      <c r="B118" s="870" t="s">
        <v>1273</v>
      </c>
      <c r="C118" s="862"/>
      <c r="D118" s="862" t="s">
        <v>64</v>
      </c>
      <c r="E118" s="866">
        <v>1.6</v>
      </c>
      <c r="F118" s="866">
        <v>1.7</v>
      </c>
      <c r="G118" s="863">
        <v>1.7</v>
      </c>
      <c r="H118" s="863"/>
      <c r="I118" s="864">
        <v>1.7</v>
      </c>
      <c r="J118" s="864" t="s">
        <v>513</v>
      </c>
      <c r="K118" s="864">
        <v>1.8</v>
      </c>
      <c r="L118" s="865">
        <v>1.9</v>
      </c>
      <c r="M118" s="865">
        <v>2</v>
      </c>
      <c r="N118" s="867">
        <v>2.2000000000000002</v>
      </c>
      <c r="O118" s="849" t="s">
        <v>64</v>
      </c>
      <c r="P118" s="849" t="s">
        <v>64</v>
      </c>
      <c r="Q118" s="849" t="s">
        <v>1266</v>
      </c>
      <c r="R118" s="849" t="s">
        <v>260</v>
      </c>
      <c r="S118" s="849" t="s">
        <v>260</v>
      </c>
      <c r="T118" s="849" t="s">
        <v>64</v>
      </c>
      <c r="U118" s="850" t="s">
        <v>64</v>
      </c>
      <c r="V118" s="740"/>
      <c r="X118" s="851"/>
    </row>
    <row r="119" spans="2:24">
      <c r="B119" s="861" t="s">
        <v>543</v>
      </c>
      <c r="C119" s="862"/>
      <c r="D119" s="862" t="s">
        <v>64</v>
      </c>
      <c r="E119" s="866">
        <v>1.5</v>
      </c>
      <c r="F119" s="866">
        <v>1.5</v>
      </c>
      <c r="G119" s="863">
        <v>1.5</v>
      </c>
      <c r="H119" s="863"/>
      <c r="I119" s="864">
        <v>1.5</v>
      </c>
      <c r="J119" s="864" t="s">
        <v>513</v>
      </c>
      <c r="K119" s="864">
        <v>1.5</v>
      </c>
      <c r="L119" s="865">
        <v>1.5</v>
      </c>
      <c r="M119" s="865">
        <v>1.5</v>
      </c>
      <c r="N119" s="867">
        <v>1.6</v>
      </c>
      <c r="O119" s="849" t="s">
        <v>64</v>
      </c>
      <c r="P119" s="849" t="s">
        <v>64</v>
      </c>
      <c r="Q119" s="849" t="s">
        <v>1266</v>
      </c>
      <c r="R119" s="849" t="s">
        <v>260</v>
      </c>
      <c r="S119" s="849" t="s">
        <v>260</v>
      </c>
      <c r="T119" s="849" t="s">
        <v>64</v>
      </c>
      <c r="U119" s="850" t="s">
        <v>64</v>
      </c>
      <c r="V119" s="740"/>
      <c r="X119" s="851"/>
    </row>
    <row r="120" spans="2:24">
      <c r="B120" s="861" t="s">
        <v>544</v>
      </c>
      <c r="C120" s="862"/>
      <c r="D120" s="862" t="s">
        <v>64</v>
      </c>
      <c r="E120" s="866">
        <v>2.7</v>
      </c>
      <c r="F120" s="866">
        <v>2.8</v>
      </c>
      <c r="G120" s="863">
        <v>2.8</v>
      </c>
      <c r="H120" s="863"/>
      <c r="I120" s="864">
        <v>2.8</v>
      </c>
      <c r="J120" s="864" t="s">
        <v>513</v>
      </c>
      <c r="K120" s="864">
        <v>2.9</v>
      </c>
      <c r="L120" s="865">
        <v>3</v>
      </c>
      <c r="M120" s="865">
        <v>3.1</v>
      </c>
      <c r="N120" s="867">
        <v>3.4</v>
      </c>
      <c r="O120" s="849" t="s">
        <v>64</v>
      </c>
      <c r="P120" s="849" t="s">
        <v>64</v>
      </c>
      <c r="Q120" s="849" t="s">
        <v>1266</v>
      </c>
      <c r="R120" s="849" t="s">
        <v>260</v>
      </c>
      <c r="S120" s="849" t="s">
        <v>260</v>
      </c>
      <c r="T120" s="849" t="s">
        <v>64</v>
      </c>
      <c r="U120" s="850" t="s">
        <v>64</v>
      </c>
      <c r="V120" s="740"/>
      <c r="X120" s="851"/>
    </row>
    <row r="121" spans="2:24">
      <c r="B121" s="861" t="s">
        <v>545</v>
      </c>
      <c r="C121" s="862"/>
      <c r="D121" s="862" t="s">
        <v>64</v>
      </c>
      <c r="E121" s="866">
        <v>1.9</v>
      </c>
      <c r="F121" s="866">
        <v>1.9</v>
      </c>
      <c r="G121" s="863">
        <v>1.9</v>
      </c>
      <c r="H121" s="863"/>
      <c r="I121" s="864">
        <v>1.9</v>
      </c>
      <c r="J121" s="864" t="s">
        <v>513</v>
      </c>
      <c r="K121" s="864">
        <v>1.9</v>
      </c>
      <c r="L121" s="865">
        <v>1.9</v>
      </c>
      <c r="M121" s="865">
        <v>1.9</v>
      </c>
      <c r="N121" s="867">
        <v>2.1</v>
      </c>
      <c r="O121" s="849" t="s">
        <v>64</v>
      </c>
      <c r="P121" s="849" t="s">
        <v>64</v>
      </c>
      <c r="Q121" s="849" t="s">
        <v>1266</v>
      </c>
      <c r="R121" s="849" t="s">
        <v>260</v>
      </c>
      <c r="S121" s="849" t="s">
        <v>260</v>
      </c>
      <c r="T121" s="849" t="s">
        <v>64</v>
      </c>
      <c r="U121" s="850" t="s">
        <v>64</v>
      </c>
      <c r="V121" s="740"/>
      <c r="X121" s="851"/>
    </row>
    <row r="122" spans="2:24">
      <c r="B122" s="861" t="s">
        <v>546</v>
      </c>
      <c r="C122" s="862"/>
      <c r="D122" s="862" t="s">
        <v>64</v>
      </c>
      <c r="E122" s="866">
        <v>3.6</v>
      </c>
      <c r="F122" s="866">
        <v>3.7</v>
      </c>
      <c r="G122" s="863">
        <v>3.7</v>
      </c>
      <c r="H122" s="863"/>
      <c r="I122" s="864">
        <v>3.7</v>
      </c>
      <c r="J122" s="864" t="s">
        <v>513</v>
      </c>
      <c r="K122" s="864">
        <v>3.9</v>
      </c>
      <c r="L122" s="865">
        <v>4.0999999999999996</v>
      </c>
      <c r="M122" s="865">
        <v>4.3</v>
      </c>
      <c r="N122" s="867">
        <v>4.7</v>
      </c>
      <c r="O122" s="849" t="s">
        <v>64</v>
      </c>
      <c r="P122" s="849" t="s">
        <v>64</v>
      </c>
      <c r="Q122" s="849" t="s">
        <v>1266</v>
      </c>
      <c r="R122" s="849" t="s">
        <v>260</v>
      </c>
      <c r="S122" s="849" t="s">
        <v>260</v>
      </c>
      <c r="T122" s="849" t="s">
        <v>64</v>
      </c>
      <c r="U122" s="850" t="s">
        <v>64</v>
      </c>
      <c r="V122" s="740"/>
      <c r="X122" s="851"/>
    </row>
    <row r="123" spans="2:24">
      <c r="B123" s="861" t="s">
        <v>547</v>
      </c>
      <c r="C123" s="862"/>
      <c r="D123" s="862" t="s">
        <v>64</v>
      </c>
      <c r="E123" s="866">
        <v>2.8</v>
      </c>
      <c r="F123" s="866">
        <v>2.8</v>
      </c>
      <c r="G123" s="863">
        <v>2.8</v>
      </c>
      <c r="H123" s="863"/>
      <c r="I123" s="864">
        <v>2.8</v>
      </c>
      <c r="J123" s="864" t="s">
        <v>513</v>
      </c>
      <c r="K123" s="864">
        <v>2.8</v>
      </c>
      <c r="L123" s="865">
        <v>2.8</v>
      </c>
      <c r="M123" s="865">
        <v>2.8</v>
      </c>
      <c r="N123" s="867">
        <v>3</v>
      </c>
      <c r="O123" s="849" t="s">
        <v>64</v>
      </c>
      <c r="P123" s="849" t="s">
        <v>64</v>
      </c>
      <c r="Q123" s="849" t="s">
        <v>1266</v>
      </c>
      <c r="R123" s="849" t="s">
        <v>260</v>
      </c>
      <c r="S123" s="849" t="s">
        <v>260</v>
      </c>
      <c r="T123" s="849" t="s">
        <v>64</v>
      </c>
      <c r="U123" s="850" t="s">
        <v>64</v>
      </c>
      <c r="V123" s="740"/>
      <c r="X123" s="851"/>
    </row>
    <row r="124" spans="2:24">
      <c r="B124" s="861" t="s">
        <v>548</v>
      </c>
      <c r="C124" s="862"/>
      <c r="D124" s="862" t="s">
        <v>64</v>
      </c>
      <c r="E124" s="866">
        <v>5.4</v>
      </c>
      <c r="F124" s="866">
        <v>5.6</v>
      </c>
      <c r="G124" s="863">
        <v>5.6</v>
      </c>
      <c r="H124" s="863"/>
      <c r="I124" s="864">
        <v>5.6</v>
      </c>
      <c r="J124" s="864" t="s">
        <v>513</v>
      </c>
      <c r="K124" s="864">
        <v>5.8</v>
      </c>
      <c r="L124" s="865">
        <v>6.1</v>
      </c>
      <c r="M124" s="865">
        <v>6.3</v>
      </c>
      <c r="N124" s="867">
        <v>6.9</v>
      </c>
      <c r="O124" s="849" t="s">
        <v>64</v>
      </c>
      <c r="P124" s="849" t="s">
        <v>64</v>
      </c>
      <c r="Q124" s="849" t="s">
        <v>1266</v>
      </c>
      <c r="R124" s="849" t="s">
        <v>260</v>
      </c>
      <c r="S124" s="849" t="s">
        <v>260</v>
      </c>
      <c r="T124" s="849" t="s">
        <v>64</v>
      </c>
      <c r="U124" s="850" t="s">
        <v>64</v>
      </c>
      <c r="V124" s="740"/>
      <c r="X124" s="851"/>
    </row>
    <row r="125" spans="2:24">
      <c r="B125" s="861" t="s">
        <v>549</v>
      </c>
      <c r="C125" s="862"/>
      <c r="D125" s="862" t="s">
        <v>64</v>
      </c>
      <c r="E125" s="866">
        <v>30.5</v>
      </c>
      <c r="F125" s="866">
        <v>31.3</v>
      </c>
      <c r="G125" s="863">
        <v>31.9</v>
      </c>
      <c r="H125" s="863"/>
      <c r="I125" s="864">
        <v>31.9</v>
      </c>
      <c r="J125" s="864">
        <v>32.6</v>
      </c>
      <c r="K125" s="864">
        <v>32.6</v>
      </c>
      <c r="L125" s="865">
        <v>34</v>
      </c>
      <c r="M125" s="865">
        <v>35.1</v>
      </c>
      <c r="N125" s="867">
        <v>38.1</v>
      </c>
      <c r="O125" s="849" t="s">
        <v>64</v>
      </c>
      <c r="P125" s="849" t="s">
        <v>64</v>
      </c>
      <c r="Q125" s="849" t="s">
        <v>1266</v>
      </c>
      <c r="R125" s="869" t="s">
        <v>261</v>
      </c>
      <c r="S125" s="869" t="s">
        <v>261</v>
      </c>
      <c r="T125" s="849" t="s">
        <v>64</v>
      </c>
      <c r="U125" s="850" t="s">
        <v>64</v>
      </c>
      <c r="V125" s="740"/>
      <c r="X125" s="851"/>
    </row>
    <row r="126" spans="2:24">
      <c r="B126" s="861" t="s">
        <v>550</v>
      </c>
      <c r="C126" s="862"/>
      <c r="D126" s="862" t="s">
        <v>64</v>
      </c>
      <c r="E126" s="866">
        <v>45.7</v>
      </c>
      <c r="F126" s="866">
        <v>46.9</v>
      </c>
      <c r="G126" s="863">
        <v>47.8</v>
      </c>
      <c r="H126" s="863"/>
      <c r="I126" s="864">
        <v>47.8</v>
      </c>
      <c r="J126" s="864">
        <v>49</v>
      </c>
      <c r="K126" s="864">
        <v>49</v>
      </c>
      <c r="L126" s="865">
        <v>51</v>
      </c>
      <c r="M126" s="865">
        <v>52.6</v>
      </c>
      <c r="N126" s="867">
        <v>57.1</v>
      </c>
      <c r="O126" s="849" t="s">
        <v>64</v>
      </c>
      <c r="P126" s="849" t="s">
        <v>64</v>
      </c>
      <c r="Q126" s="849" t="s">
        <v>1266</v>
      </c>
      <c r="R126" s="869" t="s">
        <v>261</v>
      </c>
      <c r="S126" s="869" t="s">
        <v>261</v>
      </c>
      <c r="T126" s="849" t="s">
        <v>64</v>
      </c>
      <c r="U126" s="850" t="s">
        <v>64</v>
      </c>
      <c r="V126" s="740"/>
      <c r="X126" s="851"/>
    </row>
    <row r="127" spans="2:24">
      <c r="B127" s="861" t="s">
        <v>551</v>
      </c>
      <c r="C127" s="862"/>
      <c r="D127" s="862" t="s">
        <v>64</v>
      </c>
      <c r="E127" s="866">
        <v>93.4</v>
      </c>
      <c r="F127" s="866">
        <v>96</v>
      </c>
      <c r="G127" s="863">
        <v>97.7</v>
      </c>
      <c r="H127" s="863"/>
      <c r="I127" s="864">
        <v>97.7</v>
      </c>
      <c r="J127" s="864">
        <v>99.5</v>
      </c>
      <c r="K127" s="864">
        <v>101.6</v>
      </c>
      <c r="L127" s="865">
        <v>106.2</v>
      </c>
      <c r="M127" s="865">
        <v>112.6</v>
      </c>
      <c r="N127" s="867">
        <v>122.2</v>
      </c>
      <c r="O127" s="849" t="s">
        <v>64</v>
      </c>
      <c r="P127" s="849" t="s">
        <v>64</v>
      </c>
      <c r="Q127" s="849" t="s">
        <v>1266</v>
      </c>
      <c r="R127" s="869" t="s">
        <v>261</v>
      </c>
      <c r="S127" s="869" t="s">
        <v>261</v>
      </c>
      <c r="T127" s="849" t="s">
        <v>64</v>
      </c>
      <c r="U127" s="850" t="s">
        <v>64</v>
      </c>
      <c r="V127" s="740"/>
      <c r="X127" s="851"/>
    </row>
    <row r="128" spans="2:24">
      <c r="B128" s="861" t="s">
        <v>552</v>
      </c>
      <c r="C128" s="862"/>
      <c r="D128" s="862" t="s">
        <v>64</v>
      </c>
      <c r="E128" s="866">
        <v>131</v>
      </c>
      <c r="F128" s="866">
        <v>134.5</v>
      </c>
      <c r="G128" s="863">
        <v>137.19999999999999</v>
      </c>
      <c r="H128" s="863"/>
      <c r="I128" s="864">
        <v>137.19999999999999</v>
      </c>
      <c r="J128" s="864">
        <v>139.9</v>
      </c>
      <c r="K128" s="864">
        <v>144</v>
      </c>
      <c r="L128" s="865">
        <v>150.4</v>
      </c>
      <c r="M128" s="865">
        <v>159.5</v>
      </c>
      <c r="N128" s="867">
        <v>173.1</v>
      </c>
      <c r="O128" s="849" t="s">
        <v>64</v>
      </c>
      <c r="P128" s="849" t="s">
        <v>64</v>
      </c>
      <c r="Q128" s="849" t="s">
        <v>1266</v>
      </c>
      <c r="R128" s="869" t="s">
        <v>261</v>
      </c>
      <c r="S128" s="869" t="s">
        <v>261</v>
      </c>
      <c r="T128" s="849" t="s">
        <v>64</v>
      </c>
      <c r="U128" s="850" t="s">
        <v>64</v>
      </c>
      <c r="V128" s="740"/>
      <c r="X128" s="851"/>
    </row>
    <row r="129" spans="1:24">
      <c r="B129" s="874" t="s">
        <v>553</v>
      </c>
      <c r="C129" s="875">
        <v>8185</v>
      </c>
      <c r="D129" s="862" t="s">
        <v>64</v>
      </c>
      <c r="E129" s="866">
        <v>2.1</v>
      </c>
      <c r="F129" s="866">
        <v>2.1</v>
      </c>
      <c r="G129" s="863">
        <v>2.1</v>
      </c>
      <c r="H129" s="863"/>
      <c r="I129" s="864">
        <v>2.1</v>
      </c>
      <c r="J129" s="864">
        <v>2.2000000000000002</v>
      </c>
      <c r="K129" s="864">
        <v>2.2000000000000002</v>
      </c>
      <c r="L129" s="865">
        <v>2.2000000000000002</v>
      </c>
      <c r="M129" s="865">
        <v>2.2000000000000002</v>
      </c>
      <c r="N129" s="867">
        <v>2.4</v>
      </c>
      <c r="O129" s="849" t="s">
        <v>64</v>
      </c>
      <c r="P129" s="849" t="s">
        <v>64</v>
      </c>
      <c r="Q129" s="849" t="s">
        <v>1266</v>
      </c>
      <c r="R129" s="849" t="s">
        <v>260</v>
      </c>
      <c r="S129" s="849" t="s">
        <v>260</v>
      </c>
      <c r="T129" s="849" t="s">
        <v>64</v>
      </c>
      <c r="U129" s="850" t="s">
        <v>64</v>
      </c>
      <c r="V129" s="740"/>
      <c r="X129" s="851"/>
    </row>
    <row r="130" spans="1:24">
      <c r="B130" s="874" t="s">
        <v>554</v>
      </c>
      <c r="C130" s="875">
        <v>8186</v>
      </c>
      <c r="D130" s="862" t="s">
        <v>64</v>
      </c>
      <c r="E130" s="866">
        <v>3.1</v>
      </c>
      <c r="F130" s="866">
        <v>3.2</v>
      </c>
      <c r="G130" s="863">
        <v>3.2</v>
      </c>
      <c r="H130" s="863"/>
      <c r="I130" s="864">
        <v>3.2</v>
      </c>
      <c r="J130" s="864">
        <v>3.3</v>
      </c>
      <c r="K130" s="864">
        <v>3.3</v>
      </c>
      <c r="L130" s="865">
        <v>3.3</v>
      </c>
      <c r="M130" s="865">
        <v>3.3</v>
      </c>
      <c r="N130" s="867">
        <v>3.6</v>
      </c>
      <c r="O130" s="849" t="s">
        <v>64</v>
      </c>
      <c r="P130" s="849" t="s">
        <v>64</v>
      </c>
      <c r="Q130" s="849" t="s">
        <v>1266</v>
      </c>
      <c r="R130" s="849" t="s">
        <v>260</v>
      </c>
      <c r="S130" s="849" t="s">
        <v>260</v>
      </c>
      <c r="T130" s="849" t="s">
        <v>64</v>
      </c>
      <c r="U130" s="850" t="s">
        <v>64</v>
      </c>
      <c r="V130" s="740"/>
      <c r="X130" s="851"/>
    </row>
    <row r="131" spans="1:24">
      <c r="B131" s="870" t="s">
        <v>1274</v>
      </c>
      <c r="C131" s="862"/>
      <c r="D131" s="862" t="s">
        <v>64</v>
      </c>
      <c r="E131" s="866">
        <v>10</v>
      </c>
      <c r="F131" s="866">
        <v>10.199999999999999</v>
      </c>
      <c r="G131" s="863">
        <v>10.199999999999999</v>
      </c>
      <c r="H131" s="863"/>
      <c r="I131" s="864">
        <v>10.199999999999999</v>
      </c>
      <c r="J131" s="864" t="s">
        <v>513</v>
      </c>
      <c r="K131" s="864">
        <v>10.3</v>
      </c>
      <c r="L131" s="865">
        <v>10.8</v>
      </c>
      <c r="M131" s="865">
        <v>10.8</v>
      </c>
      <c r="N131" s="867">
        <v>11.7</v>
      </c>
      <c r="O131" s="849" t="s">
        <v>64</v>
      </c>
      <c r="P131" s="849" t="s">
        <v>64</v>
      </c>
      <c r="Q131" s="849" t="s">
        <v>1266</v>
      </c>
      <c r="R131" s="869" t="s">
        <v>261</v>
      </c>
      <c r="S131" s="869" t="s">
        <v>261</v>
      </c>
      <c r="T131" s="849" t="s">
        <v>64</v>
      </c>
      <c r="U131" s="850" t="s">
        <v>64</v>
      </c>
      <c r="V131" s="740"/>
      <c r="X131" s="851"/>
    </row>
    <row r="132" spans="1:24">
      <c r="B132" s="870" t="s">
        <v>1275</v>
      </c>
      <c r="C132" s="862"/>
      <c r="D132" s="862" t="s">
        <v>64</v>
      </c>
      <c r="E132" s="866">
        <v>20</v>
      </c>
      <c r="F132" s="866">
        <v>20.399999999999999</v>
      </c>
      <c r="G132" s="863">
        <v>20.399999999999999</v>
      </c>
      <c r="H132" s="863"/>
      <c r="I132" s="864">
        <v>20.399999999999999</v>
      </c>
      <c r="J132" s="864" t="s">
        <v>513</v>
      </c>
      <c r="K132" s="864">
        <v>20.6</v>
      </c>
      <c r="L132" s="865">
        <v>21.5</v>
      </c>
      <c r="M132" s="865">
        <v>21.5</v>
      </c>
      <c r="N132" s="867">
        <v>23.4</v>
      </c>
      <c r="O132" s="849" t="s">
        <v>64</v>
      </c>
      <c r="P132" s="849" t="s">
        <v>64</v>
      </c>
      <c r="Q132" s="849" t="s">
        <v>1266</v>
      </c>
      <c r="R132" s="869" t="s">
        <v>261</v>
      </c>
      <c r="S132" s="869" t="s">
        <v>261</v>
      </c>
      <c r="T132" s="849" t="s">
        <v>64</v>
      </c>
      <c r="U132" s="850" t="s">
        <v>64</v>
      </c>
      <c r="V132" s="740"/>
      <c r="X132" s="851"/>
    </row>
    <row r="133" spans="1:24">
      <c r="B133" s="870" t="s">
        <v>1276</v>
      </c>
      <c r="C133" s="862"/>
      <c r="D133" s="862" t="s">
        <v>64</v>
      </c>
      <c r="E133" s="866">
        <v>30.5</v>
      </c>
      <c r="F133" s="866">
        <v>31</v>
      </c>
      <c r="G133" s="863">
        <v>31.5</v>
      </c>
      <c r="H133" s="863"/>
      <c r="I133" s="864">
        <v>30.3</v>
      </c>
      <c r="J133" s="864" t="s">
        <v>513</v>
      </c>
      <c r="K133" s="864">
        <v>30.6</v>
      </c>
      <c r="L133" s="865">
        <v>31.9</v>
      </c>
      <c r="M133" s="865">
        <v>31.9</v>
      </c>
      <c r="N133" s="867">
        <v>34.799999999999997</v>
      </c>
      <c r="O133" s="849" t="s">
        <v>64</v>
      </c>
      <c r="P133" s="849" t="s">
        <v>64</v>
      </c>
      <c r="Q133" s="849" t="s">
        <v>1266</v>
      </c>
      <c r="R133" s="869" t="s">
        <v>261</v>
      </c>
      <c r="S133" s="869" t="s">
        <v>261</v>
      </c>
      <c r="T133" s="849" t="s">
        <v>64</v>
      </c>
      <c r="U133" s="850" t="s">
        <v>64</v>
      </c>
      <c r="V133" s="740"/>
      <c r="X133" s="851"/>
    </row>
    <row r="134" spans="1:24">
      <c r="B134" s="870" t="s">
        <v>1277</v>
      </c>
      <c r="C134" s="862"/>
      <c r="D134" s="862" t="s">
        <v>64</v>
      </c>
      <c r="E134" s="866">
        <v>45</v>
      </c>
      <c r="F134" s="866">
        <v>46</v>
      </c>
      <c r="G134" s="863">
        <v>47</v>
      </c>
      <c r="H134" s="863"/>
      <c r="I134" s="864">
        <v>45.2</v>
      </c>
      <c r="J134" s="864" t="s">
        <v>513</v>
      </c>
      <c r="K134" s="864">
        <v>45.7</v>
      </c>
      <c r="L134" s="865">
        <v>47.9</v>
      </c>
      <c r="M134" s="865">
        <v>47.9</v>
      </c>
      <c r="N134" s="867">
        <v>52.2</v>
      </c>
      <c r="O134" s="849" t="s">
        <v>64</v>
      </c>
      <c r="P134" s="849" t="s">
        <v>64</v>
      </c>
      <c r="Q134" s="849" t="s">
        <v>1266</v>
      </c>
      <c r="R134" s="869" t="s">
        <v>261</v>
      </c>
      <c r="S134" s="869" t="s">
        <v>261</v>
      </c>
      <c r="T134" s="849" t="s">
        <v>64</v>
      </c>
      <c r="U134" s="850" t="s">
        <v>64</v>
      </c>
      <c r="V134" s="740"/>
      <c r="X134" s="851"/>
    </row>
    <row r="135" spans="1:24">
      <c r="A135" s="876"/>
      <c r="B135" s="870" t="s">
        <v>1278</v>
      </c>
      <c r="C135" s="862"/>
      <c r="D135" s="862" t="s">
        <v>64</v>
      </c>
      <c r="E135" s="866">
        <v>60</v>
      </c>
      <c r="F135" s="866">
        <v>62</v>
      </c>
      <c r="G135" s="863">
        <v>62</v>
      </c>
      <c r="H135" s="863"/>
      <c r="I135" s="864">
        <v>59.9</v>
      </c>
      <c r="J135" s="864" t="s">
        <v>513</v>
      </c>
      <c r="K135" s="864">
        <v>60.4</v>
      </c>
      <c r="L135" s="865">
        <v>64</v>
      </c>
      <c r="M135" s="865">
        <v>64</v>
      </c>
      <c r="N135" s="867">
        <v>69.8</v>
      </c>
      <c r="O135" s="849" t="s">
        <v>64</v>
      </c>
      <c r="P135" s="849" t="s">
        <v>64</v>
      </c>
      <c r="Q135" s="849" t="s">
        <v>1266</v>
      </c>
      <c r="R135" s="869" t="s">
        <v>261</v>
      </c>
      <c r="S135" s="869" t="s">
        <v>261</v>
      </c>
      <c r="T135" s="849" t="s">
        <v>64</v>
      </c>
      <c r="U135" s="850" t="s">
        <v>64</v>
      </c>
      <c r="V135" s="740"/>
      <c r="X135" s="851"/>
    </row>
    <row r="136" spans="1:24" ht="13.5" thickBot="1">
      <c r="A136" s="877"/>
      <c r="B136" s="870" t="s">
        <v>1279</v>
      </c>
      <c r="C136" s="862"/>
      <c r="D136" s="862" t="s">
        <v>64</v>
      </c>
      <c r="E136" s="866">
        <v>30</v>
      </c>
      <c r="F136" s="866">
        <v>31</v>
      </c>
      <c r="G136" s="863">
        <v>31</v>
      </c>
      <c r="H136" s="863"/>
      <c r="I136" s="864">
        <v>29.9</v>
      </c>
      <c r="J136" s="864" t="s">
        <v>513</v>
      </c>
      <c r="K136" s="864">
        <v>30.2</v>
      </c>
      <c r="L136" s="865">
        <v>32</v>
      </c>
      <c r="M136" s="865">
        <v>32</v>
      </c>
      <c r="N136" s="867">
        <v>34.9</v>
      </c>
      <c r="O136" s="849" t="s">
        <v>64</v>
      </c>
      <c r="P136" s="849" t="s">
        <v>64</v>
      </c>
      <c r="Q136" s="849" t="s">
        <v>1266</v>
      </c>
      <c r="R136" s="869" t="s">
        <v>261</v>
      </c>
      <c r="S136" s="869" t="s">
        <v>261</v>
      </c>
      <c r="T136" s="849" t="s">
        <v>64</v>
      </c>
      <c r="U136" s="850" t="s">
        <v>64</v>
      </c>
      <c r="V136" s="740"/>
      <c r="X136" s="851"/>
    </row>
    <row r="137" spans="1:24">
      <c r="B137" s="878" t="s">
        <v>555</v>
      </c>
      <c r="C137" s="747"/>
      <c r="D137" s="747"/>
      <c r="E137" s="879"/>
      <c r="F137" s="879"/>
      <c r="G137" s="781"/>
      <c r="H137" s="781"/>
      <c r="I137" s="782"/>
      <c r="J137" s="782"/>
      <c r="K137" s="782"/>
      <c r="L137" s="860">
        <v>10.1</v>
      </c>
      <c r="M137" s="860"/>
      <c r="N137" s="860">
        <v>10.1</v>
      </c>
      <c r="O137" s="849" t="s">
        <v>64</v>
      </c>
      <c r="P137" s="849" t="s">
        <v>64</v>
      </c>
      <c r="Q137" s="849" t="s">
        <v>260</v>
      </c>
      <c r="R137" s="849" t="s">
        <v>260</v>
      </c>
      <c r="S137" s="849" t="s">
        <v>260</v>
      </c>
      <c r="T137" s="849"/>
      <c r="U137" s="850"/>
      <c r="V137" s="740"/>
      <c r="X137" s="851"/>
    </row>
    <row r="138" spans="1:24">
      <c r="B138" s="878" t="s">
        <v>556</v>
      </c>
      <c r="C138" s="747"/>
      <c r="D138" s="747"/>
      <c r="E138" s="879"/>
      <c r="F138" s="879"/>
      <c r="G138" s="781"/>
      <c r="H138" s="781"/>
      <c r="I138" s="782"/>
      <c r="J138" s="782"/>
      <c r="K138" s="782"/>
      <c r="L138" s="860">
        <v>15</v>
      </c>
      <c r="M138" s="860"/>
      <c r="N138" s="860">
        <v>15</v>
      </c>
      <c r="O138" s="849" t="s">
        <v>64</v>
      </c>
      <c r="P138" s="849" t="s">
        <v>64</v>
      </c>
      <c r="Q138" s="849" t="s">
        <v>260</v>
      </c>
      <c r="R138" s="849" t="s">
        <v>260</v>
      </c>
      <c r="S138" s="849" t="s">
        <v>260</v>
      </c>
      <c r="T138" s="849"/>
      <c r="U138" s="850"/>
      <c r="V138" s="740"/>
      <c r="X138" s="851"/>
    </row>
    <row r="139" spans="1:24">
      <c r="B139" s="878" t="s">
        <v>557</v>
      </c>
      <c r="C139" s="747"/>
      <c r="D139" s="747"/>
      <c r="E139" s="879"/>
      <c r="F139" s="879"/>
      <c r="G139" s="781"/>
      <c r="H139" s="781"/>
      <c r="I139" s="782"/>
      <c r="J139" s="782"/>
      <c r="K139" s="782"/>
      <c r="L139" s="860">
        <v>8.1</v>
      </c>
      <c r="M139" s="860"/>
      <c r="N139" s="860">
        <v>8.1</v>
      </c>
      <c r="O139" s="849" t="s">
        <v>64</v>
      </c>
      <c r="P139" s="849" t="s">
        <v>64</v>
      </c>
      <c r="Q139" s="849" t="s">
        <v>260</v>
      </c>
      <c r="R139" s="849" t="s">
        <v>260</v>
      </c>
      <c r="S139" s="849" t="s">
        <v>260</v>
      </c>
      <c r="T139" s="849"/>
      <c r="U139" s="850"/>
      <c r="V139" s="740"/>
      <c r="X139" s="851"/>
    </row>
    <row r="140" spans="1:24" ht="13.5" thickBot="1">
      <c r="B140" s="880" t="s">
        <v>558</v>
      </c>
      <c r="C140" s="800"/>
      <c r="D140" s="800"/>
      <c r="E140" s="881"/>
      <c r="F140" s="881"/>
      <c r="G140" s="801"/>
      <c r="H140" s="801"/>
      <c r="I140" s="882"/>
      <c r="J140" s="882"/>
      <c r="K140" s="882"/>
      <c r="L140" s="883">
        <v>10.9</v>
      </c>
      <c r="M140" s="883"/>
      <c r="N140" s="883">
        <v>10.9</v>
      </c>
      <c r="O140" s="884" t="s">
        <v>64</v>
      </c>
      <c r="P140" s="884" t="s">
        <v>64</v>
      </c>
      <c r="Q140" s="884" t="s">
        <v>260</v>
      </c>
      <c r="R140" s="884" t="s">
        <v>260</v>
      </c>
      <c r="S140" s="884" t="s">
        <v>260</v>
      </c>
      <c r="T140" s="884"/>
      <c r="U140" s="885"/>
      <c r="V140" s="740"/>
      <c r="X140" s="851"/>
    </row>
    <row r="141" spans="1:24" ht="13.5" thickBot="1">
      <c r="B141" s="725" t="s">
        <v>559</v>
      </c>
      <c r="C141" s="768"/>
      <c r="D141" s="768"/>
      <c r="E141" s="769"/>
      <c r="F141" s="769"/>
      <c r="G141" s="769"/>
      <c r="H141" s="769"/>
      <c r="I141" s="768"/>
      <c r="J141" s="768"/>
      <c r="K141" s="768"/>
      <c r="L141" s="886"/>
      <c r="M141" s="886"/>
      <c r="N141" s="768"/>
      <c r="O141" s="768"/>
      <c r="P141" s="768"/>
      <c r="Q141" s="768"/>
      <c r="R141" s="768"/>
      <c r="S141" s="768"/>
      <c r="T141" s="728"/>
      <c r="U141" s="729"/>
      <c r="V141" s="740"/>
      <c r="X141" s="851"/>
    </row>
    <row r="142" spans="1:24">
      <c r="B142" s="887" t="s">
        <v>560</v>
      </c>
      <c r="C142" s="843">
        <v>65</v>
      </c>
      <c r="D142" s="843"/>
      <c r="E142" s="844">
        <v>6</v>
      </c>
      <c r="F142" s="888">
        <v>7.1</v>
      </c>
      <c r="G142" s="888">
        <v>7.4</v>
      </c>
      <c r="H142" s="888"/>
      <c r="I142" s="889">
        <v>7.4</v>
      </c>
      <c r="J142" s="889"/>
      <c r="K142" s="889">
        <v>7.55</v>
      </c>
      <c r="L142" s="889">
        <v>8.1</v>
      </c>
      <c r="M142" s="889"/>
      <c r="N142" s="889">
        <v>8.1</v>
      </c>
      <c r="O142" s="843" t="s">
        <v>64</v>
      </c>
      <c r="P142" s="843" t="s">
        <v>64</v>
      </c>
      <c r="Q142" s="843" t="s">
        <v>64</v>
      </c>
      <c r="R142" s="843" t="s">
        <v>64</v>
      </c>
      <c r="S142" s="843" t="s">
        <v>64</v>
      </c>
      <c r="T142" s="843" t="s">
        <v>64</v>
      </c>
      <c r="U142" s="890" t="s">
        <v>561</v>
      </c>
      <c r="V142" s="740"/>
      <c r="X142" s="851"/>
    </row>
    <row r="143" spans="1:24">
      <c r="B143" s="753" t="s">
        <v>562</v>
      </c>
      <c r="C143" s="747">
        <v>68</v>
      </c>
      <c r="D143" s="747"/>
      <c r="E143" s="781">
        <v>9</v>
      </c>
      <c r="F143" s="814">
        <v>10.65</v>
      </c>
      <c r="G143" s="814">
        <v>11.05</v>
      </c>
      <c r="H143" s="814"/>
      <c r="I143" s="815">
        <v>11.1</v>
      </c>
      <c r="J143" s="815"/>
      <c r="K143" s="815">
        <v>11.35</v>
      </c>
      <c r="L143" s="815">
        <v>12.15</v>
      </c>
      <c r="M143" s="815"/>
      <c r="N143" s="815">
        <v>12.15</v>
      </c>
      <c r="O143" s="747" t="s">
        <v>64</v>
      </c>
      <c r="P143" s="747" t="s">
        <v>64</v>
      </c>
      <c r="Q143" s="747" t="s">
        <v>64</v>
      </c>
      <c r="R143" s="747" t="s">
        <v>64</v>
      </c>
      <c r="S143" s="747" t="s">
        <v>64</v>
      </c>
      <c r="T143" s="747" t="s">
        <v>64</v>
      </c>
      <c r="U143" s="891" t="s">
        <v>561</v>
      </c>
      <c r="V143" s="740"/>
      <c r="X143" s="851"/>
    </row>
    <row r="144" spans="1:24">
      <c r="B144" s="753" t="s">
        <v>563</v>
      </c>
      <c r="C144" s="747">
        <v>66</v>
      </c>
      <c r="D144" s="747"/>
      <c r="E144" s="781">
        <v>12.5</v>
      </c>
      <c r="F144" s="814">
        <v>13.45</v>
      </c>
      <c r="G144" s="814">
        <v>13.75</v>
      </c>
      <c r="H144" s="814"/>
      <c r="I144" s="815">
        <v>13.9</v>
      </c>
      <c r="J144" s="815"/>
      <c r="K144" s="815">
        <v>14.15</v>
      </c>
      <c r="L144" s="815">
        <v>15.1</v>
      </c>
      <c r="M144" s="815"/>
      <c r="N144" s="815">
        <v>15.1</v>
      </c>
      <c r="O144" s="747" t="s">
        <v>64</v>
      </c>
      <c r="P144" s="747" t="s">
        <v>64</v>
      </c>
      <c r="Q144" s="747" t="s">
        <v>64</v>
      </c>
      <c r="R144" s="747" t="s">
        <v>64</v>
      </c>
      <c r="S144" s="747" t="s">
        <v>64</v>
      </c>
      <c r="T144" s="747" t="s">
        <v>64</v>
      </c>
      <c r="U144" s="891" t="s">
        <v>561</v>
      </c>
      <c r="V144" s="740"/>
      <c r="X144" s="851"/>
    </row>
    <row r="145" spans="2:24">
      <c r="B145" s="753" t="s">
        <v>564</v>
      </c>
      <c r="C145" s="747">
        <v>67</v>
      </c>
      <c r="D145" s="747"/>
      <c r="E145" s="781">
        <v>17.5</v>
      </c>
      <c r="F145" s="814">
        <v>18.8</v>
      </c>
      <c r="G145" s="814">
        <v>19.25</v>
      </c>
      <c r="H145" s="814"/>
      <c r="I145" s="815">
        <v>19.45</v>
      </c>
      <c r="J145" s="815"/>
      <c r="K145" s="815">
        <v>19.8</v>
      </c>
      <c r="L145" s="815">
        <v>21.15</v>
      </c>
      <c r="M145" s="815"/>
      <c r="N145" s="815">
        <v>21.15</v>
      </c>
      <c r="O145" s="747" t="s">
        <v>64</v>
      </c>
      <c r="P145" s="747" t="s">
        <v>64</v>
      </c>
      <c r="Q145" s="747" t="s">
        <v>64</v>
      </c>
      <c r="R145" s="747" t="s">
        <v>64</v>
      </c>
      <c r="S145" s="747" t="s">
        <v>64</v>
      </c>
      <c r="T145" s="747" t="s">
        <v>64</v>
      </c>
      <c r="U145" s="891" t="s">
        <v>561</v>
      </c>
      <c r="V145" s="740"/>
      <c r="X145" s="851"/>
    </row>
    <row r="146" spans="2:24">
      <c r="B146" s="892" t="s">
        <v>565</v>
      </c>
      <c r="C146" s="893"/>
      <c r="D146" s="893"/>
      <c r="E146" s="894">
        <v>2.5</v>
      </c>
      <c r="F146" s="894">
        <v>2.65</v>
      </c>
      <c r="G146" s="894">
        <v>2.7</v>
      </c>
      <c r="H146" s="894"/>
      <c r="I146" s="894">
        <v>2.75</v>
      </c>
      <c r="J146" s="894"/>
      <c r="K146" s="894">
        <v>2.8</v>
      </c>
      <c r="L146" s="894">
        <v>3</v>
      </c>
      <c r="M146" s="894"/>
      <c r="N146" s="792" t="s">
        <v>64</v>
      </c>
      <c r="O146" s="790" t="s">
        <v>64</v>
      </c>
      <c r="P146" s="790" t="s">
        <v>64</v>
      </c>
      <c r="Q146" s="790" t="s">
        <v>64</v>
      </c>
      <c r="R146" s="790" t="s">
        <v>64</v>
      </c>
      <c r="S146" s="790" t="s">
        <v>64</v>
      </c>
      <c r="T146" s="790" t="s">
        <v>64</v>
      </c>
      <c r="U146" s="895" t="s">
        <v>64</v>
      </c>
      <c r="V146" s="740"/>
      <c r="X146" s="851"/>
    </row>
    <row r="147" spans="2:24">
      <c r="B147" s="892" t="s">
        <v>566</v>
      </c>
      <c r="C147" s="893"/>
      <c r="D147" s="893"/>
      <c r="E147" s="894">
        <v>3</v>
      </c>
      <c r="F147" s="894">
        <v>3.15</v>
      </c>
      <c r="G147" s="894">
        <v>3.25</v>
      </c>
      <c r="H147" s="894"/>
      <c r="I147" s="894">
        <v>3.25</v>
      </c>
      <c r="J147" s="894"/>
      <c r="K147" s="894">
        <v>3.3</v>
      </c>
      <c r="L147" s="894">
        <v>3.55</v>
      </c>
      <c r="M147" s="894"/>
      <c r="N147" s="792" t="s">
        <v>64</v>
      </c>
      <c r="O147" s="790" t="s">
        <v>64</v>
      </c>
      <c r="P147" s="790" t="s">
        <v>64</v>
      </c>
      <c r="Q147" s="790" t="s">
        <v>64</v>
      </c>
      <c r="R147" s="790" t="s">
        <v>64</v>
      </c>
      <c r="S147" s="790" t="s">
        <v>64</v>
      </c>
      <c r="T147" s="790" t="s">
        <v>64</v>
      </c>
      <c r="U147" s="895" t="s">
        <v>64</v>
      </c>
      <c r="V147" s="740"/>
      <c r="X147" s="851"/>
    </row>
    <row r="148" spans="2:24">
      <c r="B148" s="753" t="s">
        <v>567</v>
      </c>
      <c r="C148" s="747"/>
      <c r="D148" s="747"/>
      <c r="E148" s="781">
        <v>1.5</v>
      </c>
      <c r="F148" s="781">
        <v>1.6</v>
      </c>
      <c r="G148" s="781">
        <v>1.6</v>
      </c>
      <c r="H148" s="781"/>
      <c r="I148" s="782">
        <v>1.65</v>
      </c>
      <c r="J148" s="782"/>
      <c r="K148" s="896">
        <v>1.65</v>
      </c>
      <c r="L148" s="896">
        <v>1.8</v>
      </c>
      <c r="M148" s="897"/>
      <c r="N148" s="896">
        <v>1.8</v>
      </c>
      <c r="O148" s="747" t="s">
        <v>64</v>
      </c>
      <c r="P148" s="747" t="s">
        <v>64</v>
      </c>
      <c r="Q148" s="747" t="s">
        <v>64</v>
      </c>
      <c r="R148" s="747" t="s">
        <v>64</v>
      </c>
      <c r="S148" s="747" t="s">
        <v>64</v>
      </c>
      <c r="T148" s="747" t="s">
        <v>64</v>
      </c>
      <c r="U148" s="891" t="s">
        <v>64</v>
      </c>
      <c r="V148" s="740"/>
      <c r="X148" s="851"/>
    </row>
    <row r="149" spans="2:24">
      <c r="B149" s="753" t="s">
        <v>568</v>
      </c>
      <c r="C149" s="747"/>
      <c r="D149" s="747"/>
      <c r="E149" s="781">
        <v>2</v>
      </c>
      <c r="F149" s="781">
        <v>2.1</v>
      </c>
      <c r="G149" s="781">
        <v>2.15</v>
      </c>
      <c r="H149" s="781"/>
      <c r="I149" s="782">
        <v>2.2000000000000002</v>
      </c>
      <c r="J149" s="782"/>
      <c r="K149" s="898">
        <v>2.25</v>
      </c>
      <c r="L149" s="898">
        <v>2.4</v>
      </c>
      <c r="M149" s="899"/>
      <c r="N149" s="898">
        <v>2.4</v>
      </c>
      <c r="O149" s="747" t="s">
        <v>64</v>
      </c>
      <c r="P149" s="747" t="s">
        <v>64</v>
      </c>
      <c r="Q149" s="747" t="s">
        <v>64</v>
      </c>
      <c r="R149" s="747" t="s">
        <v>64</v>
      </c>
      <c r="S149" s="747" t="s">
        <v>64</v>
      </c>
      <c r="T149" s="747" t="s">
        <v>64</v>
      </c>
      <c r="U149" s="891" t="s">
        <v>64</v>
      </c>
      <c r="V149" s="740"/>
      <c r="X149" s="851"/>
    </row>
    <row r="150" spans="2:24">
      <c r="B150" s="753" t="s">
        <v>569</v>
      </c>
      <c r="C150" s="747"/>
      <c r="D150" s="747"/>
      <c r="E150" s="781">
        <v>2.5</v>
      </c>
      <c r="F150" s="781">
        <v>2.6</v>
      </c>
      <c r="G150" s="781">
        <v>2.7</v>
      </c>
      <c r="H150" s="781"/>
      <c r="I150" s="782">
        <v>2.75</v>
      </c>
      <c r="J150" s="782"/>
      <c r="K150" s="898">
        <v>2.8</v>
      </c>
      <c r="L150" s="898">
        <v>3</v>
      </c>
      <c r="M150" s="899"/>
      <c r="N150" s="898">
        <v>3</v>
      </c>
      <c r="O150" s="747" t="s">
        <v>64</v>
      </c>
      <c r="P150" s="747" t="s">
        <v>64</v>
      </c>
      <c r="Q150" s="747" t="s">
        <v>64</v>
      </c>
      <c r="R150" s="747" t="s">
        <v>64</v>
      </c>
      <c r="S150" s="747" t="s">
        <v>64</v>
      </c>
      <c r="T150" s="747" t="s">
        <v>64</v>
      </c>
      <c r="U150" s="891" t="s">
        <v>64</v>
      </c>
      <c r="V150" s="740"/>
      <c r="X150" s="851"/>
    </row>
    <row r="151" spans="2:24">
      <c r="B151" s="753" t="s">
        <v>570</v>
      </c>
      <c r="C151" s="747"/>
      <c r="D151" s="747"/>
      <c r="E151" s="781">
        <v>5</v>
      </c>
      <c r="F151" s="781">
        <v>5</v>
      </c>
      <c r="G151" s="781">
        <v>5</v>
      </c>
      <c r="H151" s="781"/>
      <c r="I151" s="782">
        <v>5</v>
      </c>
      <c r="J151" s="782"/>
      <c r="K151" s="782">
        <v>5</v>
      </c>
      <c r="L151" s="750"/>
      <c r="M151" s="750"/>
      <c r="N151" s="900" t="s">
        <v>1091</v>
      </c>
      <c r="O151" s="747" t="s">
        <v>64</v>
      </c>
      <c r="P151" s="747" t="s">
        <v>64</v>
      </c>
      <c r="Q151" s="747" t="s">
        <v>64</v>
      </c>
      <c r="R151" s="747" t="s">
        <v>64</v>
      </c>
      <c r="S151" s="747" t="s">
        <v>64</v>
      </c>
      <c r="T151" s="747" t="s">
        <v>64</v>
      </c>
      <c r="U151" s="891" t="s">
        <v>64</v>
      </c>
      <c r="V151" s="740"/>
      <c r="X151" s="851"/>
    </row>
    <row r="152" spans="2:24">
      <c r="B152" s="753" t="s">
        <v>571</v>
      </c>
      <c r="C152" s="747"/>
      <c r="D152" s="747"/>
      <c r="E152" s="781">
        <v>15</v>
      </c>
      <c r="F152" s="781">
        <v>15</v>
      </c>
      <c r="G152" s="781">
        <v>15</v>
      </c>
      <c r="H152" s="781"/>
      <c r="I152" s="782">
        <v>15</v>
      </c>
      <c r="J152" s="782"/>
      <c r="K152" s="782">
        <v>15</v>
      </c>
      <c r="L152" s="750"/>
      <c r="M152" s="750"/>
      <c r="N152" s="900" t="s">
        <v>1091</v>
      </c>
      <c r="O152" s="747" t="s">
        <v>64</v>
      </c>
      <c r="P152" s="747" t="s">
        <v>64</v>
      </c>
      <c r="Q152" s="747" t="s">
        <v>64</v>
      </c>
      <c r="R152" s="747" t="s">
        <v>64</v>
      </c>
      <c r="S152" s="747" t="s">
        <v>64</v>
      </c>
      <c r="T152" s="747" t="s">
        <v>64</v>
      </c>
      <c r="U152" s="891" t="s">
        <v>64</v>
      </c>
      <c r="V152" s="740"/>
      <c r="X152" s="851"/>
    </row>
    <row r="153" spans="2:24">
      <c r="B153" s="753" t="s">
        <v>572</v>
      </c>
      <c r="C153" s="747"/>
      <c r="D153" s="747"/>
      <c r="E153" s="781">
        <v>395.5</v>
      </c>
      <c r="F153" s="814" t="s">
        <v>64</v>
      </c>
      <c r="G153" s="814" t="s">
        <v>64</v>
      </c>
      <c r="H153" s="814"/>
      <c r="I153" s="814" t="s">
        <v>64</v>
      </c>
      <c r="J153" s="814"/>
      <c r="K153" s="814" t="s">
        <v>64</v>
      </c>
      <c r="L153" s="814" t="s">
        <v>64</v>
      </c>
      <c r="M153" s="814"/>
      <c r="N153" s="782"/>
      <c r="O153" s="747" t="s">
        <v>64</v>
      </c>
      <c r="P153" s="747" t="s">
        <v>64</v>
      </c>
      <c r="Q153" s="747" t="s">
        <v>64</v>
      </c>
      <c r="R153" s="747" t="s">
        <v>64</v>
      </c>
      <c r="S153" s="747" t="s">
        <v>64</v>
      </c>
      <c r="T153" s="747" t="s">
        <v>64</v>
      </c>
      <c r="U153" s="891" t="s">
        <v>64</v>
      </c>
      <c r="V153" s="740"/>
      <c r="X153" s="851"/>
    </row>
    <row r="154" spans="2:24">
      <c r="B154" s="753" t="s">
        <v>573</v>
      </c>
      <c r="C154" s="747"/>
      <c r="D154" s="747"/>
      <c r="E154" s="781" t="s">
        <v>574</v>
      </c>
      <c r="F154" s="814" t="s">
        <v>574</v>
      </c>
      <c r="G154" s="814" t="s">
        <v>574</v>
      </c>
      <c r="H154" s="814"/>
      <c r="I154" s="814" t="s">
        <v>574</v>
      </c>
      <c r="J154" s="814"/>
      <c r="K154" s="814" t="s">
        <v>574</v>
      </c>
      <c r="L154" s="814" t="s">
        <v>574</v>
      </c>
      <c r="M154" s="814"/>
      <c r="N154" s="782"/>
      <c r="O154" s="747" t="s">
        <v>64</v>
      </c>
      <c r="P154" s="747" t="s">
        <v>64</v>
      </c>
      <c r="Q154" s="747" t="s">
        <v>64</v>
      </c>
      <c r="R154" s="747" t="s">
        <v>64</v>
      </c>
      <c r="S154" s="747" t="s">
        <v>64</v>
      </c>
      <c r="T154" s="747" t="s">
        <v>64</v>
      </c>
      <c r="U154" s="891" t="s">
        <v>64</v>
      </c>
      <c r="V154" s="740"/>
      <c r="X154" s="851"/>
    </row>
    <row r="155" spans="2:24" ht="13.5" thickBot="1">
      <c r="B155" s="901" t="s">
        <v>575</v>
      </c>
      <c r="C155" s="902" t="s">
        <v>64</v>
      </c>
      <c r="D155" s="902" t="s">
        <v>64</v>
      </c>
      <c r="E155" s="903">
        <v>38.5</v>
      </c>
      <c r="F155" s="904">
        <v>38.5</v>
      </c>
      <c r="G155" s="904">
        <v>39.5</v>
      </c>
      <c r="H155" s="904"/>
      <c r="I155" s="905">
        <v>39.5</v>
      </c>
      <c r="J155" s="905"/>
      <c r="K155" s="905">
        <v>39.5</v>
      </c>
      <c r="L155" s="905">
        <v>42.5</v>
      </c>
      <c r="M155" s="905"/>
      <c r="N155" s="905">
        <v>42.5</v>
      </c>
      <c r="O155" s="906" t="s">
        <v>64</v>
      </c>
      <c r="P155" s="906" t="s">
        <v>64</v>
      </c>
      <c r="Q155" s="906" t="s">
        <v>64</v>
      </c>
      <c r="R155" s="906" t="s">
        <v>64</v>
      </c>
      <c r="S155" s="906" t="s">
        <v>64</v>
      </c>
      <c r="T155" s="906" t="s">
        <v>64</v>
      </c>
      <c r="U155" s="907" t="s">
        <v>64</v>
      </c>
      <c r="V155" s="740"/>
      <c r="X155" s="851"/>
    </row>
    <row r="156" spans="2:24" ht="13.5" thickBot="1">
      <c r="B156" s="908" t="s">
        <v>576</v>
      </c>
      <c r="C156" s="909"/>
      <c r="D156" s="909"/>
      <c r="E156" s="910"/>
      <c r="F156" s="910"/>
      <c r="G156" s="910"/>
      <c r="H156" s="910"/>
      <c r="I156" s="909"/>
      <c r="J156" s="909"/>
      <c r="K156" s="909"/>
      <c r="L156" s="909"/>
      <c r="M156" s="909"/>
      <c r="N156" s="909"/>
      <c r="O156" s="909"/>
      <c r="P156" s="909"/>
      <c r="Q156" s="909"/>
      <c r="R156" s="909"/>
      <c r="S156" s="909"/>
      <c r="T156" s="909"/>
      <c r="U156" s="911"/>
      <c r="V156" s="740"/>
      <c r="X156" s="851"/>
    </row>
    <row r="157" spans="2:24">
      <c r="B157" s="842" t="s">
        <v>64</v>
      </c>
      <c r="C157" s="843" t="s">
        <v>64</v>
      </c>
      <c r="D157" s="843" t="s">
        <v>64</v>
      </c>
      <c r="E157" s="844" t="s">
        <v>64</v>
      </c>
      <c r="F157" s="844" t="s">
        <v>64</v>
      </c>
      <c r="G157" s="844" t="s">
        <v>64</v>
      </c>
      <c r="H157" s="844"/>
      <c r="I157" s="844" t="s">
        <v>64</v>
      </c>
      <c r="J157" s="844" t="s">
        <v>64</v>
      </c>
      <c r="K157" s="844" t="s">
        <v>64</v>
      </c>
      <c r="L157" s="844"/>
      <c r="M157" s="844"/>
      <c r="N157" s="844"/>
      <c r="O157" s="847" t="s">
        <v>64</v>
      </c>
      <c r="P157" s="847"/>
      <c r="Q157" s="847"/>
      <c r="R157" s="847"/>
      <c r="S157" s="847"/>
      <c r="T157" s="847" t="s">
        <v>64</v>
      </c>
      <c r="U157" s="848" t="s">
        <v>64</v>
      </c>
      <c r="V157" s="740"/>
      <c r="X157" s="851"/>
    </row>
    <row r="158" spans="2:24" ht="13.5" thickBot="1">
      <c r="B158" s="901" t="s">
        <v>64</v>
      </c>
      <c r="C158" s="902" t="s">
        <v>64</v>
      </c>
      <c r="D158" s="902" t="s">
        <v>64</v>
      </c>
      <c r="E158" s="903" t="s">
        <v>64</v>
      </c>
      <c r="F158" s="903" t="s">
        <v>64</v>
      </c>
      <c r="G158" s="903" t="s">
        <v>64</v>
      </c>
      <c r="H158" s="903"/>
      <c r="I158" s="903" t="s">
        <v>64</v>
      </c>
      <c r="J158" s="903" t="s">
        <v>64</v>
      </c>
      <c r="K158" s="903" t="s">
        <v>64</v>
      </c>
      <c r="L158" s="903"/>
      <c r="M158" s="903"/>
      <c r="N158" s="903"/>
      <c r="O158" s="906" t="s">
        <v>64</v>
      </c>
      <c r="P158" s="906"/>
      <c r="Q158" s="906"/>
      <c r="R158" s="906"/>
      <c r="S158" s="906"/>
      <c r="T158" s="906" t="s">
        <v>64</v>
      </c>
      <c r="U158" s="907" t="s">
        <v>64</v>
      </c>
      <c r="V158" s="740"/>
      <c r="X158" s="851"/>
    </row>
    <row r="159" spans="2:24">
      <c r="E159" s="912"/>
      <c r="F159" s="913"/>
      <c r="G159" s="914"/>
      <c r="H159" s="914"/>
      <c r="I159" s="914"/>
      <c r="J159" s="914"/>
      <c r="K159" s="914"/>
      <c r="L159" s="914"/>
      <c r="M159" s="914"/>
      <c r="N159" s="914"/>
      <c r="X159" s="851"/>
    </row>
    <row r="160" spans="2:24">
      <c r="B160" s="707" t="s">
        <v>577</v>
      </c>
      <c r="C160" s="707"/>
      <c r="D160" s="707"/>
      <c r="X160" s="851"/>
    </row>
    <row r="161" spans="2:24">
      <c r="B161" s="707" t="s">
        <v>578</v>
      </c>
      <c r="C161" s="707"/>
      <c r="D161" s="707"/>
      <c r="X161" s="851"/>
    </row>
    <row r="162" spans="2:24">
      <c r="B162" s="707"/>
      <c r="C162" s="707"/>
      <c r="D162" s="707"/>
      <c r="X162" s="851"/>
    </row>
    <row r="163" spans="2:24">
      <c r="B163" s="917" t="s">
        <v>1</v>
      </c>
      <c r="C163" s="917" t="s">
        <v>579</v>
      </c>
      <c r="D163" s="917" t="s">
        <v>580</v>
      </c>
      <c r="E163" s="918" t="s">
        <v>581</v>
      </c>
      <c r="X163" s="851"/>
    </row>
    <row r="164" spans="2:24">
      <c r="B164" s="919" t="s">
        <v>582</v>
      </c>
      <c r="C164" s="920">
        <v>8705</v>
      </c>
      <c r="D164" s="921">
        <v>8706</v>
      </c>
      <c r="E164" s="922" t="s">
        <v>583</v>
      </c>
      <c r="X164" s="851"/>
    </row>
    <row r="165" spans="2:24">
      <c r="B165" s="919" t="s">
        <v>582</v>
      </c>
      <c r="C165" s="920">
        <v>8705</v>
      </c>
      <c r="D165" s="921">
        <v>8707</v>
      </c>
      <c r="E165" s="922" t="s">
        <v>584</v>
      </c>
      <c r="X165" s="851"/>
    </row>
    <row r="166" spans="2:24">
      <c r="B166" s="919" t="s">
        <v>582</v>
      </c>
      <c r="C166" s="920">
        <v>8705</v>
      </c>
      <c r="D166" s="921">
        <v>8708</v>
      </c>
      <c r="E166" s="922" t="s">
        <v>585</v>
      </c>
      <c r="X166" s="851"/>
    </row>
    <row r="167" spans="2:24">
      <c r="B167" s="919" t="s">
        <v>582</v>
      </c>
      <c r="C167" s="920">
        <v>8705</v>
      </c>
      <c r="D167" s="921">
        <v>8709</v>
      </c>
      <c r="E167" s="922" t="s">
        <v>586</v>
      </c>
      <c r="X167" s="851"/>
    </row>
    <row r="168" spans="2:24">
      <c r="B168" s="919" t="s">
        <v>587</v>
      </c>
      <c r="C168" s="920">
        <v>8710</v>
      </c>
      <c r="D168" s="921">
        <v>8711</v>
      </c>
      <c r="E168" s="922" t="s">
        <v>583</v>
      </c>
      <c r="X168" s="851"/>
    </row>
    <row r="169" spans="2:24">
      <c r="B169" s="919" t="s">
        <v>587</v>
      </c>
      <c r="C169" s="920">
        <v>8710</v>
      </c>
      <c r="D169" s="921">
        <v>8712</v>
      </c>
      <c r="E169" s="922" t="s">
        <v>584</v>
      </c>
    </row>
    <row r="170" spans="2:24">
      <c r="B170" s="919" t="s">
        <v>587</v>
      </c>
      <c r="C170" s="920">
        <v>8710</v>
      </c>
      <c r="D170" s="921">
        <v>8713</v>
      </c>
      <c r="E170" s="922" t="s">
        <v>585</v>
      </c>
    </row>
    <row r="171" spans="2:24">
      <c r="B171" s="919" t="s">
        <v>587</v>
      </c>
      <c r="C171" s="920">
        <v>8710</v>
      </c>
      <c r="D171" s="921">
        <v>8714</v>
      </c>
      <c r="E171" s="922" t="s">
        <v>586</v>
      </c>
    </row>
  </sheetData>
  <pageMargins left="0.7" right="0.7" top="0.75" bottom="0.75" header="0.3" footer="0.3"/>
  <pageSetup paperSize="9" scale="26" orientation="portrait" horizontalDpi="300" verticalDpi="30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6C090-83B9-47D2-8CFD-E57DC3D60BE7}">
  <sheetPr>
    <tabColor rgb="FF92D050"/>
  </sheetPr>
  <dimension ref="B1:O40"/>
  <sheetViews>
    <sheetView workbookViewId="0">
      <selection activeCell="B56" sqref="B56"/>
    </sheetView>
  </sheetViews>
  <sheetFormatPr defaultColWidth="9.125" defaultRowHeight="12.75"/>
  <cols>
    <col min="1" max="1" width="3.625" style="1411" customWidth="1"/>
    <col min="2" max="2" width="46.5" style="1411" customWidth="1"/>
    <col min="3" max="3" width="9.875" style="1411" bestFit="1" customWidth="1"/>
    <col min="4" max="4" width="16.375" style="1411" bestFit="1" customWidth="1"/>
    <col min="5" max="6" width="13.5" style="1412" hidden="1" customWidth="1"/>
    <col min="7" max="9" width="13.5" style="1413" hidden="1" customWidth="1"/>
    <col min="10" max="11" width="13.5" style="1413" customWidth="1"/>
    <col min="12" max="14" width="11.5" style="1411" customWidth="1"/>
    <col min="15" max="15" width="10.875" style="1411" customWidth="1"/>
    <col min="16" max="16384" width="9.125" style="1411"/>
  </cols>
  <sheetData>
    <row r="1" spans="2:15" ht="13.5" thickBot="1"/>
    <row r="2" spans="2:15" ht="13.5" thickBot="1">
      <c r="B2" s="1414" t="s">
        <v>588</v>
      </c>
      <c r="C2" s="1415"/>
      <c r="D2" s="1415"/>
      <c r="E2" s="1416"/>
      <c r="F2" s="1416"/>
      <c r="G2" s="1415"/>
      <c r="H2" s="1415"/>
      <c r="I2" s="1415"/>
      <c r="J2" s="1415"/>
      <c r="K2" s="1415"/>
      <c r="L2" s="1415"/>
      <c r="M2" s="1415"/>
      <c r="N2" s="1415"/>
      <c r="O2" s="1417"/>
    </row>
    <row r="3" spans="2:15" ht="26.25" thickBot="1">
      <c r="B3" s="1418" t="s">
        <v>1</v>
      </c>
      <c r="C3" s="1419" t="s">
        <v>2</v>
      </c>
      <c r="D3" s="1419" t="s">
        <v>3</v>
      </c>
      <c r="E3" s="1420">
        <v>2018</v>
      </c>
      <c r="F3" s="1420">
        <v>2019</v>
      </c>
      <c r="G3" s="1421">
        <v>2020</v>
      </c>
      <c r="H3" s="1422">
        <v>2021</v>
      </c>
      <c r="I3" s="1423">
        <v>2022</v>
      </c>
      <c r="J3" s="1423">
        <v>2023</v>
      </c>
      <c r="K3" s="1423">
        <v>2024</v>
      </c>
      <c r="L3" s="1424" t="s">
        <v>5</v>
      </c>
      <c r="M3" s="1424" t="s">
        <v>258</v>
      </c>
      <c r="N3" s="1424" t="s">
        <v>10</v>
      </c>
      <c r="O3" s="1424" t="s">
        <v>11</v>
      </c>
    </row>
    <row r="4" spans="2:15" ht="13.5" thickBot="1">
      <c r="B4" s="1425" t="s">
        <v>432</v>
      </c>
      <c r="C4" s="1426"/>
      <c r="D4" s="1426"/>
      <c r="E4" s="1427"/>
      <c r="F4" s="1427"/>
      <c r="G4" s="1428"/>
      <c r="H4" s="1429"/>
      <c r="I4" s="1426"/>
      <c r="J4" s="1426"/>
      <c r="K4" s="1430"/>
      <c r="L4" s="1426"/>
      <c r="M4" s="1426"/>
      <c r="N4" s="1426"/>
      <c r="O4" s="1431"/>
    </row>
    <row r="5" spans="2:15">
      <c r="B5" s="1432" t="s">
        <v>589</v>
      </c>
      <c r="C5" s="1433" t="s">
        <v>64</v>
      </c>
      <c r="D5" s="1433" t="s">
        <v>64</v>
      </c>
      <c r="E5" s="1434">
        <v>0.17399999999999999</v>
      </c>
      <c r="F5" s="1434">
        <v>0.184</v>
      </c>
      <c r="G5" s="1435">
        <v>0.188</v>
      </c>
      <c r="H5" s="1436">
        <v>0.19</v>
      </c>
      <c r="I5" s="1437">
        <v>0.19400000000000001</v>
      </c>
      <c r="J5" s="1437">
        <v>0.20799999999999999</v>
      </c>
      <c r="K5" s="1437">
        <f>J5</f>
        <v>0.20799999999999999</v>
      </c>
      <c r="L5" s="1438" t="s">
        <v>260</v>
      </c>
      <c r="M5" s="1438" t="s">
        <v>261</v>
      </c>
      <c r="N5" s="1438" t="s">
        <v>261</v>
      </c>
      <c r="O5" s="1439" t="s">
        <v>261</v>
      </c>
    </row>
    <row r="6" spans="2:15">
      <c r="B6" s="1440" t="s">
        <v>590</v>
      </c>
      <c r="C6" s="1441" t="s">
        <v>64</v>
      </c>
      <c r="D6" s="1441" t="s">
        <v>64</v>
      </c>
      <c r="E6" s="1442">
        <v>0.29699999999999999</v>
      </c>
      <c r="F6" s="1442">
        <v>0.315</v>
      </c>
      <c r="G6" s="1443">
        <v>0.32200000000000001</v>
      </c>
      <c r="H6" s="1444">
        <v>0.32500000000000001</v>
      </c>
      <c r="I6" s="1445">
        <v>0.33100000000000002</v>
      </c>
      <c r="J6" s="1445">
        <v>0.35499999999999998</v>
      </c>
      <c r="K6" s="1445">
        <f>J6</f>
        <v>0.35499999999999998</v>
      </c>
      <c r="L6" s="1446" t="s">
        <v>260</v>
      </c>
      <c r="M6" s="1446" t="s">
        <v>261</v>
      </c>
      <c r="N6" s="1446" t="s">
        <v>261</v>
      </c>
      <c r="O6" s="1447" t="s">
        <v>261</v>
      </c>
    </row>
    <row r="7" spans="2:15" ht="13.5" thickBot="1">
      <c r="B7" s="1448" t="s">
        <v>591</v>
      </c>
      <c r="C7" s="1449" t="s">
        <v>64</v>
      </c>
      <c r="D7" s="1449" t="s">
        <v>64</v>
      </c>
      <c r="E7" s="1450"/>
      <c r="F7" s="1450"/>
      <c r="G7" s="1451"/>
      <c r="H7" s="1452"/>
      <c r="I7" s="1453"/>
      <c r="J7" s="1453">
        <f>J5*1.6</f>
        <v>0.33279999999999998</v>
      </c>
      <c r="K7" s="1453">
        <f>J7</f>
        <v>0.33279999999999998</v>
      </c>
      <c r="L7" s="1454"/>
      <c r="M7" s="1454"/>
      <c r="N7" s="1454"/>
      <c r="O7" s="1455"/>
    </row>
    <row r="8" spans="2:15" ht="13.5" thickBot="1">
      <c r="B8" s="1456" t="s">
        <v>439</v>
      </c>
      <c r="C8" s="1457"/>
      <c r="D8" s="1457"/>
      <c r="E8" s="1458"/>
      <c r="F8" s="1458"/>
      <c r="G8" s="1459"/>
      <c r="H8" s="1460"/>
      <c r="I8" s="1457"/>
      <c r="J8" s="1457"/>
      <c r="K8" s="1461"/>
      <c r="L8" s="1457"/>
      <c r="M8" s="1457"/>
      <c r="N8" s="1457"/>
      <c r="O8" s="1462"/>
    </row>
    <row r="9" spans="2:15">
      <c r="B9" s="1432" t="s">
        <v>592</v>
      </c>
      <c r="C9" s="1433">
        <v>7240</v>
      </c>
      <c r="D9" s="1433">
        <v>7241</v>
      </c>
      <c r="E9" s="1463">
        <v>25</v>
      </c>
      <c r="F9" s="1464">
        <v>26</v>
      </c>
      <c r="G9" s="1465">
        <v>27</v>
      </c>
      <c r="H9" s="1466">
        <v>27</v>
      </c>
      <c r="I9" s="1467">
        <v>28</v>
      </c>
      <c r="J9" s="1467">
        <v>30</v>
      </c>
      <c r="K9" s="1468">
        <f>J9</f>
        <v>30</v>
      </c>
      <c r="L9" s="1469" t="s">
        <v>260</v>
      </c>
      <c r="M9" s="1469" t="s">
        <v>260</v>
      </c>
      <c r="N9" s="1469" t="s">
        <v>260</v>
      </c>
      <c r="O9" s="1470" t="s">
        <v>260</v>
      </c>
    </row>
    <row r="10" spans="2:15">
      <c r="B10" s="1440" t="s">
        <v>593</v>
      </c>
      <c r="C10" s="1441">
        <v>7240</v>
      </c>
      <c r="D10" s="1441">
        <v>7242</v>
      </c>
      <c r="E10" s="1471">
        <v>25</v>
      </c>
      <c r="F10" s="1472">
        <v>26</v>
      </c>
      <c r="G10" s="1473">
        <v>27</v>
      </c>
      <c r="H10" s="1474">
        <v>27</v>
      </c>
      <c r="I10" s="1475">
        <v>28</v>
      </c>
      <c r="J10" s="1475">
        <v>30</v>
      </c>
      <c r="K10" s="1468">
        <f t="shared" ref="K10:K16" si="0">J10</f>
        <v>30</v>
      </c>
      <c r="L10" s="1476" t="s">
        <v>260</v>
      </c>
      <c r="M10" s="1476" t="s">
        <v>260</v>
      </c>
      <c r="N10" s="1476" t="s">
        <v>260</v>
      </c>
      <c r="O10" s="1477" t="s">
        <v>260</v>
      </c>
    </row>
    <row r="11" spans="2:15">
      <c r="B11" s="1440" t="s">
        <v>594</v>
      </c>
      <c r="C11" s="1441">
        <v>7240</v>
      </c>
      <c r="D11" s="1441">
        <v>7243</v>
      </c>
      <c r="E11" s="1471">
        <v>25</v>
      </c>
      <c r="F11" s="1472">
        <v>26</v>
      </c>
      <c r="G11" s="1473">
        <v>27</v>
      </c>
      <c r="H11" s="1474">
        <v>27</v>
      </c>
      <c r="I11" s="1475">
        <v>28</v>
      </c>
      <c r="J11" s="1475">
        <v>30</v>
      </c>
      <c r="K11" s="1468">
        <f t="shared" si="0"/>
        <v>30</v>
      </c>
      <c r="L11" s="1476" t="s">
        <v>260</v>
      </c>
      <c r="M11" s="1476" t="s">
        <v>260</v>
      </c>
      <c r="N11" s="1476" t="s">
        <v>260</v>
      </c>
      <c r="O11" s="1477" t="s">
        <v>260</v>
      </c>
    </row>
    <row r="12" spans="2:15">
      <c r="B12" s="1440" t="s">
        <v>595</v>
      </c>
      <c r="C12" s="1441">
        <v>7240</v>
      </c>
      <c r="D12" s="1441">
        <v>7244</v>
      </c>
      <c r="E12" s="1471">
        <v>25</v>
      </c>
      <c r="F12" s="1472">
        <v>26</v>
      </c>
      <c r="G12" s="1478">
        <v>27</v>
      </c>
      <c r="H12" s="1479">
        <v>27</v>
      </c>
      <c r="I12" s="1475">
        <v>28</v>
      </c>
      <c r="J12" s="1475">
        <v>30</v>
      </c>
      <c r="K12" s="1468">
        <f t="shared" si="0"/>
        <v>30</v>
      </c>
      <c r="L12" s="1476" t="s">
        <v>260</v>
      </c>
      <c r="M12" s="1476" t="s">
        <v>260</v>
      </c>
      <c r="N12" s="1476" t="s">
        <v>260</v>
      </c>
      <c r="O12" s="1477" t="s">
        <v>260</v>
      </c>
    </row>
    <row r="13" spans="2:15">
      <c r="B13" s="1440" t="s">
        <v>596</v>
      </c>
      <c r="C13" s="1441">
        <v>7260</v>
      </c>
      <c r="D13" s="1441">
        <v>7261</v>
      </c>
      <c r="E13" s="1471">
        <v>75</v>
      </c>
      <c r="F13" s="1471">
        <v>79</v>
      </c>
      <c r="G13" s="1480">
        <v>81</v>
      </c>
      <c r="H13" s="1481">
        <v>81</v>
      </c>
      <c r="I13" s="1482">
        <v>83</v>
      </c>
      <c r="J13" s="1482">
        <v>89</v>
      </c>
      <c r="K13" s="1468">
        <f t="shared" si="0"/>
        <v>89</v>
      </c>
      <c r="L13" s="1476" t="s">
        <v>260</v>
      </c>
      <c r="M13" s="1476" t="s">
        <v>260</v>
      </c>
      <c r="N13" s="1476" t="s">
        <v>260</v>
      </c>
      <c r="O13" s="1477" t="s">
        <v>260</v>
      </c>
    </row>
    <row r="14" spans="2:15">
      <c r="B14" s="1440" t="s">
        <v>597</v>
      </c>
      <c r="C14" s="1441">
        <v>7260</v>
      </c>
      <c r="D14" s="1441">
        <v>7262</v>
      </c>
      <c r="E14" s="1471">
        <v>75</v>
      </c>
      <c r="F14" s="1471">
        <v>79</v>
      </c>
      <c r="G14" s="1480">
        <v>81</v>
      </c>
      <c r="H14" s="1481">
        <v>81</v>
      </c>
      <c r="I14" s="1482">
        <v>83</v>
      </c>
      <c r="J14" s="1482">
        <v>89</v>
      </c>
      <c r="K14" s="1468">
        <f t="shared" si="0"/>
        <v>89</v>
      </c>
      <c r="L14" s="1476" t="s">
        <v>260</v>
      </c>
      <c r="M14" s="1476" t="s">
        <v>260</v>
      </c>
      <c r="N14" s="1476" t="s">
        <v>260</v>
      </c>
      <c r="O14" s="1477" t="s">
        <v>260</v>
      </c>
    </row>
    <row r="15" spans="2:15">
      <c r="B15" s="1440" t="s">
        <v>598</v>
      </c>
      <c r="C15" s="1441">
        <v>7260</v>
      </c>
      <c r="D15" s="1441">
        <v>7263</v>
      </c>
      <c r="E15" s="1471">
        <v>75</v>
      </c>
      <c r="F15" s="1471">
        <v>79</v>
      </c>
      <c r="G15" s="1480">
        <v>81</v>
      </c>
      <c r="H15" s="1481">
        <v>81</v>
      </c>
      <c r="I15" s="1482">
        <v>83</v>
      </c>
      <c r="J15" s="1482">
        <v>89</v>
      </c>
      <c r="K15" s="1468">
        <f t="shared" si="0"/>
        <v>89</v>
      </c>
      <c r="L15" s="1476" t="s">
        <v>260</v>
      </c>
      <c r="M15" s="1476" t="s">
        <v>260</v>
      </c>
      <c r="N15" s="1476" t="s">
        <v>260</v>
      </c>
      <c r="O15" s="1477" t="s">
        <v>260</v>
      </c>
    </row>
    <row r="16" spans="2:15" ht="13.5" thickBot="1">
      <c r="B16" s="1483" t="s">
        <v>599</v>
      </c>
      <c r="C16" s="1484">
        <v>7260</v>
      </c>
      <c r="D16" s="1484">
        <v>7264</v>
      </c>
      <c r="E16" s="1485">
        <v>75</v>
      </c>
      <c r="F16" s="1485">
        <v>79</v>
      </c>
      <c r="G16" s="1486">
        <v>81</v>
      </c>
      <c r="H16" s="1487">
        <v>81</v>
      </c>
      <c r="I16" s="1488">
        <v>83</v>
      </c>
      <c r="J16" s="1488">
        <v>89</v>
      </c>
      <c r="K16" s="1468">
        <f t="shared" si="0"/>
        <v>89</v>
      </c>
      <c r="L16" s="1489" t="s">
        <v>260</v>
      </c>
      <c r="M16" s="1489" t="s">
        <v>260</v>
      </c>
      <c r="N16" s="1489" t="s">
        <v>260</v>
      </c>
      <c r="O16" s="1490" t="s">
        <v>260</v>
      </c>
    </row>
    <row r="17" spans="2:15" ht="13.5" thickBot="1">
      <c r="B17" s="1491" t="s">
        <v>460</v>
      </c>
      <c r="C17" s="1430"/>
      <c r="D17" s="1430"/>
      <c r="E17" s="1492"/>
      <c r="F17" s="1492"/>
      <c r="G17" s="1493"/>
      <c r="H17" s="1494"/>
      <c r="I17" s="1430"/>
      <c r="J17" s="1430"/>
      <c r="K17" s="1430"/>
      <c r="L17" s="1430"/>
      <c r="M17" s="1430"/>
      <c r="N17" s="1430"/>
      <c r="O17" s="1495"/>
    </row>
    <row r="18" spans="2:15">
      <c r="B18" s="1496" t="s">
        <v>592</v>
      </c>
      <c r="C18" s="1497">
        <v>7245</v>
      </c>
      <c r="D18" s="1497">
        <v>7246</v>
      </c>
      <c r="E18" s="1498">
        <v>250</v>
      </c>
      <c r="F18" s="1498">
        <v>260</v>
      </c>
      <c r="G18" s="1499">
        <v>270</v>
      </c>
      <c r="H18" s="1500">
        <v>270</v>
      </c>
      <c r="I18" s="1501">
        <v>280</v>
      </c>
      <c r="J18" s="1501">
        <v>300</v>
      </c>
      <c r="K18" s="1468">
        <v>270</v>
      </c>
      <c r="L18" s="1502" t="s">
        <v>260</v>
      </c>
      <c r="M18" s="1502" t="s">
        <v>260</v>
      </c>
      <c r="N18" s="1502" t="s">
        <v>260</v>
      </c>
      <c r="O18" s="1503" t="s">
        <v>260</v>
      </c>
    </row>
    <row r="19" spans="2:15">
      <c r="B19" s="1440" t="s">
        <v>593</v>
      </c>
      <c r="C19" s="1441">
        <v>7245</v>
      </c>
      <c r="D19" s="1441">
        <v>7247</v>
      </c>
      <c r="E19" s="1471">
        <v>250</v>
      </c>
      <c r="F19" s="1471">
        <v>260</v>
      </c>
      <c r="G19" s="1480">
        <v>270</v>
      </c>
      <c r="H19" s="1481">
        <v>270</v>
      </c>
      <c r="I19" s="1482">
        <v>280</v>
      </c>
      <c r="J19" s="1482">
        <v>300</v>
      </c>
      <c r="K19" s="1504">
        <v>270</v>
      </c>
      <c r="L19" s="1476" t="s">
        <v>260</v>
      </c>
      <c r="M19" s="1476" t="s">
        <v>260</v>
      </c>
      <c r="N19" s="1476" t="s">
        <v>260</v>
      </c>
      <c r="O19" s="1477" t="s">
        <v>260</v>
      </c>
    </row>
    <row r="20" spans="2:15">
      <c r="B20" s="1440" t="s">
        <v>594</v>
      </c>
      <c r="C20" s="1441">
        <v>7245</v>
      </c>
      <c r="D20" s="1441">
        <v>7248</v>
      </c>
      <c r="E20" s="1471">
        <v>250</v>
      </c>
      <c r="F20" s="1471">
        <v>260</v>
      </c>
      <c r="G20" s="1480">
        <v>270</v>
      </c>
      <c r="H20" s="1481">
        <v>270</v>
      </c>
      <c r="I20" s="1482">
        <v>280</v>
      </c>
      <c r="J20" s="1482">
        <v>300</v>
      </c>
      <c r="K20" s="1504">
        <v>270</v>
      </c>
      <c r="L20" s="1476" t="s">
        <v>260</v>
      </c>
      <c r="M20" s="1476" t="s">
        <v>260</v>
      </c>
      <c r="N20" s="1476" t="s">
        <v>260</v>
      </c>
      <c r="O20" s="1477" t="s">
        <v>260</v>
      </c>
    </row>
    <row r="21" spans="2:15">
      <c r="B21" s="1440" t="s">
        <v>595</v>
      </c>
      <c r="C21" s="1441">
        <v>7245</v>
      </c>
      <c r="D21" s="1441">
        <v>7249</v>
      </c>
      <c r="E21" s="1471">
        <v>250</v>
      </c>
      <c r="F21" s="1471">
        <v>260</v>
      </c>
      <c r="G21" s="1480">
        <v>270</v>
      </c>
      <c r="H21" s="1481">
        <v>270</v>
      </c>
      <c r="I21" s="1482">
        <v>280</v>
      </c>
      <c r="J21" s="1482">
        <v>300</v>
      </c>
      <c r="K21" s="1504">
        <v>270</v>
      </c>
      <c r="L21" s="1476" t="s">
        <v>260</v>
      </c>
      <c r="M21" s="1476" t="s">
        <v>260</v>
      </c>
      <c r="N21" s="1476" t="s">
        <v>260</v>
      </c>
      <c r="O21" s="1477" t="s">
        <v>260</v>
      </c>
    </row>
    <row r="22" spans="2:15">
      <c r="B22" s="1440" t="s">
        <v>600</v>
      </c>
      <c r="C22" s="1441">
        <v>7225</v>
      </c>
      <c r="D22" s="1441">
        <v>7226</v>
      </c>
      <c r="E22" s="1471">
        <v>20</v>
      </c>
      <c r="F22" s="1471">
        <v>21</v>
      </c>
      <c r="G22" s="1480">
        <v>22</v>
      </c>
      <c r="H22" s="1481">
        <v>22</v>
      </c>
      <c r="I22" s="1482">
        <v>22</v>
      </c>
      <c r="J22" s="1482">
        <v>24</v>
      </c>
      <c r="K22" s="1504">
        <v>24</v>
      </c>
      <c r="L22" s="1476" t="s">
        <v>260</v>
      </c>
      <c r="M22" s="1476" t="s">
        <v>260</v>
      </c>
      <c r="N22" s="1476" t="s">
        <v>260</v>
      </c>
      <c r="O22" s="1477" t="s">
        <v>260</v>
      </c>
    </row>
    <row r="23" spans="2:15">
      <c r="B23" s="1440" t="s">
        <v>601</v>
      </c>
      <c r="C23" s="1441">
        <v>7225</v>
      </c>
      <c r="D23" s="1441">
        <v>7227</v>
      </c>
      <c r="E23" s="1471">
        <v>20</v>
      </c>
      <c r="F23" s="1471">
        <v>21</v>
      </c>
      <c r="G23" s="1480">
        <v>22</v>
      </c>
      <c r="H23" s="1481">
        <v>22</v>
      </c>
      <c r="I23" s="1482">
        <v>22</v>
      </c>
      <c r="J23" s="1482">
        <v>24</v>
      </c>
      <c r="K23" s="1504">
        <v>24</v>
      </c>
      <c r="L23" s="1476" t="s">
        <v>260</v>
      </c>
      <c r="M23" s="1476" t="s">
        <v>260</v>
      </c>
      <c r="N23" s="1476" t="s">
        <v>260</v>
      </c>
      <c r="O23" s="1477" t="s">
        <v>260</v>
      </c>
    </row>
    <row r="24" spans="2:15">
      <c r="B24" s="1440" t="s">
        <v>602</v>
      </c>
      <c r="C24" s="1441">
        <v>7225</v>
      </c>
      <c r="D24" s="1441">
        <v>7228</v>
      </c>
      <c r="E24" s="1471">
        <v>20</v>
      </c>
      <c r="F24" s="1471">
        <v>21</v>
      </c>
      <c r="G24" s="1480">
        <v>22</v>
      </c>
      <c r="H24" s="1481">
        <v>22</v>
      </c>
      <c r="I24" s="1482">
        <v>22</v>
      </c>
      <c r="J24" s="1482">
        <v>24</v>
      </c>
      <c r="K24" s="1504">
        <v>24</v>
      </c>
      <c r="L24" s="1476" t="s">
        <v>260</v>
      </c>
      <c r="M24" s="1476" t="s">
        <v>260</v>
      </c>
      <c r="N24" s="1476" t="s">
        <v>260</v>
      </c>
      <c r="O24" s="1477" t="s">
        <v>260</v>
      </c>
    </row>
    <row r="25" spans="2:15">
      <c r="B25" s="1440" t="s">
        <v>603</v>
      </c>
      <c r="C25" s="1441">
        <v>7225</v>
      </c>
      <c r="D25" s="1441">
        <v>7229</v>
      </c>
      <c r="E25" s="1471">
        <v>20</v>
      </c>
      <c r="F25" s="1471">
        <v>21</v>
      </c>
      <c r="G25" s="1480">
        <v>22</v>
      </c>
      <c r="H25" s="1481">
        <v>22</v>
      </c>
      <c r="I25" s="1482">
        <v>22</v>
      </c>
      <c r="J25" s="1482">
        <v>24</v>
      </c>
      <c r="K25" s="1504">
        <v>24</v>
      </c>
      <c r="L25" s="1476" t="s">
        <v>260</v>
      </c>
      <c r="M25" s="1476" t="s">
        <v>260</v>
      </c>
      <c r="N25" s="1476" t="s">
        <v>260</v>
      </c>
      <c r="O25" s="1477" t="s">
        <v>260</v>
      </c>
    </row>
    <row r="26" spans="2:15">
      <c r="B26" s="1440" t="s">
        <v>596</v>
      </c>
      <c r="C26" s="1441">
        <v>7265</v>
      </c>
      <c r="D26" s="1441">
        <v>7266</v>
      </c>
      <c r="E26" s="1471">
        <v>750</v>
      </c>
      <c r="F26" s="1471">
        <v>790</v>
      </c>
      <c r="G26" s="1480">
        <v>810</v>
      </c>
      <c r="H26" s="1481">
        <v>810</v>
      </c>
      <c r="I26" s="1482">
        <v>830</v>
      </c>
      <c r="J26" s="1482">
        <v>890</v>
      </c>
      <c r="K26" s="1504">
        <v>801</v>
      </c>
      <c r="L26" s="1476" t="s">
        <v>260</v>
      </c>
      <c r="M26" s="1476" t="s">
        <v>260</v>
      </c>
      <c r="N26" s="1476" t="s">
        <v>260</v>
      </c>
      <c r="O26" s="1477" t="s">
        <v>260</v>
      </c>
    </row>
    <row r="27" spans="2:15">
      <c r="B27" s="1440" t="s">
        <v>597</v>
      </c>
      <c r="C27" s="1441">
        <v>7265</v>
      </c>
      <c r="D27" s="1441">
        <v>7267</v>
      </c>
      <c r="E27" s="1471">
        <v>750</v>
      </c>
      <c r="F27" s="1471">
        <v>790</v>
      </c>
      <c r="G27" s="1480">
        <v>810</v>
      </c>
      <c r="H27" s="1481">
        <v>810</v>
      </c>
      <c r="I27" s="1482">
        <v>830</v>
      </c>
      <c r="J27" s="1482">
        <v>890</v>
      </c>
      <c r="K27" s="1504">
        <v>801</v>
      </c>
      <c r="L27" s="1476" t="s">
        <v>260</v>
      </c>
      <c r="M27" s="1476" t="s">
        <v>260</v>
      </c>
      <c r="N27" s="1476" t="s">
        <v>260</v>
      </c>
      <c r="O27" s="1477" t="s">
        <v>260</v>
      </c>
    </row>
    <row r="28" spans="2:15">
      <c r="B28" s="1440" t="s">
        <v>598</v>
      </c>
      <c r="C28" s="1441">
        <v>7265</v>
      </c>
      <c r="D28" s="1441">
        <v>7268</v>
      </c>
      <c r="E28" s="1471">
        <v>750</v>
      </c>
      <c r="F28" s="1471">
        <v>790</v>
      </c>
      <c r="G28" s="1480">
        <v>810</v>
      </c>
      <c r="H28" s="1481">
        <v>810</v>
      </c>
      <c r="I28" s="1482">
        <v>830</v>
      </c>
      <c r="J28" s="1482">
        <v>890</v>
      </c>
      <c r="K28" s="1504">
        <v>801</v>
      </c>
      <c r="L28" s="1476" t="s">
        <v>260</v>
      </c>
      <c r="M28" s="1476" t="s">
        <v>260</v>
      </c>
      <c r="N28" s="1476" t="s">
        <v>260</v>
      </c>
      <c r="O28" s="1477" t="s">
        <v>260</v>
      </c>
    </row>
    <row r="29" spans="2:15">
      <c r="B29" s="1440" t="s">
        <v>599</v>
      </c>
      <c r="C29" s="1441">
        <v>7265</v>
      </c>
      <c r="D29" s="1441">
        <v>7269</v>
      </c>
      <c r="E29" s="1471">
        <v>750</v>
      </c>
      <c r="F29" s="1471">
        <v>790</v>
      </c>
      <c r="G29" s="1480">
        <v>810</v>
      </c>
      <c r="H29" s="1481">
        <v>810</v>
      </c>
      <c r="I29" s="1482">
        <v>830</v>
      </c>
      <c r="J29" s="1482">
        <v>890</v>
      </c>
      <c r="K29" s="1504">
        <v>801</v>
      </c>
      <c r="L29" s="1476" t="s">
        <v>260</v>
      </c>
      <c r="M29" s="1476" t="s">
        <v>260</v>
      </c>
      <c r="N29" s="1476" t="s">
        <v>260</v>
      </c>
      <c r="O29" s="1477" t="s">
        <v>260</v>
      </c>
    </row>
    <row r="30" spans="2:15">
      <c r="B30" s="1440" t="s">
        <v>604</v>
      </c>
      <c r="C30" s="1441">
        <v>7275</v>
      </c>
      <c r="D30" s="1441">
        <v>7276</v>
      </c>
      <c r="E30" s="1471">
        <v>200</v>
      </c>
      <c r="F30" s="1471">
        <v>212</v>
      </c>
      <c r="G30" s="1480">
        <v>216</v>
      </c>
      <c r="H30" s="1481">
        <v>216</v>
      </c>
      <c r="I30" s="1482">
        <v>221</v>
      </c>
      <c r="J30" s="1482">
        <v>237</v>
      </c>
      <c r="K30" s="1504" t="s">
        <v>64</v>
      </c>
      <c r="L30" s="1476" t="s">
        <v>260</v>
      </c>
      <c r="M30" s="1505" t="s">
        <v>261</v>
      </c>
      <c r="N30" s="1505" t="s">
        <v>261</v>
      </c>
      <c r="O30" s="1506" t="s">
        <v>261</v>
      </c>
    </row>
    <row r="31" spans="2:15">
      <c r="B31" s="1440" t="s">
        <v>605</v>
      </c>
      <c r="C31" s="1441">
        <v>7275</v>
      </c>
      <c r="D31" s="1441">
        <v>7277</v>
      </c>
      <c r="E31" s="1471">
        <v>200</v>
      </c>
      <c r="F31" s="1471">
        <v>212</v>
      </c>
      <c r="G31" s="1480">
        <v>216</v>
      </c>
      <c r="H31" s="1481">
        <v>216</v>
      </c>
      <c r="I31" s="1482">
        <v>221</v>
      </c>
      <c r="J31" s="1482">
        <v>237</v>
      </c>
      <c r="K31" s="1504" t="s">
        <v>64</v>
      </c>
      <c r="L31" s="1476" t="s">
        <v>260</v>
      </c>
      <c r="M31" s="1505" t="s">
        <v>261</v>
      </c>
      <c r="N31" s="1505" t="s">
        <v>261</v>
      </c>
      <c r="O31" s="1506" t="s">
        <v>261</v>
      </c>
    </row>
    <row r="32" spans="2:15">
      <c r="B32" s="1440" t="s">
        <v>606</v>
      </c>
      <c r="C32" s="1441">
        <v>7275</v>
      </c>
      <c r="D32" s="1441">
        <v>7278</v>
      </c>
      <c r="E32" s="1471">
        <v>200</v>
      </c>
      <c r="F32" s="1471">
        <v>212</v>
      </c>
      <c r="G32" s="1480">
        <v>216</v>
      </c>
      <c r="H32" s="1481">
        <v>216</v>
      </c>
      <c r="I32" s="1482">
        <v>221</v>
      </c>
      <c r="J32" s="1482">
        <v>237</v>
      </c>
      <c r="K32" s="1504" t="s">
        <v>64</v>
      </c>
      <c r="L32" s="1476" t="s">
        <v>260</v>
      </c>
      <c r="M32" s="1505" t="s">
        <v>261</v>
      </c>
      <c r="N32" s="1505" t="s">
        <v>261</v>
      </c>
      <c r="O32" s="1506" t="s">
        <v>261</v>
      </c>
    </row>
    <row r="33" spans="2:15" ht="13.5" thickBot="1">
      <c r="B33" s="1483" t="s">
        <v>607</v>
      </c>
      <c r="C33" s="1484">
        <v>7275</v>
      </c>
      <c r="D33" s="1484">
        <v>7279</v>
      </c>
      <c r="E33" s="1485">
        <v>200</v>
      </c>
      <c r="F33" s="1485">
        <v>212</v>
      </c>
      <c r="G33" s="1486">
        <v>216</v>
      </c>
      <c r="H33" s="1487">
        <v>216</v>
      </c>
      <c r="I33" s="1488">
        <v>221</v>
      </c>
      <c r="J33" s="1488">
        <v>237</v>
      </c>
      <c r="K33" s="1504" t="s">
        <v>64</v>
      </c>
      <c r="L33" s="1489" t="s">
        <v>260</v>
      </c>
      <c r="M33" s="1505" t="s">
        <v>261</v>
      </c>
      <c r="N33" s="1505" t="s">
        <v>261</v>
      </c>
      <c r="O33" s="1507" t="s">
        <v>261</v>
      </c>
    </row>
    <row r="34" spans="2:15" ht="13.5" thickBot="1">
      <c r="B34" s="1491" t="s">
        <v>484</v>
      </c>
      <c r="C34" s="1430"/>
      <c r="D34" s="1430"/>
      <c r="E34" s="1492"/>
      <c r="F34" s="1492"/>
      <c r="G34" s="1492"/>
      <c r="H34" s="1492"/>
      <c r="I34" s="1492"/>
      <c r="J34" s="1492"/>
      <c r="K34" s="1492"/>
      <c r="L34" s="1492"/>
      <c r="M34" s="1492"/>
      <c r="N34" s="1492"/>
      <c r="O34" s="1508"/>
    </row>
    <row r="35" spans="2:15" ht="13.5" thickBot="1">
      <c r="B35" s="1425" t="s">
        <v>559</v>
      </c>
      <c r="C35" s="1426"/>
      <c r="D35" s="1426"/>
      <c r="E35" s="1427"/>
      <c r="F35" s="1427"/>
      <c r="G35" s="1427"/>
      <c r="H35" s="1427"/>
      <c r="I35" s="1427"/>
      <c r="J35" s="1427"/>
      <c r="K35" s="1427"/>
      <c r="L35" s="1427"/>
      <c r="M35" s="1427"/>
      <c r="N35" s="1427"/>
      <c r="O35" s="1509"/>
    </row>
    <row r="36" spans="2:15" ht="13.5" thickBot="1">
      <c r="B36" s="1510" t="s">
        <v>576</v>
      </c>
      <c r="C36" s="1511"/>
      <c r="D36" s="1511"/>
      <c r="E36" s="1511"/>
      <c r="F36" s="1492"/>
      <c r="G36" s="1430"/>
      <c r="H36" s="1430"/>
      <c r="I36" s="1430"/>
      <c r="J36" s="1430"/>
      <c r="K36" s="1430"/>
      <c r="L36" s="1512"/>
      <c r="M36" s="1512"/>
      <c r="N36" s="1512"/>
      <c r="O36" s="1513"/>
    </row>
    <row r="37" spans="2:15">
      <c r="B37" s="1514"/>
      <c r="C37" s="1514"/>
      <c r="D37" s="1514"/>
      <c r="G37" s="1515"/>
      <c r="H37" s="1515"/>
      <c r="I37" s="1515"/>
      <c r="J37" s="1515"/>
      <c r="K37" s="1515"/>
      <c r="L37" s="1514"/>
      <c r="M37" s="1514"/>
      <c r="N37" s="1514"/>
    </row>
    <row r="38" spans="2:15">
      <c r="B38" s="1516"/>
      <c r="C38" s="1517"/>
      <c r="D38" s="1517"/>
      <c r="G38" s="1518"/>
      <c r="H38" s="1518"/>
      <c r="I38" s="1518"/>
      <c r="J38" s="1518"/>
      <c r="K38" s="1518"/>
      <c r="L38" s="1514"/>
      <c r="M38" s="1514"/>
      <c r="N38" s="1514"/>
    </row>
    <row r="39" spans="2:15">
      <c r="B39" s="1517"/>
      <c r="C39" s="1517"/>
      <c r="D39" s="1517"/>
      <c r="G39" s="1518"/>
      <c r="H39" s="1518"/>
      <c r="I39" s="1518"/>
      <c r="J39" s="1518"/>
      <c r="K39" s="1518"/>
      <c r="L39" s="1514"/>
      <c r="M39" s="1514"/>
      <c r="N39" s="1514"/>
    </row>
    <row r="40" spans="2:15">
      <c r="B40" s="1516"/>
      <c r="C40" s="1517"/>
      <c r="D40" s="1517"/>
      <c r="G40" s="1518"/>
      <c r="H40" s="1518"/>
      <c r="I40" s="1518"/>
      <c r="J40" s="1518"/>
      <c r="K40" s="1518"/>
      <c r="L40" s="1514"/>
      <c r="M40" s="1514"/>
      <c r="N40" s="1514"/>
    </row>
  </sheetData>
  <mergeCells count="1">
    <mergeCell ref="B36:E36"/>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FBB82-40C9-4F51-99F0-0582C7D7955F}">
  <sheetPr>
    <tabColor rgb="FF92D050"/>
  </sheetPr>
  <dimension ref="A1:X296"/>
  <sheetViews>
    <sheetView zoomScale="120" zoomScaleNormal="120" workbookViewId="0">
      <pane ySplit="1" topLeftCell="A2" activePane="bottomLeft" state="frozen"/>
      <selection activeCell="B56" sqref="B56"/>
      <selection pane="bottomLeft" activeCell="L131" sqref="L131"/>
    </sheetView>
  </sheetViews>
  <sheetFormatPr defaultColWidth="9.125" defaultRowHeight="12.75"/>
  <cols>
    <col min="1" max="1" width="4.125" style="1529" customWidth="1"/>
    <col min="2" max="2" width="46.5" style="1529" customWidth="1"/>
    <col min="3" max="3" width="12.125" style="1701" customWidth="1"/>
    <col min="4" max="4" width="15.5" style="1701" customWidth="1"/>
    <col min="5" max="8" width="11.875" style="1702" hidden="1" customWidth="1"/>
    <col min="9" max="9" width="11.875" style="1703" hidden="1" customWidth="1"/>
    <col min="10" max="11" width="11.875" style="1702" hidden="1" customWidth="1"/>
    <col min="12" max="13" width="11.875" style="1702" customWidth="1"/>
    <col min="14" max="16" width="11.5" style="1529" customWidth="1"/>
    <col min="17" max="17" width="10.875" style="1529" customWidth="1"/>
    <col min="18" max="18" width="10.875" style="1704" customWidth="1"/>
    <col min="19" max="19" width="10.875" style="1529" customWidth="1"/>
    <col min="20" max="20" width="32.75" style="1529" bestFit="1" customWidth="1"/>
    <col min="21" max="21" width="29.625" style="1529" bestFit="1" customWidth="1"/>
    <col min="22" max="22" width="17.5" style="1529" customWidth="1"/>
    <col min="23" max="23" width="13.625" style="1529" customWidth="1"/>
    <col min="24" max="24" width="24.5" style="1529" customWidth="1"/>
    <col min="25" max="25" width="12.5" style="1529" bestFit="1" customWidth="1"/>
    <col min="26" max="26" width="9.125" style="1529"/>
    <col min="27" max="27" width="12.5" style="1529" bestFit="1" customWidth="1"/>
    <col min="28" max="16384" width="9.125" style="1529"/>
  </cols>
  <sheetData>
    <row r="1" spans="2:24" ht="39" thickBot="1">
      <c r="B1" s="1519" t="s">
        <v>1</v>
      </c>
      <c r="C1" s="1520" t="s">
        <v>2</v>
      </c>
      <c r="D1" s="1521" t="s">
        <v>3</v>
      </c>
      <c r="E1" s="1522">
        <v>2018</v>
      </c>
      <c r="F1" s="1523">
        <v>43466</v>
      </c>
      <c r="G1" s="1524">
        <v>43647</v>
      </c>
      <c r="H1" s="1523">
        <v>43831</v>
      </c>
      <c r="I1" s="1525">
        <v>44013</v>
      </c>
      <c r="J1" s="1525">
        <v>44197</v>
      </c>
      <c r="K1" s="1526">
        <v>2022</v>
      </c>
      <c r="L1" s="1526">
        <v>2023</v>
      </c>
      <c r="M1" s="1526">
        <v>2024</v>
      </c>
      <c r="N1" s="1527" t="s">
        <v>5</v>
      </c>
      <c r="O1" s="1527" t="s">
        <v>1292</v>
      </c>
      <c r="P1" s="1527" t="s">
        <v>10</v>
      </c>
      <c r="Q1" s="1527" t="s">
        <v>11</v>
      </c>
      <c r="R1" s="1528"/>
      <c r="T1" s="1530" t="s">
        <v>385</v>
      </c>
      <c r="U1" s="1531" t="s">
        <v>386</v>
      </c>
      <c r="V1" s="1531" t="s">
        <v>387</v>
      </c>
      <c r="W1" s="1531" t="s">
        <v>388</v>
      </c>
      <c r="X1" s="1531" t="s">
        <v>389</v>
      </c>
    </row>
    <row r="2" spans="2:24" ht="13.5" thickBot="1">
      <c r="B2" s="1532" t="s">
        <v>432</v>
      </c>
      <c r="C2" s="1533"/>
      <c r="D2" s="1533"/>
      <c r="E2" s="1534"/>
      <c r="F2" s="1535"/>
      <c r="G2" s="1534"/>
      <c r="H2" s="1535"/>
      <c r="I2" s="1536"/>
      <c r="J2" s="1534"/>
      <c r="K2" s="1534"/>
      <c r="L2" s="1534"/>
      <c r="M2" s="1534"/>
      <c r="N2" s="1534"/>
      <c r="O2" s="1534"/>
      <c r="P2" s="1534"/>
      <c r="Q2" s="1537"/>
      <c r="R2" s="1538"/>
      <c r="T2" s="1539"/>
      <c r="U2" s="1540"/>
      <c r="V2" s="1540"/>
      <c r="W2" s="1540"/>
      <c r="X2" s="1541"/>
    </row>
    <row r="3" spans="2:24">
      <c r="B3" s="1542" t="s">
        <v>609</v>
      </c>
      <c r="C3" s="1543" t="s">
        <v>64</v>
      </c>
      <c r="D3" s="1543" t="s">
        <v>64</v>
      </c>
      <c r="E3" s="1544">
        <v>0.16300000000000001</v>
      </c>
      <c r="F3" s="1544">
        <v>0.17199999999999999</v>
      </c>
      <c r="G3" s="1545">
        <v>0.17100000000000001</v>
      </c>
      <c r="H3" s="1544">
        <v>0.17499999999999999</v>
      </c>
      <c r="I3" s="1546">
        <v>0.17399999999999999</v>
      </c>
      <c r="J3" s="1547">
        <v>0.17499999999999999</v>
      </c>
      <c r="K3" s="1545">
        <v>0.17899999999999999</v>
      </c>
      <c r="L3" s="1548">
        <v>0.223</v>
      </c>
      <c r="M3" s="1548">
        <f>L3</f>
        <v>0.223</v>
      </c>
      <c r="N3" s="1549" t="s">
        <v>260</v>
      </c>
      <c r="O3" s="1550" t="s">
        <v>261</v>
      </c>
      <c r="P3" s="1550" t="s">
        <v>261</v>
      </c>
      <c r="Q3" s="1551" t="s">
        <v>261</v>
      </c>
      <c r="R3" s="1552"/>
      <c r="T3" s="1553" t="s">
        <v>610</v>
      </c>
      <c r="U3" s="1554"/>
      <c r="V3" s="1555"/>
      <c r="W3" s="1554"/>
      <c r="X3" s="1556"/>
    </row>
    <row r="4" spans="2:24">
      <c r="B4" s="1557" t="s">
        <v>589</v>
      </c>
      <c r="C4" s="1558" t="s">
        <v>64</v>
      </c>
      <c r="D4" s="1558" t="s">
        <v>64</v>
      </c>
      <c r="E4" s="1559">
        <v>0.192</v>
      </c>
      <c r="F4" s="1559">
        <v>0.20399999999999999</v>
      </c>
      <c r="G4" s="1560">
        <v>0.20399999999999999</v>
      </c>
      <c r="H4" s="1559">
        <v>0.20899999999999999</v>
      </c>
      <c r="I4" s="1561">
        <v>0.20699999999999999</v>
      </c>
      <c r="J4" s="1562">
        <v>0.20899999999999999</v>
      </c>
      <c r="K4" s="1560">
        <v>0.21299999999999999</v>
      </c>
      <c r="L4" s="1563">
        <v>0.246</v>
      </c>
      <c r="M4" s="1563">
        <v>0.23400000000000001</v>
      </c>
      <c r="N4" s="1564" t="s">
        <v>260</v>
      </c>
      <c r="O4" s="1565" t="s">
        <v>261</v>
      </c>
      <c r="P4" s="1565" t="s">
        <v>261</v>
      </c>
      <c r="Q4" s="1566" t="s">
        <v>261</v>
      </c>
      <c r="R4" s="1567"/>
      <c r="T4" s="1568"/>
      <c r="U4" s="1569"/>
      <c r="W4" s="1569"/>
      <c r="X4" s="1570"/>
    </row>
    <row r="5" spans="2:24">
      <c r="B5" s="1557" t="s">
        <v>590</v>
      </c>
      <c r="C5" s="1558" t="s">
        <v>64</v>
      </c>
      <c r="D5" s="1558" t="s">
        <v>64</v>
      </c>
      <c r="E5" s="1559">
        <v>0.32600000000000001</v>
      </c>
      <c r="F5" s="1559">
        <v>0.34599999999999997</v>
      </c>
      <c r="G5" s="1560">
        <v>0.34599999999999997</v>
      </c>
      <c r="H5" s="1559">
        <v>0.35499999999999998</v>
      </c>
      <c r="I5" s="1561">
        <v>0.35215999999999997</v>
      </c>
      <c r="J5" s="1562">
        <v>0.35499999999999998</v>
      </c>
      <c r="K5" s="1560">
        <v>0.36299999999999999</v>
      </c>
      <c r="L5" s="1560" t="s">
        <v>64</v>
      </c>
      <c r="M5" s="1571" t="s">
        <v>64</v>
      </c>
      <c r="N5" s="1564" t="s">
        <v>260</v>
      </c>
      <c r="O5" s="1565" t="s">
        <v>261</v>
      </c>
      <c r="P5" s="1565" t="s">
        <v>261</v>
      </c>
      <c r="Q5" s="1566" t="s">
        <v>261</v>
      </c>
      <c r="R5" s="1572"/>
      <c r="T5" s="1568"/>
      <c r="U5" s="1569"/>
      <c r="W5" s="1569"/>
      <c r="X5" s="1570"/>
    </row>
    <row r="6" spans="2:24">
      <c r="B6" s="1557" t="s">
        <v>1163</v>
      </c>
      <c r="C6" s="1558" t="s">
        <v>64</v>
      </c>
      <c r="D6" s="1558" t="s">
        <v>64</v>
      </c>
      <c r="E6" s="1559">
        <v>1.5</v>
      </c>
      <c r="F6" s="1559">
        <v>1.5</v>
      </c>
      <c r="G6" s="1560">
        <v>1.5</v>
      </c>
      <c r="H6" s="1559">
        <v>1.5</v>
      </c>
      <c r="I6" s="1561">
        <v>1.5</v>
      </c>
      <c r="J6" s="1562">
        <v>1.5</v>
      </c>
      <c r="K6" s="1560">
        <v>2.4500000000000002</v>
      </c>
      <c r="L6" s="1560">
        <v>0.223</v>
      </c>
      <c r="M6" s="1563">
        <v>0.223</v>
      </c>
      <c r="N6" s="1564" t="s">
        <v>260</v>
      </c>
      <c r="O6" s="1565" t="s">
        <v>261</v>
      </c>
      <c r="P6" s="1565" t="s">
        <v>261</v>
      </c>
      <c r="Q6" s="1566" t="s">
        <v>261</v>
      </c>
      <c r="R6" s="1567"/>
      <c r="T6" s="1568"/>
      <c r="U6" s="1569"/>
      <c r="W6" s="1569"/>
      <c r="X6" s="1570"/>
    </row>
    <row r="7" spans="2:24">
      <c r="B7" s="1557" t="s">
        <v>1164</v>
      </c>
      <c r="C7" s="1558" t="s">
        <v>64</v>
      </c>
      <c r="D7" s="1558" t="s">
        <v>64</v>
      </c>
      <c r="E7" s="1559"/>
      <c r="F7" s="1559"/>
      <c r="G7" s="1560"/>
      <c r="H7" s="1559"/>
      <c r="I7" s="1561"/>
      <c r="J7" s="1562"/>
      <c r="K7" s="1560"/>
      <c r="L7" s="1573">
        <v>0.192</v>
      </c>
      <c r="M7" s="1563">
        <v>0.192</v>
      </c>
      <c r="N7" s="1564" t="s">
        <v>260</v>
      </c>
      <c r="O7" s="1565" t="s">
        <v>261</v>
      </c>
      <c r="P7" s="1565" t="s">
        <v>261</v>
      </c>
      <c r="Q7" s="1566" t="s">
        <v>261</v>
      </c>
      <c r="R7" s="1567"/>
      <c r="T7" s="1568"/>
      <c r="U7" s="1569"/>
      <c r="W7" s="1569"/>
      <c r="X7" s="1570"/>
    </row>
    <row r="8" spans="2:24">
      <c r="B8" s="1574" t="s">
        <v>439</v>
      </c>
      <c r="C8" s="1575"/>
      <c r="D8" s="1575"/>
      <c r="E8" s="1575"/>
      <c r="F8" s="1576"/>
      <c r="G8" s="1575"/>
      <c r="H8" s="1576"/>
      <c r="I8" s="1577"/>
      <c r="J8" s="1578"/>
      <c r="K8" s="1575"/>
      <c r="L8" s="1575"/>
      <c r="M8" s="1575"/>
      <c r="N8" s="1575"/>
      <c r="O8" s="1575"/>
      <c r="P8" s="1575"/>
      <c r="Q8" s="1579"/>
      <c r="R8" s="1538"/>
      <c r="T8" s="1568"/>
      <c r="U8" s="1569"/>
      <c r="W8" s="1569"/>
      <c r="X8" s="1570"/>
    </row>
    <row r="9" spans="2:24">
      <c r="B9" s="1580" t="s">
        <v>619</v>
      </c>
      <c r="C9" s="1581">
        <v>7230</v>
      </c>
      <c r="D9" s="1581">
        <v>7231</v>
      </c>
      <c r="E9" s="1582">
        <v>15</v>
      </c>
      <c r="F9" s="1583">
        <v>16</v>
      </c>
      <c r="G9" s="1584"/>
      <c r="H9" s="1583">
        <v>16</v>
      </c>
      <c r="I9" s="1585">
        <v>16</v>
      </c>
      <c r="J9" s="1586">
        <v>16</v>
      </c>
      <c r="K9" s="1587">
        <v>17</v>
      </c>
      <c r="L9" s="1587">
        <v>18</v>
      </c>
      <c r="M9" s="1571">
        <v>18</v>
      </c>
      <c r="N9" s="1588" t="s">
        <v>260</v>
      </c>
      <c r="O9" s="1588" t="s">
        <v>260</v>
      </c>
      <c r="P9" s="1588" t="s">
        <v>260</v>
      </c>
      <c r="Q9" s="1589" t="s">
        <v>260</v>
      </c>
      <c r="R9" s="1567"/>
      <c r="T9" s="1568"/>
      <c r="U9" s="1569"/>
      <c r="W9" s="1569"/>
      <c r="X9" s="1570"/>
    </row>
    <row r="10" spans="2:24">
      <c r="B10" s="1580" t="s">
        <v>620</v>
      </c>
      <c r="C10" s="1581">
        <v>7230</v>
      </c>
      <c r="D10" s="1581">
        <v>7232</v>
      </c>
      <c r="E10" s="1582">
        <v>15</v>
      </c>
      <c r="F10" s="1583">
        <v>16</v>
      </c>
      <c r="G10" s="1584"/>
      <c r="H10" s="1583">
        <v>16</v>
      </c>
      <c r="I10" s="1585">
        <v>16</v>
      </c>
      <c r="J10" s="1586">
        <v>16</v>
      </c>
      <c r="K10" s="1587">
        <v>17</v>
      </c>
      <c r="L10" s="1587">
        <v>18</v>
      </c>
      <c r="M10" s="1571">
        <v>18</v>
      </c>
      <c r="N10" s="1588" t="s">
        <v>260</v>
      </c>
      <c r="O10" s="1588" t="s">
        <v>260</v>
      </c>
      <c r="P10" s="1588" t="s">
        <v>260</v>
      </c>
      <c r="Q10" s="1589" t="s">
        <v>260</v>
      </c>
      <c r="R10" s="1567"/>
      <c r="T10" s="1568"/>
      <c r="U10" s="1569"/>
      <c r="W10" s="1569"/>
      <c r="X10" s="1570"/>
    </row>
    <row r="11" spans="2:24">
      <c r="B11" s="1580" t="s">
        <v>621</v>
      </c>
      <c r="C11" s="1581">
        <v>7230</v>
      </c>
      <c r="D11" s="1581">
        <v>7233</v>
      </c>
      <c r="E11" s="1582">
        <v>15</v>
      </c>
      <c r="F11" s="1583">
        <v>16</v>
      </c>
      <c r="G11" s="1584"/>
      <c r="H11" s="1583">
        <v>16</v>
      </c>
      <c r="I11" s="1585">
        <v>16</v>
      </c>
      <c r="J11" s="1586">
        <v>16</v>
      </c>
      <c r="K11" s="1587">
        <v>17</v>
      </c>
      <c r="L11" s="1587">
        <v>18</v>
      </c>
      <c r="M11" s="1571">
        <v>18</v>
      </c>
      <c r="N11" s="1588" t="s">
        <v>260</v>
      </c>
      <c r="O11" s="1588" t="s">
        <v>260</v>
      </c>
      <c r="P11" s="1588" t="s">
        <v>260</v>
      </c>
      <c r="Q11" s="1589" t="s">
        <v>260</v>
      </c>
      <c r="R11" s="1567"/>
      <c r="T11" s="1568"/>
      <c r="U11" s="1569"/>
      <c r="W11" s="1569"/>
      <c r="X11" s="1570"/>
    </row>
    <row r="12" spans="2:24">
      <c r="B12" s="1580" t="s">
        <v>622</v>
      </c>
      <c r="C12" s="1581">
        <v>7230</v>
      </c>
      <c r="D12" s="1581">
        <v>7234</v>
      </c>
      <c r="E12" s="1582">
        <v>15</v>
      </c>
      <c r="F12" s="1583">
        <v>16</v>
      </c>
      <c r="G12" s="1584"/>
      <c r="H12" s="1583">
        <v>16</v>
      </c>
      <c r="I12" s="1585">
        <v>16</v>
      </c>
      <c r="J12" s="1586">
        <v>16</v>
      </c>
      <c r="K12" s="1587">
        <v>17</v>
      </c>
      <c r="L12" s="1587">
        <v>18</v>
      </c>
      <c r="M12" s="1571">
        <v>18</v>
      </c>
      <c r="N12" s="1588" t="s">
        <v>260</v>
      </c>
      <c r="O12" s="1588" t="s">
        <v>260</v>
      </c>
      <c r="P12" s="1588" t="s">
        <v>260</v>
      </c>
      <c r="Q12" s="1589" t="s">
        <v>260</v>
      </c>
      <c r="R12" s="1567"/>
      <c r="T12" s="1568"/>
      <c r="U12" s="1569"/>
      <c r="W12" s="1569"/>
      <c r="X12" s="1570"/>
    </row>
    <row r="13" spans="2:24">
      <c r="B13" s="1580" t="s">
        <v>592</v>
      </c>
      <c r="C13" s="1581">
        <v>7240</v>
      </c>
      <c r="D13" s="1581">
        <v>7241</v>
      </c>
      <c r="E13" s="1582">
        <v>25</v>
      </c>
      <c r="F13" s="1583">
        <v>26</v>
      </c>
      <c r="G13" s="1584"/>
      <c r="H13" s="1583">
        <v>27</v>
      </c>
      <c r="I13" s="1585">
        <v>27</v>
      </c>
      <c r="J13" s="1586">
        <v>27</v>
      </c>
      <c r="K13" s="1587">
        <v>28</v>
      </c>
      <c r="L13" s="1587">
        <v>30</v>
      </c>
      <c r="M13" s="1571">
        <v>30</v>
      </c>
      <c r="N13" s="1588" t="s">
        <v>260</v>
      </c>
      <c r="O13" s="1588" t="s">
        <v>260</v>
      </c>
      <c r="P13" s="1588" t="s">
        <v>260</v>
      </c>
      <c r="Q13" s="1589" t="s">
        <v>260</v>
      </c>
      <c r="R13" s="1567"/>
      <c r="T13" s="1568"/>
      <c r="U13" s="1569"/>
      <c r="W13" s="1569"/>
      <c r="X13" s="1570"/>
    </row>
    <row r="14" spans="2:24">
      <c r="B14" s="1580" t="s">
        <v>593</v>
      </c>
      <c r="C14" s="1581">
        <v>7240</v>
      </c>
      <c r="D14" s="1581">
        <v>7242</v>
      </c>
      <c r="E14" s="1582">
        <v>25</v>
      </c>
      <c r="F14" s="1583">
        <v>26</v>
      </c>
      <c r="G14" s="1584"/>
      <c r="H14" s="1583">
        <v>27</v>
      </c>
      <c r="I14" s="1585">
        <v>27</v>
      </c>
      <c r="J14" s="1586">
        <v>27</v>
      </c>
      <c r="K14" s="1587">
        <v>28</v>
      </c>
      <c r="L14" s="1587">
        <v>30</v>
      </c>
      <c r="M14" s="1571">
        <v>30</v>
      </c>
      <c r="N14" s="1588" t="s">
        <v>260</v>
      </c>
      <c r="O14" s="1588" t="s">
        <v>260</v>
      </c>
      <c r="P14" s="1588" t="s">
        <v>260</v>
      </c>
      <c r="Q14" s="1589" t="s">
        <v>260</v>
      </c>
      <c r="R14" s="1567"/>
      <c r="T14" s="1568"/>
      <c r="U14" s="1569"/>
      <c r="W14" s="1569"/>
      <c r="X14" s="1570"/>
    </row>
    <row r="15" spans="2:24">
      <c r="B15" s="1580" t="s">
        <v>594</v>
      </c>
      <c r="C15" s="1581">
        <v>7240</v>
      </c>
      <c r="D15" s="1581">
        <v>7243</v>
      </c>
      <c r="E15" s="1582">
        <v>25</v>
      </c>
      <c r="F15" s="1583">
        <v>26</v>
      </c>
      <c r="G15" s="1584"/>
      <c r="H15" s="1583">
        <v>27</v>
      </c>
      <c r="I15" s="1585">
        <v>27</v>
      </c>
      <c r="J15" s="1586">
        <v>27</v>
      </c>
      <c r="K15" s="1587">
        <v>28</v>
      </c>
      <c r="L15" s="1587">
        <v>30</v>
      </c>
      <c r="M15" s="1571">
        <v>30</v>
      </c>
      <c r="N15" s="1588" t="s">
        <v>260</v>
      </c>
      <c r="O15" s="1588" t="s">
        <v>260</v>
      </c>
      <c r="P15" s="1588" t="s">
        <v>260</v>
      </c>
      <c r="Q15" s="1589" t="s">
        <v>260</v>
      </c>
      <c r="R15" s="1567"/>
      <c r="T15" s="1568"/>
      <c r="U15" s="1569"/>
      <c r="W15" s="1569"/>
      <c r="X15" s="1570"/>
    </row>
    <row r="16" spans="2:24">
      <c r="B16" s="1580" t="s">
        <v>595</v>
      </c>
      <c r="C16" s="1581">
        <v>7240</v>
      </c>
      <c r="D16" s="1581">
        <v>7244</v>
      </c>
      <c r="E16" s="1582">
        <v>25</v>
      </c>
      <c r="F16" s="1583">
        <v>26</v>
      </c>
      <c r="G16" s="1584"/>
      <c r="H16" s="1583">
        <v>27</v>
      </c>
      <c r="I16" s="1585">
        <v>27</v>
      </c>
      <c r="J16" s="1586">
        <v>27</v>
      </c>
      <c r="K16" s="1587">
        <v>28</v>
      </c>
      <c r="L16" s="1587">
        <v>30</v>
      </c>
      <c r="M16" s="1571">
        <v>30</v>
      </c>
      <c r="N16" s="1588" t="s">
        <v>260</v>
      </c>
      <c r="O16" s="1588" t="s">
        <v>260</v>
      </c>
      <c r="P16" s="1588" t="s">
        <v>260</v>
      </c>
      <c r="Q16" s="1589" t="s">
        <v>260</v>
      </c>
      <c r="R16" s="1567"/>
      <c r="T16" s="1568"/>
      <c r="U16" s="1569"/>
      <c r="W16" s="1569"/>
      <c r="X16" s="1570"/>
    </row>
    <row r="17" spans="2:24">
      <c r="B17" s="1590" t="s">
        <v>623</v>
      </c>
      <c r="C17" s="1591">
        <v>2870</v>
      </c>
      <c r="D17" s="1591">
        <v>2870</v>
      </c>
      <c r="E17" s="1592">
        <v>133.5</v>
      </c>
      <c r="F17" s="1592">
        <v>131.72</v>
      </c>
      <c r="G17" s="1593">
        <v>129.54</v>
      </c>
      <c r="H17" s="1592">
        <v>129.54</v>
      </c>
      <c r="I17" s="1594">
        <v>126.49</v>
      </c>
      <c r="J17" s="1595">
        <v>126.49</v>
      </c>
      <c r="K17" s="1593">
        <v>129.16999999999999</v>
      </c>
      <c r="L17" s="1593">
        <v>138.24</v>
      </c>
      <c r="M17" s="1571">
        <f>L17</f>
        <v>138.24</v>
      </c>
      <c r="N17" s="1565" t="s">
        <v>260</v>
      </c>
      <c r="O17" s="1588" t="s">
        <v>261</v>
      </c>
      <c r="P17" s="1588" t="s">
        <v>260</v>
      </c>
      <c r="Q17" s="1589" t="s">
        <v>260</v>
      </c>
      <c r="R17" s="1567"/>
      <c r="T17" s="1568"/>
      <c r="U17" s="1569"/>
      <c r="W17" s="1569"/>
      <c r="X17" s="1570"/>
    </row>
    <row r="18" spans="2:24">
      <c r="B18" s="1590" t="s">
        <v>624</v>
      </c>
      <c r="C18" s="1591">
        <v>2870</v>
      </c>
      <c r="D18" s="1591">
        <v>2871</v>
      </c>
      <c r="E18" s="1592">
        <v>112.5</v>
      </c>
      <c r="F18" s="1592">
        <v>117.32</v>
      </c>
      <c r="G18" s="1593">
        <v>122.14</v>
      </c>
      <c r="H18" s="1592">
        <v>122.14</v>
      </c>
      <c r="I18" s="1594">
        <v>126.49</v>
      </c>
      <c r="J18" s="1595">
        <v>126.49</v>
      </c>
      <c r="K18" s="1593">
        <v>129.16999999999999</v>
      </c>
      <c r="L18" s="1593">
        <v>138.24</v>
      </c>
      <c r="M18" s="1571">
        <f>L18</f>
        <v>138.24</v>
      </c>
      <c r="N18" s="1565" t="s">
        <v>260</v>
      </c>
      <c r="O18" s="1588" t="s">
        <v>261</v>
      </c>
      <c r="P18" s="1588" t="s">
        <v>260</v>
      </c>
      <c r="Q18" s="1589" t="s">
        <v>260</v>
      </c>
      <c r="R18" s="1567"/>
      <c r="T18" s="1568"/>
      <c r="U18" s="1569"/>
      <c r="W18" s="1569"/>
      <c r="X18" s="1570"/>
    </row>
    <row r="19" spans="2:24">
      <c r="B19" s="1590" t="s">
        <v>625</v>
      </c>
      <c r="C19" s="1591">
        <v>2870</v>
      </c>
      <c r="D19" s="1591">
        <v>2872</v>
      </c>
      <c r="E19" s="1592">
        <v>112.5</v>
      </c>
      <c r="F19" s="1592">
        <v>117.32</v>
      </c>
      <c r="G19" s="1593">
        <v>122.14</v>
      </c>
      <c r="H19" s="1592">
        <v>122.14</v>
      </c>
      <c r="I19" s="1594">
        <v>126.49</v>
      </c>
      <c r="J19" s="1595">
        <v>126.49</v>
      </c>
      <c r="K19" s="1593">
        <v>129.16999999999999</v>
      </c>
      <c r="L19" s="1593">
        <v>138.24</v>
      </c>
      <c r="M19" s="1571">
        <f t="shared" ref="M19:M21" si="0">L19</f>
        <v>138.24</v>
      </c>
      <c r="N19" s="1565" t="s">
        <v>260</v>
      </c>
      <c r="O19" s="1588" t="s">
        <v>261</v>
      </c>
      <c r="P19" s="1588" t="s">
        <v>260</v>
      </c>
      <c r="Q19" s="1589" t="s">
        <v>260</v>
      </c>
      <c r="R19" s="1567"/>
      <c r="T19" s="1568"/>
      <c r="U19" s="1569"/>
      <c r="W19" s="1569"/>
      <c r="X19" s="1570"/>
    </row>
    <row r="20" spans="2:24">
      <c r="B20" s="1590" t="s">
        <v>626</v>
      </c>
      <c r="C20" s="1591">
        <v>2870</v>
      </c>
      <c r="D20" s="1591">
        <v>2873</v>
      </c>
      <c r="E20" s="1592">
        <v>133.5</v>
      </c>
      <c r="F20" s="1592">
        <v>131.72</v>
      </c>
      <c r="G20" s="1593">
        <v>129.54</v>
      </c>
      <c r="H20" s="1592">
        <v>129.54</v>
      </c>
      <c r="I20" s="1594">
        <v>126.49</v>
      </c>
      <c r="J20" s="1595">
        <v>126.49</v>
      </c>
      <c r="K20" s="1593">
        <v>129.16999999999999</v>
      </c>
      <c r="L20" s="1593">
        <v>138.24</v>
      </c>
      <c r="M20" s="1571">
        <f t="shared" si="0"/>
        <v>138.24</v>
      </c>
      <c r="N20" s="1565" t="s">
        <v>260</v>
      </c>
      <c r="O20" s="1588" t="s">
        <v>261</v>
      </c>
      <c r="P20" s="1588" t="s">
        <v>260</v>
      </c>
      <c r="Q20" s="1589" t="s">
        <v>260</v>
      </c>
      <c r="R20" s="1567"/>
      <c r="T20" s="1568"/>
      <c r="U20" s="1569"/>
      <c r="W20" s="1569"/>
      <c r="X20" s="1570"/>
    </row>
    <row r="21" spans="2:24">
      <c r="B21" s="1590" t="s">
        <v>627</v>
      </c>
      <c r="C21" s="1591">
        <v>2870</v>
      </c>
      <c r="D21" s="1591">
        <v>2874</v>
      </c>
      <c r="E21" s="1592">
        <v>133.5</v>
      </c>
      <c r="F21" s="1592">
        <v>131.72</v>
      </c>
      <c r="G21" s="1593">
        <v>129.54</v>
      </c>
      <c r="H21" s="1592">
        <v>129.54</v>
      </c>
      <c r="I21" s="1594">
        <v>126.49</v>
      </c>
      <c r="J21" s="1595">
        <v>126.49</v>
      </c>
      <c r="K21" s="1593">
        <v>129.16999999999999</v>
      </c>
      <c r="L21" s="1593">
        <v>138.24</v>
      </c>
      <c r="M21" s="1571">
        <f t="shared" si="0"/>
        <v>138.24</v>
      </c>
      <c r="N21" s="1565" t="s">
        <v>260</v>
      </c>
      <c r="O21" s="1588" t="s">
        <v>261</v>
      </c>
      <c r="P21" s="1588" t="s">
        <v>260</v>
      </c>
      <c r="Q21" s="1589" t="s">
        <v>260</v>
      </c>
      <c r="R21" s="1567"/>
      <c r="T21" s="1568"/>
      <c r="U21" s="1569"/>
      <c r="W21" s="1569"/>
      <c r="X21" s="1570"/>
    </row>
    <row r="22" spans="2:24">
      <c r="B22" s="1596" t="s">
        <v>628</v>
      </c>
      <c r="C22" s="1597">
        <v>2450</v>
      </c>
      <c r="D22" s="1597">
        <v>2450</v>
      </c>
      <c r="E22" s="1592">
        <v>170</v>
      </c>
      <c r="F22" s="1592">
        <v>164.66</v>
      </c>
      <c r="G22" s="1593">
        <v>158.63</v>
      </c>
      <c r="H22" s="1592">
        <v>158.63</v>
      </c>
      <c r="I22" s="1594">
        <v>151.35</v>
      </c>
      <c r="J22" s="1595">
        <v>151.35</v>
      </c>
      <c r="K22" s="1593">
        <v>154.56</v>
      </c>
      <c r="L22" s="1593">
        <v>165.41</v>
      </c>
      <c r="M22" s="1571">
        <f>L22</f>
        <v>165.41</v>
      </c>
      <c r="N22" s="1565" t="s">
        <v>260</v>
      </c>
      <c r="O22" s="1588" t="s">
        <v>261</v>
      </c>
      <c r="P22" s="1588" t="s">
        <v>260</v>
      </c>
      <c r="Q22" s="1589" t="s">
        <v>260</v>
      </c>
      <c r="R22" s="1567"/>
      <c r="T22" s="1568"/>
      <c r="U22" s="1569"/>
      <c r="W22" s="1569"/>
      <c r="X22" s="1570"/>
    </row>
    <row r="23" spans="2:24">
      <c r="B23" s="1590" t="s">
        <v>629</v>
      </c>
      <c r="C23" s="1591">
        <v>2450</v>
      </c>
      <c r="D23" s="1591">
        <v>2451</v>
      </c>
      <c r="E23" s="1592">
        <v>131.75</v>
      </c>
      <c r="F23" s="1592">
        <v>138.41</v>
      </c>
      <c r="G23" s="1593">
        <v>145.13999999999999</v>
      </c>
      <c r="H23" s="1592">
        <v>145.13999999999999</v>
      </c>
      <c r="I23" s="1594">
        <v>151.35</v>
      </c>
      <c r="J23" s="1595">
        <v>151.35</v>
      </c>
      <c r="K23" s="1593">
        <v>154.56</v>
      </c>
      <c r="L23" s="1593">
        <v>165.41</v>
      </c>
      <c r="M23" s="1571">
        <f>L23</f>
        <v>165.41</v>
      </c>
      <c r="N23" s="1565" t="s">
        <v>260</v>
      </c>
      <c r="O23" s="1588" t="s">
        <v>261</v>
      </c>
      <c r="P23" s="1588" t="s">
        <v>260</v>
      </c>
      <c r="Q23" s="1589" t="s">
        <v>260</v>
      </c>
      <c r="R23" s="1567"/>
      <c r="T23" s="1568"/>
      <c r="U23" s="1569"/>
      <c r="W23" s="1569"/>
      <c r="X23" s="1570"/>
    </row>
    <row r="24" spans="2:24">
      <c r="B24" s="1590" t="s">
        <v>630</v>
      </c>
      <c r="C24" s="1591">
        <v>2450</v>
      </c>
      <c r="D24" s="1591">
        <v>2452</v>
      </c>
      <c r="E24" s="1592">
        <v>131.75</v>
      </c>
      <c r="F24" s="1592">
        <v>138.41</v>
      </c>
      <c r="G24" s="1593">
        <v>145.13999999999999</v>
      </c>
      <c r="H24" s="1592">
        <v>145.13999999999999</v>
      </c>
      <c r="I24" s="1594">
        <v>151.35</v>
      </c>
      <c r="J24" s="1595">
        <v>151.35</v>
      </c>
      <c r="K24" s="1593">
        <v>154.56</v>
      </c>
      <c r="L24" s="1593">
        <v>165.41</v>
      </c>
      <c r="M24" s="1571">
        <f t="shared" ref="M24:M44" si="1">L24</f>
        <v>165.41</v>
      </c>
      <c r="N24" s="1565" t="s">
        <v>260</v>
      </c>
      <c r="O24" s="1588" t="s">
        <v>261</v>
      </c>
      <c r="P24" s="1588" t="s">
        <v>260</v>
      </c>
      <c r="Q24" s="1589" t="s">
        <v>260</v>
      </c>
      <c r="R24" s="1567"/>
      <c r="T24" s="1568"/>
      <c r="U24" s="1569"/>
      <c r="W24" s="1569"/>
      <c r="X24" s="1570"/>
    </row>
    <row r="25" spans="2:24">
      <c r="B25" s="1590" t="s">
        <v>631</v>
      </c>
      <c r="C25" s="1591">
        <v>2450</v>
      </c>
      <c r="D25" s="1591">
        <v>2453</v>
      </c>
      <c r="E25" s="1592">
        <v>170</v>
      </c>
      <c r="F25" s="1592">
        <v>164.66</v>
      </c>
      <c r="G25" s="1593">
        <v>158.63</v>
      </c>
      <c r="H25" s="1592">
        <v>158.63</v>
      </c>
      <c r="I25" s="1594">
        <v>151.35</v>
      </c>
      <c r="J25" s="1595">
        <v>151.35</v>
      </c>
      <c r="K25" s="1593">
        <v>154.56</v>
      </c>
      <c r="L25" s="1593">
        <v>165.41</v>
      </c>
      <c r="M25" s="1571">
        <f t="shared" si="1"/>
        <v>165.41</v>
      </c>
      <c r="N25" s="1565" t="s">
        <v>260</v>
      </c>
      <c r="O25" s="1588" t="s">
        <v>261</v>
      </c>
      <c r="P25" s="1588" t="s">
        <v>260</v>
      </c>
      <c r="Q25" s="1589" t="s">
        <v>260</v>
      </c>
      <c r="R25" s="1567"/>
      <c r="T25" s="1568"/>
      <c r="U25" s="1569"/>
      <c r="W25" s="1569"/>
      <c r="X25" s="1570"/>
    </row>
    <row r="26" spans="2:24">
      <c r="B26" s="1590" t="s">
        <v>632</v>
      </c>
      <c r="C26" s="1591">
        <v>2450</v>
      </c>
      <c r="D26" s="1591">
        <v>2454</v>
      </c>
      <c r="E26" s="1592">
        <v>170</v>
      </c>
      <c r="F26" s="1592">
        <v>164.66</v>
      </c>
      <c r="G26" s="1593">
        <v>158.63</v>
      </c>
      <c r="H26" s="1592">
        <v>158.63</v>
      </c>
      <c r="I26" s="1594">
        <v>151.35</v>
      </c>
      <c r="J26" s="1595">
        <v>151.35</v>
      </c>
      <c r="K26" s="1593">
        <v>154.56</v>
      </c>
      <c r="L26" s="1593">
        <v>165.41</v>
      </c>
      <c r="M26" s="1571">
        <f t="shared" si="1"/>
        <v>165.41</v>
      </c>
      <c r="N26" s="1565" t="s">
        <v>260</v>
      </c>
      <c r="O26" s="1588" t="s">
        <v>261</v>
      </c>
      <c r="P26" s="1588" t="s">
        <v>260</v>
      </c>
      <c r="Q26" s="1589" t="s">
        <v>260</v>
      </c>
      <c r="R26" s="1567"/>
      <c r="T26" s="1568"/>
      <c r="U26" s="1569"/>
      <c r="W26" s="1569"/>
      <c r="X26" s="1570"/>
    </row>
    <row r="27" spans="2:24">
      <c r="B27" s="1557" t="s">
        <v>1165</v>
      </c>
      <c r="C27" s="1558">
        <v>8000</v>
      </c>
      <c r="D27" s="1558">
        <v>8000</v>
      </c>
      <c r="E27" s="1582"/>
      <c r="F27" s="1582"/>
      <c r="G27" s="1587"/>
      <c r="H27" s="1582"/>
      <c r="I27" s="1585"/>
      <c r="J27" s="1586"/>
      <c r="K27" s="1587"/>
      <c r="L27" s="1587">
        <v>0</v>
      </c>
      <c r="M27" s="1587">
        <f t="shared" si="1"/>
        <v>0</v>
      </c>
      <c r="N27" s="1565" t="s">
        <v>260</v>
      </c>
      <c r="O27" s="1598" t="s">
        <v>261</v>
      </c>
      <c r="P27" s="1565" t="s">
        <v>260</v>
      </c>
      <c r="Q27" s="1566" t="s">
        <v>261</v>
      </c>
      <c r="R27" s="1567"/>
      <c r="T27" s="1568"/>
      <c r="U27" s="1569"/>
      <c r="W27" s="1569"/>
      <c r="X27" s="1570"/>
    </row>
    <row r="28" spans="2:24">
      <c r="B28" s="1557" t="s">
        <v>1166</v>
      </c>
      <c r="C28" s="1558">
        <v>8001</v>
      </c>
      <c r="D28" s="1558">
        <v>8001</v>
      </c>
      <c r="E28" s="1582"/>
      <c r="F28" s="1582"/>
      <c r="G28" s="1587"/>
      <c r="H28" s="1582"/>
      <c r="I28" s="1585"/>
      <c r="J28" s="1586"/>
      <c r="K28" s="1587"/>
      <c r="L28" s="1587">
        <v>0</v>
      </c>
      <c r="M28" s="1587">
        <f t="shared" si="1"/>
        <v>0</v>
      </c>
      <c r="N28" s="1565" t="s">
        <v>260</v>
      </c>
      <c r="O28" s="1598" t="s">
        <v>261</v>
      </c>
      <c r="P28" s="1565" t="s">
        <v>260</v>
      </c>
      <c r="Q28" s="1566" t="s">
        <v>261</v>
      </c>
      <c r="R28" s="1567"/>
      <c r="T28" s="1568"/>
      <c r="U28" s="1569"/>
      <c r="W28" s="1569"/>
      <c r="X28" s="1570"/>
    </row>
    <row r="29" spans="2:24">
      <c r="B29" s="1557" t="s">
        <v>1167</v>
      </c>
      <c r="C29" s="1558">
        <v>1013</v>
      </c>
      <c r="D29" s="1558">
        <v>1013</v>
      </c>
      <c r="E29" s="1582"/>
      <c r="F29" s="1582"/>
      <c r="G29" s="1587"/>
      <c r="H29" s="1582"/>
      <c r="I29" s="1585"/>
      <c r="J29" s="1586"/>
      <c r="K29" s="1587"/>
      <c r="L29" s="1587">
        <v>0</v>
      </c>
      <c r="M29" s="1587">
        <f t="shared" si="1"/>
        <v>0</v>
      </c>
      <c r="N29" s="1565" t="s">
        <v>260</v>
      </c>
      <c r="O29" s="1598" t="s">
        <v>261</v>
      </c>
      <c r="P29" s="1565" t="s">
        <v>260</v>
      </c>
      <c r="Q29" s="1566" t="s">
        <v>261</v>
      </c>
      <c r="R29" s="1567"/>
      <c r="T29" s="1568"/>
      <c r="U29" s="1569"/>
      <c r="W29" s="1569"/>
      <c r="X29" s="1570"/>
    </row>
    <row r="30" spans="2:24">
      <c r="B30" s="1557" t="s">
        <v>1168</v>
      </c>
      <c r="C30" s="1558">
        <v>8040</v>
      </c>
      <c r="D30" s="1558">
        <v>8040</v>
      </c>
      <c r="E30" s="1582"/>
      <c r="F30" s="1582"/>
      <c r="G30" s="1587"/>
      <c r="H30" s="1582"/>
      <c r="I30" s="1585"/>
      <c r="J30" s="1586"/>
      <c r="K30" s="1587"/>
      <c r="L30" s="1587">
        <v>0</v>
      </c>
      <c r="M30" s="1587">
        <f t="shared" si="1"/>
        <v>0</v>
      </c>
      <c r="N30" s="1565" t="s">
        <v>260</v>
      </c>
      <c r="O30" s="1598" t="s">
        <v>261</v>
      </c>
      <c r="P30" s="1565" t="s">
        <v>261</v>
      </c>
      <c r="Q30" s="1566" t="s">
        <v>261</v>
      </c>
      <c r="R30" s="1567"/>
      <c r="T30" s="1568"/>
      <c r="U30" s="1569"/>
      <c r="W30" s="1569"/>
      <c r="X30" s="1570"/>
    </row>
    <row r="31" spans="2:24">
      <c r="B31" s="1557" t="s">
        <v>1169</v>
      </c>
      <c r="C31" s="1558">
        <v>8042</v>
      </c>
      <c r="D31" s="1558">
        <v>8042</v>
      </c>
      <c r="E31" s="1582"/>
      <c r="F31" s="1582"/>
      <c r="G31" s="1587"/>
      <c r="H31" s="1582"/>
      <c r="I31" s="1585"/>
      <c r="J31" s="1586"/>
      <c r="K31" s="1587"/>
      <c r="L31" s="1587">
        <v>0</v>
      </c>
      <c r="M31" s="1587">
        <f t="shared" si="1"/>
        <v>0</v>
      </c>
      <c r="N31" s="1565" t="s">
        <v>260</v>
      </c>
      <c r="O31" s="1598" t="s">
        <v>261</v>
      </c>
      <c r="P31" s="1565" t="s">
        <v>261</v>
      </c>
      <c r="Q31" s="1566" t="s">
        <v>261</v>
      </c>
      <c r="R31" s="1567"/>
      <c r="T31" s="1568"/>
      <c r="U31" s="1569"/>
      <c r="W31" s="1569"/>
      <c r="X31" s="1570"/>
    </row>
    <row r="32" spans="2:24">
      <c r="B32" s="1557" t="s">
        <v>1170</v>
      </c>
      <c r="C32" s="1558">
        <v>8161</v>
      </c>
      <c r="D32" s="1558">
        <v>8161</v>
      </c>
      <c r="E32" s="1582"/>
      <c r="F32" s="1582"/>
      <c r="G32" s="1587"/>
      <c r="H32" s="1582"/>
      <c r="I32" s="1585"/>
      <c r="J32" s="1586"/>
      <c r="K32" s="1587"/>
      <c r="L32" s="1587">
        <v>0</v>
      </c>
      <c r="M32" s="1587">
        <f t="shared" si="1"/>
        <v>0</v>
      </c>
      <c r="N32" s="1565" t="s">
        <v>260</v>
      </c>
      <c r="O32" s="1598" t="s">
        <v>261</v>
      </c>
      <c r="P32" s="1565" t="s">
        <v>261</v>
      </c>
      <c r="Q32" s="1566" t="s">
        <v>261</v>
      </c>
      <c r="R32" s="1567"/>
      <c r="T32" s="1568"/>
      <c r="U32" s="1569"/>
      <c r="W32" s="1569"/>
      <c r="X32" s="1570"/>
    </row>
    <row r="33" spans="2:24">
      <c r="B33" s="1557" t="s">
        <v>1171</v>
      </c>
      <c r="C33" s="1558">
        <v>8162</v>
      </c>
      <c r="D33" s="1558">
        <v>8162</v>
      </c>
      <c r="E33" s="1582"/>
      <c r="F33" s="1582"/>
      <c r="G33" s="1587"/>
      <c r="H33" s="1582"/>
      <c r="I33" s="1585"/>
      <c r="J33" s="1586"/>
      <c r="K33" s="1587"/>
      <c r="L33" s="1587">
        <v>0</v>
      </c>
      <c r="M33" s="1587">
        <f t="shared" si="1"/>
        <v>0</v>
      </c>
      <c r="N33" s="1565" t="s">
        <v>260</v>
      </c>
      <c r="O33" s="1598" t="s">
        <v>261</v>
      </c>
      <c r="P33" s="1565" t="s">
        <v>261</v>
      </c>
      <c r="Q33" s="1566" t="s">
        <v>261</v>
      </c>
      <c r="R33" s="1567"/>
      <c r="T33" s="1568"/>
      <c r="U33" s="1569"/>
      <c r="W33" s="1569"/>
      <c r="X33" s="1570"/>
    </row>
    <row r="34" spans="2:24">
      <c r="B34" s="1557" t="s">
        <v>1172</v>
      </c>
      <c r="C34" s="1558">
        <v>5300</v>
      </c>
      <c r="D34" s="1558">
        <v>5300</v>
      </c>
      <c r="E34" s="1582"/>
      <c r="F34" s="1582"/>
      <c r="G34" s="1587"/>
      <c r="H34" s="1582"/>
      <c r="I34" s="1585"/>
      <c r="J34" s="1586"/>
      <c r="K34" s="1587"/>
      <c r="L34" s="1587">
        <v>0</v>
      </c>
      <c r="M34" s="1587">
        <f t="shared" si="1"/>
        <v>0</v>
      </c>
      <c r="N34" s="1565" t="s">
        <v>260</v>
      </c>
      <c r="O34" s="1598" t="s">
        <v>261</v>
      </c>
      <c r="P34" s="1565" t="s">
        <v>261</v>
      </c>
      <c r="Q34" s="1566" t="s">
        <v>261</v>
      </c>
      <c r="R34" s="1567"/>
      <c r="T34" s="1568"/>
      <c r="U34" s="1569"/>
      <c r="W34" s="1569"/>
      <c r="X34" s="1570"/>
    </row>
    <row r="35" spans="2:24">
      <c r="B35" s="1557" t="s">
        <v>1173</v>
      </c>
      <c r="C35" s="1558">
        <v>441</v>
      </c>
      <c r="D35" s="1558">
        <v>441</v>
      </c>
      <c r="E35" s="1582"/>
      <c r="F35" s="1582"/>
      <c r="G35" s="1587"/>
      <c r="H35" s="1582"/>
      <c r="I35" s="1585"/>
      <c r="J35" s="1586"/>
      <c r="K35" s="1587"/>
      <c r="L35" s="1587">
        <v>0</v>
      </c>
      <c r="M35" s="1587">
        <f t="shared" si="1"/>
        <v>0</v>
      </c>
      <c r="N35" s="1565" t="s">
        <v>260</v>
      </c>
      <c r="O35" s="1598" t="s">
        <v>261</v>
      </c>
      <c r="P35" s="1565" t="s">
        <v>261</v>
      </c>
      <c r="Q35" s="1566" t="s">
        <v>261</v>
      </c>
      <c r="R35" s="1567"/>
      <c r="T35" s="1568"/>
      <c r="U35" s="1569"/>
      <c r="W35" s="1569"/>
      <c r="X35" s="1570"/>
    </row>
    <row r="36" spans="2:24">
      <c r="B36" s="1557" t="s">
        <v>1174</v>
      </c>
      <c r="C36" s="1558">
        <v>442</v>
      </c>
      <c r="D36" s="1558">
        <v>442</v>
      </c>
      <c r="E36" s="1582"/>
      <c r="F36" s="1582"/>
      <c r="G36" s="1587"/>
      <c r="H36" s="1582"/>
      <c r="I36" s="1585"/>
      <c r="J36" s="1586"/>
      <c r="K36" s="1587"/>
      <c r="L36" s="1587">
        <v>0</v>
      </c>
      <c r="M36" s="1587">
        <f t="shared" si="1"/>
        <v>0</v>
      </c>
      <c r="N36" s="1565" t="s">
        <v>260</v>
      </c>
      <c r="O36" s="1598" t="s">
        <v>261</v>
      </c>
      <c r="P36" s="1565" t="s">
        <v>261</v>
      </c>
      <c r="Q36" s="1566" t="s">
        <v>261</v>
      </c>
      <c r="R36" s="1567"/>
      <c r="T36" s="1568"/>
      <c r="U36" s="1569"/>
      <c r="W36" s="1569"/>
      <c r="X36" s="1570"/>
    </row>
    <row r="37" spans="2:24">
      <c r="B37" s="1557" t="s">
        <v>634</v>
      </c>
      <c r="C37" s="1558">
        <v>7250</v>
      </c>
      <c r="D37" s="1558">
        <v>7251</v>
      </c>
      <c r="E37" s="1582">
        <v>50</v>
      </c>
      <c r="F37" s="1582">
        <v>53</v>
      </c>
      <c r="G37" s="1587"/>
      <c r="H37" s="1582">
        <v>54</v>
      </c>
      <c r="I37" s="1585">
        <v>54</v>
      </c>
      <c r="J37" s="1586">
        <v>54</v>
      </c>
      <c r="K37" s="1587">
        <v>55</v>
      </c>
      <c r="L37" s="1587">
        <v>59</v>
      </c>
      <c r="M37" s="1599">
        <f t="shared" si="1"/>
        <v>59</v>
      </c>
      <c r="N37" s="1565" t="s">
        <v>260</v>
      </c>
      <c r="O37" s="1565" t="s">
        <v>261</v>
      </c>
      <c r="P37" s="1565" t="s">
        <v>260</v>
      </c>
      <c r="Q37" s="1566" t="s">
        <v>260</v>
      </c>
      <c r="R37" s="1567"/>
      <c r="T37" s="1568"/>
      <c r="U37" s="1569"/>
      <c r="W37" s="1569"/>
      <c r="X37" s="1570"/>
    </row>
    <row r="38" spans="2:24">
      <c r="B38" s="1557" t="s">
        <v>635</v>
      </c>
      <c r="C38" s="1558">
        <v>7250</v>
      </c>
      <c r="D38" s="1558">
        <v>7252</v>
      </c>
      <c r="E38" s="1582">
        <v>50</v>
      </c>
      <c r="F38" s="1582">
        <v>53</v>
      </c>
      <c r="G38" s="1587"/>
      <c r="H38" s="1582">
        <v>54</v>
      </c>
      <c r="I38" s="1585">
        <v>54</v>
      </c>
      <c r="J38" s="1586">
        <v>54</v>
      </c>
      <c r="K38" s="1587">
        <v>55</v>
      </c>
      <c r="L38" s="1587">
        <v>59</v>
      </c>
      <c r="M38" s="1599">
        <f t="shared" si="1"/>
        <v>59</v>
      </c>
      <c r="N38" s="1565" t="s">
        <v>260</v>
      </c>
      <c r="O38" s="1565" t="s">
        <v>261</v>
      </c>
      <c r="P38" s="1565" t="s">
        <v>260</v>
      </c>
      <c r="Q38" s="1566" t="s">
        <v>260</v>
      </c>
      <c r="R38" s="1567"/>
      <c r="T38" s="1568"/>
      <c r="U38" s="1569"/>
      <c r="W38" s="1569"/>
      <c r="X38" s="1570"/>
    </row>
    <row r="39" spans="2:24">
      <c r="B39" s="1557" t="s">
        <v>636</v>
      </c>
      <c r="C39" s="1558">
        <v>7250</v>
      </c>
      <c r="D39" s="1558">
        <v>7253</v>
      </c>
      <c r="E39" s="1582">
        <v>50</v>
      </c>
      <c r="F39" s="1582">
        <v>53</v>
      </c>
      <c r="G39" s="1587"/>
      <c r="H39" s="1582">
        <v>54</v>
      </c>
      <c r="I39" s="1585">
        <v>54</v>
      </c>
      <c r="J39" s="1586">
        <v>54</v>
      </c>
      <c r="K39" s="1587">
        <v>55</v>
      </c>
      <c r="L39" s="1587">
        <v>59</v>
      </c>
      <c r="M39" s="1599">
        <f t="shared" si="1"/>
        <v>59</v>
      </c>
      <c r="N39" s="1565" t="s">
        <v>260</v>
      </c>
      <c r="O39" s="1565" t="s">
        <v>261</v>
      </c>
      <c r="P39" s="1565" t="s">
        <v>260</v>
      </c>
      <c r="Q39" s="1566" t="s">
        <v>260</v>
      </c>
      <c r="R39" s="1567"/>
      <c r="T39" s="1568"/>
      <c r="U39" s="1569"/>
      <c r="W39" s="1569"/>
      <c r="X39" s="1570"/>
    </row>
    <row r="40" spans="2:24">
      <c r="B40" s="1557" t="s">
        <v>637</v>
      </c>
      <c r="C40" s="1558">
        <v>7250</v>
      </c>
      <c r="D40" s="1558">
        <v>7254</v>
      </c>
      <c r="E40" s="1582">
        <v>50</v>
      </c>
      <c r="F40" s="1582">
        <v>53</v>
      </c>
      <c r="G40" s="1587"/>
      <c r="H40" s="1582">
        <v>54</v>
      </c>
      <c r="I40" s="1585">
        <v>54</v>
      </c>
      <c r="J40" s="1586">
        <v>54</v>
      </c>
      <c r="K40" s="1587">
        <v>55</v>
      </c>
      <c r="L40" s="1587">
        <v>59</v>
      </c>
      <c r="M40" s="1599">
        <f t="shared" si="1"/>
        <v>59</v>
      </c>
      <c r="N40" s="1565" t="s">
        <v>260</v>
      </c>
      <c r="O40" s="1565" t="s">
        <v>261</v>
      </c>
      <c r="P40" s="1565" t="s">
        <v>260</v>
      </c>
      <c r="Q40" s="1566" t="s">
        <v>260</v>
      </c>
      <c r="R40" s="1567"/>
      <c r="T40" s="1568"/>
      <c r="U40" s="1569"/>
      <c r="W40" s="1569"/>
      <c r="X40" s="1570"/>
    </row>
    <row r="41" spans="2:24">
      <c r="B41" s="1557" t="s">
        <v>596</v>
      </c>
      <c r="C41" s="1558">
        <v>7260</v>
      </c>
      <c r="D41" s="1558">
        <v>7261</v>
      </c>
      <c r="E41" s="1582">
        <v>75</v>
      </c>
      <c r="F41" s="1582">
        <v>79</v>
      </c>
      <c r="G41" s="1587"/>
      <c r="H41" s="1582">
        <v>81</v>
      </c>
      <c r="I41" s="1585">
        <v>81</v>
      </c>
      <c r="J41" s="1586">
        <v>81</v>
      </c>
      <c r="K41" s="1587">
        <v>83</v>
      </c>
      <c r="L41" s="1587">
        <v>89</v>
      </c>
      <c r="M41" s="1599">
        <f t="shared" si="1"/>
        <v>89</v>
      </c>
      <c r="N41" s="1565" t="s">
        <v>260</v>
      </c>
      <c r="O41" s="1565" t="s">
        <v>261</v>
      </c>
      <c r="P41" s="1565" t="s">
        <v>260</v>
      </c>
      <c r="Q41" s="1566" t="s">
        <v>260</v>
      </c>
      <c r="R41" s="1567"/>
      <c r="T41" s="1568"/>
      <c r="U41" s="1569"/>
      <c r="W41" s="1569"/>
      <c r="X41" s="1570"/>
    </row>
    <row r="42" spans="2:24">
      <c r="B42" s="1557" t="s">
        <v>597</v>
      </c>
      <c r="C42" s="1558">
        <v>7260</v>
      </c>
      <c r="D42" s="1558">
        <v>7262</v>
      </c>
      <c r="E42" s="1582">
        <v>75</v>
      </c>
      <c r="F42" s="1582">
        <v>79</v>
      </c>
      <c r="G42" s="1587"/>
      <c r="H42" s="1582">
        <v>81</v>
      </c>
      <c r="I42" s="1585">
        <v>81</v>
      </c>
      <c r="J42" s="1586">
        <v>81</v>
      </c>
      <c r="K42" s="1587">
        <v>83</v>
      </c>
      <c r="L42" s="1587">
        <v>89</v>
      </c>
      <c r="M42" s="1599">
        <f t="shared" si="1"/>
        <v>89</v>
      </c>
      <c r="N42" s="1565" t="s">
        <v>260</v>
      </c>
      <c r="O42" s="1565" t="s">
        <v>261</v>
      </c>
      <c r="P42" s="1565" t="s">
        <v>260</v>
      </c>
      <c r="Q42" s="1566" t="s">
        <v>260</v>
      </c>
      <c r="R42" s="1567"/>
      <c r="T42" s="1568"/>
      <c r="U42" s="1569"/>
      <c r="W42" s="1569"/>
      <c r="X42" s="1570"/>
    </row>
    <row r="43" spans="2:24">
      <c r="B43" s="1557" t="s">
        <v>598</v>
      </c>
      <c r="C43" s="1558">
        <v>7260</v>
      </c>
      <c r="D43" s="1558">
        <v>7263</v>
      </c>
      <c r="E43" s="1582">
        <v>75</v>
      </c>
      <c r="F43" s="1582">
        <v>79</v>
      </c>
      <c r="G43" s="1587"/>
      <c r="H43" s="1582">
        <v>81</v>
      </c>
      <c r="I43" s="1585">
        <v>81</v>
      </c>
      <c r="J43" s="1586">
        <v>81</v>
      </c>
      <c r="K43" s="1587">
        <v>83</v>
      </c>
      <c r="L43" s="1587">
        <v>89</v>
      </c>
      <c r="M43" s="1599">
        <f t="shared" si="1"/>
        <v>89</v>
      </c>
      <c r="N43" s="1565" t="s">
        <v>260</v>
      </c>
      <c r="O43" s="1565" t="s">
        <v>261</v>
      </c>
      <c r="P43" s="1565" t="s">
        <v>260</v>
      </c>
      <c r="Q43" s="1566" t="s">
        <v>260</v>
      </c>
      <c r="R43" s="1567"/>
      <c r="T43" s="1568"/>
      <c r="U43" s="1569"/>
      <c r="W43" s="1569"/>
      <c r="X43" s="1570"/>
    </row>
    <row r="44" spans="2:24">
      <c r="B44" s="1557" t="s">
        <v>599</v>
      </c>
      <c r="C44" s="1558">
        <v>7260</v>
      </c>
      <c r="D44" s="1558">
        <v>7264</v>
      </c>
      <c r="E44" s="1582">
        <v>75</v>
      </c>
      <c r="F44" s="1582">
        <v>79</v>
      </c>
      <c r="G44" s="1587"/>
      <c r="H44" s="1582">
        <v>81</v>
      </c>
      <c r="I44" s="1585">
        <v>81</v>
      </c>
      <c r="J44" s="1586">
        <v>81</v>
      </c>
      <c r="K44" s="1587">
        <v>83</v>
      </c>
      <c r="L44" s="1587">
        <v>89</v>
      </c>
      <c r="M44" s="1599">
        <f t="shared" si="1"/>
        <v>89</v>
      </c>
      <c r="N44" s="1565" t="s">
        <v>260</v>
      </c>
      <c r="O44" s="1565" t="s">
        <v>261</v>
      </c>
      <c r="P44" s="1565" t="s">
        <v>260</v>
      </c>
      <c r="Q44" s="1566" t="s">
        <v>260</v>
      </c>
      <c r="R44" s="1567"/>
      <c r="T44" s="1568"/>
      <c r="U44" s="1569"/>
      <c r="W44" s="1569"/>
      <c r="X44" s="1570"/>
    </row>
    <row r="45" spans="2:24">
      <c r="B45" s="1557" t="s">
        <v>1176</v>
      </c>
      <c r="C45" s="1558">
        <v>531</v>
      </c>
      <c r="D45" s="1558">
        <v>531</v>
      </c>
      <c r="E45" s="1582"/>
      <c r="F45" s="1582"/>
      <c r="G45" s="1587"/>
      <c r="H45" s="1582"/>
      <c r="I45" s="1585"/>
      <c r="J45" s="1586"/>
      <c r="K45" s="1587"/>
      <c r="L45" s="1587">
        <v>0</v>
      </c>
      <c r="M45" s="1599">
        <v>0</v>
      </c>
      <c r="N45" s="1565" t="s">
        <v>260</v>
      </c>
      <c r="O45" s="1598" t="s">
        <v>261</v>
      </c>
      <c r="P45" s="1565" t="s">
        <v>366</v>
      </c>
      <c r="Q45" s="1566" t="s">
        <v>261</v>
      </c>
      <c r="R45" s="1567"/>
      <c r="T45" s="1568"/>
      <c r="U45" s="1569"/>
      <c r="W45" s="1569"/>
      <c r="X45" s="1570"/>
    </row>
    <row r="46" spans="2:24">
      <c r="B46" s="1600" t="s">
        <v>1177</v>
      </c>
      <c r="C46" s="1601">
        <v>3695</v>
      </c>
      <c r="D46" s="1601">
        <v>3696</v>
      </c>
      <c r="E46" s="1602"/>
      <c r="F46" s="1592"/>
      <c r="G46" s="1593"/>
      <c r="H46" s="1592"/>
      <c r="I46" s="1594"/>
      <c r="J46" s="1595"/>
      <c r="K46" s="1593"/>
      <c r="L46" s="1603">
        <v>147</v>
      </c>
      <c r="M46" s="1604">
        <v>160</v>
      </c>
      <c r="N46" s="1605" t="s">
        <v>260</v>
      </c>
      <c r="O46" s="1605" t="s">
        <v>261</v>
      </c>
      <c r="P46" s="1605" t="s">
        <v>260</v>
      </c>
      <c r="Q46" s="1606" t="s">
        <v>260</v>
      </c>
      <c r="R46" s="1567"/>
      <c r="T46" s="1568"/>
      <c r="U46" s="1569"/>
      <c r="W46" s="1569"/>
      <c r="X46" s="1570"/>
    </row>
    <row r="47" spans="2:24">
      <c r="B47" s="1600" t="s">
        <v>1178</v>
      </c>
      <c r="C47" s="1601">
        <v>3695</v>
      </c>
      <c r="D47" s="1601">
        <v>3697</v>
      </c>
      <c r="E47" s="1602"/>
      <c r="F47" s="1592"/>
      <c r="G47" s="1593"/>
      <c r="H47" s="1592"/>
      <c r="I47" s="1594"/>
      <c r="J47" s="1595"/>
      <c r="K47" s="1593"/>
      <c r="L47" s="1603">
        <v>147</v>
      </c>
      <c r="M47" s="1604">
        <v>160</v>
      </c>
      <c r="N47" s="1605" t="s">
        <v>260</v>
      </c>
      <c r="O47" s="1605" t="s">
        <v>261</v>
      </c>
      <c r="P47" s="1605" t="s">
        <v>260</v>
      </c>
      <c r="Q47" s="1606" t="s">
        <v>260</v>
      </c>
      <c r="R47" s="1567"/>
      <c r="T47" s="1568"/>
      <c r="U47" s="1569"/>
      <c r="W47" s="1569"/>
      <c r="X47" s="1570"/>
    </row>
    <row r="48" spans="2:24">
      <c r="B48" s="1600" t="s">
        <v>1179</v>
      </c>
      <c r="C48" s="1601">
        <v>3695</v>
      </c>
      <c r="D48" s="1601">
        <v>3698</v>
      </c>
      <c r="E48" s="1602"/>
      <c r="F48" s="1592"/>
      <c r="G48" s="1593"/>
      <c r="H48" s="1592"/>
      <c r="I48" s="1594"/>
      <c r="J48" s="1595"/>
      <c r="K48" s="1593"/>
      <c r="L48" s="1603">
        <v>147</v>
      </c>
      <c r="M48" s="1604">
        <v>160</v>
      </c>
      <c r="N48" s="1605" t="s">
        <v>260</v>
      </c>
      <c r="O48" s="1605" t="s">
        <v>261</v>
      </c>
      <c r="P48" s="1605" t="s">
        <v>260</v>
      </c>
      <c r="Q48" s="1606" t="s">
        <v>260</v>
      </c>
      <c r="R48" s="1567"/>
      <c r="T48" s="1568"/>
      <c r="U48" s="1569"/>
      <c r="W48" s="1569"/>
      <c r="X48" s="1570"/>
    </row>
    <row r="49" spans="2:24">
      <c r="B49" s="1607" t="s">
        <v>1180</v>
      </c>
      <c r="C49" s="1601">
        <v>3695</v>
      </c>
      <c r="D49" s="1608">
        <v>3699</v>
      </c>
      <c r="E49" s="1609"/>
      <c r="F49" s="1610"/>
      <c r="G49" s="1611"/>
      <c r="H49" s="1610"/>
      <c r="I49" s="1612"/>
      <c r="J49" s="1613"/>
      <c r="K49" s="1611"/>
      <c r="L49" s="1603">
        <v>147</v>
      </c>
      <c r="M49" s="1604">
        <v>160</v>
      </c>
      <c r="N49" s="1605" t="s">
        <v>260</v>
      </c>
      <c r="O49" s="1605" t="s">
        <v>261</v>
      </c>
      <c r="P49" s="1605" t="s">
        <v>260</v>
      </c>
      <c r="Q49" s="1606" t="s">
        <v>260</v>
      </c>
      <c r="R49" s="1567"/>
      <c r="T49" s="1568"/>
      <c r="U49" s="1569"/>
      <c r="W49" s="1569"/>
      <c r="X49" s="1570"/>
    </row>
    <row r="50" spans="2:24">
      <c r="B50" s="1600" t="s">
        <v>1181</v>
      </c>
      <c r="C50" s="1601">
        <v>7485</v>
      </c>
      <c r="D50" s="1601">
        <v>7486</v>
      </c>
      <c r="E50" s="1602"/>
      <c r="F50" s="1592"/>
      <c r="G50" s="1593"/>
      <c r="H50" s="1592"/>
      <c r="I50" s="1594"/>
      <c r="J50" s="1595"/>
      <c r="K50" s="1593"/>
      <c r="L50" s="1603">
        <v>47</v>
      </c>
      <c r="M50" s="1604">
        <v>47</v>
      </c>
      <c r="N50" s="1605" t="s">
        <v>260</v>
      </c>
      <c r="O50" s="1605" t="s">
        <v>261</v>
      </c>
      <c r="P50" s="1605" t="s">
        <v>260</v>
      </c>
      <c r="Q50" s="1606" t="s">
        <v>260</v>
      </c>
      <c r="R50" s="1567"/>
      <c r="T50" s="1568"/>
      <c r="U50" s="1569"/>
      <c r="W50" s="1569"/>
      <c r="X50" s="1570"/>
    </row>
    <row r="51" spans="2:24">
      <c r="B51" s="1600" t="s">
        <v>1182</v>
      </c>
      <c r="C51" s="1601">
        <v>7485</v>
      </c>
      <c r="D51" s="1601">
        <v>7487</v>
      </c>
      <c r="E51" s="1602"/>
      <c r="F51" s="1592"/>
      <c r="G51" s="1593"/>
      <c r="H51" s="1592"/>
      <c r="I51" s="1594"/>
      <c r="J51" s="1595"/>
      <c r="K51" s="1593"/>
      <c r="L51" s="1603">
        <v>47</v>
      </c>
      <c r="M51" s="1604">
        <v>47</v>
      </c>
      <c r="N51" s="1605" t="s">
        <v>260</v>
      </c>
      <c r="O51" s="1605" t="s">
        <v>261</v>
      </c>
      <c r="P51" s="1605" t="s">
        <v>260</v>
      </c>
      <c r="Q51" s="1606" t="s">
        <v>260</v>
      </c>
      <c r="R51" s="1567"/>
      <c r="T51" s="1568"/>
      <c r="U51" s="1569"/>
      <c r="W51" s="1569"/>
      <c r="X51" s="1570"/>
    </row>
    <row r="52" spans="2:24">
      <c r="B52" s="1600" t="s">
        <v>1183</v>
      </c>
      <c r="C52" s="1601">
        <v>7485</v>
      </c>
      <c r="D52" s="1601">
        <v>7488</v>
      </c>
      <c r="E52" s="1602"/>
      <c r="F52" s="1592"/>
      <c r="G52" s="1593"/>
      <c r="H52" s="1592"/>
      <c r="I52" s="1594"/>
      <c r="J52" s="1595"/>
      <c r="K52" s="1593"/>
      <c r="L52" s="1603">
        <v>47</v>
      </c>
      <c r="M52" s="1604">
        <v>47</v>
      </c>
      <c r="N52" s="1605" t="s">
        <v>260</v>
      </c>
      <c r="O52" s="1605" t="s">
        <v>261</v>
      </c>
      <c r="P52" s="1605" t="s">
        <v>260</v>
      </c>
      <c r="Q52" s="1606" t="s">
        <v>260</v>
      </c>
      <c r="R52" s="1567"/>
      <c r="T52" s="1568"/>
      <c r="U52" s="1569"/>
      <c r="W52" s="1569"/>
      <c r="X52" s="1570"/>
    </row>
    <row r="53" spans="2:24">
      <c r="B53" s="1600" t="s">
        <v>1184</v>
      </c>
      <c r="C53" s="1601">
        <v>7485</v>
      </c>
      <c r="D53" s="1601">
        <v>7489</v>
      </c>
      <c r="E53" s="1602"/>
      <c r="F53" s="1592"/>
      <c r="G53" s="1593"/>
      <c r="H53" s="1592"/>
      <c r="I53" s="1594"/>
      <c r="J53" s="1595"/>
      <c r="K53" s="1593"/>
      <c r="L53" s="1603">
        <v>47</v>
      </c>
      <c r="M53" s="1604">
        <v>47</v>
      </c>
      <c r="N53" s="1605" t="s">
        <v>260</v>
      </c>
      <c r="O53" s="1605" t="s">
        <v>261</v>
      </c>
      <c r="P53" s="1605" t="s">
        <v>260</v>
      </c>
      <c r="Q53" s="1606" t="s">
        <v>260</v>
      </c>
      <c r="R53" s="1567"/>
      <c r="T53" s="1568"/>
      <c r="U53" s="1569"/>
      <c r="W53" s="1569"/>
      <c r="X53" s="1570"/>
    </row>
    <row r="54" spans="2:24">
      <c r="B54" s="1600" t="s">
        <v>1185</v>
      </c>
      <c r="C54" s="1601">
        <v>7080</v>
      </c>
      <c r="D54" s="1601">
        <v>7081</v>
      </c>
      <c r="E54" s="1602"/>
      <c r="F54" s="1592"/>
      <c r="G54" s="1593"/>
      <c r="H54" s="1592"/>
      <c r="I54" s="1594"/>
      <c r="J54" s="1595"/>
      <c r="K54" s="1593"/>
      <c r="L54" s="1614">
        <v>160</v>
      </c>
      <c r="M54" s="1614">
        <v>160</v>
      </c>
      <c r="N54" s="1605" t="s">
        <v>260</v>
      </c>
      <c r="O54" s="1605" t="s">
        <v>261</v>
      </c>
      <c r="P54" s="1605" t="s">
        <v>261</v>
      </c>
      <c r="Q54" s="1606" t="s">
        <v>261</v>
      </c>
      <c r="R54" s="1567"/>
      <c r="T54" s="1568"/>
      <c r="U54" s="1569"/>
      <c r="W54" s="1569"/>
      <c r="X54" s="1570"/>
    </row>
    <row r="55" spans="2:24">
      <c r="B55" s="1600" t="s">
        <v>1186</v>
      </c>
      <c r="C55" s="1601">
        <v>7080</v>
      </c>
      <c r="D55" s="1601">
        <v>7082</v>
      </c>
      <c r="E55" s="1602"/>
      <c r="F55" s="1592"/>
      <c r="G55" s="1593"/>
      <c r="H55" s="1592"/>
      <c r="I55" s="1594"/>
      <c r="J55" s="1595"/>
      <c r="K55" s="1593"/>
      <c r="L55" s="1614">
        <v>160</v>
      </c>
      <c r="M55" s="1614">
        <v>160</v>
      </c>
      <c r="N55" s="1605" t="s">
        <v>260</v>
      </c>
      <c r="O55" s="1605" t="s">
        <v>261</v>
      </c>
      <c r="P55" s="1605" t="s">
        <v>261</v>
      </c>
      <c r="Q55" s="1606" t="s">
        <v>261</v>
      </c>
      <c r="R55" s="1567"/>
      <c r="T55" s="1568"/>
      <c r="U55" s="1569"/>
      <c r="W55" s="1569"/>
      <c r="X55" s="1570"/>
    </row>
    <row r="56" spans="2:24">
      <c r="B56" s="1600" t="s">
        <v>1187</v>
      </c>
      <c r="C56" s="1601">
        <v>7080</v>
      </c>
      <c r="D56" s="1601">
        <v>7083</v>
      </c>
      <c r="E56" s="1602"/>
      <c r="F56" s="1592"/>
      <c r="G56" s="1593"/>
      <c r="H56" s="1592"/>
      <c r="I56" s="1594"/>
      <c r="J56" s="1595"/>
      <c r="K56" s="1593"/>
      <c r="L56" s="1614">
        <v>160</v>
      </c>
      <c r="M56" s="1614">
        <v>160</v>
      </c>
      <c r="N56" s="1605" t="s">
        <v>260</v>
      </c>
      <c r="O56" s="1605" t="s">
        <v>261</v>
      </c>
      <c r="P56" s="1605" t="s">
        <v>261</v>
      </c>
      <c r="Q56" s="1606" t="s">
        <v>261</v>
      </c>
      <c r="R56" s="1567"/>
      <c r="T56" s="1568"/>
      <c r="U56" s="1569"/>
      <c r="W56" s="1569"/>
      <c r="X56" s="1570"/>
    </row>
    <row r="57" spans="2:24">
      <c r="B57" s="1600" t="s">
        <v>1188</v>
      </c>
      <c r="C57" s="1601">
        <v>7080</v>
      </c>
      <c r="D57" s="1601">
        <v>7084</v>
      </c>
      <c r="E57" s="1602"/>
      <c r="F57" s="1592"/>
      <c r="G57" s="1593"/>
      <c r="H57" s="1592"/>
      <c r="I57" s="1594"/>
      <c r="J57" s="1595"/>
      <c r="K57" s="1593"/>
      <c r="L57" s="1614">
        <v>160</v>
      </c>
      <c r="M57" s="1614">
        <v>160</v>
      </c>
      <c r="N57" s="1605" t="s">
        <v>260</v>
      </c>
      <c r="O57" s="1605" t="s">
        <v>261</v>
      </c>
      <c r="P57" s="1605" t="s">
        <v>261</v>
      </c>
      <c r="Q57" s="1606" t="s">
        <v>261</v>
      </c>
      <c r="R57" s="1567"/>
      <c r="T57" s="1568"/>
      <c r="U57" s="1569"/>
      <c r="W57" s="1569"/>
      <c r="X57" s="1570"/>
    </row>
    <row r="58" spans="2:24">
      <c r="B58" s="1600" t="s">
        <v>1189</v>
      </c>
      <c r="C58" s="1601">
        <v>7090</v>
      </c>
      <c r="D58" s="1601">
        <v>7091</v>
      </c>
      <c r="E58" s="1602"/>
      <c r="F58" s="1592"/>
      <c r="G58" s="1593"/>
      <c r="H58" s="1592"/>
      <c r="I58" s="1594"/>
      <c r="J58" s="1595"/>
      <c r="K58" s="1593"/>
      <c r="L58" s="1614">
        <v>207</v>
      </c>
      <c r="M58" s="1614">
        <v>207</v>
      </c>
      <c r="N58" s="1605" t="s">
        <v>260</v>
      </c>
      <c r="O58" s="1605" t="s">
        <v>261</v>
      </c>
      <c r="P58" s="1605" t="s">
        <v>261</v>
      </c>
      <c r="Q58" s="1606" t="s">
        <v>261</v>
      </c>
      <c r="R58" s="1567"/>
      <c r="T58" s="1568"/>
      <c r="U58" s="1569"/>
      <c r="W58" s="1569"/>
      <c r="X58" s="1570"/>
    </row>
    <row r="59" spans="2:24">
      <c r="B59" s="1600" t="s">
        <v>1190</v>
      </c>
      <c r="C59" s="1601">
        <v>7090</v>
      </c>
      <c r="D59" s="1601">
        <v>7092</v>
      </c>
      <c r="E59" s="1602"/>
      <c r="F59" s="1592"/>
      <c r="G59" s="1593"/>
      <c r="H59" s="1592"/>
      <c r="I59" s="1594"/>
      <c r="J59" s="1595"/>
      <c r="K59" s="1593"/>
      <c r="L59" s="1614">
        <v>207</v>
      </c>
      <c r="M59" s="1614">
        <v>207</v>
      </c>
      <c r="N59" s="1605" t="s">
        <v>260</v>
      </c>
      <c r="O59" s="1605" t="s">
        <v>261</v>
      </c>
      <c r="P59" s="1605" t="s">
        <v>261</v>
      </c>
      <c r="Q59" s="1606" t="s">
        <v>261</v>
      </c>
      <c r="R59" s="1567"/>
      <c r="T59" s="1568"/>
      <c r="U59" s="1569"/>
      <c r="W59" s="1569"/>
      <c r="X59" s="1570"/>
    </row>
    <row r="60" spans="2:24">
      <c r="B60" s="1600" t="s">
        <v>1191</v>
      </c>
      <c r="C60" s="1601">
        <v>7090</v>
      </c>
      <c r="D60" s="1601">
        <v>7093</v>
      </c>
      <c r="E60" s="1602"/>
      <c r="F60" s="1592"/>
      <c r="G60" s="1593"/>
      <c r="H60" s="1592"/>
      <c r="I60" s="1594"/>
      <c r="J60" s="1595"/>
      <c r="K60" s="1593"/>
      <c r="L60" s="1614">
        <v>207</v>
      </c>
      <c r="M60" s="1614">
        <v>207</v>
      </c>
      <c r="N60" s="1605" t="s">
        <v>260</v>
      </c>
      <c r="O60" s="1605" t="s">
        <v>261</v>
      </c>
      <c r="P60" s="1605" t="s">
        <v>261</v>
      </c>
      <c r="Q60" s="1606" t="s">
        <v>261</v>
      </c>
      <c r="R60" s="1567"/>
      <c r="T60" s="1568"/>
      <c r="U60" s="1569"/>
      <c r="W60" s="1569"/>
      <c r="X60" s="1570"/>
    </row>
    <row r="61" spans="2:24" ht="13.5" thickBot="1">
      <c r="B61" s="1600" t="s">
        <v>1192</v>
      </c>
      <c r="C61" s="1601">
        <v>7090</v>
      </c>
      <c r="D61" s="1601">
        <v>7094</v>
      </c>
      <c r="E61" s="1602"/>
      <c r="F61" s="1592"/>
      <c r="G61" s="1593"/>
      <c r="H61" s="1592"/>
      <c r="I61" s="1594"/>
      <c r="J61" s="1595"/>
      <c r="K61" s="1593"/>
      <c r="L61" s="1614">
        <v>207</v>
      </c>
      <c r="M61" s="1614">
        <v>207</v>
      </c>
      <c r="N61" s="1605" t="s">
        <v>260</v>
      </c>
      <c r="O61" s="1605" t="s">
        <v>261</v>
      </c>
      <c r="P61" s="1605" t="s">
        <v>261</v>
      </c>
      <c r="Q61" s="1606" t="s">
        <v>261</v>
      </c>
      <c r="R61" s="1567"/>
      <c r="T61" s="1568"/>
      <c r="U61" s="1569"/>
      <c r="W61" s="1569"/>
      <c r="X61" s="1570"/>
    </row>
    <row r="62" spans="2:24" ht="13.5" thickBot="1">
      <c r="B62" s="1615" t="s">
        <v>638</v>
      </c>
      <c r="C62" s="1534"/>
      <c r="D62" s="1534"/>
      <c r="E62" s="1534"/>
      <c r="F62" s="1535"/>
      <c r="G62" s="1534"/>
      <c r="H62" s="1535"/>
      <c r="I62" s="1536"/>
      <c r="J62" s="1616"/>
      <c r="K62" s="1534"/>
      <c r="L62" s="1534"/>
      <c r="M62" s="1617"/>
      <c r="N62" s="1534"/>
      <c r="O62" s="1617"/>
      <c r="P62" s="1534"/>
      <c r="Q62" s="1537"/>
      <c r="R62" s="1538"/>
      <c r="T62" s="1568"/>
      <c r="U62" s="1569"/>
      <c r="W62" s="1569"/>
      <c r="X62" s="1570"/>
    </row>
    <row r="63" spans="2:24">
      <c r="B63" s="1542" t="s">
        <v>623</v>
      </c>
      <c r="C63" s="1618">
        <v>2875</v>
      </c>
      <c r="D63" s="1618">
        <v>2875</v>
      </c>
      <c r="E63" s="1619">
        <v>360.23</v>
      </c>
      <c r="F63" s="1619">
        <v>355.5</v>
      </c>
      <c r="G63" s="1620">
        <v>349.69</v>
      </c>
      <c r="H63" s="1619">
        <v>349.69</v>
      </c>
      <c r="I63" s="1621">
        <v>341.51</v>
      </c>
      <c r="J63" s="1622">
        <v>341.51</v>
      </c>
      <c r="K63" s="1623">
        <v>348.75</v>
      </c>
      <c r="L63" s="1623">
        <v>373.23</v>
      </c>
      <c r="M63" s="1624">
        <f t="shared" ref="M63:M72" si="2">L63</f>
        <v>373.23</v>
      </c>
      <c r="N63" s="1550" t="s">
        <v>260</v>
      </c>
      <c r="O63" s="1625" t="s">
        <v>261</v>
      </c>
      <c r="P63" s="1550" t="s">
        <v>260</v>
      </c>
      <c r="Q63" s="1551" t="s">
        <v>260</v>
      </c>
      <c r="R63" s="1567"/>
      <c r="T63" s="1568"/>
      <c r="U63" s="1569"/>
      <c r="W63" s="1569"/>
      <c r="X63" s="1570"/>
    </row>
    <row r="64" spans="2:24">
      <c r="B64" s="1557" t="s">
        <v>624</v>
      </c>
      <c r="C64" s="1591">
        <v>2875</v>
      </c>
      <c r="D64" s="1591">
        <v>2876</v>
      </c>
      <c r="E64" s="1582">
        <v>304.35000000000002</v>
      </c>
      <c r="F64" s="1582">
        <v>317.17</v>
      </c>
      <c r="G64" s="1587">
        <v>329.99</v>
      </c>
      <c r="H64" s="1582">
        <v>329.99</v>
      </c>
      <c r="I64" s="1585">
        <v>341.51</v>
      </c>
      <c r="J64" s="1586">
        <v>341.51</v>
      </c>
      <c r="K64" s="1587">
        <v>348.75</v>
      </c>
      <c r="L64" s="1587">
        <v>373.23</v>
      </c>
      <c r="M64" s="1624">
        <f t="shared" si="2"/>
        <v>373.23</v>
      </c>
      <c r="N64" s="1565" t="s">
        <v>260</v>
      </c>
      <c r="O64" s="1565" t="s">
        <v>261</v>
      </c>
      <c r="P64" s="1565" t="s">
        <v>260</v>
      </c>
      <c r="Q64" s="1566" t="s">
        <v>260</v>
      </c>
      <c r="R64" s="1567"/>
      <c r="T64" s="1568"/>
      <c r="U64" s="1569"/>
      <c r="W64" s="1569"/>
      <c r="X64" s="1570"/>
    </row>
    <row r="65" spans="2:24">
      <c r="B65" s="1557" t="s">
        <v>625</v>
      </c>
      <c r="C65" s="1591">
        <v>2875</v>
      </c>
      <c r="D65" s="1591">
        <v>2877</v>
      </c>
      <c r="E65" s="1582">
        <v>304.35000000000002</v>
      </c>
      <c r="F65" s="1582">
        <v>317.17</v>
      </c>
      <c r="G65" s="1587">
        <v>329.99</v>
      </c>
      <c r="H65" s="1582">
        <v>329.99</v>
      </c>
      <c r="I65" s="1585">
        <v>341.51</v>
      </c>
      <c r="J65" s="1586">
        <v>341.51</v>
      </c>
      <c r="K65" s="1587">
        <v>348.75</v>
      </c>
      <c r="L65" s="1587">
        <v>373.23</v>
      </c>
      <c r="M65" s="1624">
        <f t="shared" si="2"/>
        <v>373.23</v>
      </c>
      <c r="N65" s="1565" t="s">
        <v>260</v>
      </c>
      <c r="O65" s="1565" t="s">
        <v>261</v>
      </c>
      <c r="P65" s="1565" t="s">
        <v>260</v>
      </c>
      <c r="Q65" s="1566" t="s">
        <v>260</v>
      </c>
      <c r="R65" s="1567"/>
      <c r="T65" s="1568"/>
      <c r="U65" s="1569"/>
      <c r="W65" s="1569"/>
      <c r="X65" s="1570"/>
    </row>
    <row r="66" spans="2:24">
      <c r="B66" s="1557" t="s">
        <v>626</v>
      </c>
      <c r="C66" s="1591">
        <v>2875</v>
      </c>
      <c r="D66" s="1591">
        <v>2878</v>
      </c>
      <c r="E66" s="1582">
        <v>360.23</v>
      </c>
      <c r="F66" s="1582">
        <v>355.5</v>
      </c>
      <c r="G66" s="1587">
        <v>349.69</v>
      </c>
      <c r="H66" s="1582">
        <v>349.69</v>
      </c>
      <c r="I66" s="1585">
        <v>341.51</v>
      </c>
      <c r="J66" s="1586">
        <v>341.51</v>
      </c>
      <c r="K66" s="1587">
        <v>348.75</v>
      </c>
      <c r="L66" s="1587">
        <v>373.23</v>
      </c>
      <c r="M66" s="1624">
        <f t="shared" si="2"/>
        <v>373.23</v>
      </c>
      <c r="N66" s="1565" t="s">
        <v>260</v>
      </c>
      <c r="O66" s="1565" t="s">
        <v>261</v>
      </c>
      <c r="P66" s="1565" t="s">
        <v>260</v>
      </c>
      <c r="Q66" s="1566" t="s">
        <v>260</v>
      </c>
      <c r="R66" s="1567"/>
      <c r="T66" s="1568"/>
      <c r="U66" s="1569"/>
      <c r="W66" s="1569"/>
      <c r="X66" s="1570"/>
    </row>
    <row r="67" spans="2:24">
      <c r="B67" s="1557" t="s">
        <v>627</v>
      </c>
      <c r="C67" s="1591">
        <v>2875</v>
      </c>
      <c r="D67" s="1591">
        <v>2879</v>
      </c>
      <c r="E67" s="1582">
        <v>360.23</v>
      </c>
      <c r="F67" s="1582">
        <v>355.5</v>
      </c>
      <c r="G67" s="1587">
        <v>349.69</v>
      </c>
      <c r="H67" s="1582">
        <v>349.69</v>
      </c>
      <c r="I67" s="1585">
        <v>341.51</v>
      </c>
      <c r="J67" s="1586">
        <v>341.51</v>
      </c>
      <c r="K67" s="1626">
        <v>348.75</v>
      </c>
      <c r="L67" s="1626">
        <v>373.23</v>
      </c>
      <c r="M67" s="1624">
        <f t="shared" si="2"/>
        <v>373.23</v>
      </c>
      <c r="N67" s="1565" t="s">
        <v>260</v>
      </c>
      <c r="O67" s="1565" t="s">
        <v>261</v>
      </c>
      <c r="P67" s="1565" t="s">
        <v>260</v>
      </c>
      <c r="Q67" s="1566" t="s">
        <v>260</v>
      </c>
      <c r="R67" s="1567"/>
      <c r="T67" s="1568"/>
      <c r="U67" s="1569"/>
      <c r="W67" s="1569"/>
      <c r="X67" s="1570"/>
    </row>
    <row r="68" spans="2:24">
      <c r="B68" s="1557" t="s">
        <v>628</v>
      </c>
      <c r="C68" s="1591">
        <v>2885</v>
      </c>
      <c r="D68" s="1591">
        <v>2885</v>
      </c>
      <c r="E68" s="1582">
        <v>445.5</v>
      </c>
      <c r="F68" s="1582">
        <v>435.31</v>
      </c>
      <c r="G68" s="1587">
        <v>423.53</v>
      </c>
      <c r="H68" s="1582">
        <v>423.53</v>
      </c>
      <c r="I68" s="1585">
        <v>408.65</v>
      </c>
      <c r="J68" s="1586">
        <v>408.65</v>
      </c>
      <c r="K68" s="1587">
        <v>417.31</v>
      </c>
      <c r="L68" s="1587">
        <v>446.61</v>
      </c>
      <c r="M68" s="1571">
        <f t="shared" si="2"/>
        <v>446.61</v>
      </c>
      <c r="N68" s="1565" t="s">
        <v>260</v>
      </c>
      <c r="O68" s="1565" t="s">
        <v>261</v>
      </c>
      <c r="P68" s="1565" t="s">
        <v>260</v>
      </c>
      <c r="Q68" s="1566" t="s">
        <v>260</v>
      </c>
      <c r="R68" s="1567"/>
      <c r="T68" s="1568"/>
      <c r="U68" s="1569"/>
      <c r="W68" s="1569"/>
      <c r="X68" s="1570"/>
    </row>
    <row r="69" spans="2:24">
      <c r="B69" s="1557" t="s">
        <v>629</v>
      </c>
      <c r="C69" s="1591">
        <v>2885</v>
      </c>
      <c r="D69" s="1591">
        <v>2886</v>
      </c>
      <c r="E69" s="1582">
        <v>343.88</v>
      </c>
      <c r="F69" s="1582">
        <v>365.59</v>
      </c>
      <c r="G69" s="1587">
        <v>387.71</v>
      </c>
      <c r="H69" s="1582">
        <v>387.71</v>
      </c>
      <c r="I69" s="1585">
        <v>408.65</v>
      </c>
      <c r="J69" s="1586">
        <v>408.65</v>
      </c>
      <c r="K69" s="1587">
        <v>417.31</v>
      </c>
      <c r="L69" s="1587">
        <v>446.61</v>
      </c>
      <c r="M69" s="1571">
        <f t="shared" si="2"/>
        <v>446.61</v>
      </c>
      <c r="N69" s="1565" t="s">
        <v>260</v>
      </c>
      <c r="O69" s="1565" t="s">
        <v>261</v>
      </c>
      <c r="P69" s="1565" t="s">
        <v>260</v>
      </c>
      <c r="Q69" s="1566" t="s">
        <v>260</v>
      </c>
      <c r="R69" s="1567"/>
      <c r="T69" s="1568"/>
      <c r="U69" s="1569"/>
      <c r="W69" s="1569"/>
      <c r="X69" s="1570"/>
    </row>
    <row r="70" spans="2:24">
      <c r="B70" s="1557" t="s">
        <v>630</v>
      </c>
      <c r="C70" s="1591">
        <v>2885</v>
      </c>
      <c r="D70" s="1591">
        <v>2887</v>
      </c>
      <c r="E70" s="1582">
        <v>343.88</v>
      </c>
      <c r="F70" s="1582">
        <v>365.59</v>
      </c>
      <c r="G70" s="1587">
        <v>387.71</v>
      </c>
      <c r="H70" s="1582">
        <v>387.71</v>
      </c>
      <c r="I70" s="1585">
        <v>408.65</v>
      </c>
      <c r="J70" s="1586">
        <v>408.65</v>
      </c>
      <c r="K70" s="1587">
        <v>417.31</v>
      </c>
      <c r="L70" s="1587">
        <v>446.61</v>
      </c>
      <c r="M70" s="1571">
        <f t="shared" si="2"/>
        <v>446.61</v>
      </c>
      <c r="N70" s="1565" t="s">
        <v>260</v>
      </c>
      <c r="O70" s="1565" t="s">
        <v>261</v>
      </c>
      <c r="P70" s="1565" t="s">
        <v>260</v>
      </c>
      <c r="Q70" s="1566" t="s">
        <v>260</v>
      </c>
      <c r="R70" s="1567"/>
      <c r="T70" s="1568"/>
      <c r="U70" s="1569"/>
      <c r="W70" s="1569"/>
      <c r="X70" s="1570"/>
    </row>
    <row r="71" spans="2:24">
      <c r="B71" s="1557" t="s">
        <v>631</v>
      </c>
      <c r="C71" s="1591">
        <v>2885</v>
      </c>
      <c r="D71" s="1591">
        <v>2888</v>
      </c>
      <c r="E71" s="1582">
        <v>445.5</v>
      </c>
      <c r="F71" s="1582">
        <v>435.31</v>
      </c>
      <c r="G71" s="1587">
        <v>423.53</v>
      </c>
      <c r="H71" s="1582">
        <v>423.53</v>
      </c>
      <c r="I71" s="1585">
        <v>408.65</v>
      </c>
      <c r="J71" s="1586">
        <v>408.65</v>
      </c>
      <c r="K71" s="1587">
        <v>417.31</v>
      </c>
      <c r="L71" s="1587">
        <v>446.61</v>
      </c>
      <c r="M71" s="1571">
        <f t="shared" si="2"/>
        <v>446.61</v>
      </c>
      <c r="N71" s="1565" t="s">
        <v>260</v>
      </c>
      <c r="O71" s="1565" t="s">
        <v>261</v>
      </c>
      <c r="P71" s="1565" t="s">
        <v>260</v>
      </c>
      <c r="Q71" s="1566" t="s">
        <v>260</v>
      </c>
      <c r="R71" s="1567"/>
      <c r="T71" s="1568"/>
      <c r="U71" s="1569"/>
      <c r="W71" s="1569"/>
      <c r="X71" s="1570"/>
    </row>
    <row r="72" spans="2:24" ht="13.5" thickBot="1">
      <c r="B72" s="1627" t="s">
        <v>632</v>
      </c>
      <c r="C72" s="1628">
        <v>2885</v>
      </c>
      <c r="D72" s="1628">
        <v>2889</v>
      </c>
      <c r="E72" s="1629">
        <v>445.5</v>
      </c>
      <c r="F72" s="1629">
        <v>435.31</v>
      </c>
      <c r="G72" s="1630">
        <v>423.53</v>
      </c>
      <c r="H72" s="1629">
        <v>423.53</v>
      </c>
      <c r="I72" s="1631">
        <v>408.65</v>
      </c>
      <c r="J72" s="1632">
        <v>408.65</v>
      </c>
      <c r="K72" s="1630">
        <v>417.31</v>
      </c>
      <c r="L72" s="1630">
        <v>446.61</v>
      </c>
      <c r="M72" s="1571">
        <f t="shared" si="2"/>
        <v>446.61</v>
      </c>
      <c r="N72" s="1633" t="s">
        <v>260</v>
      </c>
      <c r="O72" s="1633" t="s">
        <v>261</v>
      </c>
      <c r="P72" s="1634" t="s">
        <v>260</v>
      </c>
      <c r="Q72" s="1635" t="s">
        <v>260</v>
      </c>
      <c r="R72" s="1567"/>
      <c r="T72" s="1568"/>
      <c r="U72" s="1569"/>
      <c r="W72" s="1569"/>
      <c r="X72" s="1570"/>
    </row>
    <row r="73" spans="2:24" ht="13.5" thickBot="1">
      <c r="B73" s="1574" t="s">
        <v>460</v>
      </c>
      <c r="C73" s="1575"/>
      <c r="D73" s="1575"/>
      <c r="E73" s="1575"/>
      <c r="F73" s="1576"/>
      <c r="G73" s="1575"/>
      <c r="H73" s="1576"/>
      <c r="I73" s="1577"/>
      <c r="J73" s="1578"/>
      <c r="K73" s="1575"/>
      <c r="L73" s="1575"/>
      <c r="M73" s="1617"/>
      <c r="N73" s="1617"/>
      <c r="O73" s="1617"/>
      <c r="P73" s="1575"/>
      <c r="Q73" s="1579"/>
      <c r="R73" s="1529"/>
      <c r="T73" s="1568"/>
      <c r="U73" s="1569"/>
      <c r="W73" s="1569"/>
      <c r="X73" s="1570"/>
    </row>
    <row r="74" spans="2:24">
      <c r="B74" s="1636" t="s">
        <v>619</v>
      </c>
      <c r="C74" s="1637">
        <v>7235</v>
      </c>
      <c r="D74" s="1637">
        <v>7236</v>
      </c>
      <c r="E74" s="1619">
        <v>150</v>
      </c>
      <c r="F74" s="1619">
        <v>160</v>
      </c>
      <c r="G74" s="1620"/>
      <c r="H74" s="1619">
        <v>160</v>
      </c>
      <c r="I74" s="1621">
        <v>160</v>
      </c>
      <c r="J74" s="1622">
        <v>160</v>
      </c>
      <c r="K74" s="1623">
        <v>170</v>
      </c>
      <c r="L74" s="1623">
        <v>180</v>
      </c>
      <c r="M74" s="1624">
        <v>162</v>
      </c>
      <c r="N74" s="1550" t="s">
        <v>260</v>
      </c>
      <c r="O74" s="1550" t="s">
        <v>260</v>
      </c>
      <c r="P74" s="1550" t="s">
        <v>260</v>
      </c>
      <c r="Q74" s="1551" t="s">
        <v>260</v>
      </c>
      <c r="R74" s="1529"/>
      <c r="T74" s="1568"/>
      <c r="U74" s="1569"/>
      <c r="W74" s="1569"/>
      <c r="X74" s="1570"/>
    </row>
    <row r="75" spans="2:24">
      <c r="B75" s="1580" t="s">
        <v>620</v>
      </c>
      <c r="C75" s="1581">
        <v>7235</v>
      </c>
      <c r="D75" s="1581">
        <v>7237</v>
      </c>
      <c r="E75" s="1582">
        <v>150</v>
      </c>
      <c r="F75" s="1582">
        <v>160</v>
      </c>
      <c r="G75" s="1587"/>
      <c r="H75" s="1583">
        <v>160</v>
      </c>
      <c r="I75" s="1585">
        <v>160</v>
      </c>
      <c r="J75" s="1586">
        <v>160</v>
      </c>
      <c r="K75" s="1587">
        <v>170</v>
      </c>
      <c r="L75" s="1587">
        <v>180</v>
      </c>
      <c r="M75" s="1624">
        <v>162</v>
      </c>
      <c r="N75" s="1565" t="s">
        <v>260</v>
      </c>
      <c r="O75" s="1565" t="s">
        <v>260</v>
      </c>
      <c r="P75" s="1565" t="s">
        <v>260</v>
      </c>
      <c r="Q75" s="1566" t="s">
        <v>260</v>
      </c>
      <c r="R75" s="1529"/>
      <c r="T75" s="1568"/>
      <c r="U75" s="1569"/>
      <c r="W75" s="1569"/>
      <c r="X75" s="1570"/>
    </row>
    <row r="76" spans="2:24">
      <c r="B76" s="1580" t="s">
        <v>621</v>
      </c>
      <c r="C76" s="1581">
        <v>7235</v>
      </c>
      <c r="D76" s="1581">
        <v>7238</v>
      </c>
      <c r="E76" s="1582">
        <v>150</v>
      </c>
      <c r="F76" s="1582">
        <v>160</v>
      </c>
      <c r="G76" s="1587"/>
      <c r="H76" s="1583">
        <v>160</v>
      </c>
      <c r="I76" s="1585">
        <v>160</v>
      </c>
      <c r="J76" s="1586">
        <v>160</v>
      </c>
      <c r="K76" s="1587">
        <v>170</v>
      </c>
      <c r="L76" s="1587">
        <v>180</v>
      </c>
      <c r="M76" s="1624">
        <v>162</v>
      </c>
      <c r="N76" s="1565" t="s">
        <v>260</v>
      </c>
      <c r="O76" s="1565" t="s">
        <v>260</v>
      </c>
      <c r="P76" s="1565" t="s">
        <v>260</v>
      </c>
      <c r="Q76" s="1566" t="s">
        <v>260</v>
      </c>
      <c r="R76" s="1529"/>
      <c r="T76" s="1568"/>
      <c r="U76" s="1569"/>
      <c r="W76" s="1569"/>
      <c r="X76" s="1570"/>
    </row>
    <row r="77" spans="2:24">
      <c r="B77" s="1580" t="s">
        <v>622</v>
      </c>
      <c r="C77" s="1581">
        <v>7235</v>
      </c>
      <c r="D77" s="1581">
        <v>7239</v>
      </c>
      <c r="E77" s="1582">
        <v>150</v>
      </c>
      <c r="F77" s="1582">
        <v>160</v>
      </c>
      <c r="G77" s="1587"/>
      <c r="H77" s="1583">
        <v>160</v>
      </c>
      <c r="I77" s="1585">
        <v>160</v>
      </c>
      <c r="J77" s="1586">
        <v>160</v>
      </c>
      <c r="K77" s="1587">
        <v>170</v>
      </c>
      <c r="L77" s="1587">
        <v>180</v>
      </c>
      <c r="M77" s="1624">
        <v>162</v>
      </c>
      <c r="N77" s="1565" t="s">
        <v>260</v>
      </c>
      <c r="O77" s="1565" t="s">
        <v>260</v>
      </c>
      <c r="P77" s="1565" t="s">
        <v>260</v>
      </c>
      <c r="Q77" s="1566" t="s">
        <v>260</v>
      </c>
      <c r="R77" s="1529"/>
      <c r="T77" s="1568"/>
      <c r="U77" s="1569"/>
      <c r="W77" s="1569"/>
      <c r="X77" s="1570"/>
    </row>
    <row r="78" spans="2:24">
      <c r="B78" s="1580" t="s">
        <v>592</v>
      </c>
      <c r="C78" s="1581">
        <v>7245</v>
      </c>
      <c r="D78" s="1581">
        <v>7246</v>
      </c>
      <c r="E78" s="1582">
        <v>250</v>
      </c>
      <c r="F78" s="1582">
        <v>260</v>
      </c>
      <c r="G78" s="1587"/>
      <c r="H78" s="1583">
        <v>270</v>
      </c>
      <c r="I78" s="1585">
        <v>270</v>
      </c>
      <c r="J78" s="1586">
        <v>270</v>
      </c>
      <c r="K78" s="1587">
        <v>280</v>
      </c>
      <c r="L78" s="1587">
        <v>300</v>
      </c>
      <c r="M78" s="1571">
        <v>270</v>
      </c>
      <c r="N78" s="1565" t="s">
        <v>260</v>
      </c>
      <c r="O78" s="1565" t="s">
        <v>260</v>
      </c>
      <c r="P78" s="1565" t="s">
        <v>260</v>
      </c>
      <c r="Q78" s="1566" t="s">
        <v>260</v>
      </c>
      <c r="R78" s="1529"/>
      <c r="T78" s="1568"/>
      <c r="U78" s="1569"/>
      <c r="W78" s="1569"/>
      <c r="X78" s="1570"/>
    </row>
    <row r="79" spans="2:24">
      <c r="B79" s="1580" t="s">
        <v>593</v>
      </c>
      <c r="C79" s="1581">
        <v>7245</v>
      </c>
      <c r="D79" s="1581">
        <v>7247</v>
      </c>
      <c r="E79" s="1582">
        <v>250</v>
      </c>
      <c r="F79" s="1582">
        <v>260</v>
      </c>
      <c r="G79" s="1587"/>
      <c r="H79" s="1583">
        <v>270</v>
      </c>
      <c r="I79" s="1585">
        <v>270</v>
      </c>
      <c r="J79" s="1586">
        <v>270</v>
      </c>
      <c r="K79" s="1587">
        <v>280</v>
      </c>
      <c r="L79" s="1587">
        <v>300</v>
      </c>
      <c r="M79" s="1571">
        <v>270</v>
      </c>
      <c r="N79" s="1565" t="s">
        <v>260</v>
      </c>
      <c r="O79" s="1565" t="s">
        <v>260</v>
      </c>
      <c r="P79" s="1565" t="s">
        <v>260</v>
      </c>
      <c r="Q79" s="1566" t="s">
        <v>260</v>
      </c>
      <c r="R79" s="1529"/>
      <c r="T79" s="1568"/>
      <c r="U79" s="1569"/>
      <c r="W79" s="1569"/>
      <c r="X79" s="1570"/>
    </row>
    <row r="80" spans="2:24">
      <c r="B80" s="1580" t="s">
        <v>594</v>
      </c>
      <c r="C80" s="1581">
        <v>7245</v>
      </c>
      <c r="D80" s="1581">
        <v>7248</v>
      </c>
      <c r="E80" s="1582">
        <v>250</v>
      </c>
      <c r="F80" s="1582">
        <v>260</v>
      </c>
      <c r="G80" s="1587"/>
      <c r="H80" s="1583">
        <v>270</v>
      </c>
      <c r="I80" s="1585">
        <v>270</v>
      </c>
      <c r="J80" s="1586">
        <v>270</v>
      </c>
      <c r="K80" s="1587">
        <v>280</v>
      </c>
      <c r="L80" s="1587">
        <v>300</v>
      </c>
      <c r="M80" s="1571">
        <v>270</v>
      </c>
      <c r="N80" s="1565" t="s">
        <v>260</v>
      </c>
      <c r="O80" s="1565" t="s">
        <v>260</v>
      </c>
      <c r="P80" s="1565" t="s">
        <v>260</v>
      </c>
      <c r="Q80" s="1566" t="s">
        <v>260</v>
      </c>
      <c r="R80" s="1529"/>
      <c r="T80" s="1568"/>
      <c r="U80" s="1569"/>
      <c r="W80" s="1569"/>
      <c r="X80" s="1570"/>
    </row>
    <row r="81" spans="2:24">
      <c r="B81" s="1580" t="s">
        <v>595</v>
      </c>
      <c r="C81" s="1581">
        <v>7245</v>
      </c>
      <c r="D81" s="1581">
        <v>7249</v>
      </c>
      <c r="E81" s="1582">
        <v>250</v>
      </c>
      <c r="F81" s="1582">
        <v>260</v>
      </c>
      <c r="G81" s="1587"/>
      <c r="H81" s="1583">
        <v>270</v>
      </c>
      <c r="I81" s="1585">
        <v>270</v>
      </c>
      <c r="J81" s="1586">
        <v>270</v>
      </c>
      <c r="K81" s="1587">
        <v>280</v>
      </c>
      <c r="L81" s="1587">
        <v>300</v>
      </c>
      <c r="M81" s="1571">
        <v>270</v>
      </c>
      <c r="N81" s="1565" t="s">
        <v>260</v>
      </c>
      <c r="O81" s="1565" t="s">
        <v>260</v>
      </c>
      <c r="P81" s="1565" t="s">
        <v>260</v>
      </c>
      <c r="Q81" s="1566" t="s">
        <v>260</v>
      </c>
      <c r="R81" s="1529"/>
      <c r="T81" s="1568"/>
      <c r="U81" s="1569"/>
      <c r="W81" s="1569"/>
      <c r="X81" s="1570"/>
    </row>
    <row r="82" spans="2:24">
      <c r="B82" s="1580" t="s">
        <v>623</v>
      </c>
      <c r="C82" s="1597">
        <v>2880</v>
      </c>
      <c r="D82" s="1597">
        <v>2880</v>
      </c>
      <c r="E82" s="1582">
        <v>1186.75</v>
      </c>
      <c r="F82" s="1582">
        <v>1221.28</v>
      </c>
      <c r="G82" s="1587">
        <v>1184.27</v>
      </c>
      <c r="H82" s="1582">
        <v>1184.27</v>
      </c>
      <c r="I82" s="1585">
        <v>1138.3800000000001</v>
      </c>
      <c r="J82" s="1586">
        <v>1138.3800000000001</v>
      </c>
      <c r="K82" s="1587">
        <v>1162.51</v>
      </c>
      <c r="L82" s="1587">
        <v>1244.1199999999999</v>
      </c>
      <c r="M82" s="1571">
        <v>1244.1199999999999</v>
      </c>
      <c r="N82" s="1565" t="s">
        <v>260</v>
      </c>
      <c r="O82" s="1565" t="s">
        <v>261</v>
      </c>
      <c r="P82" s="1565" t="s">
        <v>260</v>
      </c>
      <c r="Q82" s="1566" t="s">
        <v>260</v>
      </c>
      <c r="R82" s="1529"/>
      <c r="T82" s="1568"/>
      <c r="U82" s="1569"/>
      <c r="W82" s="1569"/>
      <c r="X82" s="1570"/>
    </row>
    <row r="83" spans="2:24">
      <c r="B83" s="1580" t="s">
        <v>624</v>
      </c>
      <c r="C83" s="1597">
        <v>2880</v>
      </c>
      <c r="D83" s="1597">
        <v>2881</v>
      </c>
      <c r="E83" s="1582">
        <v>1055.25</v>
      </c>
      <c r="F83" s="1582">
        <v>1085.19</v>
      </c>
      <c r="G83" s="1587">
        <v>1114.3399999999999</v>
      </c>
      <c r="H83" s="1582">
        <v>1114.3399999999999</v>
      </c>
      <c r="I83" s="1585">
        <v>1138.3800000000001</v>
      </c>
      <c r="J83" s="1586">
        <v>1138.3800000000001</v>
      </c>
      <c r="K83" s="1587">
        <v>1162.51</v>
      </c>
      <c r="L83" s="1587">
        <v>1244.1199999999999</v>
      </c>
      <c r="M83" s="1571">
        <v>1244.1199999999999</v>
      </c>
      <c r="N83" s="1565" t="s">
        <v>260</v>
      </c>
      <c r="O83" s="1565" t="s">
        <v>261</v>
      </c>
      <c r="P83" s="1565" t="s">
        <v>260</v>
      </c>
      <c r="Q83" s="1566" t="s">
        <v>260</v>
      </c>
      <c r="R83" s="1529"/>
      <c r="T83" s="1568"/>
      <c r="U83" s="1569"/>
      <c r="W83" s="1569"/>
      <c r="X83" s="1570"/>
    </row>
    <row r="84" spans="2:24">
      <c r="B84" s="1580" t="s">
        <v>625</v>
      </c>
      <c r="C84" s="1597">
        <v>2880</v>
      </c>
      <c r="D84" s="1597">
        <v>2882</v>
      </c>
      <c r="E84" s="1582">
        <v>1055.25</v>
      </c>
      <c r="F84" s="1582">
        <v>1085.19</v>
      </c>
      <c r="G84" s="1587">
        <v>1114.3399999999999</v>
      </c>
      <c r="H84" s="1582">
        <v>1114.3399999999999</v>
      </c>
      <c r="I84" s="1585">
        <v>1138.3800000000001</v>
      </c>
      <c r="J84" s="1586">
        <v>1138.3800000000001</v>
      </c>
      <c r="K84" s="1587">
        <v>1162.51</v>
      </c>
      <c r="L84" s="1587">
        <v>1244.1199999999999</v>
      </c>
      <c r="M84" s="1571">
        <v>1244.1199999999999</v>
      </c>
      <c r="N84" s="1565" t="s">
        <v>260</v>
      </c>
      <c r="O84" s="1565" t="s">
        <v>261</v>
      </c>
      <c r="P84" s="1565" t="s">
        <v>260</v>
      </c>
      <c r="Q84" s="1566" t="s">
        <v>260</v>
      </c>
      <c r="R84" s="1529"/>
      <c r="T84" s="1568"/>
      <c r="U84" s="1569"/>
      <c r="W84" s="1569"/>
      <c r="X84" s="1570"/>
    </row>
    <row r="85" spans="2:24">
      <c r="B85" s="1580" t="s">
        <v>626</v>
      </c>
      <c r="C85" s="1597">
        <v>2880</v>
      </c>
      <c r="D85" s="1597">
        <v>2883</v>
      </c>
      <c r="E85" s="1582">
        <v>1253.6300000000001</v>
      </c>
      <c r="F85" s="1582">
        <v>1221.28</v>
      </c>
      <c r="G85" s="1587">
        <v>1184.27</v>
      </c>
      <c r="H85" s="1582">
        <v>1184.27</v>
      </c>
      <c r="I85" s="1585">
        <v>1138.3800000000001</v>
      </c>
      <c r="J85" s="1586">
        <v>1138.3800000000001</v>
      </c>
      <c r="K85" s="1587">
        <v>1162.51</v>
      </c>
      <c r="L85" s="1587">
        <v>1244.1199999999999</v>
      </c>
      <c r="M85" s="1571">
        <v>1244.1199999999999</v>
      </c>
      <c r="N85" s="1565" t="s">
        <v>260</v>
      </c>
      <c r="O85" s="1565" t="s">
        <v>261</v>
      </c>
      <c r="P85" s="1565" t="s">
        <v>260</v>
      </c>
      <c r="Q85" s="1566" t="s">
        <v>260</v>
      </c>
      <c r="R85" s="1529"/>
      <c r="T85" s="1568"/>
      <c r="U85" s="1569"/>
      <c r="W85" s="1569"/>
      <c r="X85" s="1570"/>
    </row>
    <row r="86" spans="2:24">
      <c r="B86" s="1580" t="s">
        <v>627</v>
      </c>
      <c r="C86" s="1597">
        <v>2880</v>
      </c>
      <c r="D86" s="1597">
        <v>2884</v>
      </c>
      <c r="E86" s="1582">
        <v>1253.6300000000001</v>
      </c>
      <c r="F86" s="1582">
        <v>1221.28</v>
      </c>
      <c r="G86" s="1587">
        <v>1184.27</v>
      </c>
      <c r="H86" s="1582">
        <v>1184.27</v>
      </c>
      <c r="I86" s="1585">
        <v>1138.3800000000001</v>
      </c>
      <c r="J86" s="1586">
        <v>1138.3800000000001</v>
      </c>
      <c r="K86" s="1587">
        <v>1162.51</v>
      </c>
      <c r="L86" s="1587">
        <v>1244.1199999999999</v>
      </c>
      <c r="M86" s="1571">
        <v>1244.1199999999999</v>
      </c>
      <c r="N86" s="1565" t="s">
        <v>260</v>
      </c>
      <c r="O86" s="1565" t="s">
        <v>261</v>
      </c>
      <c r="P86" s="1565" t="s">
        <v>260</v>
      </c>
      <c r="Q86" s="1566" t="s">
        <v>260</v>
      </c>
      <c r="R86" s="1529"/>
      <c r="T86" s="1568"/>
      <c r="U86" s="1569"/>
      <c r="W86" s="1569"/>
      <c r="X86" s="1570"/>
    </row>
    <row r="87" spans="2:24">
      <c r="B87" s="1580" t="s">
        <v>628</v>
      </c>
      <c r="C87" s="1597">
        <v>2455</v>
      </c>
      <c r="D87" s="1597">
        <v>2455</v>
      </c>
      <c r="E87" s="1582">
        <v>1565</v>
      </c>
      <c r="F87" s="1582">
        <v>1553.94</v>
      </c>
      <c r="G87" s="1587">
        <v>1538.66</v>
      </c>
      <c r="H87" s="1582">
        <v>1538.66</v>
      </c>
      <c r="I87" s="1585">
        <v>1513.52</v>
      </c>
      <c r="J87" s="1586">
        <v>1513.52</v>
      </c>
      <c r="K87" s="1587">
        <v>1545.61</v>
      </c>
      <c r="L87" s="1587">
        <v>1654.11</v>
      </c>
      <c r="M87" s="1571">
        <v>1654.11</v>
      </c>
      <c r="N87" s="1565" t="s">
        <v>260</v>
      </c>
      <c r="O87" s="1565" t="s">
        <v>261</v>
      </c>
      <c r="P87" s="1565" t="s">
        <v>260</v>
      </c>
      <c r="Q87" s="1566" t="s">
        <v>260</v>
      </c>
      <c r="R87" s="1529"/>
      <c r="T87" s="1568"/>
      <c r="U87" s="1569"/>
      <c r="W87" s="1569"/>
      <c r="X87" s="1570"/>
    </row>
    <row r="88" spans="2:24">
      <c r="B88" s="1580" t="s">
        <v>629</v>
      </c>
      <c r="C88" s="1597">
        <v>2455</v>
      </c>
      <c r="D88" s="1597">
        <v>2456</v>
      </c>
      <c r="E88" s="1582">
        <v>1244.3800000000001</v>
      </c>
      <c r="F88" s="1582">
        <v>1333.97</v>
      </c>
      <c r="G88" s="1587">
        <v>1425.64</v>
      </c>
      <c r="H88" s="1582">
        <v>1425.64</v>
      </c>
      <c r="I88" s="1585">
        <v>1513.52</v>
      </c>
      <c r="J88" s="1586">
        <v>1513.52</v>
      </c>
      <c r="K88" s="1587">
        <v>1545.61</v>
      </c>
      <c r="L88" s="1587">
        <v>1654.11</v>
      </c>
      <c r="M88" s="1571">
        <v>1654.11</v>
      </c>
      <c r="N88" s="1565" t="s">
        <v>260</v>
      </c>
      <c r="O88" s="1565" t="s">
        <v>261</v>
      </c>
      <c r="P88" s="1565" t="s">
        <v>260</v>
      </c>
      <c r="Q88" s="1566" t="s">
        <v>260</v>
      </c>
      <c r="R88" s="1529"/>
      <c r="T88" s="1568"/>
      <c r="U88" s="1569"/>
      <c r="W88" s="1569"/>
      <c r="X88" s="1570"/>
    </row>
    <row r="89" spans="2:24">
      <c r="B89" s="1580" t="s">
        <v>630</v>
      </c>
      <c r="C89" s="1597">
        <v>2455</v>
      </c>
      <c r="D89" s="1597">
        <v>2457</v>
      </c>
      <c r="E89" s="1582">
        <v>1244.3800000000001</v>
      </c>
      <c r="F89" s="1582">
        <v>1333.97</v>
      </c>
      <c r="G89" s="1587">
        <v>1425.64</v>
      </c>
      <c r="H89" s="1582">
        <v>1425.64</v>
      </c>
      <c r="I89" s="1585">
        <v>1513.52</v>
      </c>
      <c r="J89" s="1586">
        <v>1513.52</v>
      </c>
      <c r="K89" s="1587">
        <v>1545.61</v>
      </c>
      <c r="L89" s="1587">
        <v>1654.11</v>
      </c>
      <c r="M89" s="1571">
        <v>1654.11</v>
      </c>
      <c r="N89" s="1565" t="s">
        <v>260</v>
      </c>
      <c r="O89" s="1565" t="s">
        <v>261</v>
      </c>
      <c r="P89" s="1565" t="s">
        <v>260</v>
      </c>
      <c r="Q89" s="1566" t="s">
        <v>260</v>
      </c>
      <c r="R89" s="1529"/>
      <c r="T89" s="1568"/>
      <c r="U89" s="1569"/>
      <c r="W89" s="1569"/>
      <c r="X89" s="1570"/>
    </row>
    <row r="90" spans="2:24">
      <c r="B90" s="1580" t="s">
        <v>631</v>
      </c>
      <c r="C90" s="1597">
        <v>2455</v>
      </c>
      <c r="D90" s="1597">
        <v>2458</v>
      </c>
      <c r="E90" s="1582">
        <v>1565</v>
      </c>
      <c r="F90" s="1582">
        <v>1553.94</v>
      </c>
      <c r="G90" s="1587">
        <v>1538.66</v>
      </c>
      <c r="H90" s="1582">
        <v>1538.66</v>
      </c>
      <c r="I90" s="1585">
        <v>1513.52</v>
      </c>
      <c r="J90" s="1586">
        <v>1513.52</v>
      </c>
      <c r="K90" s="1587">
        <v>1545.61</v>
      </c>
      <c r="L90" s="1587">
        <v>1654.11</v>
      </c>
      <c r="M90" s="1571">
        <v>1654.11</v>
      </c>
      <c r="N90" s="1565" t="s">
        <v>260</v>
      </c>
      <c r="O90" s="1565" t="s">
        <v>261</v>
      </c>
      <c r="P90" s="1565" t="s">
        <v>260</v>
      </c>
      <c r="Q90" s="1566" t="s">
        <v>260</v>
      </c>
      <c r="R90" s="1529"/>
      <c r="T90" s="1568"/>
      <c r="U90" s="1569"/>
      <c r="W90" s="1569"/>
      <c r="X90" s="1570"/>
    </row>
    <row r="91" spans="2:24">
      <c r="B91" s="1580" t="s">
        <v>632</v>
      </c>
      <c r="C91" s="1597">
        <v>2455</v>
      </c>
      <c r="D91" s="1597">
        <v>2459</v>
      </c>
      <c r="E91" s="1582">
        <v>1565</v>
      </c>
      <c r="F91" s="1582">
        <v>1553.94</v>
      </c>
      <c r="G91" s="1587">
        <v>1538.66</v>
      </c>
      <c r="H91" s="1582">
        <v>1538.66</v>
      </c>
      <c r="I91" s="1585">
        <v>1513.52</v>
      </c>
      <c r="J91" s="1586">
        <v>1513.52</v>
      </c>
      <c r="K91" s="1587">
        <v>1545.61</v>
      </c>
      <c r="L91" s="1587">
        <v>1654.11</v>
      </c>
      <c r="M91" s="1571">
        <v>1654.11</v>
      </c>
      <c r="N91" s="1565" t="s">
        <v>260</v>
      </c>
      <c r="O91" s="1565" t="s">
        <v>261</v>
      </c>
      <c r="P91" s="1565" t="s">
        <v>260</v>
      </c>
      <c r="Q91" s="1566" t="s">
        <v>260</v>
      </c>
      <c r="R91" s="1529"/>
      <c r="T91" s="1568"/>
      <c r="U91" s="1569"/>
      <c r="W91" s="1569"/>
      <c r="X91" s="1570"/>
    </row>
    <row r="92" spans="2:24" hidden="1">
      <c r="B92" s="1580" t="s">
        <v>1193</v>
      </c>
      <c r="C92" s="1597">
        <v>8035</v>
      </c>
      <c r="D92" s="1597">
        <v>8035</v>
      </c>
      <c r="E92" s="1582"/>
      <c r="F92" s="1582"/>
      <c r="G92" s="1587"/>
      <c r="H92" s="1582"/>
      <c r="I92" s="1585"/>
      <c r="J92" s="1586"/>
      <c r="K92" s="1587"/>
      <c r="L92" s="1587">
        <v>0.21</v>
      </c>
      <c r="M92" s="1571">
        <v>0.21</v>
      </c>
      <c r="N92" s="1565" t="s">
        <v>260</v>
      </c>
      <c r="O92" s="1565" t="s">
        <v>260</v>
      </c>
      <c r="P92" s="1565" t="s">
        <v>260</v>
      </c>
      <c r="Q92" s="1566" t="s">
        <v>260</v>
      </c>
      <c r="R92" s="1529"/>
      <c r="T92" s="1568"/>
      <c r="U92" s="1569"/>
      <c r="W92" s="1569"/>
      <c r="X92" s="1570"/>
    </row>
    <row r="93" spans="2:24" hidden="1">
      <c r="B93" s="1580" t="s">
        <v>1193</v>
      </c>
      <c r="C93" s="1597">
        <v>8035</v>
      </c>
      <c r="D93" s="1597">
        <v>8036</v>
      </c>
      <c r="E93" s="1582"/>
      <c r="F93" s="1582"/>
      <c r="G93" s="1587"/>
      <c r="H93" s="1582"/>
      <c r="I93" s="1585"/>
      <c r="J93" s="1586"/>
      <c r="K93" s="1587"/>
      <c r="L93" s="1587">
        <v>0.14000000000000001</v>
      </c>
      <c r="M93" s="1571">
        <v>0.14000000000000001</v>
      </c>
      <c r="N93" s="1565" t="s">
        <v>260</v>
      </c>
      <c r="O93" s="1565" t="s">
        <v>260</v>
      </c>
      <c r="P93" s="1565" t="s">
        <v>260</v>
      </c>
      <c r="Q93" s="1566" t="s">
        <v>260</v>
      </c>
      <c r="R93" s="1529"/>
      <c r="T93" s="1568"/>
      <c r="U93" s="1569"/>
      <c r="W93" s="1569"/>
      <c r="X93" s="1570"/>
    </row>
    <row r="94" spans="2:24" hidden="1">
      <c r="B94" s="1580" t="s">
        <v>1193</v>
      </c>
      <c r="C94" s="1597">
        <v>8035</v>
      </c>
      <c r="D94" s="1597">
        <v>8037</v>
      </c>
      <c r="E94" s="1582"/>
      <c r="F94" s="1582"/>
      <c r="G94" s="1587"/>
      <c r="H94" s="1582"/>
      <c r="I94" s="1585"/>
      <c r="J94" s="1586"/>
      <c r="K94" s="1587"/>
      <c r="L94" s="1587">
        <v>0.1</v>
      </c>
      <c r="M94" s="1571">
        <v>0.1</v>
      </c>
      <c r="N94" s="1565" t="s">
        <v>260</v>
      </c>
      <c r="O94" s="1565" t="s">
        <v>260</v>
      </c>
      <c r="P94" s="1565" t="s">
        <v>260</v>
      </c>
      <c r="Q94" s="1566" t="s">
        <v>260</v>
      </c>
      <c r="R94" s="1529"/>
      <c r="T94" s="1568"/>
      <c r="U94" s="1569"/>
      <c r="W94" s="1569"/>
      <c r="X94" s="1570"/>
    </row>
    <row r="95" spans="2:24" hidden="1">
      <c r="B95" s="1580" t="s">
        <v>1193</v>
      </c>
      <c r="C95" s="1597">
        <v>8035</v>
      </c>
      <c r="D95" s="1597">
        <v>8038</v>
      </c>
      <c r="E95" s="1582"/>
      <c r="F95" s="1582"/>
      <c r="G95" s="1587"/>
      <c r="H95" s="1582"/>
      <c r="I95" s="1585"/>
      <c r="J95" s="1586"/>
      <c r="K95" s="1587"/>
      <c r="L95" s="1587">
        <v>0.21</v>
      </c>
      <c r="M95" s="1571">
        <v>0.21</v>
      </c>
      <c r="N95" s="1565" t="s">
        <v>260</v>
      </c>
      <c r="O95" s="1565" t="s">
        <v>260</v>
      </c>
      <c r="P95" s="1565" t="s">
        <v>260</v>
      </c>
      <c r="Q95" s="1566" t="s">
        <v>260</v>
      </c>
      <c r="R95" s="1529"/>
      <c r="T95" s="1568"/>
      <c r="U95" s="1569"/>
      <c r="W95" s="1569"/>
      <c r="X95" s="1570"/>
    </row>
    <row r="96" spans="2:24" hidden="1">
      <c r="B96" s="1580" t="s">
        <v>1193</v>
      </c>
      <c r="C96" s="1597">
        <v>8035</v>
      </c>
      <c r="D96" s="1597">
        <v>8039</v>
      </c>
      <c r="E96" s="1582"/>
      <c r="F96" s="1582"/>
      <c r="G96" s="1587"/>
      <c r="H96" s="1582"/>
      <c r="I96" s="1585"/>
      <c r="J96" s="1586"/>
      <c r="K96" s="1587"/>
      <c r="L96" s="1587">
        <v>0.14000000000000001</v>
      </c>
      <c r="M96" s="1571">
        <v>0.14000000000000001</v>
      </c>
      <c r="N96" s="1565" t="s">
        <v>260</v>
      </c>
      <c r="O96" s="1565" t="s">
        <v>260</v>
      </c>
      <c r="P96" s="1565" t="s">
        <v>260</v>
      </c>
      <c r="Q96" s="1566" t="s">
        <v>260</v>
      </c>
      <c r="R96" s="1529"/>
      <c r="T96" s="1568"/>
      <c r="U96" s="1569"/>
      <c r="W96" s="1569"/>
      <c r="X96" s="1570"/>
    </row>
    <row r="97" spans="2:24" hidden="1">
      <c r="B97" s="1638" t="s">
        <v>1194</v>
      </c>
      <c r="C97" s="1639">
        <v>2925</v>
      </c>
      <c r="D97" s="1639">
        <v>2925</v>
      </c>
      <c r="E97" s="1640"/>
      <c r="F97" s="1640"/>
      <c r="G97" s="1641"/>
      <c r="H97" s="1640"/>
      <c r="I97" s="1642"/>
      <c r="J97" s="1643"/>
      <c r="K97" s="1641"/>
      <c r="L97" s="1641"/>
      <c r="M97" s="1644"/>
      <c r="N97" s="1645" t="s">
        <v>260</v>
      </c>
      <c r="O97" s="1646" t="s">
        <v>261</v>
      </c>
      <c r="P97" s="1645" t="s">
        <v>260</v>
      </c>
      <c r="Q97" s="1647" t="s">
        <v>261</v>
      </c>
      <c r="R97" s="1529"/>
      <c r="T97" s="1568"/>
      <c r="U97" s="1569"/>
      <c r="W97" s="1569"/>
      <c r="X97" s="1570"/>
    </row>
    <row r="98" spans="2:24" hidden="1">
      <c r="B98" s="1638" t="s">
        <v>1194</v>
      </c>
      <c r="C98" s="1639">
        <v>2925</v>
      </c>
      <c r="D98" s="1639">
        <v>2926</v>
      </c>
      <c r="E98" s="1640"/>
      <c r="F98" s="1640"/>
      <c r="G98" s="1641"/>
      <c r="H98" s="1640"/>
      <c r="I98" s="1642"/>
      <c r="J98" s="1643"/>
      <c r="K98" s="1641"/>
      <c r="L98" s="1641"/>
      <c r="M98" s="1644"/>
      <c r="N98" s="1645" t="s">
        <v>260</v>
      </c>
      <c r="O98" s="1646" t="s">
        <v>261</v>
      </c>
      <c r="P98" s="1645" t="s">
        <v>260</v>
      </c>
      <c r="Q98" s="1647" t="s">
        <v>261</v>
      </c>
      <c r="R98" s="1529"/>
      <c r="T98" s="1568"/>
      <c r="U98" s="1569"/>
      <c r="W98" s="1569"/>
      <c r="X98" s="1570"/>
    </row>
    <row r="99" spans="2:24" hidden="1">
      <c r="B99" s="1638" t="s">
        <v>1194</v>
      </c>
      <c r="C99" s="1639">
        <v>2925</v>
      </c>
      <c r="D99" s="1639">
        <v>2927</v>
      </c>
      <c r="E99" s="1640"/>
      <c r="F99" s="1640"/>
      <c r="G99" s="1641"/>
      <c r="H99" s="1640"/>
      <c r="I99" s="1642"/>
      <c r="J99" s="1643"/>
      <c r="K99" s="1641"/>
      <c r="L99" s="1641"/>
      <c r="M99" s="1644"/>
      <c r="N99" s="1645" t="s">
        <v>260</v>
      </c>
      <c r="O99" s="1646" t="s">
        <v>261</v>
      </c>
      <c r="P99" s="1645" t="s">
        <v>260</v>
      </c>
      <c r="Q99" s="1647" t="s">
        <v>261</v>
      </c>
      <c r="R99" s="1529"/>
      <c r="T99" s="1568"/>
      <c r="U99" s="1569"/>
      <c r="W99" s="1569"/>
      <c r="X99" s="1570"/>
    </row>
    <row r="100" spans="2:24" hidden="1">
      <c r="B100" s="1638" t="s">
        <v>1194</v>
      </c>
      <c r="C100" s="1639">
        <v>2925</v>
      </c>
      <c r="D100" s="1639">
        <v>2928</v>
      </c>
      <c r="E100" s="1640"/>
      <c r="F100" s="1640"/>
      <c r="G100" s="1641"/>
      <c r="H100" s="1640"/>
      <c r="I100" s="1642"/>
      <c r="J100" s="1643"/>
      <c r="K100" s="1641"/>
      <c r="L100" s="1641"/>
      <c r="M100" s="1644"/>
      <c r="N100" s="1645" t="s">
        <v>260</v>
      </c>
      <c r="O100" s="1646" t="s">
        <v>261</v>
      </c>
      <c r="P100" s="1645" t="s">
        <v>260</v>
      </c>
      <c r="Q100" s="1647" t="s">
        <v>261</v>
      </c>
      <c r="R100" s="1529"/>
      <c r="T100" s="1568"/>
      <c r="U100" s="1569"/>
      <c r="W100" s="1569"/>
      <c r="X100" s="1570"/>
    </row>
    <row r="101" spans="2:24" hidden="1">
      <c r="B101" s="1638" t="s">
        <v>1194</v>
      </c>
      <c r="C101" s="1639">
        <v>2925</v>
      </c>
      <c r="D101" s="1639">
        <v>2929</v>
      </c>
      <c r="E101" s="1640"/>
      <c r="F101" s="1640"/>
      <c r="G101" s="1641"/>
      <c r="H101" s="1640"/>
      <c r="I101" s="1642"/>
      <c r="J101" s="1643"/>
      <c r="K101" s="1641"/>
      <c r="L101" s="1641"/>
      <c r="M101" s="1644"/>
      <c r="N101" s="1645" t="s">
        <v>260</v>
      </c>
      <c r="O101" s="1646" t="s">
        <v>261</v>
      </c>
      <c r="P101" s="1645" t="s">
        <v>260</v>
      </c>
      <c r="Q101" s="1647" t="s">
        <v>261</v>
      </c>
      <c r="R101" s="1529"/>
      <c r="T101" s="1568"/>
      <c r="U101" s="1569"/>
      <c r="W101" s="1569"/>
      <c r="X101" s="1570"/>
    </row>
    <row r="102" spans="2:24" hidden="1">
      <c r="B102" s="1638" t="s">
        <v>1175</v>
      </c>
      <c r="C102" s="1639">
        <v>2995</v>
      </c>
      <c r="D102" s="1639">
        <v>2995</v>
      </c>
      <c r="E102" s="1640"/>
      <c r="F102" s="1640"/>
      <c r="G102" s="1641"/>
      <c r="H102" s="1640"/>
      <c r="I102" s="1642"/>
      <c r="J102" s="1643"/>
      <c r="K102" s="1641"/>
      <c r="L102" s="1641"/>
      <c r="M102" s="1644"/>
      <c r="N102" s="1645" t="s">
        <v>260</v>
      </c>
      <c r="O102" s="1646" t="s">
        <v>261</v>
      </c>
      <c r="P102" s="1645" t="s">
        <v>260</v>
      </c>
      <c r="Q102" s="1647" t="s">
        <v>261</v>
      </c>
      <c r="R102" s="1529"/>
      <c r="T102" s="1568"/>
      <c r="U102" s="1569"/>
      <c r="W102" s="1569"/>
      <c r="X102" s="1570"/>
    </row>
    <row r="103" spans="2:24" hidden="1">
      <c r="B103" s="1638" t="s">
        <v>1175</v>
      </c>
      <c r="C103" s="1639">
        <v>2995</v>
      </c>
      <c r="D103" s="1639">
        <v>2996</v>
      </c>
      <c r="E103" s="1640"/>
      <c r="F103" s="1640"/>
      <c r="G103" s="1641"/>
      <c r="H103" s="1640"/>
      <c r="I103" s="1642"/>
      <c r="J103" s="1643"/>
      <c r="K103" s="1641"/>
      <c r="L103" s="1641"/>
      <c r="M103" s="1644"/>
      <c r="N103" s="1645" t="s">
        <v>260</v>
      </c>
      <c r="O103" s="1646" t="s">
        <v>261</v>
      </c>
      <c r="P103" s="1645" t="s">
        <v>260</v>
      </c>
      <c r="Q103" s="1647" t="s">
        <v>261</v>
      </c>
      <c r="R103" s="1529"/>
      <c r="T103" s="1568"/>
      <c r="U103" s="1569"/>
      <c r="W103" s="1569"/>
      <c r="X103" s="1570"/>
    </row>
    <row r="104" spans="2:24" hidden="1">
      <c r="B104" s="1638" t="s">
        <v>1175</v>
      </c>
      <c r="C104" s="1639">
        <v>2995</v>
      </c>
      <c r="D104" s="1639">
        <v>2997</v>
      </c>
      <c r="E104" s="1640"/>
      <c r="F104" s="1640"/>
      <c r="G104" s="1641"/>
      <c r="H104" s="1640"/>
      <c r="I104" s="1642"/>
      <c r="J104" s="1643"/>
      <c r="K104" s="1641"/>
      <c r="L104" s="1641"/>
      <c r="M104" s="1644"/>
      <c r="N104" s="1645" t="s">
        <v>260</v>
      </c>
      <c r="O104" s="1646" t="s">
        <v>261</v>
      </c>
      <c r="P104" s="1645" t="s">
        <v>260</v>
      </c>
      <c r="Q104" s="1647" t="s">
        <v>261</v>
      </c>
      <c r="R104" s="1529"/>
      <c r="T104" s="1568"/>
      <c r="U104" s="1569"/>
      <c r="W104" s="1569"/>
      <c r="X104" s="1570"/>
    </row>
    <row r="105" spans="2:24" hidden="1">
      <c r="B105" s="1638" t="s">
        <v>1175</v>
      </c>
      <c r="C105" s="1639">
        <v>2995</v>
      </c>
      <c r="D105" s="1639">
        <v>2998</v>
      </c>
      <c r="E105" s="1640"/>
      <c r="F105" s="1640"/>
      <c r="G105" s="1641"/>
      <c r="H105" s="1640"/>
      <c r="I105" s="1642"/>
      <c r="J105" s="1643"/>
      <c r="K105" s="1641"/>
      <c r="L105" s="1641"/>
      <c r="M105" s="1644"/>
      <c r="N105" s="1645" t="s">
        <v>260</v>
      </c>
      <c r="O105" s="1646" t="s">
        <v>261</v>
      </c>
      <c r="P105" s="1645" t="s">
        <v>260</v>
      </c>
      <c r="Q105" s="1647" t="s">
        <v>261</v>
      </c>
      <c r="R105" s="1529"/>
      <c r="T105" s="1568"/>
      <c r="U105" s="1569"/>
      <c r="W105" s="1569"/>
      <c r="X105" s="1570"/>
    </row>
    <row r="106" spans="2:24" hidden="1">
      <c r="B106" s="1638" t="s">
        <v>1175</v>
      </c>
      <c r="C106" s="1639">
        <v>2995</v>
      </c>
      <c r="D106" s="1639">
        <v>2999</v>
      </c>
      <c r="E106" s="1640"/>
      <c r="F106" s="1640"/>
      <c r="G106" s="1641"/>
      <c r="H106" s="1640"/>
      <c r="I106" s="1642"/>
      <c r="J106" s="1643"/>
      <c r="K106" s="1641"/>
      <c r="L106" s="1641"/>
      <c r="M106" s="1644"/>
      <c r="N106" s="1645" t="s">
        <v>260</v>
      </c>
      <c r="O106" s="1646" t="s">
        <v>261</v>
      </c>
      <c r="P106" s="1645" t="s">
        <v>260</v>
      </c>
      <c r="Q106" s="1647" t="s">
        <v>261</v>
      </c>
      <c r="R106" s="1529"/>
      <c r="T106" s="1568"/>
      <c r="U106" s="1569"/>
      <c r="W106" s="1569"/>
      <c r="X106" s="1570"/>
    </row>
    <row r="107" spans="2:24">
      <c r="B107" s="1557" t="s">
        <v>644</v>
      </c>
      <c r="C107" s="1558">
        <v>7220</v>
      </c>
      <c r="D107" s="1558">
        <v>7221</v>
      </c>
      <c r="E107" s="1582">
        <v>15</v>
      </c>
      <c r="F107" s="1582">
        <v>16</v>
      </c>
      <c r="G107" s="1587"/>
      <c r="H107" s="1582">
        <v>16</v>
      </c>
      <c r="I107" s="1585">
        <v>16</v>
      </c>
      <c r="J107" s="1586">
        <v>16</v>
      </c>
      <c r="K107" s="1587">
        <v>17</v>
      </c>
      <c r="L107" s="1587">
        <v>18</v>
      </c>
      <c r="M107" s="1571">
        <v>18</v>
      </c>
      <c r="N107" s="1565" t="s">
        <v>260</v>
      </c>
      <c r="O107" s="1565" t="s">
        <v>260</v>
      </c>
      <c r="P107" s="1565" t="s">
        <v>260</v>
      </c>
      <c r="Q107" s="1566" t="s">
        <v>260</v>
      </c>
      <c r="R107" s="1529"/>
      <c r="T107" s="1568"/>
      <c r="U107" s="1569"/>
      <c r="W107" s="1569"/>
      <c r="X107" s="1570"/>
    </row>
    <row r="108" spans="2:24">
      <c r="B108" s="1557" t="s">
        <v>645</v>
      </c>
      <c r="C108" s="1558">
        <v>7220</v>
      </c>
      <c r="D108" s="1558">
        <v>7222</v>
      </c>
      <c r="E108" s="1582">
        <v>15</v>
      </c>
      <c r="F108" s="1582">
        <v>16</v>
      </c>
      <c r="G108" s="1587"/>
      <c r="H108" s="1582">
        <v>16</v>
      </c>
      <c r="I108" s="1585">
        <v>16</v>
      </c>
      <c r="J108" s="1586">
        <v>16</v>
      </c>
      <c r="K108" s="1587">
        <v>17</v>
      </c>
      <c r="L108" s="1587">
        <v>18</v>
      </c>
      <c r="M108" s="1571">
        <v>18</v>
      </c>
      <c r="N108" s="1565" t="s">
        <v>260</v>
      </c>
      <c r="O108" s="1565" t="s">
        <v>260</v>
      </c>
      <c r="P108" s="1565" t="s">
        <v>260</v>
      </c>
      <c r="Q108" s="1566" t="s">
        <v>260</v>
      </c>
      <c r="R108" s="1529"/>
      <c r="T108" s="1568"/>
      <c r="U108" s="1569"/>
      <c r="W108" s="1569"/>
      <c r="X108" s="1570"/>
    </row>
    <row r="109" spans="2:24">
      <c r="B109" s="1557" t="s">
        <v>646</v>
      </c>
      <c r="C109" s="1558">
        <v>7220</v>
      </c>
      <c r="D109" s="1558">
        <v>7223</v>
      </c>
      <c r="E109" s="1582">
        <v>15</v>
      </c>
      <c r="F109" s="1582">
        <v>16</v>
      </c>
      <c r="G109" s="1587"/>
      <c r="H109" s="1582">
        <v>16</v>
      </c>
      <c r="I109" s="1585">
        <v>16</v>
      </c>
      <c r="J109" s="1586">
        <v>16</v>
      </c>
      <c r="K109" s="1587">
        <v>17</v>
      </c>
      <c r="L109" s="1587">
        <v>18</v>
      </c>
      <c r="M109" s="1571">
        <v>18</v>
      </c>
      <c r="N109" s="1565" t="s">
        <v>260</v>
      </c>
      <c r="O109" s="1565" t="s">
        <v>260</v>
      </c>
      <c r="P109" s="1565" t="s">
        <v>260</v>
      </c>
      <c r="Q109" s="1566" t="s">
        <v>260</v>
      </c>
      <c r="R109" s="1529"/>
      <c r="T109" s="1568"/>
      <c r="U109" s="1569"/>
      <c r="W109" s="1569"/>
      <c r="X109" s="1570"/>
    </row>
    <row r="110" spans="2:24">
      <c r="B110" s="1557" t="s">
        <v>647</v>
      </c>
      <c r="C110" s="1558">
        <v>7220</v>
      </c>
      <c r="D110" s="1558">
        <v>7224</v>
      </c>
      <c r="E110" s="1582">
        <v>15</v>
      </c>
      <c r="F110" s="1582">
        <v>16</v>
      </c>
      <c r="G110" s="1587"/>
      <c r="H110" s="1582">
        <v>16</v>
      </c>
      <c r="I110" s="1585">
        <v>16</v>
      </c>
      <c r="J110" s="1586">
        <v>16</v>
      </c>
      <c r="K110" s="1587">
        <v>17</v>
      </c>
      <c r="L110" s="1587">
        <v>18</v>
      </c>
      <c r="M110" s="1571">
        <v>18</v>
      </c>
      <c r="N110" s="1565" t="s">
        <v>260</v>
      </c>
      <c r="O110" s="1565" t="s">
        <v>260</v>
      </c>
      <c r="P110" s="1565" t="s">
        <v>260</v>
      </c>
      <c r="Q110" s="1566" t="s">
        <v>260</v>
      </c>
      <c r="R110" s="1529"/>
      <c r="T110" s="1568"/>
      <c r="U110" s="1569"/>
      <c r="W110" s="1569"/>
      <c r="X110" s="1570"/>
    </row>
    <row r="111" spans="2:24">
      <c r="B111" s="1557" t="s">
        <v>600</v>
      </c>
      <c r="C111" s="1558">
        <v>7225</v>
      </c>
      <c r="D111" s="1558">
        <v>7226</v>
      </c>
      <c r="E111" s="1582">
        <v>20</v>
      </c>
      <c r="F111" s="1582">
        <v>21</v>
      </c>
      <c r="G111" s="1587"/>
      <c r="H111" s="1582">
        <v>22</v>
      </c>
      <c r="I111" s="1585">
        <v>22</v>
      </c>
      <c r="J111" s="1586">
        <v>22</v>
      </c>
      <c r="K111" s="1587">
        <v>22</v>
      </c>
      <c r="L111" s="1587">
        <v>24</v>
      </c>
      <c r="M111" s="1571">
        <v>24</v>
      </c>
      <c r="N111" s="1565" t="s">
        <v>260</v>
      </c>
      <c r="O111" s="1565" t="s">
        <v>260</v>
      </c>
      <c r="P111" s="1565" t="s">
        <v>260</v>
      </c>
      <c r="Q111" s="1566" t="s">
        <v>260</v>
      </c>
      <c r="R111" s="1529"/>
      <c r="T111" s="1568"/>
      <c r="U111" s="1569"/>
      <c r="W111" s="1569"/>
      <c r="X111" s="1570"/>
    </row>
    <row r="112" spans="2:24">
      <c r="B112" s="1557" t="s">
        <v>601</v>
      </c>
      <c r="C112" s="1558">
        <v>7225</v>
      </c>
      <c r="D112" s="1558">
        <v>7227</v>
      </c>
      <c r="E112" s="1582">
        <v>20</v>
      </c>
      <c r="F112" s="1582">
        <v>21</v>
      </c>
      <c r="G112" s="1587"/>
      <c r="H112" s="1582">
        <v>22</v>
      </c>
      <c r="I112" s="1585">
        <v>22</v>
      </c>
      <c r="J112" s="1586">
        <v>22</v>
      </c>
      <c r="K112" s="1587">
        <v>22</v>
      </c>
      <c r="L112" s="1587">
        <v>24</v>
      </c>
      <c r="M112" s="1571">
        <v>24</v>
      </c>
      <c r="N112" s="1565" t="s">
        <v>260</v>
      </c>
      <c r="O112" s="1565" t="s">
        <v>260</v>
      </c>
      <c r="P112" s="1565" t="s">
        <v>260</v>
      </c>
      <c r="Q112" s="1566" t="s">
        <v>260</v>
      </c>
      <c r="R112" s="1529"/>
      <c r="T112" s="1568"/>
      <c r="U112" s="1569"/>
      <c r="W112" s="1569"/>
      <c r="X112" s="1570"/>
    </row>
    <row r="113" spans="2:24">
      <c r="B113" s="1557" t="s">
        <v>602</v>
      </c>
      <c r="C113" s="1558">
        <v>7225</v>
      </c>
      <c r="D113" s="1558">
        <v>7228</v>
      </c>
      <c r="E113" s="1582">
        <v>20</v>
      </c>
      <c r="F113" s="1582">
        <v>21</v>
      </c>
      <c r="G113" s="1587"/>
      <c r="H113" s="1582">
        <v>22</v>
      </c>
      <c r="I113" s="1585">
        <v>22</v>
      </c>
      <c r="J113" s="1586">
        <v>22</v>
      </c>
      <c r="K113" s="1587">
        <v>22</v>
      </c>
      <c r="L113" s="1587">
        <v>24</v>
      </c>
      <c r="M113" s="1571">
        <v>24</v>
      </c>
      <c r="N113" s="1565" t="s">
        <v>260</v>
      </c>
      <c r="O113" s="1565" t="s">
        <v>260</v>
      </c>
      <c r="P113" s="1565" t="s">
        <v>260</v>
      </c>
      <c r="Q113" s="1566" t="s">
        <v>260</v>
      </c>
      <c r="R113" s="1529"/>
      <c r="T113" s="1568"/>
      <c r="U113" s="1569"/>
      <c r="W113" s="1569"/>
      <c r="X113" s="1570"/>
    </row>
    <row r="114" spans="2:24">
      <c r="B114" s="1557" t="s">
        <v>603</v>
      </c>
      <c r="C114" s="1558">
        <v>7225</v>
      </c>
      <c r="D114" s="1558">
        <v>7229</v>
      </c>
      <c r="E114" s="1582">
        <v>20</v>
      </c>
      <c r="F114" s="1582">
        <v>21</v>
      </c>
      <c r="G114" s="1587"/>
      <c r="H114" s="1582">
        <v>22</v>
      </c>
      <c r="I114" s="1585">
        <v>22</v>
      </c>
      <c r="J114" s="1586">
        <v>22</v>
      </c>
      <c r="K114" s="1587">
        <v>22</v>
      </c>
      <c r="L114" s="1587">
        <v>24</v>
      </c>
      <c r="M114" s="1571">
        <v>24</v>
      </c>
      <c r="N114" s="1565" t="s">
        <v>260</v>
      </c>
      <c r="O114" s="1565" t="s">
        <v>260</v>
      </c>
      <c r="P114" s="1565" t="s">
        <v>260</v>
      </c>
      <c r="Q114" s="1566" t="s">
        <v>260</v>
      </c>
      <c r="R114" s="1529"/>
      <c r="T114" s="1568"/>
      <c r="U114" s="1569"/>
      <c r="W114" s="1569"/>
      <c r="X114" s="1570"/>
    </row>
    <row r="115" spans="2:24">
      <c r="B115" s="1557" t="s">
        <v>634</v>
      </c>
      <c r="C115" s="1591">
        <v>7255</v>
      </c>
      <c r="D115" s="1591">
        <v>7256</v>
      </c>
      <c r="E115" s="1582">
        <v>500</v>
      </c>
      <c r="F115" s="1582">
        <v>530</v>
      </c>
      <c r="G115" s="1587"/>
      <c r="H115" s="1582">
        <v>540</v>
      </c>
      <c r="I115" s="1585">
        <v>540</v>
      </c>
      <c r="J115" s="1586">
        <v>540</v>
      </c>
      <c r="K115" s="1587">
        <v>550</v>
      </c>
      <c r="L115" s="1587">
        <v>590</v>
      </c>
      <c r="M115" s="1571">
        <v>531</v>
      </c>
      <c r="N115" s="1565" t="s">
        <v>260</v>
      </c>
      <c r="O115" s="1565" t="s">
        <v>260</v>
      </c>
      <c r="P115" s="1565" t="s">
        <v>260</v>
      </c>
      <c r="Q115" s="1566" t="s">
        <v>260</v>
      </c>
      <c r="R115" s="1529"/>
      <c r="T115" s="1568"/>
      <c r="U115" s="1569"/>
      <c r="W115" s="1569"/>
      <c r="X115" s="1570"/>
    </row>
    <row r="116" spans="2:24">
      <c r="B116" s="1557" t="s">
        <v>635</v>
      </c>
      <c r="C116" s="1591">
        <v>7255</v>
      </c>
      <c r="D116" s="1591">
        <v>7257</v>
      </c>
      <c r="E116" s="1582">
        <v>500</v>
      </c>
      <c r="F116" s="1582">
        <v>530</v>
      </c>
      <c r="G116" s="1587"/>
      <c r="H116" s="1582">
        <v>540</v>
      </c>
      <c r="I116" s="1585">
        <v>540</v>
      </c>
      <c r="J116" s="1586">
        <v>540</v>
      </c>
      <c r="K116" s="1587">
        <v>550</v>
      </c>
      <c r="L116" s="1587">
        <v>590</v>
      </c>
      <c r="M116" s="1571">
        <v>531</v>
      </c>
      <c r="N116" s="1565" t="s">
        <v>260</v>
      </c>
      <c r="O116" s="1565" t="s">
        <v>260</v>
      </c>
      <c r="P116" s="1565" t="s">
        <v>260</v>
      </c>
      <c r="Q116" s="1566" t="s">
        <v>260</v>
      </c>
      <c r="R116" s="1529"/>
      <c r="T116" s="1568"/>
      <c r="U116" s="1569"/>
      <c r="W116" s="1569"/>
      <c r="X116" s="1570"/>
    </row>
    <row r="117" spans="2:24">
      <c r="B117" s="1557" t="s">
        <v>636</v>
      </c>
      <c r="C117" s="1591">
        <v>7255</v>
      </c>
      <c r="D117" s="1591">
        <v>7258</v>
      </c>
      <c r="E117" s="1582">
        <v>500</v>
      </c>
      <c r="F117" s="1582">
        <v>530</v>
      </c>
      <c r="G117" s="1587"/>
      <c r="H117" s="1582">
        <v>540</v>
      </c>
      <c r="I117" s="1585">
        <v>540</v>
      </c>
      <c r="J117" s="1586">
        <v>540</v>
      </c>
      <c r="K117" s="1587">
        <v>550</v>
      </c>
      <c r="L117" s="1587">
        <v>590</v>
      </c>
      <c r="M117" s="1571">
        <v>531</v>
      </c>
      <c r="N117" s="1565" t="s">
        <v>260</v>
      </c>
      <c r="O117" s="1565" t="s">
        <v>260</v>
      </c>
      <c r="P117" s="1565" t="s">
        <v>260</v>
      </c>
      <c r="Q117" s="1566" t="s">
        <v>260</v>
      </c>
      <c r="R117" s="1529"/>
      <c r="T117" s="1568"/>
      <c r="U117" s="1569"/>
      <c r="W117" s="1569"/>
      <c r="X117" s="1570"/>
    </row>
    <row r="118" spans="2:24">
      <c r="B118" s="1557" t="s">
        <v>637</v>
      </c>
      <c r="C118" s="1591">
        <v>7255</v>
      </c>
      <c r="D118" s="1591">
        <v>7259</v>
      </c>
      <c r="E118" s="1582">
        <v>500</v>
      </c>
      <c r="F118" s="1582">
        <v>530</v>
      </c>
      <c r="G118" s="1587"/>
      <c r="H118" s="1582">
        <v>540</v>
      </c>
      <c r="I118" s="1585">
        <v>540</v>
      </c>
      <c r="J118" s="1586">
        <v>540</v>
      </c>
      <c r="K118" s="1587">
        <v>550</v>
      </c>
      <c r="L118" s="1587">
        <v>590</v>
      </c>
      <c r="M118" s="1571">
        <v>531</v>
      </c>
      <c r="N118" s="1565" t="s">
        <v>260</v>
      </c>
      <c r="O118" s="1565" t="s">
        <v>260</v>
      </c>
      <c r="P118" s="1565" t="s">
        <v>260</v>
      </c>
      <c r="Q118" s="1566" t="s">
        <v>260</v>
      </c>
      <c r="R118" s="1529"/>
      <c r="T118" s="1568"/>
      <c r="U118" s="1569"/>
      <c r="W118" s="1569"/>
      <c r="X118" s="1570"/>
    </row>
    <row r="119" spans="2:24">
      <c r="B119" s="1557" t="s">
        <v>596</v>
      </c>
      <c r="C119" s="1591">
        <v>7265</v>
      </c>
      <c r="D119" s="1591">
        <v>7266</v>
      </c>
      <c r="E119" s="1582">
        <v>750</v>
      </c>
      <c r="F119" s="1582">
        <v>790</v>
      </c>
      <c r="G119" s="1587"/>
      <c r="H119" s="1582">
        <v>810</v>
      </c>
      <c r="I119" s="1585">
        <v>810</v>
      </c>
      <c r="J119" s="1586">
        <v>810</v>
      </c>
      <c r="K119" s="1587">
        <v>830</v>
      </c>
      <c r="L119" s="1587">
        <v>890</v>
      </c>
      <c r="M119" s="1571">
        <v>801</v>
      </c>
      <c r="N119" s="1565" t="s">
        <v>260</v>
      </c>
      <c r="O119" s="1565" t="s">
        <v>260</v>
      </c>
      <c r="P119" s="1565" t="s">
        <v>260</v>
      </c>
      <c r="Q119" s="1566" t="s">
        <v>260</v>
      </c>
      <c r="R119" s="1529"/>
      <c r="T119" s="1568"/>
      <c r="U119" s="1569"/>
      <c r="W119" s="1569"/>
      <c r="X119" s="1570"/>
    </row>
    <row r="120" spans="2:24">
      <c r="B120" s="1557" t="s">
        <v>597</v>
      </c>
      <c r="C120" s="1591">
        <v>7265</v>
      </c>
      <c r="D120" s="1591">
        <v>7267</v>
      </c>
      <c r="E120" s="1582">
        <v>750</v>
      </c>
      <c r="F120" s="1582">
        <v>790</v>
      </c>
      <c r="G120" s="1587"/>
      <c r="H120" s="1582">
        <v>810</v>
      </c>
      <c r="I120" s="1585">
        <v>810</v>
      </c>
      <c r="J120" s="1586">
        <v>810</v>
      </c>
      <c r="K120" s="1587">
        <v>830</v>
      </c>
      <c r="L120" s="1587">
        <v>890</v>
      </c>
      <c r="M120" s="1571">
        <v>801</v>
      </c>
      <c r="N120" s="1565" t="s">
        <v>260</v>
      </c>
      <c r="O120" s="1565" t="s">
        <v>260</v>
      </c>
      <c r="P120" s="1565" t="s">
        <v>260</v>
      </c>
      <c r="Q120" s="1566" t="s">
        <v>260</v>
      </c>
      <c r="R120" s="1529"/>
      <c r="T120" s="1568"/>
      <c r="U120" s="1569"/>
      <c r="W120" s="1569"/>
      <c r="X120" s="1570"/>
    </row>
    <row r="121" spans="2:24">
      <c r="B121" s="1557" t="s">
        <v>598</v>
      </c>
      <c r="C121" s="1591">
        <v>7265</v>
      </c>
      <c r="D121" s="1591">
        <v>7268</v>
      </c>
      <c r="E121" s="1582">
        <v>750</v>
      </c>
      <c r="F121" s="1582">
        <v>790</v>
      </c>
      <c r="G121" s="1587"/>
      <c r="H121" s="1582">
        <v>810</v>
      </c>
      <c r="I121" s="1585">
        <v>810</v>
      </c>
      <c r="J121" s="1586">
        <v>810</v>
      </c>
      <c r="K121" s="1587">
        <v>830</v>
      </c>
      <c r="L121" s="1587">
        <v>890</v>
      </c>
      <c r="M121" s="1571">
        <v>801</v>
      </c>
      <c r="N121" s="1565" t="s">
        <v>260</v>
      </c>
      <c r="O121" s="1565" t="s">
        <v>260</v>
      </c>
      <c r="P121" s="1565" t="s">
        <v>260</v>
      </c>
      <c r="Q121" s="1566" t="s">
        <v>260</v>
      </c>
      <c r="R121" s="1529"/>
      <c r="T121" s="1568"/>
      <c r="U121" s="1569"/>
      <c r="W121" s="1569"/>
      <c r="X121" s="1570"/>
    </row>
    <row r="122" spans="2:24">
      <c r="B122" s="1557" t="s">
        <v>599</v>
      </c>
      <c r="C122" s="1591">
        <v>7265</v>
      </c>
      <c r="D122" s="1591">
        <v>7269</v>
      </c>
      <c r="E122" s="1582">
        <v>750</v>
      </c>
      <c r="F122" s="1582">
        <v>790</v>
      </c>
      <c r="G122" s="1587"/>
      <c r="H122" s="1582">
        <v>810</v>
      </c>
      <c r="I122" s="1585">
        <v>810</v>
      </c>
      <c r="J122" s="1586">
        <v>810</v>
      </c>
      <c r="K122" s="1587">
        <v>830</v>
      </c>
      <c r="L122" s="1587">
        <v>890</v>
      </c>
      <c r="M122" s="1571">
        <v>801</v>
      </c>
      <c r="N122" s="1565" t="s">
        <v>260</v>
      </c>
      <c r="O122" s="1565" t="s">
        <v>260</v>
      </c>
      <c r="P122" s="1565" t="s">
        <v>260</v>
      </c>
      <c r="Q122" s="1566" t="s">
        <v>260</v>
      </c>
      <c r="R122" s="1529"/>
      <c r="T122" s="1568"/>
      <c r="U122" s="1569"/>
      <c r="W122" s="1569"/>
      <c r="X122" s="1570"/>
    </row>
    <row r="123" spans="2:24">
      <c r="B123" s="1638" t="s">
        <v>1195</v>
      </c>
      <c r="C123" s="1639">
        <v>8455</v>
      </c>
      <c r="D123" s="1639"/>
      <c r="E123" s="1640"/>
      <c r="F123" s="1640"/>
      <c r="G123" s="1641"/>
      <c r="H123" s="1640"/>
      <c r="I123" s="1642"/>
      <c r="J123" s="1643"/>
      <c r="K123" s="1641"/>
      <c r="L123" s="1641"/>
      <c r="M123" s="1644"/>
      <c r="N123" s="1645" t="s">
        <v>260</v>
      </c>
      <c r="O123" s="1645" t="s">
        <v>261</v>
      </c>
      <c r="P123" s="1645" t="s">
        <v>261</v>
      </c>
      <c r="Q123" s="1647" t="s">
        <v>261</v>
      </c>
      <c r="R123" s="1529"/>
      <c r="T123" s="1568"/>
      <c r="U123" s="1569"/>
      <c r="W123" s="1569"/>
      <c r="X123" s="1570"/>
    </row>
    <row r="124" spans="2:24">
      <c r="B124" s="1638" t="s">
        <v>1195</v>
      </c>
      <c r="C124" s="1639">
        <v>8455</v>
      </c>
      <c r="D124" s="1639"/>
      <c r="E124" s="1640"/>
      <c r="F124" s="1640"/>
      <c r="G124" s="1641"/>
      <c r="H124" s="1640"/>
      <c r="I124" s="1642"/>
      <c r="J124" s="1643"/>
      <c r="K124" s="1641"/>
      <c r="L124" s="1641"/>
      <c r="M124" s="1644"/>
      <c r="N124" s="1645" t="s">
        <v>260</v>
      </c>
      <c r="O124" s="1645" t="s">
        <v>261</v>
      </c>
      <c r="P124" s="1645" t="s">
        <v>261</v>
      </c>
      <c r="Q124" s="1647" t="s">
        <v>261</v>
      </c>
      <c r="R124" s="1529"/>
      <c r="T124" s="1568"/>
      <c r="U124" s="1569"/>
      <c r="W124" s="1569"/>
      <c r="X124" s="1570"/>
    </row>
    <row r="125" spans="2:24">
      <c r="B125" s="1638" t="s">
        <v>1195</v>
      </c>
      <c r="C125" s="1639">
        <v>8455</v>
      </c>
      <c r="D125" s="1639"/>
      <c r="E125" s="1640"/>
      <c r="F125" s="1640"/>
      <c r="G125" s="1641"/>
      <c r="H125" s="1640"/>
      <c r="I125" s="1642"/>
      <c r="J125" s="1643"/>
      <c r="K125" s="1641"/>
      <c r="L125" s="1641"/>
      <c r="M125" s="1644"/>
      <c r="N125" s="1645" t="s">
        <v>260</v>
      </c>
      <c r="O125" s="1645" t="s">
        <v>261</v>
      </c>
      <c r="P125" s="1645" t="s">
        <v>261</v>
      </c>
      <c r="Q125" s="1647" t="s">
        <v>261</v>
      </c>
      <c r="R125" s="1529"/>
      <c r="T125" s="1568"/>
      <c r="U125" s="1569"/>
      <c r="W125" s="1569"/>
      <c r="X125" s="1570"/>
    </row>
    <row r="126" spans="2:24">
      <c r="B126" s="1638" t="s">
        <v>1195</v>
      </c>
      <c r="C126" s="1639">
        <v>8455</v>
      </c>
      <c r="D126" s="1639"/>
      <c r="E126" s="1640"/>
      <c r="F126" s="1640"/>
      <c r="G126" s="1641"/>
      <c r="H126" s="1640"/>
      <c r="I126" s="1642"/>
      <c r="J126" s="1643"/>
      <c r="K126" s="1641"/>
      <c r="L126" s="1641"/>
      <c r="M126" s="1644"/>
      <c r="N126" s="1645" t="s">
        <v>260</v>
      </c>
      <c r="O126" s="1645" t="s">
        <v>261</v>
      </c>
      <c r="P126" s="1645" t="s">
        <v>261</v>
      </c>
      <c r="Q126" s="1647" t="s">
        <v>261</v>
      </c>
      <c r="R126" s="1529"/>
      <c r="T126" s="1568"/>
      <c r="U126" s="1569"/>
      <c r="W126" s="1569"/>
      <c r="X126" s="1570"/>
    </row>
    <row r="127" spans="2:24">
      <c r="B127" s="1638" t="s">
        <v>1196</v>
      </c>
      <c r="C127" s="1639">
        <v>8450</v>
      </c>
      <c r="D127" s="1639"/>
      <c r="E127" s="1640"/>
      <c r="F127" s="1640"/>
      <c r="G127" s="1641"/>
      <c r="H127" s="1640"/>
      <c r="I127" s="1642"/>
      <c r="J127" s="1643"/>
      <c r="K127" s="1641"/>
      <c r="L127" s="1641"/>
      <c r="M127" s="1644"/>
      <c r="N127" s="1645" t="s">
        <v>260</v>
      </c>
      <c r="O127" s="1645" t="s">
        <v>261</v>
      </c>
      <c r="P127" s="1645" t="s">
        <v>261</v>
      </c>
      <c r="Q127" s="1647" t="s">
        <v>261</v>
      </c>
      <c r="R127" s="1529"/>
      <c r="T127" s="1568"/>
      <c r="U127" s="1569"/>
      <c r="W127" s="1569"/>
      <c r="X127" s="1570"/>
    </row>
    <row r="128" spans="2:24">
      <c r="B128" s="1638" t="s">
        <v>1196</v>
      </c>
      <c r="C128" s="1639">
        <v>8450</v>
      </c>
      <c r="D128" s="1639"/>
      <c r="E128" s="1640"/>
      <c r="F128" s="1640"/>
      <c r="G128" s="1641"/>
      <c r="H128" s="1640"/>
      <c r="I128" s="1642"/>
      <c r="J128" s="1643"/>
      <c r="K128" s="1641"/>
      <c r="L128" s="1641"/>
      <c r="M128" s="1644"/>
      <c r="N128" s="1645" t="s">
        <v>260</v>
      </c>
      <c r="O128" s="1645" t="s">
        <v>261</v>
      </c>
      <c r="P128" s="1645" t="s">
        <v>261</v>
      </c>
      <c r="Q128" s="1647" t="s">
        <v>261</v>
      </c>
      <c r="R128" s="1529"/>
      <c r="T128" s="1568"/>
      <c r="U128" s="1569"/>
      <c r="W128" s="1569"/>
      <c r="X128" s="1570"/>
    </row>
    <row r="129" spans="2:24">
      <c r="B129" s="1638" t="s">
        <v>1196</v>
      </c>
      <c r="C129" s="1639">
        <v>8450</v>
      </c>
      <c r="D129" s="1639"/>
      <c r="E129" s="1640"/>
      <c r="F129" s="1640"/>
      <c r="G129" s="1641"/>
      <c r="H129" s="1640"/>
      <c r="I129" s="1642"/>
      <c r="J129" s="1643"/>
      <c r="K129" s="1641"/>
      <c r="L129" s="1641"/>
      <c r="M129" s="1644"/>
      <c r="N129" s="1645" t="s">
        <v>260</v>
      </c>
      <c r="O129" s="1645" t="s">
        <v>261</v>
      </c>
      <c r="P129" s="1645" t="s">
        <v>261</v>
      </c>
      <c r="Q129" s="1647" t="s">
        <v>261</v>
      </c>
      <c r="R129" s="1529"/>
      <c r="T129" s="1568"/>
      <c r="U129" s="1569"/>
      <c r="W129" s="1569"/>
      <c r="X129" s="1570"/>
    </row>
    <row r="130" spans="2:24">
      <c r="B130" s="1638" t="s">
        <v>1196</v>
      </c>
      <c r="C130" s="1639">
        <v>8450</v>
      </c>
      <c r="D130" s="1639"/>
      <c r="E130" s="1640"/>
      <c r="F130" s="1640"/>
      <c r="G130" s="1641"/>
      <c r="H130" s="1640"/>
      <c r="I130" s="1642"/>
      <c r="J130" s="1643"/>
      <c r="K130" s="1641"/>
      <c r="L130" s="1641"/>
      <c r="M130" s="1644"/>
      <c r="N130" s="1645" t="s">
        <v>260</v>
      </c>
      <c r="O130" s="1645" t="s">
        <v>261</v>
      </c>
      <c r="P130" s="1645" t="s">
        <v>261</v>
      </c>
      <c r="Q130" s="1647" t="s">
        <v>261</v>
      </c>
      <c r="R130" s="1529"/>
      <c r="T130" s="1568"/>
      <c r="U130" s="1569"/>
      <c r="W130" s="1569"/>
      <c r="X130" s="1570"/>
    </row>
    <row r="131" spans="2:24">
      <c r="B131" s="1600" t="s">
        <v>1177</v>
      </c>
      <c r="C131" s="1601">
        <v>3690</v>
      </c>
      <c r="D131" s="1601">
        <v>3691</v>
      </c>
      <c r="E131" s="1602"/>
      <c r="F131" s="1592"/>
      <c r="G131" s="1593"/>
      <c r="H131" s="1592"/>
      <c r="I131" s="1594"/>
      <c r="J131" s="1595"/>
      <c r="K131" s="1593"/>
      <c r="L131" s="1603">
        <f>147*9</f>
        <v>1323</v>
      </c>
      <c r="M131" s="1604">
        <f>160*9</f>
        <v>1440</v>
      </c>
      <c r="N131" s="1605" t="s">
        <v>260</v>
      </c>
      <c r="O131" s="1605" t="s">
        <v>261</v>
      </c>
      <c r="P131" s="1605" t="s">
        <v>260</v>
      </c>
      <c r="Q131" s="1606" t="s">
        <v>260</v>
      </c>
      <c r="R131" s="1529"/>
      <c r="T131" s="1568"/>
      <c r="U131" s="1569"/>
      <c r="W131" s="1569"/>
      <c r="X131" s="1570"/>
    </row>
    <row r="132" spans="2:24">
      <c r="B132" s="1600" t="s">
        <v>1178</v>
      </c>
      <c r="C132" s="1601">
        <v>3690</v>
      </c>
      <c r="D132" s="1601">
        <v>3692</v>
      </c>
      <c r="E132" s="1602"/>
      <c r="F132" s="1592"/>
      <c r="G132" s="1593"/>
      <c r="H132" s="1592"/>
      <c r="I132" s="1594"/>
      <c r="J132" s="1595"/>
      <c r="K132" s="1593"/>
      <c r="L132" s="1603">
        <v>1323</v>
      </c>
      <c r="M132" s="1604">
        <f t="shared" ref="M132:M134" si="3">160*9</f>
        <v>1440</v>
      </c>
      <c r="N132" s="1605" t="s">
        <v>260</v>
      </c>
      <c r="O132" s="1605" t="s">
        <v>261</v>
      </c>
      <c r="P132" s="1605" t="s">
        <v>260</v>
      </c>
      <c r="Q132" s="1606" t="s">
        <v>260</v>
      </c>
      <c r="R132" s="1529"/>
      <c r="T132" s="1568"/>
      <c r="U132" s="1569"/>
      <c r="W132" s="1569"/>
      <c r="X132" s="1570"/>
    </row>
    <row r="133" spans="2:24">
      <c r="B133" s="1600" t="s">
        <v>1179</v>
      </c>
      <c r="C133" s="1601">
        <v>3690</v>
      </c>
      <c r="D133" s="1601">
        <v>3693</v>
      </c>
      <c r="E133" s="1602"/>
      <c r="F133" s="1592"/>
      <c r="G133" s="1593"/>
      <c r="H133" s="1592"/>
      <c r="I133" s="1594"/>
      <c r="J133" s="1595"/>
      <c r="K133" s="1593"/>
      <c r="L133" s="1603">
        <v>1323</v>
      </c>
      <c r="M133" s="1604">
        <f t="shared" si="3"/>
        <v>1440</v>
      </c>
      <c r="N133" s="1605" t="s">
        <v>260</v>
      </c>
      <c r="O133" s="1605" t="s">
        <v>261</v>
      </c>
      <c r="P133" s="1605" t="s">
        <v>260</v>
      </c>
      <c r="Q133" s="1606" t="s">
        <v>260</v>
      </c>
      <c r="R133" s="1529"/>
      <c r="T133" s="1568"/>
      <c r="U133" s="1569"/>
      <c r="W133" s="1569"/>
      <c r="X133" s="1570"/>
    </row>
    <row r="134" spans="2:24">
      <c r="B134" s="1607" t="s">
        <v>1180</v>
      </c>
      <c r="C134" s="1601">
        <v>3690</v>
      </c>
      <c r="D134" s="1601">
        <v>3694</v>
      </c>
      <c r="E134" s="1609"/>
      <c r="F134" s="1610"/>
      <c r="G134" s="1611"/>
      <c r="H134" s="1610"/>
      <c r="I134" s="1612"/>
      <c r="J134" s="1613"/>
      <c r="K134" s="1611"/>
      <c r="L134" s="1603">
        <v>1323</v>
      </c>
      <c r="M134" s="1604">
        <f t="shared" si="3"/>
        <v>1440</v>
      </c>
      <c r="N134" s="1605" t="s">
        <v>260</v>
      </c>
      <c r="O134" s="1605" t="s">
        <v>261</v>
      </c>
      <c r="P134" s="1605" t="s">
        <v>260</v>
      </c>
      <c r="Q134" s="1606" t="s">
        <v>260</v>
      </c>
      <c r="R134" s="1529"/>
      <c r="T134" s="1568"/>
      <c r="U134" s="1569"/>
      <c r="W134" s="1569"/>
      <c r="X134" s="1570"/>
    </row>
    <row r="135" spans="2:24">
      <c r="B135" s="1600" t="s">
        <v>1181</v>
      </c>
      <c r="C135" s="1601">
        <v>8230</v>
      </c>
      <c r="D135" s="1601">
        <v>8230</v>
      </c>
      <c r="E135" s="1602"/>
      <c r="F135" s="1592"/>
      <c r="G135" s="1593"/>
      <c r="H135" s="1592"/>
      <c r="I135" s="1594"/>
      <c r="J135" s="1595"/>
      <c r="K135" s="1593"/>
      <c r="L135" s="1614">
        <f>47*10</f>
        <v>470</v>
      </c>
      <c r="M135" s="1614">
        <f>47*10</f>
        <v>470</v>
      </c>
      <c r="N135" s="1605" t="s">
        <v>260</v>
      </c>
      <c r="O135" s="1605" t="s">
        <v>261</v>
      </c>
      <c r="P135" s="1605" t="s">
        <v>260</v>
      </c>
      <c r="Q135" s="1606" t="s">
        <v>260</v>
      </c>
      <c r="R135" s="1529"/>
      <c r="T135" s="1568"/>
      <c r="U135" s="1569"/>
      <c r="W135" s="1569"/>
      <c r="X135" s="1570"/>
    </row>
    <row r="136" spans="2:24">
      <c r="B136" s="1600" t="s">
        <v>1182</v>
      </c>
      <c r="C136" s="1601">
        <v>8230</v>
      </c>
      <c r="D136" s="1601">
        <v>8231</v>
      </c>
      <c r="E136" s="1602"/>
      <c r="F136" s="1592"/>
      <c r="G136" s="1593"/>
      <c r="H136" s="1592"/>
      <c r="I136" s="1594"/>
      <c r="J136" s="1595"/>
      <c r="K136" s="1593"/>
      <c r="L136" s="1614">
        <f t="shared" ref="L136:M138" si="4">47*10</f>
        <v>470</v>
      </c>
      <c r="M136" s="1614">
        <f t="shared" si="4"/>
        <v>470</v>
      </c>
      <c r="N136" s="1605" t="s">
        <v>260</v>
      </c>
      <c r="O136" s="1605" t="s">
        <v>261</v>
      </c>
      <c r="P136" s="1605" t="s">
        <v>260</v>
      </c>
      <c r="Q136" s="1606" t="s">
        <v>260</v>
      </c>
      <c r="R136" s="1529"/>
      <c r="T136" s="1568"/>
      <c r="U136" s="1569"/>
      <c r="W136" s="1569"/>
      <c r="X136" s="1570"/>
    </row>
    <row r="137" spans="2:24">
      <c r="B137" s="1600" t="s">
        <v>1183</v>
      </c>
      <c r="C137" s="1601">
        <v>8230</v>
      </c>
      <c r="D137" s="1601">
        <v>8232</v>
      </c>
      <c r="E137" s="1602"/>
      <c r="F137" s="1592"/>
      <c r="G137" s="1593"/>
      <c r="H137" s="1592"/>
      <c r="I137" s="1594"/>
      <c r="J137" s="1595"/>
      <c r="K137" s="1593"/>
      <c r="L137" s="1614">
        <f t="shared" si="4"/>
        <v>470</v>
      </c>
      <c r="M137" s="1614">
        <f t="shared" si="4"/>
        <v>470</v>
      </c>
      <c r="N137" s="1605" t="s">
        <v>260</v>
      </c>
      <c r="O137" s="1605" t="s">
        <v>261</v>
      </c>
      <c r="P137" s="1605" t="s">
        <v>260</v>
      </c>
      <c r="Q137" s="1606" t="s">
        <v>260</v>
      </c>
      <c r="R137" s="1529"/>
      <c r="T137" s="1568"/>
      <c r="U137" s="1569"/>
      <c r="W137" s="1569"/>
      <c r="X137" s="1570"/>
    </row>
    <row r="138" spans="2:24">
      <c r="B138" s="1600" t="s">
        <v>1184</v>
      </c>
      <c r="C138" s="1601">
        <v>8230</v>
      </c>
      <c r="D138" s="1601">
        <v>8233</v>
      </c>
      <c r="E138" s="1602"/>
      <c r="F138" s="1592"/>
      <c r="G138" s="1593"/>
      <c r="H138" s="1592"/>
      <c r="I138" s="1594"/>
      <c r="J138" s="1595"/>
      <c r="K138" s="1593"/>
      <c r="L138" s="1614">
        <f t="shared" si="4"/>
        <v>470</v>
      </c>
      <c r="M138" s="1614">
        <f t="shared" si="4"/>
        <v>470</v>
      </c>
      <c r="N138" s="1605" t="s">
        <v>260</v>
      </c>
      <c r="O138" s="1605" t="s">
        <v>261</v>
      </c>
      <c r="P138" s="1605" t="s">
        <v>260</v>
      </c>
      <c r="Q138" s="1606" t="s">
        <v>260</v>
      </c>
      <c r="R138" s="1529"/>
      <c r="T138" s="1568"/>
      <c r="U138" s="1569"/>
      <c r="W138" s="1569"/>
      <c r="X138" s="1570"/>
    </row>
    <row r="139" spans="2:24">
      <c r="B139" s="1600" t="s">
        <v>1197</v>
      </c>
      <c r="C139" s="1601">
        <v>7855</v>
      </c>
      <c r="D139" s="1601">
        <v>7856</v>
      </c>
      <c r="E139" s="1602"/>
      <c r="F139" s="1592"/>
      <c r="G139" s="1593"/>
      <c r="H139" s="1592"/>
      <c r="I139" s="1594"/>
      <c r="J139" s="1595"/>
      <c r="K139" s="1593"/>
      <c r="L139" s="1614"/>
      <c r="M139" s="1604" t="s">
        <v>64</v>
      </c>
      <c r="N139" s="1605" t="s">
        <v>260</v>
      </c>
      <c r="O139" s="1605" t="s">
        <v>261</v>
      </c>
      <c r="P139" s="1605" t="s">
        <v>261</v>
      </c>
      <c r="Q139" s="1606" t="s">
        <v>261</v>
      </c>
      <c r="R139" s="1529"/>
      <c r="T139" s="1568"/>
      <c r="U139" s="1569"/>
      <c r="W139" s="1569"/>
      <c r="X139" s="1570"/>
    </row>
    <row r="140" spans="2:24">
      <c r="B140" s="1600" t="s">
        <v>1197</v>
      </c>
      <c r="C140" s="1601">
        <v>7855</v>
      </c>
      <c r="D140" s="1601">
        <v>7857</v>
      </c>
      <c r="E140" s="1602"/>
      <c r="F140" s="1592"/>
      <c r="G140" s="1593"/>
      <c r="H140" s="1592"/>
      <c r="I140" s="1594"/>
      <c r="J140" s="1595"/>
      <c r="K140" s="1593"/>
      <c r="L140" s="1614"/>
      <c r="M140" s="1604" t="s">
        <v>64</v>
      </c>
      <c r="N140" s="1605" t="s">
        <v>260</v>
      </c>
      <c r="O140" s="1605" t="s">
        <v>261</v>
      </c>
      <c r="P140" s="1605" t="s">
        <v>261</v>
      </c>
      <c r="Q140" s="1606" t="s">
        <v>261</v>
      </c>
      <c r="R140" s="1529"/>
      <c r="T140" s="1568"/>
      <c r="U140" s="1569"/>
      <c r="W140" s="1569"/>
      <c r="X140" s="1570"/>
    </row>
    <row r="141" spans="2:24">
      <c r="B141" s="1600" t="s">
        <v>1197</v>
      </c>
      <c r="C141" s="1601">
        <v>7855</v>
      </c>
      <c r="D141" s="1601">
        <v>7858</v>
      </c>
      <c r="E141" s="1602"/>
      <c r="F141" s="1592"/>
      <c r="G141" s="1593"/>
      <c r="H141" s="1592"/>
      <c r="I141" s="1594"/>
      <c r="J141" s="1595"/>
      <c r="K141" s="1593"/>
      <c r="L141" s="1614"/>
      <c r="M141" s="1604" t="s">
        <v>64</v>
      </c>
      <c r="N141" s="1605" t="s">
        <v>260</v>
      </c>
      <c r="O141" s="1605" t="s">
        <v>261</v>
      </c>
      <c r="P141" s="1605" t="s">
        <v>261</v>
      </c>
      <c r="Q141" s="1606" t="s">
        <v>261</v>
      </c>
      <c r="R141" s="1529"/>
      <c r="T141" s="1568"/>
      <c r="U141" s="1569"/>
      <c r="W141" s="1569"/>
      <c r="X141" s="1570"/>
    </row>
    <row r="142" spans="2:24">
      <c r="B142" s="1600" t="s">
        <v>1197</v>
      </c>
      <c r="C142" s="1601">
        <v>7855</v>
      </c>
      <c r="D142" s="1601">
        <v>7859</v>
      </c>
      <c r="E142" s="1602"/>
      <c r="F142" s="1592"/>
      <c r="G142" s="1593"/>
      <c r="H142" s="1592"/>
      <c r="I142" s="1594"/>
      <c r="J142" s="1595"/>
      <c r="K142" s="1593"/>
      <c r="L142" s="1614"/>
      <c r="M142" s="1604" t="s">
        <v>64</v>
      </c>
      <c r="N142" s="1605" t="s">
        <v>260</v>
      </c>
      <c r="O142" s="1605" t="s">
        <v>261</v>
      </c>
      <c r="P142" s="1605" t="s">
        <v>261</v>
      </c>
      <c r="Q142" s="1606" t="s">
        <v>261</v>
      </c>
      <c r="R142" s="1529"/>
      <c r="T142" s="1568"/>
      <c r="U142" s="1569"/>
      <c r="W142" s="1569"/>
      <c r="X142" s="1570"/>
    </row>
    <row r="143" spans="2:24">
      <c r="B143" s="1600" t="s">
        <v>1198</v>
      </c>
      <c r="C143" s="1601">
        <v>7850</v>
      </c>
      <c r="D143" s="1601">
        <v>7851</v>
      </c>
      <c r="E143" s="1602"/>
      <c r="F143" s="1592"/>
      <c r="G143" s="1593"/>
      <c r="H143" s="1592"/>
      <c r="I143" s="1594"/>
      <c r="J143" s="1595"/>
      <c r="K143" s="1593"/>
      <c r="L143" s="1614"/>
      <c r="M143" s="1604" t="s">
        <v>64</v>
      </c>
      <c r="N143" s="1605" t="s">
        <v>260</v>
      </c>
      <c r="O143" s="1605" t="s">
        <v>261</v>
      </c>
      <c r="P143" s="1605" t="s">
        <v>261</v>
      </c>
      <c r="Q143" s="1606" t="s">
        <v>261</v>
      </c>
      <c r="R143" s="1529"/>
      <c r="T143" s="1568"/>
      <c r="U143" s="1569"/>
      <c r="W143" s="1569"/>
      <c r="X143" s="1570"/>
    </row>
    <row r="144" spans="2:24">
      <c r="B144" s="1600" t="s">
        <v>1198</v>
      </c>
      <c r="C144" s="1601">
        <v>7850</v>
      </c>
      <c r="D144" s="1601">
        <v>7852</v>
      </c>
      <c r="E144" s="1602"/>
      <c r="F144" s="1592"/>
      <c r="G144" s="1593"/>
      <c r="H144" s="1592"/>
      <c r="I144" s="1594"/>
      <c r="J144" s="1595"/>
      <c r="K144" s="1593"/>
      <c r="L144" s="1614"/>
      <c r="M144" s="1604" t="s">
        <v>64</v>
      </c>
      <c r="N144" s="1605" t="s">
        <v>260</v>
      </c>
      <c r="O144" s="1605" t="s">
        <v>261</v>
      </c>
      <c r="P144" s="1605" t="s">
        <v>261</v>
      </c>
      <c r="Q144" s="1606" t="s">
        <v>261</v>
      </c>
      <c r="R144" s="1529"/>
      <c r="T144" s="1568"/>
      <c r="U144" s="1569"/>
      <c r="W144" s="1569"/>
      <c r="X144" s="1570"/>
    </row>
    <row r="145" spans="2:24">
      <c r="B145" s="1600" t="s">
        <v>1198</v>
      </c>
      <c r="C145" s="1601">
        <v>7850</v>
      </c>
      <c r="D145" s="1601">
        <v>7853</v>
      </c>
      <c r="E145" s="1602"/>
      <c r="F145" s="1592"/>
      <c r="G145" s="1593"/>
      <c r="H145" s="1592"/>
      <c r="I145" s="1594"/>
      <c r="J145" s="1595"/>
      <c r="K145" s="1593"/>
      <c r="L145" s="1614"/>
      <c r="M145" s="1604" t="s">
        <v>64</v>
      </c>
      <c r="N145" s="1605" t="s">
        <v>260</v>
      </c>
      <c r="O145" s="1605" t="s">
        <v>261</v>
      </c>
      <c r="P145" s="1605" t="s">
        <v>261</v>
      </c>
      <c r="Q145" s="1606" t="s">
        <v>261</v>
      </c>
      <c r="R145" s="1529"/>
      <c r="T145" s="1568"/>
      <c r="U145" s="1569"/>
      <c r="W145" s="1569"/>
      <c r="X145" s="1570"/>
    </row>
    <row r="146" spans="2:24">
      <c r="B146" s="1600" t="s">
        <v>1198</v>
      </c>
      <c r="C146" s="1601">
        <v>7850</v>
      </c>
      <c r="D146" s="1601">
        <v>7854</v>
      </c>
      <c r="E146" s="1602"/>
      <c r="F146" s="1592"/>
      <c r="G146" s="1593"/>
      <c r="H146" s="1592"/>
      <c r="I146" s="1594"/>
      <c r="J146" s="1595"/>
      <c r="K146" s="1593"/>
      <c r="L146" s="1614"/>
      <c r="M146" s="1604" t="s">
        <v>64</v>
      </c>
      <c r="N146" s="1605" t="s">
        <v>260</v>
      </c>
      <c r="O146" s="1605" t="s">
        <v>261</v>
      </c>
      <c r="P146" s="1605" t="s">
        <v>261</v>
      </c>
      <c r="Q146" s="1606" t="s">
        <v>261</v>
      </c>
      <c r="R146" s="1529"/>
      <c r="T146" s="1568"/>
      <c r="U146" s="1569"/>
      <c r="W146" s="1569"/>
      <c r="X146" s="1570"/>
    </row>
    <row r="147" spans="2:24">
      <c r="B147" s="1600" t="s">
        <v>1185</v>
      </c>
      <c r="C147" s="1601">
        <v>7085</v>
      </c>
      <c r="D147" s="1601">
        <v>7086</v>
      </c>
      <c r="E147" s="1602"/>
      <c r="F147" s="1592"/>
      <c r="G147" s="1593"/>
      <c r="H147" s="1592"/>
      <c r="I147" s="1594"/>
      <c r="J147" s="1595"/>
      <c r="K147" s="1593"/>
      <c r="L147" s="1614">
        <v>1440</v>
      </c>
      <c r="M147" s="1604" t="s">
        <v>64</v>
      </c>
      <c r="N147" s="1605" t="s">
        <v>260</v>
      </c>
      <c r="O147" s="1605" t="s">
        <v>261</v>
      </c>
      <c r="P147" s="1605" t="s">
        <v>261</v>
      </c>
      <c r="Q147" s="1606" t="s">
        <v>261</v>
      </c>
      <c r="R147" s="1529"/>
      <c r="T147" s="1568"/>
      <c r="U147" s="1569"/>
      <c r="W147" s="1569"/>
      <c r="X147" s="1570"/>
    </row>
    <row r="148" spans="2:24">
      <c r="B148" s="1600" t="s">
        <v>1186</v>
      </c>
      <c r="C148" s="1601">
        <v>7085</v>
      </c>
      <c r="D148" s="1601">
        <v>7087</v>
      </c>
      <c r="E148" s="1602"/>
      <c r="F148" s="1592"/>
      <c r="G148" s="1593"/>
      <c r="H148" s="1592"/>
      <c r="I148" s="1594"/>
      <c r="J148" s="1595"/>
      <c r="K148" s="1593"/>
      <c r="L148" s="1614">
        <v>1440</v>
      </c>
      <c r="M148" s="1604" t="s">
        <v>64</v>
      </c>
      <c r="N148" s="1605" t="s">
        <v>260</v>
      </c>
      <c r="O148" s="1605" t="s">
        <v>261</v>
      </c>
      <c r="P148" s="1605" t="s">
        <v>261</v>
      </c>
      <c r="Q148" s="1606" t="s">
        <v>261</v>
      </c>
      <c r="R148" s="1529"/>
      <c r="T148" s="1568"/>
      <c r="U148" s="1569"/>
      <c r="W148" s="1569"/>
      <c r="X148" s="1570"/>
    </row>
    <row r="149" spans="2:24">
      <c r="B149" s="1600" t="s">
        <v>1187</v>
      </c>
      <c r="C149" s="1601">
        <v>7085</v>
      </c>
      <c r="D149" s="1601">
        <v>7088</v>
      </c>
      <c r="E149" s="1602"/>
      <c r="F149" s="1592"/>
      <c r="G149" s="1593"/>
      <c r="H149" s="1592"/>
      <c r="I149" s="1594"/>
      <c r="J149" s="1595"/>
      <c r="K149" s="1593"/>
      <c r="L149" s="1614">
        <v>1440</v>
      </c>
      <c r="M149" s="1604" t="s">
        <v>64</v>
      </c>
      <c r="N149" s="1605" t="s">
        <v>260</v>
      </c>
      <c r="O149" s="1605" t="s">
        <v>261</v>
      </c>
      <c r="P149" s="1605" t="s">
        <v>261</v>
      </c>
      <c r="Q149" s="1606" t="s">
        <v>261</v>
      </c>
      <c r="R149" s="1529"/>
      <c r="T149" s="1568"/>
      <c r="U149" s="1569"/>
      <c r="W149" s="1569"/>
      <c r="X149" s="1570"/>
    </row>
    <row r="150" spans="2:24">
      <c r="B150" s="1600" t="s">
        <v>1188</v>
      </c>
      <c r="C150" s="1601">
        <v>7085</v>
      </c>
      <c r="D150" s="1601">
        <v>7089</v>
      </c>
      <c r="E150" s="1602"/>
      <c r="F150" s="1592"/>
      <c r="G150" s="1593"/>
      <c r="H150" s="1592"/>
      <c r="I150" s="1594"/>
      <c r="J150" s="1595"/>
      <c r="K150" s="1593"/>
      <c r="L150" s="1614">
        <v>1440</v>
      </c>
      <c r="M150" s="1604" t="s">
        <v>64</v>
      </c>
      <c r="N150" s="1605" t="s">
        <v>260</v>
      </c>
      <c r="O150" s="1605" t="s">
        <v>261</v>
      </c>
      <c r="P150" s="1605" t="s">
        <v>261</v>
      </c>
      <c r="Q150" s="1606" t="s">
        <v>261</v>
      </c>
      <c r="R150" s="1529"/>
      <c r="T150" s="1568"/>
      <c r="U150" s="1569"/>
      <c r="W150" s="1569"/>
      <c r="X150" s="1570"/>
    </row>
    <row r="151" spans="2:24">
      <c r="B151" s="1600" t="s">
        <v>1189</v>
      </c>
      <c r="C151" s="1601">
        <v>7095</v>
      </c>
      <c r="D151" s="1601">
        <v>7096</v>
      </c>
      <c r="E151" s="1602"/>
      <c r="F151" s="1592"/>
      <c r="G151" s="1593"/>
      <c r="H151" s="1592"/>
      <c r="I151" s="1594"/>
      <c r="J151" s="1595"/>
      <c r="K151" s="1593"/>
      <c r="L151" s="1614">
        <v>1863</v>
      </c>
      <c r="M151" s="1604" t="s">
        <v>64</v>
      </c>
      <c r="N151" s="1605" t="s">
        <v>260</v>
      </c>
      <c r="O151" s="1605" t="s">
        <v>261</v>
      </c>
      <c r="P151" s="1605" t="s">
        <v>261</v>
      </c>
      <c r="Q151" s="1606" t="s">
        <v>261</v>
      </c>
      <c r="R151" s="1529"/>
      <c r="T151" s="1568"/>
      <c r="U151" s="1569"/>
      <c r="W151" s="1569"/>
      <c r="X151" s="1570"/>
    </row>
    <row r="152" spans="2:24">
      <c r="B152" s="1600" t="s">
        <v>1190</v>
      </c>
      <c r="C152" s="1601">
        <v>7095</v>
      </c>
      <c r="D152" s="1601">
        <v>7097</v>
      </c>
      <c r="E152" s="1602"/>
      <c r="F152" s="1592"/>
      <c r="G152" s="1593"/>
      <c r="H152" s="1592"/>
      <c r="I152" s="1594"/>
      <c r="J152" s="1595"/>
      <c r="K152" s="1593"/>
      <c r="L152" s="1614">
        <v>1863</v>
      </c>
      <c r="M152" s="1604" t="s">
        <v>64</v>
      </c>
      <c r="N152" s="1605" t="s">
        <v>260</v>
      </c>
      <c r="O152" s="1605" t="s">
        <v>261</v>
      </c>
      <c r="P152" s="1605" t="s">
        <v>261</v>
      </c>
      <c r="Q152" s="1606" t="s">
        <v>261</v>
      </c>
      <c r="R152" s="1529"/>
      <c r="T152" s="1568"/>
      <c r="U152" s="1569"/>
      <c r="W152" s="1569"/>
      <c r="X152" s="1570"/>
    </row>
    <row r="153" spans="2:24">
      <c r="B153" s="1600" t="s">
        <v>1191</v>
      </c>
      <c r="C153" s="1601">
        <v>7095</v>
      </c>
      <c r="D153" s="1601">
        <v>7098</v>
      </c>
      <c r="E153" s="1602"/>
      <c r="F153" s="1592"/>
      <c r="G153" s="1593"/>
      <c r="H153" s="1592"/>
      <c r="I153" s="1594"/>
      <c r="J153" s="1595"/>
      <c r="K153" s="1593"/>
      <c r="L153" s="1614">
        <v>1863</v>
      </c>
      <c r="M153" s="1604" t="s">
        <v>64</v>
      </c>
      <c r="N153" s="1605" t="s">
        <v>260</v>
      </c>
      <c r="O153" s="1605" t="s">
        <v>261</v>
      </c>
      <c r="P153" s="1605" t="s">
        <v>261</v>
      </c>
      <c r="Q153" s="1606" t="s">
        <v>261</v>
      </c>
      <c r="R153" s="1529"/>
      <c r="T153" s="1568"/>
      <c r="U153" s="1569"/>
      <c r="W153" s="1569"/>
      <c r="X153" s="1570"/>
    </row>
    <row r="154" spans="2:24">
      <c r="B154" s="1600" t="s">
        <v>1192</v>
      </c>
      <c r="C154" s="1601">
        <v>7095</v>
      </c>
      <c r="D154" s="1601">
        <v>7099</v>
      </c>
      <c r="E154" s="1602"/>
      <c r="F154" s="1592"/>
      <c r="G154" s="1593"/>
      <c r="H154" s="1592"/>
      <c r="I154" s="1594"/>
      <c r="J154" s="1595"/>
      <c r="K154" s="1593"/>
      <c r="L154" s="1614">
        <v>1863</v>
      </c>
      <c r="M154" s="1604" t="s">
        <v>64</v>
      </c>
      <c r="N154" s="1605" t="s">
        <v>260</v>
      </c>
      <c r="O154" s="1605" t="s">
        <v>261</v>
      </c>
      <c r="P154" s="1605" t="s">
        <v>261</v>
      </c>
      <c r="Q154" s="1606" t="s">
        <v>261</v>
      </c>
      <c r="R154" s="1529"/>
      <c r="T154" s="1568"/>
      <c r="U154" s="1569"/>
      <c r="W154" s="1569"/>
      <c r="X154" s="1570"/>
    </row>
    <row r="155" spans="2:24">
      <c r="B155" s="1557" t="s">
        <v>648</v>
      </c>
      <c r="C155" s="1591">
        <v>7270</v>
      </c>
      <c r="D155" s="1591">
        <v>7271</v>
      </c>
      <c r="E155" s="1582">
        <v>150</v>
      </c>
      <c r="F155" s="1582">
        <v>159</v>
      </c>
      <c r="G155" s="1587"/>
      <c r="H155" s="1582">
        <v>162</v>
      </c>
      <c r="I155" s="1585">
        <v>162</v>
      </c>
      <c r="J155" s="1586">
        <v>162</v>
      </c>
      <c r="K155" s="1587">
        <v>166</v>
      </c>
      <c r="L155" s="1587">
        <v>178</v>
      </c>
      <c r="M155" s="1563" t="s">
        <v>64</v>
      </c>
      <c r="N155" s="1565" t="s">
        <v>260</v>
      </c>
      <c r="O155" s="1565" t="s">
        <v>261</v>
      </c>
      <c r="P155" s="1565" t="s">
        <v>261</v>
      </c>
      <c r="Q155" s="1566" t="s">
        <v>261</v>
      </c>
      <c r="R155" s="1529"/>
      <c r="T155" s="1568"/>
      <c r="U155" s="1569"/>
      <c r="W155" s="1569"/>
      <c r="X155" s="1570"/>
    </row>
    <row r="156" spans="2:24">
      <c r="B156" s="1557" t="s">
        <v>649</v>
      </c>
      <c r="C156" s="1591">
        <v>7270</v>
      </c>
      <c r="D156" s="1591">
        <v>7272</v>
      </c>
      <c r="E156" s="1582">
        <v>150</v>
      </c>
      <c r="F156" s="1582">
        <v>159</v>
      </c>
      <c r="G156" s="1587"/>
      <c r="H156" s="1582">
        <v>162</v>
      </c>
      <c r="I156" s="1585">
        <v>162</v>
      </c>
      <c r="J156" s="1586">
        <v>162</v>
      </c>
      <c r="K156" s="1587">
        <v>166</v>
      </c>
      <c r="L156" s="1587">
        <v>178</v>
      </c>
      <c r="M156" s="1563" t="s">
        <v>64</v>
      </c>
      <c r="N156" s="1565" t="s">
        <v>260</v>
      </c>
      <c r="O156" s="1565" t="s">
        <v>261</v>
      </c>
      <c r="P156" s="1565" t="s">
        <v>261</v>
      </c>
      <c r="Q156" s="1566" t="s">
        <v>261</v>
      </c>
      <c r="R156" s="1529"/>
      <c r="T156" s="1568"/>
      <c r="U156" s="1569"/>
      <c r="W156" s="1569"/>
      <c r="X156" s="1570"/>
    </row>
    <row r="157" spans="2:24">
      <c r="B157" s="1557" t="s">
        <v>650</v>
      </c>
      <c r="C157" s="1591">
        <v>7270</v>
      </c>
      <c r="D157" s="1591">
        <v>7273</v>
      </c>
      <c r="E157" s="1582">
        <v>150</v>
      </c>
      <c r="F157" s="1582">
        <v>159</v>
      </c>
      <c r="G157" s="1587"/>
      <c r="H157" s="1582">
        <v>162</v>
      </c>
      <c r="I157" s="1585">
        <v>162</v>
      </c>
      <c r="J157" s="1586">
        <v>162</v>
      </c>
      <c r="K157" s="1587">
        <v>166</v>
      </c>
      <c r="L157" s="1587">
        <v>178</v>
      </c>
      <c r="M157" s="1563" t="s">
        <v>64</v>
      </c>
      <c r="N157" s="1565" t="s">
        <v>260</v>
      </c>
      <c r="O157" s="1565" t="s">
        <v>261</v>
      </c>
      <c r="P157" s="1565" t="s">
        <v>261</v>
      </c>
      <c r="Q157" s="1566" t="s">
        <v>261</v>
      </c>
      <c r="R157" s="1529"/>
      <c r="T157" s="1568"/>
      <c r="U157" s="1569"/>
      <c r="W157" s="1569"/>
      <c r="X157" s="1570"/>
    </row>
    <row r="158" spans="2:24">
      <c r="B158" s="1557" t="s">
        <v>651</v>
      </c>
      <c r="C158" s="1591">
        <v>7270</v>
      </c>
      <c r="D158" s="1591">
        <v>7274</v>
      </c>
      <c r="E158" s="1582">
        <v>150</v>
      </c>
      <c r="F158" s="1582">
        <v>159</v>
      </c>
      <c r="G158" s="1587"/>
      <c r="H158" s="1582">
        <v>162</v>
      </c>
      <c r="I158" s="1585">
        <v>162</v>
      </c>
      <c r="J158" s="1586">
        <v>162</v>
      </c>
      <c r="K158" s="1587">
        <v>166</v>
      </c>
      <c r="L158" s="1587">
        <v>178</v>
      </c>
      <c r="M158" s="1563" t="s">
        <v>64</v>
      </c>
      <c r="N158" s="1565" t="s">
        <v>260</v>
      </c>
      <c r="O158" s="1565" t="s">
        <v>261</v>
      </c>
      <c r="P158" s="1565" t="s">
        <v>261</v>
      </c>
      <c r="Q158" s="1566" t="s">
        <v>261</v>
      </c>
      <c r="R158" s="1529"/>
      <c r="T158" s="1568"/>
      <c r="U158" s="1569"/>
      <c r="W158" s="1569"/>
      <c r="X158" s="1570"/>
    </row>
    <row r="159" spans="2:24">
      <c r="B159" s="1557" t="s">
        <v>604</v>
      </c>
      <c r="C159" s="1591">
        <v>7275</v>
      </c>
      <c r="D159" s="1591">
        <v>7276</v>
      </c>
      <c r="E159" s="1582">
        <v>200</v>
      </c>
      <c r="F159" s="1582">
        <v>212</v>
      </c>
      <c r="G159" s="1587"/>
      <c r="H159" s="1582">
        <v>216</v>
      </c>
      <c r="I159" s="1585">
        <v>216</v>
      </c>
      <c r="J159" s="1586">
        <v>216</v>
      </c>
      <c r="K159" s="1587">
        <v>221</v>
      </c>
      <c r="L159" s="1587">
        <v>237</v>
      </c>
      <c r="M159" s="1563" t="s">
        <v>64</v>
      </c>
      <c r="N159" s="1565" t="s">
        <v>260</v>
      </c>
      <c r="O159" s="1565" t="s">
        <v>261</v>
      </c>
      <c r="P159" s="1565" t="s">
        <v>261</v>
      </c>
      <c r="Q159" s="1566" t="s">
        <v>261</v>
      </c>
      <c r="R159" s="1529"/>
      <c r="T159" s="1568"/>
      <c r="U159" s="1569"/>
      <c r="W159" s="1569"/>
      <c r="X159" s="1570"/>
    </row>
    <row r="160" spans="2:24">
      <c r="B160" s="1557" t="s">
        <v>605</v>
      </c>
      <c r="C160" s="1591">
        <v>7275</v>
      </c>
      <c r="D160" s="1591">
        <v>7277</v>
      </c>
      <c r="E160" s="1582">
        <v>200</v>
      </c>
      <c r="F160" s="1582">
        <v>212</v>
      </c>
      <c r="G160" s="1587"/>
      <c r="H160" s="1582">
        <v>216</v>
      </c>
      <c r="I160" s="1585">
        <v>216</v>
      </c>
      <c r="J160" s="1586">
        <v>216</v>
      </c>
      <c r="K160" s="1587">
        <v>221</v>
      </c>
      <c r="L160" s="1587">
        <v>237</v>
      </c>
      <c r="M160" s="1563" t="s">
        <v>64</v>
      </c>
      <c r="N160" s="1565" t="s">
        <v>260</v>
      </c>
      <c r="O160" s="1565" t="s">
        <v>261</v>
      </c>
      <c r="P160" s="1565" t="s">
        <v>261</v>
      </c>
      <c r="Q160" s="1566" t="s">
        <v>261</v>
      </c>
      <c r="R160" s="1529"/>
      <c r="T160" s="1568"/>
      <c r="U160" s="1569"/>
      <c r="W160" s="1569"/>
      <c r="X160" s="1570"/>
    </row>
    <row r="161" spans="1:24">
      <c r="B161" s="1557" t="s">
        <v>606</v>
      </c>
      <c r="C161" s="1591">
        <v>7275</v>
      </c>
      <c r="D161" s="1591">
        <v>7278</v>
      </c>
      <c r="E161" s="1582">
        <v>200</v>
      </c>
      <c r="F161" s="1582">
        <v>212</v>
      </c>
      <c r="G161" s="1587"/>
      <c r="H161" s="1582">
        <v>216</v>
      </c>
      <c r="I161" s="1585">
        <v>216</v>
      </c>
      <c r="J161" s="1586">
        <v>216</v>
      </c>
      <c r="K161" s="1587">
        <v>221</v>
      </c>
      <c r="L161" s="1587">
        <v>237</v>
      </c>
      <c r="M161" s="1563" t="s">
        <v>64</v>
      </c>
      <c r="N161" s="1565" t="s">
        <v>260</v>
      </c>
      <c r="O161" s="1565" t="s">
        <v>261</v>
      </c>
      <c r="P161" s="1565" t="s">
        <v>261</v>
      </c>
      <c r="Q161" s="1566" t="s">
        <v>261</v>
      </c>
      <c r="R161" s="1529"/>
      <c r="T161" s="1568"/>
      <c r="U161" s="1569"/>
      <c r="W161" s="1569"/>
      <c r="X161" s="1570"/>
    </row>
    <row r="162" spans="1:24" ht="13.5" thickBot="1">
      <c r="B162" s="1627" t="s">
        <v>607</v>
      </c>
      <c r="C162" s="1628">
        <v>7275</v>
      </c>
      <c r="D162" s="1628">
        <v>7279</v>
      </c>
      <c r="E162" s="1629">
        <v>200</v>
      </c>
      <c r="F162" s="1629">
        <v>212</v>
      </c>
      <c r="G162" s="1630"/>
      <c r="H162" s="1629">
        <v>216</v>
      </c>
      <c r="I162" s="1631">
        <v>216</v>
      </c>
      <c r="J162" s="1632">
        <v>216</v>
      </c>
      <c r="K162" s="1630">
        <v>221</v>
      </c>
      <c r="L162" s="1630">
        <v>237</v>
      </c>
      <c r="M162" s="1563" t="s">
        <v>64</v>
      </c>
      <c r="N162" s="1634" t="s">
        <v>260</v>
      </c>
      <c r="O162" s="1633" t="s">
        <v>261</v>
      </c>
      <c r="P162" s="1633" t="s">
        <v>261</v>
      </c>
      <c r="Q162" s="1635" t="s">
        <v>261</v>
      </c>
      <c r="R162" s="1529"/>
      <c r="T162" s="1568"/>
      <c r="U162" s="1569"/>
      <c r="W162" s="1569"/>
      <c r="X162" s="1570"/>
    </row>
    <row r="163" spans="1:24" ht="13.5" thickBot="1">
      <c r="B163" s="1648" t="s">
        <v>484</v>
      </c>
      <c r="C163" s="1649"/>
      <c r="D163" s="1649"/>
      <c r="E163" s="1575"/>
      <c r="F163" s="1576"/>
      <c r="G163" s="1575"/>
      <c r="H163" s="1576"/>
      <c r="I163" s="1577"/>
      <c r="J163" s="1578"/>
      <c r="K163" s="1575"/>
      <c r="L163" s="1575"/>
      <c r="M163" s="1617"/>
      <c r="N163" s="1575"/>
      <c r="O163" s="1617"/>
      <c r="P163" s="1617"/>
      <c r="Q163" s="1650"/>
      <c r="R163" s="1529"/>
      <c r="T163" s="1568"/>
      <c r="U163" s="1569"/>
      <c r="W163" s="1569"/>
      <c r="X163" s="1570"/>
    </row>
    <row r="164" spans="1:24">
      <c r="B164" s="1542" t="s">
        <v>652</v>
      </c>
      <c r="C164" s="1543" t="s">
        <v>64</v>
      </c>
      <c r="D164" s="1543" t="s">
        <v>64</v>
      </c>
      <c r="E164" s="1620">
        <v>1</v>
      </c>
      <c r="F164" s="1619">
        <v>1.1000000000000001</v>
      </c>
      <c r="G164" s="1620"/>
      <c r="H164" s="1621">
        <v>1.1499999999999999</v>
      </c>
      <c r="I164" s="1621">
        <v>1.1499999999999999</v>
      </c>
      <c r="J164" s="1622">
        <v>1.1499999999999999</v>
      </c>
      <c r="K164" s="1620">
        <v>1.2</v>
      </c>
      <c r="L164" s="1620">
        <v>1.3</v>
      </c>
      <c r="M164" s="1620">
        <v>1.3</v>
      </c>
      <c r="N164" s="1550" t="s">
        <v>261</v>
      </c>
      <c r="O164" s="1550" t="s">
        <v>64</v>
      </c>
      <c r="P164" s="1550" t="s">
        <v>64</v>
      </c>
      <c r="Q164" s="1551" t="s">
        <v>64</v>
      </c>
      <c r="R164" s="1529"/>
      <c r="T164" s="1568"/>
      <c r="U164" s="1569"/>
      <c r="W164" s="1569"/>
      <c r="X164" s="1570"/>
    </row>
    <row r="165" spans="1:24">
      <c r="B165" s="1557" t="s">
        <v>653</v>
      </c>
      <c r="C165" s="1558" t="s">
        <v>64</v>
      </c>
      <c r="D165" s="1558" t="s">
        <v>64</v>
      </c>
      <c r="E165" s="1587">
        <v>16.5</v>
      </c>
      <c r="F165" s="1582">
        <v>17.5</v>
      </c>
      <c r="G165" s="1587"/>
      <c r="H165" s="1585">
        <v>18</v>
      </c>
      <c r="I165" s="1585">
        <v>18</v>
      </c>
      <c r="J165" s="1586">
        <v>18</v>
      </c>
      <c r="K165" s="1587">
        <v>18.5</v>
      </c>
      <c r="L165" s="1587">
        <v>20</v>
      </c>
      <c r="M165" s="1587">
        <v>20</v>
      </c>
      <c r="N165" s="1565" t="s">
        <v>261</v>
      </c>
      <c r="O165" s="1565" t="s">
        <v>64</v>
      </c>
      <c r="P165" s="1565" t="s">
        <v>64</v>
      </c>
      <c r="Q165" s="1566" t="s">
        <v>64</v>
      </c>
      <c r="R165" s="1529"/>
      <c r="T165" s="1568"/>
      <c r="U165" s="1569"/>
      <c r="W165" s="1569"/>
      <c r="X165" s="1570"/>
    </row>
    <row r="166" spans="1:24">
      <c r="B166" s="1557" t="s">
        <v>654</v>
      </c>
      <c r="C166" s="1558" t="s">
        <v>64</v>
      </c>
      <c r="D166" s="1558" t="s">
        <v>64</v>
      </c>
      <c r="E166" s="1587">
        <v>10</v>
      </c>
      <c r="F166" s="1582">
        <v>11.5</v>
      </c>
      <c r="G166" s="1587"/>
      <c r="H166" s="1585">
        <v>12</v>
      </c>
      <c r="I166" s="1585">
        <v>11.75</v>
      </c>
      <c r="J166" s="1586">
        <v>12</v>
      </c>
      <c r="K166" s="1587">
        <v>12</v>
      </c>
      <c r="L166" s="1587">
        <v>13</v>
      </c>
      <c r="M166" s="1587">
        <v>13</v>
      </c>
      <c r="N166" s="1565" t="s">
        <v>261</v>
      </c>
      <c r="O166" s="1565" t="s">
        <v>64</v>
      </c>
      <c r="P166" s="1565" t="s">
        <v>64</v>
      </c>
      <c r="Q166" s="1566" t="s">
        <v>64</v>
      </c>
      <c r="R166" s="1529"/>
      <c r="T166" s="1568"/>
      <c r="U166" s="1569"/>
      <c r="W166" s="1569"/>
      <c r="X166" s="1570"/>
    </row>
    <row r="167" spans="1:24">
      <c r="B167" s="1557" t="s">
        <v>655</v>
      </c>
      <c r="C167" s="1558" t="s">
        <v>64</v>
      </c>
      <c r="D167" s="1558" t="s">
        <v>64</v>
      </c>
      <c r="E167" s="1587">
        <v>2</v>
      </c>
      <c r="F167" s="1582">
        <v>2.2999999999999998</v>
      </c>
      <c r="G167" s="1587"/>
      <c r="H167" s="1585">
        <v>2.35</v>
      </c>
      <c r="I167" s="1585">
        <v>2.35</v>
      </c>
      <c r="J167" s="1586">
        <v>2.4</v>
      </c>
      <c r="K167" s="1587">
        <v>2.4500000000000002</v>
      </c>
      <c r="L167" s="1587">
        <v>2.6</v>
      </c>
      <c r="M167" s="1587">
        <v>2.6</v>
      </c>
      <c r="N167" s="1565" t="s">
        <v>261</v>
      </c>
      <c r="O167" s="1565" t="s">
        <v>64</v>
      </c>
      <c r="P167" s="1565" t="s">
        <v>64</v>
      </c>
      <c r="Q167" s="1566" t="s">
        <v>64</v>
      </c>
      <c r="R167" s="1529"/>
      <c r="T167" s="1568"/>
      <c r="U167" s="1569"/>
      <c r="W167" s="1569"/>
      <c r="X167" s="1570"/>
    </row>
    <row r="168" spans="1:24">
      <c r="B168" s="1600" t="s">
        <v>1199</v>
      </c>
      <c r="C168" s="1601" t="s">
        <v>64</v>
      </c>
      <c r="D168" s="1601" t="s">
        <v>64</v>
      </c>
      <c r="E168" s="1587">
        <v>2</v>
      </c>
      <c r="F168" s="1582">
        <v>2.2999999999999998</v>
      </c>
      <c r="G168" s="1587"/>
      <c r="H168" s="1585">
        <v>2.35</v>
      </c>
      <c r="I168" s="1585">
        <v>2.35</v>
      </c>
      <c r="J168" s="1586">
        <v>2.4</v>
      </c>
      <c r="K168" s="1587">
        <v>2.4500000000000002</v>
      </c>
      <c r="L168" s="1603">
        <v>2.36</v>
      </c>
      <c r="M168" s="1603">
        <v>2.36</v>
      </c>
      <c r="N168" s="1605" t="s">
        <v>261</v>
      </c>
      <c r="O168" s="1605" t="s">
        <v>64</v>
      </c>
      <c r="P168" s="1605" t="s">
        <v>64</v>
      </c>
      <c r="Q168" s="1606" t="s">
        <v>64</v>
      </c>
      <c r="R168" s="1529"/>
      <c r="T168" s="1568"/>
      <c r="U168" s="1569"/>
      <c r="W168" s="1569"/>
      <c r="X168" s="1570"/>
    </row>
    <row r="169" spans="1:24">
      <c r="A169" s="1651"/>
      <c r="B169" s="1600" t="s">
        <v>1200</v>
      </c>
      <c r="C169" s="1601" t="s">
        <v>64</v>
      </c>
      <c r="D169" s="1601" t="s">
        <v>64</v>
      </c>
      <c r="E169" s="1652">
        <v>2.5</v>
      </c>
      <c r="F169" s="1652">
        <v>2.2999999999999998</v>
      </c>
      <c r="G169" s="1603"/>
      <c r="H169" s="1653">
        <v>2.35</v>
      </c>
      <c r="I169" s="1653">
        <v>2.35</v>
      </c>
      <c r="J169" s="1654">
        <v>2.4</v>
      </c>
      <c r="K169" s="1603">
        <v>2.4500000000000002</v>
      </c>
      <c r="L169" s="1603">
        <v>2.25</v>
      </c>
      <c r="M169" s="1603">
        <v>2.25</v>
      </c>
      <c r="N169" s="1605" t="s">
        <v>261</v>
      </c>
      <c r="O169" s="1605" t="s">
        <v>64</v>
      </c>
      <c r="P169" s="1605" t="s">
        <v>64</v>
      </c>
      <c r="Q169" s="1606" t="s">
        <v>64</v>
      </c>
      <c r="R169" s="1529"/>
      <c r="T169" s="1568"/>
      <c r="U169" s="1569"/>
      <c r="W169" s="1569"/>
      <c r="X169" s="1570"/>
    </row>
    <row r="170" spans="1:24">
      <c r="A170" s="1651"/>
      <c r="B170" s="1600" t="s">
        <v>1294</v>
      </c>
      <c r="C170" s="1601" t="s">
        <v>64</v>
      </c>
      <c r="D170" s="1601" t="s">
        <v>64</v>
      </c>
      <c r="E170" s="1652"/>
      <c r="F170" s="1652"/>
      <c r="G170" s="1603"/>
      <c r="H170" s="1653"/>
      <c r="I170" s="1653"/>
      <c r="J170" s="1654"/>
      <c r="K170" s="1603"/>
      <c r="L170" s="1603">
        <v>2.25</v>
      </c>
      <c r="M170" s="1603">
        <v>2.25</v>
      </c>
      <c r="N170" s="1605" t="s">
        <v>260</v>
      </c>
      <c r="O170" s="1605" t="s">
        <v>64</v>
      </c>
      <c r="P170" s="1605" t="s">
        <v>64</v>
      </c>
      <c r="Q170" s="1606" t="s">
        <v>64</v>
      </c>
      <c r="R170" s="1529"/>
      <c r="T170" s="1568"/>
      <c r="U170" s="1569"/>
      <c r="W170" s="1569"/>
      <c r="X170" s="1570"/>
    </row>
    <row r="171" spans="1:24" ht="13.5" thickBot="1">
      <c r="B171" s="1655" t="s">
        <v>559</v>
      </c>
      <c r="C171" s="1656"/>
      <c r="D171" s="1656"/>
      <c r="E171" s="1657"/>
      <c r="F171" s="1658"/>
      <c r="G171" s="1657"/>
      <c r="H171" s="1657"/>
      <c r="I171" s="1659"/>
      <c r="J171" s="1660"/>
      <c r="K171" s="1657"/>
      <c r="L171" s="1657"/>
      <c r="M171" s="1657"/>
      <c r="N171" s="1657"/>
      <c r="O171" s="1657"/>
      <c r="P171" s="1657"/>
      <c r="Q171" s="1661"/>
      <c r="R171" s="1529"/>
      <c r="T171" s="1568"/>
      <c r="U171" s="1569"/>
      <c r="W171" s="1569"/>
      <c r="X171" s="1570"/>
    </row>
    <row r="172" spans="1:24">
      <c r="B172" s="1542" t="s">
        <v>661</v>
      </c>
      <c r="C172" s="1543" t="s">
        <v>64</v>
      </c>
      <c r="D172" s="1543" t="s">
        <v>64</v>
      </c>
      <c r="E172" s="1620">
        <v>4</v>
      </c>
      <c r="F172" s="1619">
        <v>4.5999999999999996</v>
      </c>
      <c r="G172" s="1620"/>
      <c r="H172" s="1621">
        <v>4.7</v>
      </c>
      <c r="I172" s="1621">
        <v>4.7</v>
      </c>
      <c r="J172" s="1622">
        <f>J167*2</f>
        <v>4.8</v>
      </c>
      <c r="K172" s="1620">
        <v>4.9000000000000004</v>
      </c>
      <c r="L172" s="1620">
        <f>2.6*2</f>
        <v>5.2</v>
      </c>
      <c r="M172" s="1624">
        <v>5.2</v>
      </c>
      <c r="N172" s="1550" t="s">
        <v>261</v>
      </c>
      <c r="O172" s="1550" t="s">
        <v>260</v>
      </c>
      <c r="P172" s="1550" t="s">
        <v>64</v>
      </c>
      <c r="Q172" s="1551" t="s">
        <v>64</v>
      </c>
      <c r="R172" s="1529"/>
      <c r="T172" s="1568"/>
      <c r="U172" s="1569"/>
      <c r="W172" s="1569"/>
      <c r="X172" s="1570"/>
    </row>
    <row r="173" spans="1:24">
      <c r="B173" s="1557" t="s">
        <v>662</v>
      </c>
      <c r="C173" s="1558" t="s">
        <v>64</v>
      </c>
      <c r="D173" s="1558" t="s">
        <v>64</v>
      </c>
      <c r="E173" s="1587">
        <v>6</v>
      </c>
      <c r="F173" s="1582">
        <v>6.9</v>
      </c>
      <c r="G173" s="1587"/>
      <c r="H173" s="1585">
        <v>7.0500000000000007</v>
      </c>
      <c r="I173" s="1585">
        <v>7.0500000000000007</v>
      </c>
      <c r="J173" s="1586">
        <f>J167*3</f>
        <v>7.1999999999999993</v>
      </c>
      <c r="K173" s="1587">
        <v>7.35</v>
      </c>
      <c r="L173" s="1587">
        <f>2.6*3</f>
        <v>7.8000000000000007</v>
      </c>
      <c r="M173" s="1571">
        <v>7.8</v>
      </c>
      <c r="N173" s="1565" t="s">
        <v>261</v>
      </c>
      <c r="O173" s="1565" t="s">
        <v>260</v>
      </c>
      <c r="P173" s="1565" t="s">
        <v>64</v>
      </c>
      <c r="Q173" s="1566" t="s">
        <v>64</v>
      </c>
      <c r="R173" s="1529"/>
      <c r="T173" s="1568"/>
      <c r="U173" s="1569"/>
      <c r="W173" s="1569"/>
      <c r="X173" s="1570"/>
    </row>
    <row r="174" spans="1:24">
      <c r="B174" s="1557" t="s">
        <v>663</v>
      </c>
      <c r="C174" s="1558" t="s">
        <v>64</v>
      </c>
      <c r="D174" s="1558" t="s">
        <v>64</v>
      </c>
      <c r="E174" s="1662" t="s">
        <v>64</v>
      </c>
      <c r="F174" s="1582" t="s">
        <v>64</v>
      </c>
      <c r="G174" s="1587"/>
      <c r="H174" s="1585"/>
      <c r="I174" s="1585">
        <v>25</v>
      </c>
      <c r="J174" s="1586">
        <v>25</v>
      </c>
      <c r="K174" s="1587">
        <v>26</v>
      </c>
      <c r="L174" s="1587">
        <v>27.5</v>
      </c>
      <c r="M174" s="1571">
        <v>27.5</v>
      </c>
      <c r="N174" s="1565" t="s">
        <v>261</v>
      </c>
      <c r="O174" s="1565" t="s">
        <v>64</v>
      </c>
      <c r="P174" s="1558" t="s">
        <v>64</v>
      </c>
      <c r="Q174" s="1663" t="s">
        <v>64</v>
      </c>
      <c r="R174" s="1529"/>
      <c r="T174" s="1568"/>
      <c r="U174" s="1569"/>
      <c r="W174" s="1569"/>
      <c r="X174" s="1570"/>
    </row>
    <row r="175" spans="1:24">
      <c r="B175" s="1557" t="s">
        <v>664</v>
      </c>
      <c r="C175" s="1558" t="s">
        <v>64</v>
      </c>
      <c r="D175" s="1558" t="s">
        <v>64</v>
      </c>
      <c r="E175" s="1587" t="s">
        <v>64</v>
      </c>
      <c r="F175" s="1582" t="s">
        <v>64</v>
      </c>
      <c r="G175" s="1587"/>
      <c r="H175" s="1585"/>
      <c r="I175" s="1585">
        <v>35</v>
      </c>
      <c r="J175" s="1586">
        <v>35.5</v>
      </c>
      <c r="K175" s="1587">
        <v>36</v>
      </c>
      <c r="L175" s="1587">
        <v>38.5</v>
      </c>
      <c r="M175" s="1571">
        <v>38.5</v>
      </c>
      <c r="N175" s="1565" t="s">
        <v>261</v>
      </c>
      <c r="O175" s="1565" t="s">
        <v>64</v>
      </c>
      <c r="P175" s="1565" t="s">
        <v>64</v>
      </c>
      <c r="Q175" s="1566" t="s">
        <v>64</v>
      </c>
      <c r="R175" s="1529"/>
      <c r="T175" s="1568"/>
      <c r="U175" s="1569"/>
      <c r="W175" s="1569"/>
      <c r="X175" s="1570"/>
    </row>
    <row r="176" spans="1:24">
      <c r="B176" s="1557" t="s">
        <v>1201</v>
      </c>
      <c r="C176" s="1558" t="s">
        <v>64</v>
      </c>
      <c r="D176" s="1558" t="s">
        <v>64</v>
      </c>
      <c r="E176" s="1662"/>
      <c r="F176" s="1582"/>
      <c r="G176" s="1587"/>
      <c r="H176" s="1585"/>
      <c r="I176" s="1585"/>
      <c r="J176" s="1586"/>
      <c r="K176" s="1587"/>
      <c r="L176" s="1587" t="s">
        <v>64</v>
      </c>
      <c r="M176" s="1571">
        <v>2.85</v>
      </c>
      <c r="N176" s="1565" t="s">
        <v>261</v>
      </c>
      <c r="O176" s="1565" t="s">
        <v>64</v>
      </c>
      <c r="P176" s="1565" t="s">
        <v>64</v>
      </c>
      <c r="Q176" s="1566" t="s">
        <v>64</v>
      </c>
      <c r="R176" s="1529"/>
      <c r="T176" s="1568"/>
      <c r="U176" s="1569"/>
      <c r="W176" s="1569"/>
      <c r="X176" s="1570"/>
    </row>
    <row r="177" spans="2:24" ht="13.5" thickBot="1">
      <c r="B177" s="1627" t="s">
        <v>1202</v>
      </c>
      <c r="C177" s="1664" t="s">
        <v>64</v>
      </c>
      <c r="D177" s="1664" t="s">
        <v>64</v>
      </c>
      <c r="E177" s="1629"/>
      <c r="F177" s="1629"/>
      <c r="G177" s="1630"/>
      <c r="H177" s="1631"/>
      <c r="I177" s="1631"/>
      <c r="J177" s="1632"/>
      <c r="K177" s="1630"/>
      <c r="L177" s="1630" t="s">
        <v>64</v>
      </c>
      <c r="M177" s="1665">
        <v>7.05</v>
      </c>
      <c r="N177" s="1634" t="s">
        <v>261</v>
      </c>
      <c r="O177" s="1634" t="s">
        <v>64</v>
      </c>
      <c r="P177" s="1634" t="s">
        <v>64</v>
      </c>
      <c r="Q177" s="1635" t="s">
        <v>64</v>
      </c>
      <c r="R177" s="1529"/>
      <c r="T177" s="1666"/>
      <c r="U177" s="1667"/>
      <c r="V177" s="1668"/>
      <c r="W177" s="1667"/>
      <c r="X177" s="1669"/>
    </row>
    <row r="178" spans="2:24" ht="13.5" thickBot="1">
      <c r="B178" s="1648" t="s">
        <v>665</v>
      </c>
      <c r="C178" s="1649"/>
      <c r="D178" s="1649"/>
      <c r="E178" s="1575"/>
      <c r="F178" s="1576"/>
      <c r="G178" s="1575"/>
      <c r="H178" s="1575"/>
      <c r="I178" s="1577"/>
      <c r="J178" s="1578"/>
      <c r="K178" s="1575"/>
      <c r="L178" s="1575"/>
      <c r="M178" s="1617"/>
      <c r="N178" s="1575"/>
      <c r="O178" s="1575"/>
      <c r="P178" s="1575"/>
      <c r="Q178" s="1579"/>
      <c r="R178" s="1529"/>
      <c r="U178" s="1569"/>
      <c r="W178" s="1569"/>
      <c r="X178" s="1570"/>
    </row>
    <row r="179" spans="2:24">
      <c r="B179" s="1670" t="s">
        <v>666</v>
      </c>
      <c r="C179" s="1671">
        <v>8140</v>
      </c>
      <c r="D179" s="1671">
        <v>8141</v>
      </c>
      <c r="E179" s="1672"/>
      <c r="F179" s="1673">
        <v>1054.5</v>
      </c>
      <c r="G179" s="1673"/>
      <c r="H179" s="1674">
        <v>1078</v>
      </c>
      <c r="I179" s="1675"/>
      <c r="J179" s="1676">
        <v>1088</v>
      </c>
      <c r="K179" s="1677">
        <f>1088*1.0212</f>
        <v>1111.0656000000001</v>
      </c>
      <c r="L179" s="1677">
        <f>K179*1.0724</f>
        <v>1191.5067494400002</v>
      </c>
      <c r="M179" s="1678"/>
      <c r="N179" s="1679" t="s">
        <v>260</v>
      </c>
      <c r="O179" s="1679" t="s">
        <v>261</v>
      </c>
      <c r="P179" s="1679" t="s">
        <v>260</v>
      </c>
      <c r="Q179" s="1680" t="s">
        <v>261</v>
      </c>
      <c r="R179" s="1529"/>
      <c r="S179" s="1681"/>
      <c r="T179" s="1681"/>
      <c r="U179" s="1569"/>
      <c r="W179" s="1569"/>
      <c r="X179" s="1570"/>
    </row>
    <row r="180" spans="2:24">
      <c r="B180" s="1682" t="s">
        <v>666</v>
      </c>
      <c r="C180" s="1683">
        <v>8140</v>
      </c>
      <c r="D180" s="1683">
        <v>8142</v>
      </c>
      <c r="E180" s="1684"/>
      <c r="F180" s="1685">
        <v>1054.5</v>
      </c>
      <c r="G180" s="1685"/>
      <c r="H180" s="1686">
        <v>1078</v>
      </c>
      <c r="I180" s="1687"/>
      <c r="J180" s="1688">
        <v>1088</v>
      </c>
      <c r="K180" s="1685">
        <f>1088*1.0212</f>
        <v>1111.0656000000001</v>
      </c>
      <c r="L180" s="1685">
        <f t="shared" ref="L180:L204" si="5">K180*1.0724</f>
        <v>1191.5067494400002</v>
      </c>
      <c r="M180" s="1678"/>
      <c r="N180" s="1689" t="s">
        <v>260</v>
      </c>
      <c r="O180" s="1689" t="s">
        <v>261</v>
      </c>
      <c r="P180" s="1689" t="s">
        <v>260</v>
      </c>
      <c r="Q180" s="1690" t="s">
        <v>261</v>
      </c>
      <c r="R180" s="1529"/>
      <c r="S180" s="1681"/>
      <c r="T180" s="1681"/>
      <c r="U180" s="1569"/>
      <c r="W180" s="1569"/>
      <c r="X180" s="1570"/>
    </row>
    <row r="181" spans="2:24">
      <c r="B181" s="1682" t="s">
        <v>666</v>
      </c>
      <c r="C181" s="1683">
        <v>8140</v>
      </c>
      <c r="D181" s="1683">
        <v>8143</v>
      </c>
      <c r="E181" s="1684"/>
      <c r="F181" s="1685">
        <v>1054.5</v>
      </c>
      <c r="G181" s="1685"/>
      <c r="H181" s="1686">
        <v>1078</v>
      </c>
      <c r="I181" s="1687"/>
      <c r="J181" s="1688">
        <v>1088</v>
      </c>
      <c r="K181" s="1691">
        <f>1088*1.0212</f>
        <v>1111.0656000000001</v>
      </c>
      <c r="L181" s="1691">
        <f t="shared" si="5"/>
        <v>1191.5067494400002</v>
      </c>
      <c r="M181" s="1678"/>
      <c r="N181" s="1689" t="s">
        <v>260</v>
      </c>
      <c r="O181" s="1689" t="s">
        <v>261</v>
      </c>
      <c r="P181" s="1689" t="s">
        <v>260</v>
      </c>
      <c r="Q181" s="1690" t="s">
        <v>261</v>
      </c>
      <c r="R181" s="1529"/>
      <c r="S181" s="1681"/>
      <c r="T181" s="1681"/>
      <c r="U181" s="1569"/>
      <c r="W181" s="1569"/>
      <c r="X181" s="1570"/>
    </row>
    <row r="182" spans="2:24">
      <c r="B182" s="1682" t="s">
        <v>666</v>
      </c>
      <c r="C182" s="1683">
        <v>8140</v>
      </c>
      <c r="D182" s="1683">
        <v>8144</v>
      </c>
      <c r="E182" s="1684"/>
      <c r="F182" s="1685">
        <v>1054.5</v>
      </c>
      <c r="G182" s="1685"/>
      <c r="H182" s="1686">
        <v>1078</v>
      </c>
      <c r="I182" s="1687"/>
      <c r="J182" s="1688">
        <v>1088</v>
      </c>
      <c r="K182" s="1691">
        <f>1088*1.0212</f>
        <v>1111.0656000000001</v>
      </c>
      <c r="L182" s="1691">
        <f t="shared" si="5"/>
        <v>1191.5067494400002</v>
      </c>
      <c r="M182" s="1678"/>
      <c r="N182" s="1689" t="s">
        <v>260</v>
      </c>
      <c r="O182" s="1689" t="s">
        <v>261</v>
      </c>
      <c r="P182" s="1689" t="s">
        <v>260</v>
      </c>
      <c r="Q182" s="1690" t="s">
        <v>261</v>
      </c>
      <c r="R182" s="1529"/>
      <c r="S182" s="1681"/>
      <c r="T182" s="1681"/>
      <c r="U182" s="1569"/>
      <c r="W182" s="1569"/>
      <c r="X182" s="1570"/>
    </row>
    <row r="183" spans="2:24">
      <c r="B183" s="1692" t="s">
        <v>667</v>
      </c>
      <c r="C183" s="1683">
        <v>8145</v>
      </c>
      <c r="D183" s="1683">
        <v>8146</v>
      </c>
      <c r="E183" s="1685"/>
      <c r="F183" s="1685">
        <v>1296.25</v>
      </c>
      <c r="G183" s="1685"/>
      <c r="H183" s="1685">
        <v>1325</v>
      </c>
      <c r="I183" s="1687"/>
      <c r="J183" s="1688">
        <v>1337</v>
      </c>
      <c r="K183" s="1685">
        <f t="shared" ref="K183:K204" si="6">J183*1.0212</f>
        <v>1365.3444000000002</v>
      </c>
      <c r="L183" s="1685">
        <f t="shared" si="5"/>
        <v>1464.1953345600002</v>
      </c>
      <c r="M183" s="1678"/>
      <c r="N183" s="1689" t="s">
        <v>260</v>
      </c>
      <c r="O183" s="1689" t="s">
        <v>261</v>
      </c>
      <c r="P183" s="1689" t="s">
        <v>260</v>
      </c>
      <c r="Q183" s="1690" t="s">
        <v>261</v>
      </c>
      <c r="R183" s="1529"/>
      <c r="S183" s="1681"/>
      <c r="T183" s="1681"/>
      <c r="U183" s="1569"/>
      <c r="W183" s="1569"/>
      <c r="X183" s="1570"/>
    </row>
    <row r="184" spans="2:24">
      <c r="B184" s="1692" t="s">
        <v>667</v>
      </c>
      <c r="C184" s="1683">
        <v>8145</v>
      </c>
      <c r="D184" s="1683">
        <v>8147</v>
      </c>
      <c r="E184" s="1685"/>
      <c r="F184" s="1685">
        <v>1296.25</v>
      </c>
      <c r="G184" s="1685"/>
      <c r="H184" s="1685">
        <v>1325</v>
      </c>
      <c r="I184" s="1687"/>
      <c r="J184" s="1688">
        <v>1337</v>
      </c>
      <c r="K184" s="1685">
        <f t="shared" si="6"/>
        <v>1365.3444000000002</v>
      </c>
      <c r="L184" s="1685">
        <f t="shared" si="5"/>
        <v>1464.1953345600002</v>
      </c>
      <c r="M184" s="1678"/>
      <c r="N184" s="1689" t="s">
        <v>260</v>
      </c>
      <c r="O184" s="1689" t="s">
        <v>261</v>
      </c>
      <c r="P184" s="1689" t="s">
        <v>260</v>
      </c>
      <c r="Q184" s="1690" t="s">
        <v>261</v>
      </c>
      <c r="R184" s="1529"/>
      <c r="S184" s="1681"/>
      <c r="T184" s="1681"/>
      <c r="U184" s="1569"/>
      <c r="W184" s="1569"/>
      <c r="X184" s="1570"/>
    </row>
    <row r="185" spans="2:24">
      <c r="B185" s="1692" t="s">
        <v>667</v>
      </c>
      <c r="C185" s="1683">
        <v>8145</v>
      </c>
      <c r="D185" s="1683">
        <v>8148</v>
      </c>
      <c r="E185" s="1685"/>
      <c r="F185" s="1685">
        <v>1296.25</v>
      </c>
      <c r="G185" s="1685"/>
      <c r="H185" s="1685">
        <v>1325</v>
      </c>
      <c r="I185" s="1687"/>
      <c r="J185" s="1688">
        <v>1337</v>
      </c>
      <c r="K185" s="1685">
        <f t="shared" si="6"/>
        <v>1365.3444000000002</v>
      </c>
      <c r="L185" s="1685">
        <f t="shared" si="5"/>
        <v>1464.1953345600002</v>
      </c>
      <c r="M185" s="1678"/>
      <c r="N185" s="1689" t="s">
        <v>260</v>
      </c>
      <c r="O185" s="1689" t="s">
        <v>261</v>
      </c>
      <c r="P185" s="1689" t="s">
        <v>260</v>
      </c>
      <c r="Q185" s="1690" t="s">
        <v>261</v>
      </c>
      <c r="R185" s="1529"/>
      <c r="S185" s="1681"/>
      <c r="T185" s="1681"/>
      <c r="U185" s="1569"/>
      <c r="W185" s="1569"/>
      <c r="X185" s="1570"/>
    </row>
    <row r="186" spans="2:24">
      <c r="B186" s="1692" t="s">
        <v>667</v>
      </c>
      <c r="C186" s="1683">
        <v>8145</v>
      </c>
      <c r="D186" s="1683">
        <v>8149</v>
      </c>
      <c r="E186" s="1685"/>
      <c r="F186" s="1685">
        <v>1296.25</v>
      </c>
      <c r="G186" s="1685"/>
      <c r="H186" s="1685">
        <v>1325</v>
      </c>
      <c r="I186" s="1687"/>
      <c r="J186" s="1688">
        <v>1337</v>
      </c>
      <c r="K186" s="1685">
        <f t="shared" si="6"/>
        <v>1365.3444000000002</v>
      </c>
      <c r="L186" s="1685">
        <f t="shared" si="5"/>
        <v>1464.1953345600002</v>
      </c>
      <c r="M186" s="1678"/>
      <c r="N186" s="1689" t="s">
        <v>260</v>
      </c>
      <c r="O186" s="1689" t="s">
        <v>261</v>
      </c>
      <c r="P186" s="1689" t="s">
        <v>260</v>
      </c>
      <c r="Q186" s="1690" t="s">
        <v>261</v>
      </c>
      <c r="R186" s="1529"/>
      <c r="S186" s="1681"/>
      <c r="T186" s="1681"/>
      <c r="U186" s="1569"/>
      <c r="W186" s="1569"/>
      <c r="X186" s="1570"/>
    </row>
    <row r="187" spans="2:24">
      <c r="B187" s="1682" t="s">
        <v>668</v>
      </c>
      <c r="C187" s="1683">
        <v>8150</v>
      </c>
      <c r="D187" s="1683">
        <v>8151</v>
      </c>
      <c r="E187" s="1685"/>
      <c r="F187" s="1685">
        <v>350</v>
      </c>
      <c r="G187" s="1685"/>
      <c r="H187" s="1686">
        <v>358</v>
      </c>
      <c r="I187" s="1687"/>
      <c r="J187" s="1688">
        <v>361</v>
      </c>
      <c r="K187" s="1685">
        <f t="shared" si="6"/>
        <v>368.65320000000003</v>
      </c>
      <c r="L187" s="1685">
        <f t="shared" si="5"/>
        <v>395.34369168000006</v>
      </c>
      <c r="M187" s="1678"/>
      <c r="N187" s="1689" t="s">
        <v>260</v>
      </c>
      <c r="O187" s="1689" t="s">
        <v>261</v>
      </c>
      <c r="P187" s="1689" t="s">
        <v>260</v>
      </c>
      <c r="Q187" s="1690" t="s">
        <v>261</v>
      </c>
      <c r="R187" s="1529"/>
      <c r="S187" s="1681"/>
      <c r="T187" s="1681"/>
      <c r="U187" s="1569"/>
      <c r="W187" s="1569"/>
      <c r="X187" s="1570"/>
    </row>
    <row r="188" spans="2:24">
      <c r="B188" s="1682" t="s">
        <v>668</v>
      </c>
      <c r="C188" s="1683">
        <v>8150</v>
      </c>
      <c r="D188" s="1683">
        <v>8152</v>
      </c>
      <c r="E188" s="1685"/>
      <c r="F188" s="1685">
        <v>350</v>
      </c>
      <c r="G188" s="1685"/>
      <c r="H188" s="1686">
        <v>358</v>
      </c>
      <c r="I188" s="1687"/>
      <c r="J188" s="1688">
        <v>361</v>
      </c>
      <c r="K188" s="1685">
        <f t="shared" si="6"/>
        <v>368.65320000000003</v>
      </c>
      <c r="L188" s="1685">
        <f t="shared" si="5"/>
        <v>395.34369168000006</v>
      </c>
      <c r="M188" s="1678"/>
      <c r="N188" s="1689" t="s">
        <v>260</v>
      </c>
      <c r="O188" s="1689" t="s">
        <v>261</v>
      </c>
      <c r="P188" s="1689" t="s">
        <v>260</v>
      </c>
      <c r="Q188" s="1690" t="s">
        <v>261</v>
      </c>
      <c r="R188" s="1529"/>
      <c r="S188" s="1681"/>
      <c r="T188" s="1681"/>
      <c r="U188" s="1569"/>
      <c r="W188" s="1569"/>
      <c r="X188" s="1570"/>
    </row>
    <row r="189" spans="2:24">
      <c r="B189" s="1682" t="s">
        <v>668</v>
      </c>
      <c r="C189" s="1683">
        <v>8150</v>
      </c>
      <c r="D189" s="1683">
        <v>8153</v>
      </c>
      <c r="E189" s="1685"/>
      <c r="F189" s="1685">
        <v>350</v>
      </c>
      <c r="G189" s="1685"/>
      <c r="H189" s="1686">
        <v>358</v>
      </c>
      <c r="I189" s="1687"/>
      <c r="J189" s="1688">
        <v>361</v>
      </c>
      <c r="K189" s="1685">
        <f t="shared" si="6"/>
        <v>368.65320000000003</v>
      </c>
      <c r="L189" s="1685">
        <f t="shared" si="5"/>
        <v>395.34369168000006</v>
      </c>
      <c r="M189" s="1678"/>
      <c r="N189" s="1689" t="s">
        <v>260</v>
      </c>
      <c r="O189" s="1689" t="s">
        <v>261</v>
      </c>
      <c r="P189" s="1689" t="s">
        <v>260</v>
      </c>
      <c r="Q189" s="1690" t="s">
        <v>261</v>
      </c>
      <c r="R189" s="1529"/>
      <c r="S189" s="1681"/>
      <c r="T189" s="1681"/>
      <c r="U189" s="1569"/>
      <c r="W189" s="1569"/>
      <c r="X189" s="1570"/>
    </row>
    <row r="190" spans="2:24">
      <c r="B190" s="1682" t="s">
        <v>668</v>
      </c>
      <c r="C190" s="1683">
        <v>8150</v>
      </c>
      <c r="D190" s="1683">
        <v>8154</v>
      </c>
      <c r="E190" s="1685"/>
      <c r="F190" s="1685">
        <v>350</v>
      </c>
      <c r="G190" s="1685"/>
      <c r="H190" s="1686">
        <v>358</v>
      </c>
      <c r="I190" s="1687"/>
      <c r="J190" s="1688">
        <v>361</v>
      </c>
      <c r="K190" s="1685">
        <f t="shared" si="6"/>
        <v>368.65320000000003</v>
      </c>
      <c r="L190" s="1685">
        <f t="shared" si="5"/>
        <v>395.34369168000006</v>
      </c>
      <c r="M190" s="1678"/>
      <c r="N190" s="1689" t="s">
        <v>260</v>
      </c>
      <c r="O190" s="1689" t="s">
        <v>261</v>
      </c>
      <c r="P190" s="1689" t="s">
        <v>260</v>
      </c>
      <c r="Q190" s="1690" t="s">
        <v>261</v>
      </c>
      <c r="R190" s="1529"/>
      <c r="S190" s="1681"/>
      <c r="T190" s="1681"/>
      <c r="U190" s="1569"/>
      <c r="W190" s="1569"/>
      <c r="X190" s="1570"/>
    </row>
    <row r="191" spans="2:24">
      <c r="B191" s="1682" t="s">
        <v>669</v>
      </c>
      <c r="C191" s="1683">
        <v>8155</v>
      </c>
      <c r="D191" s="1683">
        <v>8156</v>
      </c>
      <c r="E191" s="1685"/>
      <c r="F191" s="1685">
        <v>525</v>
      </c>
      <c r="G191" s="1685"/>
      <c r="H191" s="1685">
        <v>537</v>
      </c>
      <c r="I191" s="1687"/>
      <c r="J191" s="1688">
        <v>542</v>
      </c>
      <c r="K191" s="1685">
        <f t="shared" si="6"/>
        <v>553.49040000000002</v>
      </c>
      <c r="L191" s="1685">
        <f t="shared" si="5"/>
        <v>593.56310496000003</v>
      </c>
      <c r="M191" s="1678"/>
      <c r="N191" s="1689" t="s">
        <v>260</v>
      </c>
      <c r="O191" s="1689" t="s">
        <v>261</v>
      </c>
      <c r="P191" s="1689" t="s">
        <v>260</v>
      </c>
      <c r="Q191" s="1690" t="s">
        <v>261</v>
      </c>
      <c r="R191" s="1529"/>
      <c r="S191" s="1681"/>
      <c r="T191" s="1681"/>
      <c r="U191" s="1569"/>
      <c r="W191" s="1569"/>
      <c r="X191" s="1570"/>
    </row>
    <row r="192" spans="2:24">
      <c r="B192" s="1682" t="s">
        <v>669</v>
      </c>
      <c r="C192" s="1683">
        <v>8155</v>
      </c>
      <c r="D192" s="1683">
        <v>8157</v>
      </c>
      <c r="E192" s="1685"/>
      <c r="F192" s="1685">
        <v>525</v>
      </c>
      <c r="G192" s="1685"/>
      <c r="H192" s="1685">
        <v>537</v>
      </c>
      <c r="I192" s="1687"/>
      <c r="J192" s="1688">
        <v>542</v>
      </c>
      <c r="K192" s="1685">
        <f t="shared" si="6"/>
        <v>553.49040000000002</v>
      </c>
      <c r="L192" s="1685">
        <f t="shared" si="5"/>
        <v>593.56310496000003</v>
      </c>
      <c r="M192" s="1678"/>
      <c r="N192" s="1689" t="s">
        <v>260</v>
      </c>
      <c r="O192" s="1689" t="s">
        <v>261</v>
      </c>
      <c r="P192" s="1689" t="s">
        <v>260</v>
      </c>
      <c r="Q192" s="1690" t="s">
        <v>261</v>
      </c>
      <c r="R192" s="1529"/>
      <c r="S192" s="1681"/>
      <c r="T192" s="1681"/>
      <c r="U192" s="1569"/>
      <c r="W192" s="1569"/>
      <c r="X192" s="1570"/>
    </row>
    <row r="193" spans="2:24">
      <c r="B193" s="1682" t="s">
        <v>669</v>
      </c>
      <c r="C193" s="1683">
        <v>8155</v>
      </c>
      <c r="D193" s="1683">
        <v>8158</v>
      </c>
      <c r="E193" s="1685"/>
      <c r="F193" s="1685">
        <v>525</v>
      </c>
      <c r="G193" s="1685"/>
      <c r="H193" s="1685">
        <v>537</v>
      </c>
      <c r="I193" s="1687"/>
      <c r="J193" s="1688">
        <v>542</v>
      </c>
      <c r="K193" s="1685">
        <f t="shared" si="6"/>
        <v>553.49040000000002</v>
      </c>
      <c r="L193" s="1685">
        <f t="shared" si="5"/>
        <v>593.56310496000003</v>
      </c>
      <c r="M193" s="1678"/>
      <c r="N193" s="1689" t="s">
        <v>260</v>
      </c>
      <c r="O193" s="1689" t="s">
        <v>261</v>
      </c>
      <c r="P193" s="1689" t="s">
        <v>260</v>
      </c>
      <c r="Q193" s="1690" t="s">
        <v>261</v>
      </c>
      <c r="R193" s="1529"/>
      <c r="S193" s="1681"/>
      <c r="T193" s="1681"/>
      <c r="U193" s="1569"/>
      <c r="W193" s="1569"/>
      <c r="X193" s="1570"/>
    </row>
    <row r="194" spans="2:24">
      <c r="B194" s="1682" t="s">
        <v>669</v>
      </c>
      <c r="C194" s="1683">
        <v>8155</v>
      </c>
      <c r="D194" s="1683">
        <v>8159</v>
      </c>
      <c r="E194" s="1685"/>
      <c r="F194" s="1685">
        <v>525</v>
      </c>
      <c r="G194" s="1685"/>
      <c r="H194" s="1685">
        <v>537</v>
      </c>
      <c r="I194" s="1687"/>
      <c r="J194" s="1688">
        <v>542</v>
      </c>
      <c r="K194" s="1685">
        <f t="shared" si="6"/>
        <v>553.49040000000002</v>
      </c>
      <c r="L194" s="1685">
        <f t="shared" si="5"/>
        <v>593.56310496000003</v>
      </c>
      <c r="M194" s="1563"/>
      <c r="N194" s="1598" t="s">
        <v>260</v>
      </c>
      <c r="O194" s="1598" t="s">
        <v>261</v>
      </c>
      <c r="P194" s="1598" t="s">
        <v>260</v>
      </c>
      <c r="Q194" s="1690" t="s">
        <v>261</v>
      </c>
      <c r="R194" s="1529"/>
      <c r="S194" s="1681"/>
      <c r="T194" s="1681"/>
      <c r="U194" s="1569"/>
      <c r="W194" s="1569"/>
      <c r="X194" s="1570"/>
    </row>
    <row r="195" spans="2:24">
      <c r="B195" s="1580" t="s">
        <v>1250</v>
      </c>
      <c r="C195" s="1597">
        <v>2925</v>
      </c>
      <c r="D195" s="1597">
        <v>2925</v>
      </c>
      <c r="E195" s="1582">
        <v>325</v>
      </c>
      <c r="F195" s="1582">
        <v>325</v>
      </c>
      <c r="G195" s="1587"/>
      <c r="H195" s="1587">
        <v>325</v>
      </c>
      <c r="I195" s="1687"/>
      <c r="J195" s="1688">
        <v>328</v>
      </c>
      <c r="K195" s="1685">
        <f t="shared" si="6"/>
        <v>334.95360000000005</v>
      </c>
      <c r="L195" s="1685">
        <f t="shared" si="5"/>
        <v>359.20424064000008</v>
      </c>
      <c r="M195" s="1678"/>
      <c r="N195" s="1565" t="s">
        <v>260</v>
      </c>
      <c r="O195" s="1598" t="s">
        <v>261</v>
      </c>
      <c r="P195" s="1565" t="s">
        <v>260</v>
      </c>
      <c r="Q195" s="1566" t="s">
        <v>261</v>
      </c>
      <c r="R195" s="1693"/>
      <c r="S195" s="1681"/>
      <c r="T195" s="1681"/>
    </row>
    <row r="196" spans="2:24">
      <c r="B196" s="1580" t="s">
        <v>1251</v>
      </c>
      <c r="C196" s="1597">
        <v>2925</v>
      </c>
      <c r="D196" s="1597">
        <v>2926</v>
      </c>
      <c r="E196" s="1582">
        <v>325</v>
      </c>
      <c r="F196" s="1582">
        <v>325</v>
      </c>
      <c r="G196" s="1587"/>
      <c r="H196" s="1587">
        <v>325</v>
      </c>
      <c r="I196" s="1687"/>
      <c r="J196" s="1688">
        <v>328</v>
      </c>
      <c r="K196" s="1685">
        <f t="shared" si="6"/>
        <v>334.95360000000005</v>
      </c>
      <c r="L196" s="1685">
        <f t="shared" si="5"/>
        <v>359.20424064000008</v>
      </c>
      <c r="M196" s="1678"/>
      <c r="N196" s="1565" t="s">
        <v>260</v>
      </c>
      <c r="O196" s="1598" t="s">
        <v>261</v>
      </c>
      <c r="P196" s="1565" t="s">
        <v>260</v>
      </c>
      <c r="Q196" s="1566" t="s">
        <v>261</v>
      </c>
      <c r="R196" s="1693"/>
      <c r="S196" s="1681"/>
      <c r="T196" s="1681"/>
    </row>
    <row r="197" spans="2:24">
      <c r="B197" s="1580" t="s">
        <v>1252</v>
      </c>
      <c r="C197" s="1597">
        <v>2925</v>
      </c>
      <c r="D197" s="1597">
        <v>2927</v>
      </c>
      <c r="E197" s="1582">
        <v>325</v>
      </c>
      <c r="F197" s="1582">
        <v>325</v>
      </c>
      <c r="G197" s="1587"/>
      <c r="H197" s="1587">
        <v>325</v>
      </c>
      <c r="I197" s="1687"/>
      <c r="J197" s="1688">
        <v>328</v>
      </c>
      <c r="K197" s="1685">
        <f t="shared" si="6"/>
        <v>334.95360000000005</v>
      </c>
      <c r="L197" s="1685">
        <f t="shared" si="5"/>
        <v>359.20424064000008</v>
      </c>
      <c r="M197" s="1678"/>
      <c r="N197" s="1565" t="s">
        <v>260</v>
      </c>
      <c r="O197" s="1598" t="s">
        <v>261</v>
      </c>
      <c r="P197" s="1565" t="s">
        <v>260</v>
      </c>
      <c r="Q197" s="1566" t="s">
        <v>261</v>
      </c>
      <c r="R197" s="1693"/>
      <c r="S197" s="1681"/>
      <c r="T197" s="1681"/>
    </row>
    <row r="198" spans="2:24">
      <c r="B198" s="1580" t="s">
        <v>1253</v>
      </c>
      <c r="C198" s="1597">
        <v>2925</v>
      </c>
      <c r="D198" s="1597">
        <v>2928</v>
      </c>
      <c r="E198" s="1582">
        <v>325</v>
      </c>
      <c r="F198" s="1582">
        <v>325</v>
      </c>
      <c r="G198" s="1587"/>
      <c r="H198" s="1587">
        <v>325</v>
      </c>
      <c r="I198" s="1687"/>
      <c r="J198" s="1688">
        <v>328</v>
      </c>
      <c r="K198" s="1685">
        <f t="shared" si="6"/>
        <v>334.95360000000005</v>
      </c>
      <c r="L198" s="1685">
        <f t="shared" si="5"/>
        <v>359.20424064000008</v>
      </c>
      <c r="M198" s="1678"/>
      <c r="N198" s="1565" t="s">
        <v>260</v>
      </c>
      <c r="O198" s="1598" t="s">
        <v>261</v>
      </c>
      <c r="P198" s="1565" t="s">
        <v>260</v>
      </c>
      <c r="Q198" s="1566" t="s">
        <v>261</v>
      </c>
      <c r="R198" s="1693"/>
      <c r="S198" s="1681"/>
      <c r="T198" s="1681"/>
    </row>
    <row r="199" spans="2:24">
      <c r="B199" s="1580" t="s">
        <v>1254</v>
      </c>
      <c r="C199" s="1597">
        <v>2925</v>
      </c>
      <c r="D199" s="1597">
        <v>2929</v>
      </c>
      <c r="E199" s="1582">
        <v>325</v>
      </c>
      <c r="F199" s="1582">
        <v>325</v>
      </c>
      <c r="G199" s="1587"/>
      <c r="H199" s="1587">
        <v>325</v>
      </c>
      <c r="I199" s="1687"/>
      <c r="J199" s="1688">
        <v>328</v>
      </c>
      <c r="K199" s="1685">
        <f t="shared" si="6"/>
        <v>334.95360000000005</v>
      </c>
      <c r="L199" s="1685">
        <f t="shared" si="5"/>
        <v>359.20424064000008</v>
      </c>
      <c r="M199" s="1678"/>
      <c r="N199" s="1565" t="s">
        <v>260</v>
      </c>
      <c r="O199" s="1598" t="s">
        <v>261</v>
      </c>
      <c r="P199" s="1565" t="s">
        <v>260</v>
      </c>
      <c r="Q199" s="1566" t="s">
        <v>261</v>
      </c>
      <c r="R199" s="1693"/>
      <c r="S199" s="1681"/>
      <c r="T199" s="1681"/>
    </row>
    <row r="200" spans="2:24">
      <c r="B200" s="1580" t="s">
        <v>1255</v>
      </c>
      <c r="C200" s="1597">
        <v>2995</v>
      </c>
      <c r="D200" s="1597">
        <v>2995</v>
      </c>
      <c r="E200" s="1582">
        <v>650</v>
      </c>
      <c r="F200" s="1582">
        <v>650</v>
      </c>
      <c r="G200" s="1587"/>
      <c r="H200" s="1587">
        <v>650</v>
      </c>
      <c r="I200" s="1687"/>
      <c r="J200" s="1688">
        <v>656</v>
      </c>
      <c r="K200" s="1685">
        <f t="shared" si="6"/>
        <v>669.9072000000001</v>
      </c>
      <c r="L200" s="1685">
        <f t="shared" si="5"/>
        <v>718.40848128000016</v>
      </c>
      <c r="M200" s="1678"/>
      <c r="N200" s="1565" t="s">
        <v>260</v>
      </c>
      <c r="O200" s="1598" t="s">
        <v>261</v>
      </c>
      <c r="P200" s="1565" t="s">
        <v>260</v>
      </c>
      <c r="Q200" s="1566" t="s">
        <v>261</v>
      </c>
      <c r="R200" s="1693"/>
      <c r="S200" s="1681"/>
      <c r="T200" s="1681"/>
    </row>
    <row r="201" spans="2:24">
      <c r="B201" s="1580" t="s">
        <v>1256</v>
      </c>
      <c r="C201" s="1597">
        <v>2995</v>
      </c>
      <c r="D201" s="1597">
        <v>2996</v>
      </c>
      <c r="E201" s="1582">
        <v>650</v>
      </c>
      <c r="F201" s="1582">
        <v>650</v>
      </c>
      <c r="G201" s="1587"/>
      <c r="H201" s="1587">
        <v>650</v>
      </c>
      <c r="I201" s="1687"/>
      <c r="J201" s="1688">
        <v>656</v>
      </c>
      <c r="K201" s="1685">
        <f t="shared" si="6"/>
        <v>669.9072000000001</v>
      </c>
      <c r="L201" s="1685">
        <f t="shared" si="5"/>
        <v>718.40848128000016</v>
      </c>
      <c r="M201" s="1678"/>
      <c r="N201" s="1565" t="s">
        <v>260</v>
      </c>
      <c r="O201" s="1598" t="s">
        <v>261</v>
      </c>
      <c r="P201" s="1565" t="s">
        <v>260</v>
      </c>
      <c r="Q201" s="1566" t="s">
        <v>261</v>
      </c>
      <c r="R201" s="1693"/>
      <c r="S201" s="1681"/>
      <c r="T201" s="1681"/>
    </row>
    <row r="202" spans="2:24">
      <c r="B202" s="1580" t="s">
        <v>1257</v>
      </c>
      <c r="C202" s="1597">
        <v>2995</v>
      </c>
      <c r="D202" s="1597">
        <v>2997</v>
      </c>
      <c r="E202" s="1582">
        <v>650</v>
      </c>
      <c r="F202" s="1582">
        <v>650</v>
      </c>
      <c r="G202" s="1587"/>
      <c r="H202" s="1587">
        <v>650</v>
      </c>
      <c r="I202" s="1687"/>
      <c r="J202" s="1688">
        <v>656</v>
      </c>
      <c r="K202" s="1685">
        <f t="shared" si="6"/>
        <v>669.9072000000001</v>
      </c>
      <c r="L202" s="1685">
        <f t="shared" si="5"/>
        <v>718.40848128000016</v>
      </c>
      <c r="M202" s="1678"/>
      <c r="N202" s="1565" t="s">
        <v>260</v>
      </c>
      <c r="O202" s="1598" t="s">
        <v>261</v>
      </c>
      <c r="P202" s="1565" t="s">
        <v>260</v>
      </c>
      <c r="Q202" s="1566" t="s">
        <v>261</v>
      </c>
      <c r="R202" s="1693"/>
      <c r="S202" s="1681"/>
      <c r="T202" s="1681"/>
    </row>
    <row r="203" spans="2:24">
      <c r="B203" s="1580" t="s">
        <v>1258</v>
      </c>
      <c r="C203" s="1597">
        <v>2995</v>
      </c>
      <c r="D203" s="1597">
        <v>2998</v>
      </c>
      <c r="E203" s="1582">
        <v>650</v>
      </c>
      <c r="F203" s="1582">
        <v>650</v>
      </c>
      <c r="G203" s="1587"/>
      <c r="H203" s="1587">
        <v>650</v>
      </c>
      <c r="I203" s="1687"/>
      <c r="J203" s="1688">
        <v>656</v>
      </c>
      <c r="K203" s="1685">
        <f t="shared" si="6"/>
        <v>669.9072000000001</v>
      </c>
      <c r="L203" s="1685">
        <f t="shared" si="5"/>
        <v>718.40848128000016</v>
      </c>
      <c r="M203" s="1678"/>
      <c r="N203" s="1565" t="s">
        <v>260</v>
      </c>
      <c r="O203" s="1598" t="s">
        <v>261</v>
      </c>
      <c r="P203" s="1565" t="s">
        <v>260</v>
      </c>
      <c r="Q203" s="1566" t="s">
        <v>261</v>
      </c>
      <c r="R203" s="1693"/>
      <c r="S203" s="1681"/>
      <c r="T203" s="1681"/>
    </row>
    <row r="204" spans="2:24" ht="13.5" thickBot="1">
      <c r="B204" s="1694" t="s">
        <v>1259</v>
      </c>
      <c r="C204" s="1695">
        <v>2995</v>
      </c>
      <c r="D204" s="1695">
        <v>2999</v>
      </c>
      <c r="E204" s="1629">
        <v>650</v>
      </c>
      <c r="F204" s="1629">
        <v>650</v>
      </c>
      <c r="G204" s="1630"/>
      <c r="H204" s="1630">
        <v>650</v>
      </c>
      <c r="I204" s="1696"/>
      <c r="J204" s="1697">
        <v>656</v>
      </c>
      <c r="K204" s="1698">
        <f t="shared" si="6"/>
        <v>669.9072000000001</v>
      </c>
      <c r="L204" s="1698">
        <f t="shared" si="5"/>
        <v>718.40848128000016</v>
      </c>
      <c r="M204" s="1699"/>
      <c r="N204" s="1634" t="s">
        <v>260</v>
      </c>
      <c r="O204" s="1700" t="s">
        <v>261</v>
      </c>
      <c r="P204" s="1634" t="s">
        <v>260</v>
      </c>
      <c r="Q204" s="1635" t="s">
        <v>261</v>
      </c>
      <c r="R204" s="1693"/>
      <c r="S204" s="1681"/>
      <c r="T204" s="1681"/>
    </row>
    <row r="205" spans="2:24">
      <c r="R205" s="1529"/>
      <c r="S205" s="1681"/>
    </row>
    <row r="206" spans="2:24">
      <c r="R206" s="1529"/>
      <c r="S206" s="1681"/>
    </row>
    <row r="207" spans="2:24">
      <c r="R207" s="1529"/>
    </row>
    <row r="208" spans="2:24">
      <c r="R208" s="1529"/>
    </row>
    <row r="209" spans="18:18">
      <c r="R209" s="1529"/>
    </row>
    <row r="210" spans="18:18">
      <c r="R210" s="1529"/>
    </row>
    <row r="211" spans="18:18">
      <c r="R211" s="1529"/>
    </row>
    <row r="212" spans="18:18">
      <c r="R212" s="1529"/>
    </row>
    <row r="213" spans="18:18">
      <c r="R213" s="1529"/>
    </row>
    <row r="214" spans="18:18">
      <c r="R214" s="1529"/>
    </row>
    <row r="215" spans="18:18">
      <c r="R215" s="1529"/>
    </row>
    <row r="216" spans="18:18">
      <c r="R216" s="1529"/>
    </row>
    <row r="217" spans="18:18">
      <c r="R217" s="1529"/>
    </row>
    <row r="218" spans="18:18">
      <c r="R218" s="1529"/>
    </row>
    <row r="219" spans="18:18">
      <c r="R219" s="1529"/>
    </row>
    <row r="220" spans="18:18">
      <c r="R220" s="1529"/>
    </row>
    <row r="221" spans="18:18">
      <c r="R221" s="1529"/>
    </row>
    <row r="222" spans="18:18">
      <c r="R222" s="1529"/>
    </row>
    <row r="223" spans="18:18">
      <c r="R223" s="1529"/>
    </row>
    <row r="224" spans="18:18">
      <c r="R224" s="1529"/>
    </row>
    <row r="225" spans="18:18">
      <c r="R225" s="1529"/>
    </row>
    <row r="226" spans="18:18">
      <c r="R226" s="1529"/>
    </row>
    <row r="227" spans="18:18">
      <c r="R227" s="1529"/>
    </row>
    <row r="228" spans="18:18">
      <c r="R228" s="1529"/>
    </row>
    <row r="229" spans="18:18">
      <c r="R229" s="1529"/>
    </row>
    <row r="230" spans="18:18">
      <c r="R230" s="1529"/>
    </row>
    <row r="231" spans="18:18">
      <c r="R231" s="1529"/>
    </row>
    <row r="232" spans="18:18">
      <c r="R232" s="1529"/>
    </row>
    <row r="233" spans="18:18">
      <c r="R233" s="1529"/>
    </row>
    <row r="234" spans="18:18">
      <c r="R234" s="1529"/>
    </row>
    <row r="235" spans="18:18">
      <c r="R235" s="1529"/>
    </row>
    <row r="236" spans="18:18">
      <c r="R236" s="1529"/>
    </row>
    <row r="237" spans="18:18">
      <c r="R237" s="1529"/>
    </row>
    <row r="238" spans="18:18">
      <c r="R238" s="1529"/>
    </row>
    <row r="239" spans="18:18">
      <c r="R239" s="1529"/>
    </row>
    <row r="240" spans="18:18">
      <c r="R240" s="1529"/>
    </row>
    <row r="241" spans="18:18">
      <c r="R241" s="1529"/>
    </row>
    <row r="242" spans="18:18">
      <c r="R242" s="1529"/>
    </row>
    <row r="243" spans="18:18">
      <c r="R243" s="1529"/>
    </row>
    <row r="244" spans="18:18">
      <c r="R244" s="1529"/>
    </row>
    <row r="245" spans="18:18">
      <c r="R245" s="1529"/>
    </row>
    <row r="246" spans="18:18">
      <c r="R246" s="1529"/>
    </row>
    <row r="247" spans="18:18">
      <c r="R247" s="1529"/>
    </row>
    <row r="248" spans="18:18">
      <c r="R248" s="1529"/>
    </row>
    <row r="249" spans="18:18">
      <c r="R249" s="1529"/>
    </row>
    <row r="250" spans="18:18">
      <c r="R250" s="1529"/>
    </row>
    <row r="251" spans="18:18">
      <c r="R251" s="1529"/>
    </row>
    <row r="252" spans="18:18">
      <c r="R252" s="1529"/>
    </row>
    <row r="253" spans="18:18">
      <c r="R253" s="1529"/>
    </row>
    <row r="254" spans="18:18">
      <c r="R254" s="1529"/>
    </row>
    <row r="255" spans="18:18">
      <c r="R255" s="1529"/>
    </row>
    <row r="256" spans="18:18">
      <c r="R256" s="1529"/>
    </row>
    <row r="257" spans="18:18">
      <c r="R257" s="1529"/>
    </row>
    <row r="258" spans="18:18">
      <c r="R258" s="1529"/>
    </row>
    <row r="259" spans="18:18">
      <c r="R259" s="1529"/>
    </row>
    <row r="260" spans="18:18">
      <c r="R260" s="1529"/>
    </row>
    <row r="261" spans="18:18">
      <c r="R261" s="1529"/>
    </row>
    <row r="262" spans="18:18">
      <c r="R262" s="1529"/>
    </row>
    <row r="263" spans="18:18">
      <c r="R263" s="1529"/>
    </row>
    <row r="264" spans="18:18">
      <c r="R264" s="1529"/>
    </row>
    <row r="265" spans="18:18">
      <c r="R265" s="1529"/>
    </row>
    <row r="266" spans="18:18">
      <c r="R266" s="1529"/>
    </row>
    <row r="267" spans="18:18">
      <c r="R267" s="1529"/>
    </row>
    <row r="268" spans="18:18">
      <c r="R268" s="1529"/>
    </row>
    <row r="269" spans="18:18">
      <c r="R269" s="1529"/>
    </row>
    <row r="270" spans="18:18">
      <c r="R270" s="1529"/>
    </row>
    <row r="271" spans="18:18">
      <c r="R271" s="1529"/>
    </row>
    <row r="272" spans="18:18">
      <c r="R272" s="1529"/>
    </row>
    <row r="273" spans="18:18">
      <c r="R273" s="1529"/>
    </row>
    <row r="274" spans="18:18">
      <c r="R274" s="1529"/>
    </row>
    <row r="275" spans="18:18">
      <c r="R275" s="1529"/>
    </row>
    <row r="276" spans="18:18">
      <c r="R276" s="1529"/>
    </row>
    <row r="277" spans="18:18">
      <c r="R277" s="1529"/>
    </row>
    <row r="278" spans="18:18">
      <c r="R278" s="1529"/>
    </row>
    <row r="279" spans="18:18">
      <c r="R279" s="1529"/>
    </row>
    <row r="280" spans="18:18">
      <c r="R280" s="1529"/>
    </row>
    <row r="281" spans="18:18">
      <c r="R281" s="1529"/>
    </row>
    <row r="282" spans="18:18">
      <c r="R282" s="1529"/>
    </row>
    <row r="283" spans="18:18">
      <c r="R283" s="1529"/>
    </row>
    <row r="284" spans="18:18">
      <c r="R284" s="1529"/>
    </row>
    <row r="285" spans="18:18">
      <c r="R285" s="1529"/>
    </row>
    <row r="286" spans="18:18">
      <c r="R286" s="1529"/>
    </row>
    <row r="287" spans="18:18">
      <c r="R287" s="1529"/>
    </row>
    <row r="288" spans="18:18">
      <c r="R288" s="1529"/>
    </row>
    <row r="289" spans="18:18">
      <c r="R289" s="1529"/>
    </row>
    <row r="290" spans="18:18">
      <c r="R290" s="1529"/>
    </row>
    <row r="291" spans="18:18">
      <c r="R291" s="1529"/>
    </row>
    <row r="292" spans="18:18">
      <c r="R292" s="1529"/>
    </row>
    <row r="293" spans="18:18">
      <c r="R293" s="1529"/>
    </row>
    <row r="294" spans="18:18">
      <c r="R294" s="1529"/>
    </row>
    <row r="295" spans="18:18">
      <c r="R295" s="1529"/>
    </row>
    <row r="296" spans="18:18">
      <c r="R296" s="1529"/>
    </row>
  </sheetData>
  <mergeCells count="5">
    <mergeCell ref="B2:D2"/>
    <mergeCell ref="T2:X2"/>
    <mergeCell ref="B163:D163"/>
    <mergeCell ref="B171:D171"/>
    <mergeCell ref="B178:D178"/>
  </mergeCells>
  <pageMargins left="0.7" right="0.7" top="0.75" bottom="0.75" header="0.3" footer="0.3"/>
  <pageSetup paperSize="9" orientation="portrait" horizontalDpi="300" verticalDpi="300" r:id="rId1"/>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99AAE-8EE7-481C-A496-DC6983225123}">
  <sheetPr>
    <tabColor rgb="FF92D050"/>
  </sheetPr>
  <dimension ref="A1:X194"/>
  <sheetViews>
    <sheetView topLeftCell="A37" workbookViewId="0">
      <selection activeCell="B56" sqref="B56"/>
    </sheetView>
  </sheetViews>
  <sheetFormatPr defaultColWidth="9.125" defaultRowHeight="12.75"/>
  <cols>
    <col min="1" max="1" width="4.125" style="1529" customWidth="1"/>
    <col min="2" max="2" width="46.5" style="1529" customWidth="1"/>
    <col min="3" max="3" width="12.125" style="1701" hidden="1" customWidth="1"/>
    <col min="4" max="4" width="20.125" style="1701" hidden="1" customWidth="1"/>
    <col min="5" max="8" width="11.875" style="1702" hidden="1" customWidth="1"/>
    <col min="9" max="9" width="11.875" style="1703" hidden="1" customWidth="1"/>
    <col min="10" max="11" width="11.875" style="1702" hidden="1" customWidth="1"/>
    <col min="12" max="13" width="11.875" style="1702" customWidth="1"/>
    <col min="14" max="16" width="11.5" style="1529" customWidth="1"/>
    <col min="17" max="17" width="10.875" style="1529" customWidth="1"/>
    <col min="18" max="18" width="10.875" style="1704" customWidth="1"/>
    <col min="19" max="19" width="10.875" style="1529" customWidth="1"/>
    <col min="20" max="20" width="20.875" style="1529" bestFit="1" customWidth="1"/>
    <col min="21" max="21" width="29.625" style="1529" bestFit="1" customWidth="1"/>
    <col min="22" max="22" width="17.5" style="1529" customWidth="1"/>
    <col min="23" max="23" width="13.625" style="1529" customWidth="1"/>
    <col min="24" max="24" width="24.5" style="1529" customWidth="1"/>
    <col min="25" max="25" width="12.5" style="1529" bestFit="1" customWidth="1"/>
    <col min="26" max="26" width="9.125" style="1529"/>
    <col min="27" max="27" width="12.5" style="1529" bestFit="1" customWidth="1"/>
    <col min="28" max="16384" width="9.125" style="1529"/>
  </cols>
  <sheetData>
    <row r="1" spans="1:24" ht="13.5" thickBot="1">
      <c r="A1" s="1704"/>
    </row>
    <row r="2" spans="1:24" ht="13.5" thickBot="1">
      <c r="B2" s="1705" t="s">
        <v>608</v>
      </c>
      <c r="C2" s="1706"/>
      <c r="D2" s="1706"/>
      <c r="E2" s="1707"/>
      <c r="F2" s="1707"/>
      <c r="G2" s="1707"/>
      <c r="H2" s="1707"/>
      <c r="I2" s="1708"/>
      <c r="J2" s="1707"/>
      <c r="K2" s="1707"/>
      <c r="L2" s="1707"/>
      <c r="M2" s="1707"/>
      <c r="N2" s="1705"/>
      <c r="O2" s="1705"/>
      <c r="P2" s="1705"/>
      <c r="Q2" s="1709"/>
      <c r="R2" s="1538"/>
      <c r="T2" s="1710" t="s">
        <v>384</v>
      </c>
      <c r="U2" s="1710"/>
      <c r="V2" s="1710"/>
      <c r="W2" s="1710"/>
      <c r="X2" s="1710"/>
    </row>
    <row r="3" spans="1:24" ht="39" thickBot="1">
      <c r="B3" s="1711" t="s">
        <v>1</v>
      </c>
      <c r="C3" s="1712" t="s">
        <v>2</v>
      </c>
      <c r="D3" s="1713" t="s">
        <v>3</v>
      </c>
      <c r="E3" s="1714">
        <v>2018</v>
      </c>
      <c r="F3" s="1715">
        <v>43466</v>
      </c>
      <c r="G3" s="1716">
        <v>43647</v>
      </c>
      <c r="H3" s="1715">
        <v>43831</v>
      </c>
      <c r="I3" s="1717">
        <v>44013</v>
      </c>
      <c r="J3" s="1717">
        <v>44197</v>
      </c>
      <c r="K3" s="1718">
        <v>2022</v>
      </c>
      <c r="L3" s="1718">
        <v>2023</v>
      </c>
      <c r="M3" s="1718">
        <v>2024</v>
      </c>
      <c r="N3" s="1719" t="s">
        <v>5</v>
      </c>
      <c r="O3" s="1719" t="s">
        <v>1292</v>
      </c>
      <c r="P3" s="1719" t="s">
        <v>10</v>
      </c>
      <c r="Q3" s="1719" t="s">
        <v>11</v>
      </c>
      <c r="R3" s="1528"/>
      <c r="T3" s="1530" t="s">
        <v>385</v>
      </c>
      <c r="U3" s="1531" t="s">
        <v>386</v>
      </c>
      <c r="V3" s="1531" t="s">
        <v>387</v>
      </c>
      <c r="W3" s="1531" t="s">
        <v>388</v>
      </c>
      <c r="X3" s="1531" t="s">
        <v>389</v>
      </c>
    </row>
    <row r="4" spans="1:24" ht="13.5" thickBot="1">
      <c r="B4" s="1532" t="s">
        <v>432</v>
      </c>
      <c r="C4" s="1533"/>
      <c r="D4" s="1533"/>
      <c r="E4" s="1534"/>
      <c r="F4" s="1535"/>
      <c r="G4" s="1534"/>
      <c r="H4" s="1535"/>
      <c r="I4" s="1536"/>
      <c r="J4" s="1534"/>
      <c r="K4" s="1534"/>
      <c r="L4" s="1534"/>
      <c r="M4" s="1534"/>
      <c r="N4" s="1534"/>
      <c r="O4" s="1534"/>
      <c r="P4" s="1534"/>
      <c r="Q4" s="1537"/>
      <c r="R4" s="1538"/>
      <c r="T4" s="1539"/>
      <c r="U4" s="1540"/>
      <c r="V4" s="1540"/>
      <c r="W4" s="1540"/>
      <c r="X4" s="1541"/>
    </row>
    <row r="5" spans="1:24">
      <c r="B5" s="1542" t="s">
        <v>609</v>
      </c>
      <c r="C5" s="1543" t="s">
        <v>64</v>
      </c>
      <c r="D5" s="1543" t="s">
        <v>64</v>
      </c>
      <c r="E5" s="1544">
        <v>0.16300000000000001</v>
      </c>
      <c r="F5" s="1544">
        <v>0.17199999999999999</v>
      </c>
      <c r="G5" s="1545">
        <v>0.17100000000000001</v>
      </c>
      <c r="H5" s="1544">
        <v>0.17499999999999999</v>
      </c>
      <c r="I5" s="1546">
        <v>0.17399999999999999</v>
      </c>
      <c r="J5" s="1547">
        <v>0.17499999999999999</v>
      </c>
      <c r="K5" s="1545">
        <v>0.17899999999999999</v>
      </c>
      <c r="L5" s="1545">
        <v>0.192</v>
      </c>
      <c r="M5" s="1545">
        <f>L5</f>
        <v>0.192</v>
      </c>
      <c r="N5" s="1549" t="s">
        <v>260</v>
      </c>
      <c r="O5" s="1550" t="s">
        <v>261</v>
      </c>
      <c r="P5" s="1550" t="s">
        <v>261</v>
      </c>
      <c r="Q5" s="1551" t="s">
        <v>261</v>
      </c>
      <c r="R5" s="1552"/>
      <c r="T5" s="1553" t="s">
        <v>610</v>
      </c>
      <c r="U5" s="1554"/>
      <c r="V5" s="1555"/>
      <c r="W5" s="1554"/>
      <c r="X5" s="1556"/>
    </row>
    <row r="6" spans="1:24">
      <c r="B6" s="1557" t="s">
        <v>589</v>
      </c>
      <c r="C6" s="1558" t="s">
        <v>64</v>
      </c>
      <c r="D6" s="1558" t="s">
        <v>64</v>
      </c>
      <c r="E6" s="1559">
        <v>0.192</v>
      </c>
      <c r="F6" s="1559">
        <v>0.20399999999999999</v>
      </c>
      <c r="G6" s="1560">
        <v>0.20399999999999999</v>
      </c>
      <c r="H6" s="1559">
        <v>0.20899999999999999</v>
      </c>
      <c r="I6" s="1561">
        <v>0.20699999999999999</v>
      </c>
      <c r="J6" s="1562">
        <v>0.20899999999999999</v>
      </c>
      <c r="K6" s="1560">
        <v>0.21299999999999999</v>
      </c>
      <c r="L6" s="1560">
        <v>0.22800000000000001</v>
      </c>
      <c r="M6" s="1560">
        <f t="shared" ref="M6:M14" si="0">L6</f>
        <v>0.22800000000000001</v>
      </c>
      <c r="N6" s="1564" t="s">
        <v>260</v>
      </c>
      <c r="O6" s="1565" t="s">
        <v>261</v>
      </c>
      <c r="P6" s="1565" t="s">
        <v>261</v>
      </c>
      <c r="Q6" s="1566" t="s">
        <v>261</v>
      </c>
      <c r="R6" s="1567"/>
      <c r="T6" s="1568"/>
      <c r="U6" s="1569"/>
      <c r="W6" s="1569"/>
      <c r="X6" s="1570"/>
    </row>
    <row r="7" spans="1:24">
      <c r="B7" s="1557" t="s">
        <v>590</v>
      </c>
      <c r="C7" s="1558" t="s">
        <v>64</v>
      </c>
      <c r="D7" s="1558" t="s">
        <v>64</v>
      </c>
      <c r="E7" s="1559">
        <v>0.32600000000000001</v>
      </c>
      <c r="F7" s="1559">
        <v>0.34599999999999997</v>
      </c>
      <c r="G7" s="1560">
        <v>0.34599999999999997</v>
      </c>
      <c r="H7" s="1559">
        <v>0.35499999999999998</v>
      </c>
      <c r="I7" s="1561">
        <v>0.35215999999999997</v>
      </c>
      <c r="J7" s="1562">
        <v>0.35499999999999998</v>
      </c>
      <c r="K7" s="1560">
        <v>0.36299999999999999</v>
      </c>
      <c r="L7" s="1560">
        <v>0.38800000000000001</v>
      </c>
      <c r="M7" s="1560">
        <f t="shared" si="0"/>
        <v>0.38800000000000001</v>
      </c>
      <c r="N7" s="1564" t="s">
        <v>260</v>
      </c>
      <c r="O7" s="1565" t="s">
        <v>261</v>
      </c>
      <c r="P7" s="1565" t="s">
        <v>261</v>
      </c>
      <c r="Q7" s="1566" t="s">
        <v>261</v>
      </c>
      <c r="R7" s="1572"/>
      <c r="T7" s="1568"/>
      <c r="U7" s="1569"/>
      <c r="W7" s="1569"/>
      <c r="X7" s="1570"/>
    </row>
    <row r="8" spans="1:24">
      <c r="B8" s="1557" t="s">
        <v>611</v>
      </c>
      <c r="C8" s="1558" t="s">
        <v>64</v>
      </c>
      <c r="D8" s="1558" t="s">
        <v>64</v>
      </c>
      <c r="E8" s="1559">
        <v>1.5</v>
      </c>
      <c r="F8" s="1559">
        <v>1.5</v>
      </c>
      <c r="G8" s="1560">
        <v>1.5</v>
      </c>
      <c r="H8" s="1559">
        <v>1.5</v>
      </c>
      <c r="I8" s="1561">
        <v>1.5</v>
      </c>
      <c r="J8" s="1562">
        <v>1.5</v>
      </c>
      <c r="K8" s="1560">
        <v>2.4500000000000002</v>
      </c>
      <c r="L8" s="1560">
        <v>2.6</v>
      </c>
      <c r="M8" s="1560">
        <f t="shared" si="0"/>
        <v>2.6</v>
      </c>
      <c r="N8" s="1564" t="s">
        <v>260</v>
      </c>
      <c r="O8" s="1565" t="s">
        <v>261</v>
      </c>
      <c r="P8" s="1565" t="s">
        <v>261</v>
      </c>
      <c r="Q8" s="1566" t="s">
        <v>261</v>
      </c>
      <c r="R8" s="1567"/>
      <c r="T8" s="1568"/>
      <c r="U8" s="1569"/>
      <c r="W8" s="1569"/>
      <c r="X8" s="1570"/>
    </row>
    <row r="9" spans="1:24">
      <c r="B9" s="1720" t="s">
        <v>612</v>
      </c>
      <c r="C9" s="1558" t="s">
        <v>64</v>
      </c>
      <c r="D9" s="1558" t="s">
        <v>64</v>
      </c>
      <c r="E9" s="1721"/>
      <c r="F9" s="1721"/>
      <c r="G9" s="1722"/>
      <c r="H9" s="1721"/>
      <c r="I9" s="1723"/>
      <c r="J9" s="1724"/>
      <c r="K9" s="1722"/>
      <c r="L9" s="1722">
        <v>2.6</v>
      </c>
      <c r="M9" s="1722">
        <f t="shared" si="0"/>
        <v>2.6</v>
      </c>
      <c r="N9" s="1564" t="s">
        <v>260</v>
      </c>
      <c r="O9" s="1565" t="s">
        <v>261</v>
      </c>
      <c r="P9" s="1565" t="s">
        <v>261</v>
      </c>
      <c r="Q9" s="1566" t="s">
        <v>261</v>
      </c>
      <c r="R9" s="1567"/>
      <c r="T9" s="1568"/>
      <c r="U9" s="1569"/>
      <c r="W9" s="1569"/>
      <c r="X9" s="1570"/>
    </row>
    <row r="10" spans="1:24">
      <c r="B10" s="1720" t="s">
        <v>613</v>
      </c>
      <c r="C10" s="1558" t="s">
        <v>64</v>
      </c>
      <c r="D10" s="1558" t="s">
        <v>64</v>
      </c>
      <c r="E10" s="1721"/>
      <c r="F10" s="1721"/>
      <c r="G10" s="1722"/>
      <c r="H10" s="1721"/>
      <c r="I10" s="1723"/>
      <c r="J10" s="1724"/>
      <c r="K10" s="1722"/>
      <c r="L10" s="1722">
        <v>2.6</v>
      </c>
      <c r="M10" s="1722">
        <f t="shared" si="0"/>
        <v>2.6</v>
      </c>
      <c r="N10" s="1564" t="s">
        <v>260</v>
      </c>
      <c r="O10" s="1565" t="s">
        <v>261</v>
      </c>
      <c r="P10" s="1565" t="s">
        <v>261</v>
      </c>
      <c r="Q10" s="1566" t="s">
        <v>261</v>
      </c>
      <c r="R10" s="1567"/>
      <c r="T10" s="1568"/>
      <c r="U10" s="1569"/>
      <c r="W10" s="1569"/>
      <c r="X10" s="1570"/>
    </row>
    <row r="11" spans="1:24">
      <c r="B11" s="1557" t="s">
        <v>614</v>
      </c>
      <c r="C11" s="1558" t="s">
        <v>64</v>
      </c>
      <c r="D11" s="1558" t="s">
        <v>64</v>
      </c>
      <c r="E11" s="1559"/>
      <c r="F11" s="1559"/>
      <c r="G11" s="1560"/>
      <c r="H11" s="1559"/>
      <c r="I11" s="1561"/>
      <c r="J11" s="1562"/>
      <c r="K11" s="1560"/>
      <c r="L11" s="1560">
        <v>2.6</v>
      </c>
      <c r="M11" s="1560">
        <f t="shared" si="0"/>
        <v>2.6</v>
      </c>
      <c r="N11" s="1564" t="s">
        <v>260</v>
      </c>
      <c r="O11" s="1565" t="s">
        <v>261</v>
      </c>
      <c r="P11" s="1565" t="s">
        <v>261</v>
      </c>
      <c r="Q11" s="1566" t="s">
        <v>261</v>
      </c>
      <c r="R11" s="1567"/>
      <c r="T11" s="1568"/>
      <c r="U11" s="1569"/>
      <c r="W11" s="1569"/>
      <c r="X11" s="1570"/>
    </row>
    <row r="12" spans="1:24">
      <c r="B12" s="1557" t="s">
        <v>615</v>
      </c>
      <c r="C12" s="1558" t="s">
        <v>64</v>
      </c>
      <c r="D12" s="1558" t="s">
        <v>64</v>
      </c>
      <c r="E12" s="1559"/>
      <c r="F12" s="1559"/>
      <c r="G12" s="1560"/>
      <c r="H12" s="1559"/>
      <c r="I12" s="1561"/>
      <c r="J12" s="1562"/>
      <c r="K12" s="1560"/>
      <c r="L12" s="1560">
        <v>0.186</v>
      </c>
      <c r="M12" s="1560">
        <f t="shared" si="0"/>
        <v>0.186</v>
      </c>
      <c r="N12" s="1564" t="s">
        <v>260</v>
      </c>
      <c r="O12" s="1565" t="s">
        <v>261</v>
      </c>
      <c r="P12" s="1565" t="s">
        <v>261</v>
      </c>
      <c r="Q12" s="1566" t="s">
        <v>261</v>
      </c>
      <c r="R12" s="1567"/>
      <c r="T12" s="1568"/>
      <c r="U12" s="1569"/>
      <c r="W12" s="1569"/>
      <c r="X12" s="1570"/>
    </row>
    <row r="13" spans="1:24">
      <c r="B13" s="1557" t="s">
        <v>616</v>
      </c>
      <c r="C13" s="1558" t="s">
        <v>64</v>
      </c>
      <c r="D13" s="1558" t="s">
        <v>64</v>
      </c>
      <c r="E13" s="1559"/>
      <c r="F13" s="1559"/>
      <c r="G13" s="1560"/>
      <c r="H13" s="1559"/>
      <c r="I13" s="1561"/>
      <c r="J13" s="1562"/>
      <c r="K13" s="1560"/>
      <c r="L13" s="1560">
        <v>0.223</v>
      </c>
      <c r="M13" s="1560">
        <f t="shared" si="0"/>
        <v>0.223</v>
      </c>
      <c r="N13" s="1564" t="s">
        <v>260</v>
      </c>
      <c r="O13" s="1565" t="s">
        <v>261</v>
      </c>
      <c r="P13" s="1565" t="s">
        <v>261</v>
      </c>
      <c r="Q13" s="1566" t="s">
        <v>261</v>
      </c>
      <c r="R13" s="1567"/>
      <c r="T13" s="1568"/>
      <c r="U13" s="1569"/>
      <c r="W13" s="1569"/>
      <c r="X13" s="1570"/>
    </row>
    <row r="14" spans="1:24" ht="13.5" thickBot="1">
      <c r="B14" s="1627" t="s">
        <v>617</v>
      </c>
      <c r="C14" s="1664" t="s">
        <v>64</v>
      </c>
      <c r="D14" s="1664" t="s">
        <v>64</v>
      </c>
      <c r="E14" s="1725"/>
      <c r="F14" s="1725"/>
      <c r="G14" s="1726"/>
      <c r="H14" s="1725"/>
      <c r="I14" s="1727"/>
      <c r="J14" s="1728"/>
      <c r="K14" s="1726"/>
      <c r="L14" s="1726">
        <v>0.186</v>
      </c>
      <c r="M14" s="1726">
        <f t="shared" si="0"/>
        <v>0.186</v>
      </c>
      <c r="N14" s="1729" t="s">
        <v>260</v>
      </c>
      <c r="O14" s="1634" t="s">
        <v>261</v>
      </c>
      <c r="P14" s="1634" t="s">
        <v>261</v>
      </c>
      <c r="Q14" s="1635" t="s">
        <v>261</v>
      </c>
      <c r="R14" s="1567"/>
      <c r="T14" s="1568"/>
      <c r="U14" s="1569"/>
      <c r="W14" s="1569"/>
      <c r="X14" s="1570"/>
    </row>
    <row r="15" spans="1:24" ht="13.5" thickBot="1">
      <c r="B15" s="1574" t="s">
        <v>439</v>
      </c>
      <c r="C15" s="1575"/>
      <c r="D15" s="1575"/>
      <c r="E15" s="1575"/>
      <c r="F15" s="1576"/>
      <c r="G15" s="1575"/>
      <c r="H15" s="1576"/>
      <c r="I15" s="1577"/>
      <c r="J15" s="1578"/>
      <c r="K15" s="1575"/>
      <c r="L15" s="1575"/>
      <c r="M15" s="1575"/>
      <c r="N15" s="1575"/>
      <c r="O15" s="1575"/>
      <c r="P15" s="1575"/>
      <c r="Q15" s="1579"/>
      <c r="R15" s="1538"/>
      <c r="T15" s="1568"/>
      <c r="U15" s="1569"/>
      <c r="W15" s="1569"/>
      <c r="X15" s="1570"/>
    </row>
    <row r="16" spans="1:24" s="342" customFormat="1">
      <c r="B16" s="1730" t="s">
        <v>633</v>
      </c>
      <c r="C16" s="1731">
        <v>8445</v>
      </c>
      <c r="D16" s="1731">
        <v>8447</v>
      </c>
      <c r="E16" s="1619"/>
      <c r="F16" s="1732"/>
      <c r="G16" s="1733"/>
      <c r="H16" s="1732"/>
      <c r="I16" s="1621"/>
      <c r="J16" s="1622"/>
      <c r="K16" s="1620">
        <v>71.040000000000006</v>
      </c>
      <c r="L16" s="1620">
        <f>K16*1.0724</f>
        <v>76.183296000000013</v>
      </c>
      <c r="M16" s="1734" t="s">
        <v>64</v>
      </c>
      <c r="N16" s="1735" t="s">
        <v>261</v>
      </c>
      <c r="O16" s="1735" t="s">
        <v>261</v>
      </c>
      <c r="P16" s="1735" t="s">
        <v>261</v>
      </c>
      <c r="Q16" s="1736" t="s">
        <v>261</v>
      </c>
      <c r="R16" s="341"/>
      <c r="T16" s="343"/>
      <c r="U16" s="344"/>
      <c r="W16" s="344"/>
      <c r="X16" s="345"/>
    </row>
    <row r="17" spans="2:24">
      <c r="B17" s="1737" t="s">
        <v>618</v>
      </c>
      <c r="C17" s="1738">
        <v>8103</v>
      </c>
      <c r="D17" s="1738">
        <v>8103</v>
      </c>
      <c r="E17" s="1739" t="s">
        <v>64</v>
      </c>
      <c r="F17" s="1740" t="s">
        <v>64</v>
      </c>
      <c r="G17" s="1741"/>
      <c r="H17" s="1740"/>
      <c r="I17" s="1742"/>
      <c r="J17" s="1743"/>
      <c r="K17" s="1744"/>
      <c r="L17" s="1744"/>
      <c r="M17" s="1563" t="s">
        <v>64</v>
      </c>
      <c r="N17" s="1745" t="s">
        <v>261</v>
      </c>
      <c r="O17" s="1745" t="s">
        <v>261</v>
      </c>
      <c r="P17" s="1745" t="s">
        <v>261</v>
      </c>
      <c r="Q17" s="1746" t="s">
        <v>261</v>
      </c>
      <c r="R17" s="1567"/>
      <c r="T17" s="1568"/>
      <c r="U17" s="1569"/>
      <c r="W17" s="1569"/>
      <c r="X17" s="1570"/>
    </row>
    <row r="18" spans="2:24">
      <c r="B18" s="1580" t="s">
        <v>619</v>
      </c>
      <c r="C18" s="1581">
        <v>7230</v>
      </c>
      <c r="D18" s="1581">
        <v>7231</v>
      </c>
      <c r="E18" s="1582">
        <v>15</v>
      </c>
      <c r="F18" s="1583">
        <v>16</v>
      </c>
      <c r="G18" s="1584"/>
      <c r="H18" s="1583">
        <v>16</v>
      </c>
      <c r="I18" s="1585">
        <v>16</v>
      </c>
      <c r="J18" s="1586">
        <v>16</v>
      </c>
      <c r="K18" s="1587">
        <v>17</v>
      </c>
      <c r="L18" s="1587">
        <v>18</v>
      </c>
      <c r="M18" s="1563">
        <f>L18</f>
        <v>18</v>
      </c>
      <c r="N18" s="1588" t="s">
        <v>260</v>
      </c>
      <c r="O18" s="1588" t="s">
        <v>260</v>
      </c>
      <c r="P18" s="1588" t="s">
        <v>260</v>
      </c>
      <c r="Q18" s="1589" t="s">
        <v>260</v>
      </c>
      <c r="R18" s="1567"/>
      <c r="T18" s="1568"/>
      <c r="U18" s="1569"/>
      <c r="W18" s="1569"/>
      <c r="X18" s="1570"/>
    </row>
    <row r="19" spans="2:24">
      <c r="B19" s="1580" t="s">
        <v>620</v>
      </c>
      <c r="C19" s="1581">
        <v>7230</v>
      </c>
      <c r="D19" s="1581">
        <v>7232</v>
      </c>
      <c r="E19" s="1582">
        <v>15</v>
      </c>
      <c r="F19" s="1583">
        <v>16</v>
      </c>
      <c r="G19" s="1584"/>
      <c r="H19" s="1583">
        <v>16</v>
      </c>
      <c r="I19" s="1585">
        <v>16</v>
      </c>
      <c r="J19" s="1586">
        <v>16</v>
      </c>
      <c r="K19" s="1587">
        <v>17</v>
      </c>
      <c r="L19" s="1587">
        <v>18</v>
      </c>
      <c r="M19" s="1563">
        <f t="shared" ref="M19:M44" si="1">L19</f>
        <v>18</v>
      </c>
      <c r="N19" s="1588" t="s">
        <v>260</v>
      </c>
      <c r="O19" s="1588" t="s">
        <v>260</v>
      </c>
      <c r="P19" s="1588" t="s">
        <v>260</v>
      </c>
      <c r="Q19" s="1589" t="s">
        <v>260</v>
      </c>
      <c r="R19" s="1567"/>
      <c r="T19" s="1568"/>
      <c r="U19" s="1569"/>
      <c r="W19" s="1569"/>
      <c r="X19" s="1570"/>
    </row>
    <row r="20" spans="2:24">
      <c r="B20" s="1580" t="s">
        <v>621</v>
      </c>
      <c r="C20" s="1581">
        <v>7230</v>
      </c>
      <c r="D20" s="1581">
        <v>7233</v>
      </c>
      <c r="E20" s="1582">
        <v>15</v>
      </c>
      <c r="F20" s="1583">
        <v>16</v>
      </c>
      <c r="G20" s="1584"/>
      <c r="H20" s="1583">
        <v>16</v>
      </c>
      <c r="I20" s="1585">
        <v>16</v>
      </c>
      <c r="J20" s="1586">
        <v>16</v>
      </c>
      <c r="K20" s="1587">
        <v>17</v>
      </c>
      <c r="L20" s="1587">
        <v>18</v>
      </c>
      <c r="M20" s="1563">
        <f t="shared" si="1"/>
        <v>18</v>
      </c>
      <c r="N20" s="1588" t="s">
        <v>260</v>
      </c>
      <c r="O20" s="1588" t="s">
        <v>260</v>
      </c>
      <c r="P20" s="1588" t="s">
        <v>260</v>
      </c>
      <c r="Q20" s="1589" t="s">
        <v>260</v>
      </c>
      <c r="R20" s="1567"/>
      <c r="T20" s="1568"/>
      <c r="U20" s="1569"/>
      <c r="W20" s="1569"/>
      <c r="X20" s="1570"/>
    </row>
    <row r="21" spans="2:24">
      <c r="B21" s="1580" t="s">
        <v>622</v>
      </c>
      <c r="C21" s="1581">
        <v>7230</v>
      </c>
      <c r="D21" s="1581">
        <v>7234</v>
      </c>
      <c r="E21" s="1582">
        <v>15</v>
      </c>
      <c r="F21" s="1583">
        <v>16</v>
      </c>
      <c r="G21" s="1584"/>
      <c r="H21" s="1583">
        <v>16</v>
      </c>
      <c r="I21" s="1585">
        <v>16</v>
      </c>
      <c r="J21" s="1586">
        <v>16</v>
      </c>
      <c r="K21" s="1587">
        <v>17</v>
      </c>
      <c r="L21" s="1587">
        <v>18</v>
      </c>
      <c r="M21" s="1563">
        <f t="shared" si="1"/>
        <v>18</v>
      </c>
      <c r="N21" s="1588" t="s">
        <v>260</v>
      </c>
      <c r="O21" s="1588" t="s">
        <v>260</v>
      </c>
      <c r="P21" s="1588" t="s">
        <v>260</v>
      </c>
      <c r="Q21" s="1589" t="s">
        <v>260</v>
      </c>
      <c r="R21" s="1567"/>
      <c r="T21" s="1568"/>
      <c r="U21" s="1569"/>
      <c r="W21" s="1569"/>
      <c r="X21" s="1570"/>
    </row>
    <row r="22" spans="2:24">
      <c r="B22" s="1580" t="s">
        <v>592</v>
      </c>
      <c r="C22" s="1581">
        <v>7240</v>
      </c>
      <c r="D22" s="1581">
        <v>7241</v>
      </c>
      <c r="E22" s="1582">
        <v>25</v>
      </c>
      <c r="F22" s="1583">
        <v>26</v>
      </c>
      <c r="G22" s="1584"/>
      <c r="H22" s="1583">
        <v>27</v>
      </c>
      <c r="I22" s="1585">
        <v>27</v>
      </c>
      <c r="J22" s="1586">
        <v>27</v>
      </c>
      <c r="K22" s="1587">
        <v>28</v>
      </c>
      <c r="L22" s="1587">
        <v>30</v>
      </c>
      <c r="M22" s="1563">
        <f t="shared" si="1"/>
        <v>30</v>
      </c>
      <c r="N22" s="1588" t="s">
        <v>260</v>
      </c>
      <c r="O22" s="1588" t="s">
        <v>260</v>
      </c>
      <c r="P22" s="1588" t="s">
        <v>260</v>
      </c>
      <c r="Q22" s="1589" t="s">
        <v>260</v>
      </c>
      <c r="R22" s="1567"/>
      <c r="T22" s="1568"/>
      <c r="U22" s="1569"/>
      <c r="W22" s="1569"/>
      <c r="X22" s="1570"/>
    </row>
    <row r="23" spans="2:24">
      <c r="B23" s="1580" t="s">
        <v>593</v>
      </c>
      <c r="C23" s="1581">
        <v>7240</v>
      </c>
      <c r="D23" s="1581">
        <v>7242</v>
      </c>
      <c r="E23" s="1582">
        <v>25</v>
      </c>
      <c r="F23" s="1583">
        <v>26</v>
      </c>
      <c r="G23" s="1584"/>
      <c r="H23" s="1583">
        <v>27</v>
      </c>
      <c r="I23" s="1585">
        <v>27</v>
      </c>
      <c r="J23" s="1586">
        <v>27</v>
      </c>
      <c r="K23" s="1587">
        <v>28</v>
      </c>
      <c r="L23" s="1587">
        <v>30</v>
      </c>
      <c r="M23" s="1563">
        <f t="shared" si="1"/>
        <v>30</v>
      </c>
      <c r="N23" s="1588" t="s">
        <v>260</v>
      </c>
      <c r="O23" s="1588" t="s">
        <v>260</v>
      </c>
      <c r="P23" s="1588" t="s">
        <v>260</v>
      </c>
      <c r="Q23" s="1589" t="s">
        <v>260</v>
      </c>
      <c r="R23" s="1567"/>
      <c r="T23" s="1568"/>
      <c r="U23" s="1569"/>
      <c r="W23" s="1569"/>
      <c r="X23" s="1570"/>
    </row>
    <row r="24" spans="2:24">
      <c r="B24" s="1580" t="s">
        <v>594</v>
      </c>
      <c r="C24" s="1581">
        <v>7240</v>
      </c>
      <c r="D24" s="1581">
        <v>7243</v>
      </c>
      <c r="E24" s="1582">
        <v>25</v>
      </c>
      <c r="F24" s="1583">
        <v>26</v>
      </c>
      <c r="G24" s="1584"/>
      <c r="H24" s="1583">
        <v>27</v>
      </c>
      <c r="I24" s="1585">
        <v>27</v>
      </c>
      <c r="J24" s="1586">
        <v>27</v>
      </c>
      <c r="K24" s="1587">
        <v>28</v>
      </c>
      <c r="L24" s="1587">
        <v>30</v>
      </c>
      <c r="M24" s="1563">
        <f t="shared" si="1"/>
        <v>30</v>
      </c>
      <c r="N24" s="1588" t="s">
        <v>260</v>
      </c>
      <c r="O24" s="1588" t="s">
        <v>260</v>
      </c>
      <c r="P24" s="1588" t="s">
        <v>260</v>
      </c>
      <c r="Q24" s="1589" t="s">
        <v>260</v>
      </c>
      <c r="R24" s="1567"/>
      <c r="T24" s="1568"/>
      <c r="U24" s="1569"/>
      <c r="W24" s="1569"/>
      <c r="X24" s="1570"/>
    </row>
    <row r="25" spans="2:24">
      <c r="B25" s="1580" t="s">
        <v>595</v>
      </c>
      <c r="C25" s="1581">
        <v>7240</v>
      </c>
      <c r="D25" s="1581">
        <v>7244</v>
      </c>
      <c r="E25" s="1582">
        <v>25</v>
      </c>
      <c r="F25" s="1583">
        <v>26</v>
      </c>
      <c r="G25" s="1584"/>
      <c r="H25" s="1583">
        <v>27</v>
      </c>
      <c r="I25" s="1585">
        <v>27</v>
      </c>
      <c r="J25" s="1586">
        <v>27</v>
      </c>
      <c r="K25" s="1587">
        <v>28</v>
      </c>
      <c r="L25" s="1587">
        <v>30</v>
      </c>
      <c r="M25" s="1563">
        <f t="shared" si="1"/>
        <v>30</v>
      </c>
      <c r="N25" s="1588" t="s">
        <v>260</v>
      </c>
      <c r="O25" s="1588" t="s">
        <v>260</v>
      </c>
      <c r="P25" s="1588" t="s">
        <v>260</v>
      </c>
      <c r="Q25" s="1589" t="s">
        <v>260</v>
      </c>
      <c r="R25" s="1567"/>
      <c r="T25" s="1568"/>
      <c r="U25" s="1569"/>
      <c r="W25" s="1569"/>
      <c r="X25" s="1570"/>
    </row>
    <row r="26" spans="2:24">
      <c r="B26" s="1590" t="s">
        <v>623</v>
      </c>
      <c r="C26" s="1591">
        <v>2870</v>
      </c>
      <c r="D26" s="1591">
        <v>2870</v>
      </c>
      <c r="E26" s="1592">
        <v>133.5</v>
      </c>
      <c r="F26" s="1592">
        <v>131.72</v>
      </c>
      <c r="G26" s="1593">
        <v>129.54</v>
      </c>
      <c r="H26" s="1592">
        <v>129.54</v>
      </c>
      <c r="I26" s="1594">
        <v>126.49</v>
      </c>
      <c r="J26" s="1595">
        <v>126.49</v>
      </c>
      <c r="K26" s="1593">
        <v>129.16999999999999</v>
      </c>
      <c r="L26" s="1593">
        <v>138.24</v>
      </c>
      <c r="M26" s="1563">
        <f t="shared" si="1"/>
        <v>138.24</v>
      </c>
      <c r="N26" s="1588" t="s">
        <v>260</v>
      </c>
      <c r="O26" s="1588" t="s">
        <v>260</v>
      </c>
      <c r="P26" s="1588" t="s">
        <v>260</v>
      </c>
      <c r="Q26" s="1589" t="s">
        <v>260</v>
      </c>
      <c r="R26" s="1567"/>
      <c r="T26" s="1568"/>
      <c r="U26" s="1569"/>
      <c r="W26" s="1569"/>
      <c r="X26" s="1570"/>
    </row>
    <row r="27" spans="2:24">
      <c r="B27" s="1590" t="s">
        <v>624</v>
      </c>
      <c r="C27" s="1591">
        <v>2870</v>
      </c>
      <c r="D27" s="1591">
        <v>2871</v>
      </c>
      <c r="E27" s="1592">
        <v>112.5</v>
      </c>
      <c r="F27" s="1592">
        <v>117.32</v>
      </c>
      <c r="G27" s="1593">
        <v>122.14</v>
      </c>
      <c r="H27" s="1592">
        <v>122.14</v>
      </c>
      <c r="I27" s="1594">
        <v>126.49</v>
      </c>
      <c r="J27" s="1595">
        <v>126.49</v>
      </c>
      <c r="K27" s="1593">
        <v>129.16999999999999</v>
      </c>
      <c r="L27" s="1593">
        <v>138.24</v>
      </c>
      <c r="M27" s="1563">
        <f t="shared" si="1"/>
        <v>138.24</v>
      </c>
      <c r="N27" s="1588" t="s">
        <v>260</v>
      </c>
      <c r="O27" s="1588" t="s">
        <v>260</v>
      </c>
      <c r="P27" s="1588" t="s">
        <v>260</v>
      </c>
      <c r="Q27" s="1589" t="s">
        <v>260</v>
      </c>
      <c r="R27" s="1567"/>
      <c r="T27" s="1568"/>
      <c r="U27" s="1569"/>
      <c r="W27" s="1569"/>
      <c r="X27" s="1570"/>
    </row>
    <row r="28" spans="2:24">
      <c r="B28" s="1590" t="s">
        <v>625</v>
      </c>
      <c r="C28" s="1591">
        <v>2870</v>
      </c>
      <c r="D28" s="1591">
        <v>2872</v>
      </c>
      <c r="E28" s="1592">
        <v>112.5</v>
      </c>
      <c r="F28" s="1592">
        <v>117.32</v>
      </c>
      <c r="G28" s="1593">
        <v>122.14</v>
      </c>
      <c r="H28" s="1592">
        <v>122.14</v>
      </c>
      <c r="I28" s="1594">
        <v>126.49</v>
      </c>
      <c r="J28" s="1595">
        <v>126.49</v>
      </c>
      <c r="K28" s="1593">
        <v>129.16999999999999</v>
      </c>
      <c r="L28" s="1593">
        <v>138.24</v>
      </c>
      <c r="M28" s="1563">
        <f t="shared" si="1"/>
        <v>138.24</v>
      </c>
      <c r="N28" s="1588" t="s">
        <v>260</v>
      </c>
      <c r="O28" s="1588" t="s">
        <v>260</v>
      </c>
      <c r="P28" s="1588" t="s">
        <v>260</v>
      </c>
      <c r="Q28" s="1589" t="s">
        <v>260</v>
      </c>
      <c r="R28" s="1567"/>
      <c r="T28" s="1568"/>
      <c r="U28" s="1569"/>
      <c r="W28" s="1569"/>
      <c r="X28" s="1570"/>
    </row>
    <row r="29" spans="2:24">
      <c r="B29" s="1590" t="s">
        <v>626</v>
      </c>
      <c r="C29" s="1591">
        <v>2870</v>
      </c>
      <c r="D29" s="1591">
        <v>2873</v>
      </c>
      <c r="E29" s="1592">
        <v>133.5</v>
      </c>
      <c r="F29" s="1592">
        <v>131.72</v>
      </c>
      <c r="G29" s="1593">
        <v>129.54</v>
      </c>
      <c r="H29" s="1592">
        <v>129.54</v>
      </c>
      <c r="I29" s="1594">
        <v>126.49</v>
      </c>
      <c r="J29" s="1595">
        <v>126.49</v>
      </c>
      <c r="K29" s="1593">
        <v>129.16999999999999</v>
      </c>
      <c r="L29" s="1593">
        <v>138.24</v>
      </c>
      <c r="M29" s="1563">
        <f t="shared" si="1"/>
        <v>138.24</v>
      </c>
      <c r="N29" s="1588" t="s">
        <v>260</v>
      </c>
      <c r="O29" s="1588" t="s">
        <v>260</v>
      </c>
      <c r="P29" s="1588" t="s">
        <v>260</v>
      </c>
      <c r="Q29" s="1589" t="s">
        <v>260</v>
      </c>
      <c r="R29" s="1567"/>
      <c r="T29" s="1568"/>
      <c r="U29" s="1569"/>
      <c r="W29" s="1569"/>
      <c r="X29" s="1570"/>
    </row>
    <row r="30" spans="2:24">
      <c r="B30" s="1590" t="s">
        <v>627</v>
      </c>
      <c r="C30" s="1591">
        <v>2870</v>
      </c>
      <c r="D30" s="1591">
        <v>2874</v>
      </c>
      <c r="E30" s="1592">
        <v>133.5</v>
      </c>
      <c r="F30" s="1592">
        <v>131.72</v>
      </c>
      <c r="G30" s="1593">
        <v>129.54</v>
      </c>
      <c r="H30" s="1592">
        <v>129.54</v>
      </c>
      <c r="I30" s="1594">
        <v>126.49</v>
      </c>
      <c r="J30" s="1595">
        <v>126.49</v>
      </c>
      <c r="K30" s="1593">
        <v>129.16999999999999</v>
      </c>
      <c r="L30" s="1593">
        <v>138.24</v>
      </c>
      <c r="M30" s="1563">
        <f t="shared" si="1"/>
        <v>138.24</v>
      </c>
      <c r="N30" s="1588" t="s">
        <v>260</v>
      </c>
      <c r="O30" s="1588" t="s">
        <v>260</v>
      </c>
      <c r="P30" s="1588" t="s">
        <v>260</v>
      </c>
      <c r="Q30" s="1589" t="s">
        <v>260</v>
      </c>
      <c r="R30" s="1567"/>
      <c r="T30" s="1568"/>
      <c r="U30" s="1569"/>
      <c r="W30" s="1569"/>
      <c r="X30" s="1570"/>
    </row>
    <row r="31" spans="2:24">
      <c r="B31" s="1596" t="s">
        <v>628</v>
      </c>
      <c r="C31" s="1597">
        <v>2450</v>
      </c>
      <c r="D31" s="1597">
        <v>2450</v>
      </c>
      <c r="E31" s="1592">
        <v>170</v>
      </c>
      <c r="F31" s="1592">
        <v>164.66</v>
      </c>
      <c r="G31" s="1593">
        <v>158.63</v>
      </c>
      <c r="H31" s="1592">
        <v>158.63</v>
      </c>
      <c r="I31" s="1594">
        <v>151.35</v>
      </c>
      <c r="J31" s="1595">
        <v>151.35</v>
      </c>
      <c r="K31" s="1593">
        <v>154.56</v>
      </c>
      <c r="L31" s="1593">
        <v>165.41</v>
      </c>
      <c r="M31" s="1563">
        <f t="shared" si="1"/>
        <v>165.41</v>
      </c>
      <c r="N31" s="1588" t="s">
        <v>260</v>
      </c>
      <c r="O31" s="1588" t="s">
        <v>260</v>
      </c>
      <c r="P31" s="1588" t="s">
        <v>260</v>
      </c>
      <c r="Q31" s="1589" t="s">
        <v>260</v>
      </c>
      <c r="R31" s="1567"/>
      <c r="T31" s="1568"/>
      <c r="U31" s="1569"/>
      <c r="W31" s="1569"/>
      <c r="X31" s="1570"/>
    </row>
    <row r="32" spans="2:24">
      <c r="B32" s="1590" t="s">
        <v>629</v>
      </c>
      <c r="C32" s="1591">
        <v>2450</v>
      </c>
      <c r="D32" s="1591">
        <v>2451</v>
      </c>
      <c r="E32" s="1592">
        <v>131.75</v>
      </c>
      <c r="F32" s="1592">
        <v>138.41</v>
      </c>
      <c r="G32" s="1593">
        <v>145.13999999999999</v>
      </c>
      <c r="H32" s="1592">
        <v>145.13999999999999</v>
      </c>
      <c r="I32" s="1594">
        <v>151.35</v>
      </c>
      <c r="J32" s="1595">
        <v>151.35</v>
      </c>
      <c r="K32" s="1593">
        <v>154.56</v>
      </c>
      <c r="L32" s="1593">
        <v>165.41</v>
      </c>
      <c r="M32" s="1563">
        <f t="shared" si="1"/>
        <v>165.41</v>
      </c>
      <c r="N32" s="1588" t="s">
        <v>260</v>
      </c>
      <c r="O32" s="1588" t="s">
        <v>260</v>
      </c>
      <c r="P32" s="1588" t="s">
        <v>260</v>
      </c>
      <c r="Q32" s="1589" t="s">
        <v>260</v>
      </c>
      <c r="R32" s="1567"/>
      <c r="T32" s="1568"/>
      <c r="U32" s="1569"/>
      <c r="W32" s="1569"/>
      <c r="X32" s="1570"/>
    </row>
    <row r="33" spans="2:24">
      <c r="B33" s="1590" t="s">
        <v>630</v>
      </c>
      <c r="C33" s="1591">
        <v>2450</v>
      </c>
      <c r="D33" s="1591">
        <v>2452</v>
      </c>
      <c r="E33" s="1592">
        <v>131.75</v>
      </c>
      <c r="F33" s="1592">
        <v>138.41</v>
      </c>
      <c r="G33" s="1593">
        <v>145.13999999999999</v>
      </c>
      <c r="H33" s="1592">
        <v>145.13999999999999</v>
      </c>
      <c r="I33" s="1594">
        <v>151.35</v>
      </c>
      <c r="J33" s="1595">
        <v>151.35</v>
      </c>
      <c r="K33" s="1593">
        <v>154.56</v>
      </c>
      <c r="L33" s="1593">
        <v>165.41</v>
      </c>
      <c r="M33" s="1563">
        <f t="shared" si="1"/>
        <v>165.41</v>
      </c>
      <c r="N33" s="1588" t="s">
        <v>260</v>
      </c>
      <c r="O33" s="1588" t="s">
        <v>260</v>
      </c>
      <c r="P33" s="1588" t="s">
        <v>260</v>
      </c>
      <c r="Q33" s="1589" t="s">
        <v>260</v>
      </c>
      <c r="R33" s="1567"/>
      <c r="T33" s="1568"/>
      <c r="U33" s="1569"/>
      <c r="W33" s="1569"/>
      <c r="X33" s="1570"/>
    </row>
    <row r="34" spans="2:24">
      <c r="B34" s="1590" t="s">
        <v>631</v>
      </c>
      <c r="C34" s="1591">
        <v>2450</v>
      </c>
      <c r="D34" s="1591">
        <v>2453</v>
      </c>
      <c r="E34" s="1592">
        <v>170</v>
      </c>
      <c r="F34" s="1592">
        <v>164.66</v>
      </c>
      <c r="G34" s="1593">
        <v>158.63</v>
      </c>
      <c r="H34" s="1592">
        <v>158.63</v>
      </c>
      <c r="I34" s="1594">
        <v>151.35</v>
      </c>
      <c r="J34" s="1595">
        <v>151.35</v>
      </c>
      <c r="K34" s="1593">
        <v>154.56</v>
      </c>
      <c r="L34" s="1593">
        <v>165.41</v>
      </c>
      <c r="M34" s="1563">
        <f t="shared" si="1"/>
        <v>165.41</v>
      </c>
      <c r="N34" s="1588" t="s">
        <v>260</v>
      </c>
      <c r="O34" s="1588" t="s">
        <v>260</v>
      </c>
      <c r="P34" s="1588" t="s">
        <v>260</v>
      </c>
      <c r="Q34" s="1589" t="s">
        <v>260</v>
      </c>
      <c r="R34" s="1567"/>
      <c r="T34" s="1568"/>
      <c r="U34" s="1569"/>
      <c r="W34" s="1569"/>
      <c r="X34" s="1570"/>
    </row>
    <row r="35" spans="2:24">
      <c r="B35" s="1590" t="s">
        <v>632</v>
      </c>
      <c r="C35" s="1591">
        <v>2450</v>
      </c>
      <c r="D35" s="1591">
        <v>2454</v>
      </c>
      <c r="E35" s="1592">
        <v>170</v>
      </c>
      <c r="F35" s="1592">
        <v>164.66</v>
      </c>
      <c r="G35" s="1593">
        <v>158.63</v>
      </c>
      <c r="H35" s="1592">
        <v>158.63</v>
      </c>
      <c r="I35" s="1594">
        <v>151.35</v>
      </c>
      <c r="J35" s="1595">
        <v>151.35</v>
      </c>
      <c r="K35" s="1593">
        <v>154.56</v>
      </c>
      <c r="L35" s="1593">
        <v>165.41</v>
      </c>
      <c r="M35" s="1563">
        <f t="shared" si="1"/>
        <v>165.41</v>
      </c>
      <c r="N35" s="1588" t="s">
        <v>260</v>
      </c>
      <c r="O35" s="1588" t="s">
        <v>260</v>
      </c>
      <c r="P35" s="1588" t="s">
        <v>260</v>
      </c>
      <c r="Q35" s="1589" t="s">
        <v>260</v>
      </c>
      <c r="R35" s="1567"/>
      <c r="T35" s="1568"/>
      <c r="U35" s="1569"/>
      <c r="W35" s="1569"/>
      <c r="X35" s="1570"/>
    </row>
    <row r="36" spans="2:24">
      <c r="B36" s="1590" t="s">
        <v>1167</v>
      </c>
      <c r="C36" s="1591">
        <v>1013</v>
      </c>
      <c r="D36" s="1591">
        <v>1013</v>
      </c>
      <c r="E36" s="1592"/>
      <c r="F36" s="1592"/>
      <c r="G36" s="1593"/>
      <c r="H36" s="1592"/>
      <c r="I36" s="1594"/>
      <c r="J36" s="1595"/>
      <c r="K36" s="1593"/>
      <c r="L36" s="1593">
        <v>0</v>
      </c>
      <c r="M36" s="1563">
        <f t="shared" si="1"/>
        <v>0</v>
      </c>
      <c r="N36" s="1588" t="s">
        <v>260</v>
      </c>
      <c r="O36" s="1588" t="s">
        <v>261</v>
      </c>
      <c r="P36" s="1588" t="s">
        <v>260</v>
      </c>
      <c r="Q36" s="1589" t="s">
        <v>261</v>
      </c>
      <c r="R36" s="1567"/>
      <c r="T36" s="1568"/>
      <c r="U36" s="1569"/>
      <c r="W36" s="1569"/>
      <c r="X36" s="1570"/>
    </row>
    <row r="37" spans="2:24">
      <c r="B37" s="1557" t="s">
        <v>634</v>
      </c>
      <c r="C37" s="1591">
        <v>7250</v>
      </c>
      <c r="D37" s="1591">
        <v>7251</v>
      </c>
      <c r="E37" s="1602">
        <v>50</v>
      </c>
      <c r="F37" s="1592">
        <v>53</v>
      </c>
      <c r="G37" s="1593"/>
      <c r="H37" s="1592">
        <v>54</v>
      </c>
      <c r="I37" s="1594">
        <v>54</v>
      </c>
      <c r="J37" s="1595">
        <v>54</v>
      </c>
      <c r="K37" s="1593">
        <v>55</v>
      </c>
      <c r="L37" s="1593">
        <v>59</v>
      </c>
      <c r="M37" s="1563">
        <f t="shared" si="1"/>
        <v>59</v>
      </c>
      <c r="N37" s="1588" t="s">
        <v>260</v>
      </c>
      <c r="O37" s="1588" t="s">
        <v>260</v>
      </c>
      <c r="P37" s="1588" t="s">
        <v>260</v>
      </c>
      <c r="Q37" s="1589" t="s">
        <v>260</v>
      </c>
      <c r="R37" s="1567"/>
      <c r="T37" s="1568"/>
      <c r="U37" s="1569"/>
      <c r="W37" s="1569"/>
      <c r="X37" s="1570"/>
    </row>
    <row r="38" spans="2:24">
      <c r="B38" s="1557" t="s">
        <v>635</v>
      </c>
      <c r="C38" s="1591">
        <v>7250</v>
      </c>
      <c r="D38" s="1591">
        <v>7252</v>
      </c>
      <c r="E38" s="1602">
        <v>50</v>
      </c>
      <c r="F38" s="1592">
        <v>53</v>
      </c>
      <c r="G38" s="1593"/>
      <c r="H38" s="1592">
        <v>54</v>
      </c>
      <c r="I38" s="1594">
        <v>54</v>
      </c>
      <c r="J38" s="1595">
        <v>54</v>
      </c>
      <c r="K38" s="1593">
        <v>55</v>
      </c>
      <c r="L38" s="1593">
        <v>59</v>
      </c>
      <c r="M38" s="1563">
        <f t="shared" si="1"/>
        <v>59</v>
      </c>
      <c r="N38" s="1588" t="s">
        <v>260</v>
      </c>
      <c r="O38" s="1588" t="s">
        <v>260</v>
      </c>
      <c r="P38" s="1588" t="s">
        <v>260</v>
      </c>
      <c r="Q38" s="1589" t="s">
        <v>260</v>
      </c>
      <c r="R38" s="1567"/>
      <c r="T38" s="1568"/>
      <c r="U38" s="1569"/>
      <c r="W38" s="1569"/>
      <c r="X38" s="1570"/>
    </row>
    <row r="39" spans="2:24">
      <c r="B39" s="1557" t="s">
        <v>636</v>
      </c>
      <c r="C39" s="1591">
        <v>7250</v>
      </c>
      <c r="D39" s="1591">
        <v>7253</v>
      </c>
      <c r="E39" s="1602">
        <v>50</v>
      </c>
      <c r="F39" s="1592">
        <v>53</v>
      </c>
      <c r="G39" s="1593"/>
      <c r="H39" s="1592">
        <v>54</v>
      </c>
      <c r="I39" s="1594">
        <v>54</v>
      </c>
      <c r="J39" s="1595">
        <v>54</v>
      </c>
      <c r="K39" s="1593">
        <v>55</v>
      </c>
      <c r="L39" s="1593">
        <v>59</v>
      </c>
      <c r="M39" s="1563">
        <f t="shared" si="1"/>
        <v>59</v>
      </c>
      <c r="N39" s="1588" t="s">
        <v>260</v>
      </c>
      <c r="O39" s="1588" t="s">
        <v>260</v>
      </c>
      <c r="P39" s="1588" t="s">
        <v>260</v>
      </c>
      <c r="Q39" s="1589" t="s">
        <v>260</v>
      </c>
      <c r="R39" s="1567"/>
      <c r="T39" s="1568"/>
      <c r="U39" s="1569"/>
      <c r="W39" s="1569"/>
      <c r="X39" s="1570"/>
    </row>
    <row r="40" spans="2:24">
      <c r="B40" s="1557" t="s">
        <v>637</v>
      </c>
      <c r="C40" s="1591">
        <v>7250</v>
      </c>
      <c r="D40" s="1591">
        <v>7254</v>
      </c>
      <c r="E40" s="1602">
        <v>50</v>
      </c>
      <c r="F40" s="1592">
        <v>53</v>
      </c>
      <c r="G40" s="1593"/>
      <c r="H40" s="1592">
        <v>54</v>
      </c>
      <c r="I40" s="1594">
        <v>54</v>
      </c>
      <c r="J40" s="1595">
        <v>54</v>
      </c>
      <c r="K40" s="1593">
        <v>55</v>
      </c>
      <c r="L40" s="1593">
        <v>59</v>
      </c>
      <c r="M40" s="1563">
        <f t="shared" si="1"/>
        <v>59</v>
      </c>
      <c r="N40" s="1588" t="s">
        <v>260</v>
      </c>
      <c r="O40" s="1588" t="s">
        <v>260</v>
      </c>
      <c r="P40" s="1588" t="s">
        <v>260</v>
      </c>
      <c r="Q40" s="1589" t="s">
        <v>260</v>
      </c>
      <c r="R40" s="1567"/>
      <c r="T40" s="1568"/>
      <c r="U40" s="1569"/>
      <c r="W40" s="1569"/>
      <c r="X40" s="1570"/>
    </row>
    <row r="41" spans="2:24">
      <c r="B41" s="1557" t="s">
        <v>596</v>
      </c>
      <c r="C41" s="1591">
        <v>7260</v>
      </c>
      <c r="D41" s="1591">
        <v>7261</v>
      </c>
      <c r="E41" s="1602">
        <v>75</v>
      </c>
      <c r="F41" s="1592">
        <v>79</v>
      </c>
      <c r="G41" s="1593"/>
      <c r="H41" s="1592">
        <v>81</v>
      </c>
      <c r="I41" s="1594">
        <v>81</v>
      </c>
      <c r="J41" s="1595">
        <v>81</v>
      </c>
      <c r="K41" s="1593">
        <v>83</v>
      </c>
      <c r="L41" s="1593">
        <v>89</v>
      </c>
      <c r="M41" s="1563">
        <f t="shared" si="1"/>
        <v>89</v>
      </c>
      <c r="N41" s="1588" t="s">
        <v>260</v>
      </c>
      <c r="O41" s="1588" t="s">
        <v>260</v>
      </c>
      <c r="P41" s="1588" t="s">
        <v>260</v>
      </c>
      <c r="Q41" s="1589" t="s">
        <v>260</v>
      </c>
      <c r="R41" s="1567"/>
      <c r="T41" s="1568"/>
      <c r="U41" s="1569"/>
      <c r="W41" s="1569"/>
      <c r="X41" s="1570"/>
    </row>
    <row r="42" spans="2:24">
      <c r="B42" s="1557" t="s">
        <v>597</v>
      </c>
      <c r="C42" s="1591">
        <v>7260</v>
      </c>
      <c r="D42" s="1591">
        <v>7262</v>
      </c>
      <c r="E42" s="1602">
        <v>75</v>
      </c>
      <c r="F42" s="1592">
        <v>79</v>
      </c>
      <c r="G42" s="1593"/>
      <c r="H42" s="1592">
        <v>81</v>
      </c>
      <c r="I42" s="1594">
        <v>81</v>
      </c>
      <c r="J42" s="1595">
        <v>81</v>
      </c>
      <c r="K42" s="1593">
        <v>83</v>
      </c>
      <c r="L42" s="1593">
        <v>89</v>
      </c>
      <c r="M42" s="1563">
        <f t="shared" si="1"/>
        <v>89</v>
      </c>
      <c r="N42" s="1588" t="s">
        <v>260</v>
      </c>
      <c r="O42" s="1588" t="s">
        <v>260</v>
      </c>
      <c r="P42" s="1588" t="s">
        <v>260</v>
      </c>
      <c r="Q42" s="1589" t="s">
        <v>260</v>
      </c>
      <c r="R42" s="1567"/>
      <c r="T42" s="1568"/>
      <c r="U42" s="1569"/>
      <c r="W42" s="1569"/>
      <c r="X42" s="1570"/>
    </row>
    <row r="43" spans="2:24">
      <c r="B43" s="1557" t="s">
        <v>598</v>
      </c>
      <c r="C43" s="1591">
        <v>7260</v>
      </c>
      <c r="D43" s="1591">
        <v>7263</v>
      </c>
      <c r="E43" s="1602">
        <v>75</v>
      </c>
      <c r="F43" s="1592">
        <v>79</v>
      </c>
      <c r="G43" s="1593"/>
      <c r="H43" s="1592">
        <v>81</v>
      </c>
      <c r="I43" s="1594">
        <v>81</v>
      </c>
      <c r="J43" s="1595">
        <v>81</v>
      </c>
      <c r="K43" s="1593">
        <v>83</v>
      </c>
      <c r="L43" s="1593">
        <v>89</v>
      </c>
      <c r="M43" s="1563">
        <f t="shared" si="1"/>
        <v>89</v>
      </c>
      <c r="N43" s="1588" t="s">
        <v>260</v>
      </c>
      <c r="O43" s="1588" t="s">
        <v>260</v>
      </c>
      <c r="P43" s="1588" t="s">
        <v>260</v>
      </c>
      <c r="Q43" s="1589" t="s">
        <v>260</v>
      </c>
      <c r="R43" s="1567"/>
      <c r="T43" s="1568"/>
      <c r="U43" s="1569"/>
      <c r="W43" s="1569"/>
      <c r="X43" s="1570"/>
    </row>
    <row r="44" spans="2:24">
      <c r="B44" s="1557" t="s">
        <v>599</v>
      </c>
      <c r="C44" s="1591">
        <v>7260</v>
      </c>
      <c r="D44" s="1591">
        <v>7264</v>
      </c>
      <c r="E44" s="1602">
        <v>75</v>
      </c>
      <c r="F44" s="1592">
        <v>79</v>
      </c>
      <c r="G44" s="1593"/>
      <c r="H44" s="1592">
        <v>81</v>
      </c>
      <c r="I44" s="1594">
        <v>81</v>
      </c>
      <c r="J44" s="1595">
        <v>81</v>
      </c>
      <c r="K44" s="1593">
        <v>83</v>
      </c>
      <c r="L44" s="1593">
        <v>89</v>
      </c>
      <c r="M44" s="1563">
        <f t="shared" si="1"/>
        <v>89</v>
      </c>
      <c r="N44" s="1588" t="s">
        <v>260</v>
      </c>
      <c r="O44" s="1588" t="s">
        <v>260</v>
      </c>
      <c r="P44" s="1588" t="s">
        <v>260</v>
      </c>
      <c r="Q44" s="1589" t="s">
        <v>260</v>
      </c>
      <c r="R44" s="1567"/>
      <c r="T44" s="1568"/>
      <c r="U44" s="1569"/>
      <c r="W44" s="1569"/>
      <c r="X44" s="1570"/>
    </row>
    <row r="45" spans="2:24">
      <c r="B45" s="1600" t="s">
        <v>1177</v>
      </c>
      <c r="C45" s="1601">
        <v>3695</v>
      </c>
      <c r="D45" s="1601">
        <v>3696</v>
      </c>
      <c r="E45" s="1602"/>
      <c r="F45" s="1592"/>
      <c r="G45" s="1593"/>
      <c r="H45" s="1592"/>
      <c r="I45" s="1594"/>
      <c r="J45" s="1595"/>
      <c r="K45" s="1593"/>
      <c r="L45" s="1603"/>
      <c r="M45" s="1604"/>
      <c r="N45" s="1605" t="s">
        <v>260</v>
      </c>
      <c r="O45" s="1605" t="s">
        <v>261</v>
      </c>
      <c r="P45" s="1605" t="s">
        <v>260</v>
      </c>
      <c r="Q45" s="1606" t="s">
        <v>260</v>
      </c>
      <c r="R45" s="1567"/>
      <c r="T45" s="1568"/>
      <c r="U45" s="1569"/>
      <c r="W45" s="1569"/>
      <c r="X45" s="1570"/>
    </row>
    <row r="46" spans="2:24">
      <c r="B46" s="1600" t="s">
        <v>1178</v>
      </c>
      <c r="C46" s="1601">
        <v>3695</v>
      </c>
      <c r="D46" s="1601">
        <v>3697</v>
      </c>
      <c r="E46" s="1602"/>
      <c r="F46" s="1592"/>
      <c r="G46" s="1593"/>
      <c r="H46" s="1592"/>
      <c r="I46" s="1594"/>
      <c r="J46" s="1595"/>
      <c r="K46" s="1593"/>
      <c r="L46" s="1603"/>
      <c r="M46" s="1604"/>
      <c r="N46" s="1605" t="s">
        <v>260</v>
      </c>
      <c r="O46" s="1605" t="s">
        <v>261</v>
      </c>
      <c r="P46" s="1605" t="s">
        <v>260</v>
      </c>
      <c r="Q46" s="1606" t="s">
        <v>260</v>
      </c>
      <c r="R46" s="1567"/>
      <c r="T46" s="1568"/>
      <c r="U46" s="1569"/>
      <c r="W46" s="1569"/>
      <c r="X46" s="1570"/>
    </row>
    <row r="47" spans="2:24">
      <c r="B47" s="1600" t="s">
        <v>1179</v>
      </c>
      <c r="C47" s="1601">
        <v>3695</v>
      </c>
      <c r="D47" s="1601">
        <v>3698</v>
      </c>
      <c r="E47" s="1602"/>
      <c r="F47" s="1592"/>
      <c r="G47" s="1593"/>
      <c r="H47" s="1592"/>
      <c r="I47" s="1594"/>
      <c r="J47" s="1595"/>
      <c r="K47" s="1593"/>
      <c r="L47" s="1603"/>
      <c r="M47" s="1604"/>
      <c r="N47" s="1605" t="s">
        <v>260</v>
      </c>
      <c r="O47" s="1605" t="s">
        <v>261</v>
      </c>
      <c r="P47" s="1605" t="s">
        <v>260</v>
      </c>
      <c r="Q47" s="1606" t="s">
        <v>260</v>
      </c>
      <c r="R47" s="1567"/>
      <c r="T47" s="1568"/>
      <c r="U47" s="1569"/>
      <c r="W47" s="1569"/>
      <c r="X47" s="1570"/>
    </row>
    <row r="48" spans="2:24">
      <c r="B48" s="1607" t="s">
        <v>1180</v>
      </c>
      <c r="C48" s="1601">
        <v>3695</v>
      </c>
      <c r="D48" s="1608">
        <v>3699</v>
      </c>
      <c r="E48" s="1609"/>
      <c r="F48" s="1610"/>
      <c r="G48" s="1611"/>
      <c r="H48" s="1610"/>
      <c r="I48" s="1612"/>
      <c r="J48" s="1613"/>
      <c r="K48" s="1611"/>
      <c r="L48" s="1603"/>
      <c r="M48" s="1604"/>
      <c r="N48" s="1605" t="s">
        <v>260</v>
      </c>
      <c r="O48" s="1605" t="s">
        <v>261</v>
      </c>
      <c r="P48" s="1605" t="s">
        <v>260</v>
      </c>
      <c r="Q48" s="1606" t="s">
        <v>260</v>
      </c>
      <c r="R48" s="1567"/>
      <c r="T48" s="1568"/>
      <c r="U48" s="1569"/>
      <c r="W48" s="1569"/>
      <c r="X48" s="1570"/>
    </row>
    <row r="49" spans="2:24">
      <c r="B49" s="1600" t="s">
        <v>1181</v>
      </c>
      <c r="C49" s="1601">
        <v>7485</v>
      </c>
      <c r="D49" s="1601">
        <v>7486</v>
      </c>
      <c r="E49" s="1602"/>
      <c r="F49" s="1592"/>
      <c r="G49" s="1593"/>
      <c r="H49" s="1592"/>
      <c r="I49" s="1594"/>
      <c r="J49" s="1595"/>
      <c r="K49" s="1593"/>
      <c r="L49" s="1603">
        <v>47</v>
      </c>
      <c r="M49" s="1604">
        <v>47</v>
      </c>
      <c r="N49" s="1605" t="s">
        <v>261</v>
      </c>
      <c r="O49" s="1605" t="s">
        <v>261</v>
      </c>
      <c r="P49" s="1605" t="s">
        <v>260</v>
      </c>
      <c r="Q49" s="1606" t="s">
        <v>260</v>
      </c>
      <c r="R49" s="1567"/>
      <c r="T49" s="1568"/>
      <c r="U49" s="1569"/>
      <c r="W49" s="1569"/>
      <c r="X49" s="1570"/>
    </row>
    <row r="50" spans="2:24">
      <c r="B50" s="1600" t="s">
        <v>1182</v>
      </c>
      <c r="C50" s="1601">
        <v>7485</v>
      </c>
      <c r="D50" s="1601">
        <v>7487</v>
      </c>
      <c r="E50" s="1602"/>
      <c r="F50" s="1592"/>
      <c r="G50" s="1593"/>
      <c r="H50" s="1592"/>
      <c r="I50" s="1594"/>
      <c r="J50" s="1595"/>
      <c r="K50" s="1593"/>
      <c r="L50" s="1603">
        <v>47</v>
      </c>
      <c r="M50" s="1604">
        <v>47</v>
      </c>
      <c r="N50" s="1605" t="s">
        <v>261</v>
      </c>
      <c r="O50" s="1605" t="s">
        <v>261</v>
      </c>
      <c r="P50" s="1605" t="s">
        <v>260</v>
      </c>
      <c r="Q50" s="1606" t="s">
        <v>260</v>
      </c>
      <c r="R50" s="1567"/>
      <c r="T50" s="1568"/>
      <c r="U50" s="1569"/>
      <c r="W50" s="1569"/>
      <c r="X50" s="1570"/>
    </row>
    <row r="51" spans="2:24">
      <c r="B51" s="1600" t="s">
        <v>1183</v>
      </c>
      <c r="C51" s="1601">
        <v>7485</v>
      </c>
      <c r="D51" s="1601">
        <v>7488</v>
      </c>
      <c r="E51" s="1602"/>
      <c r="F51" s="1592"/>
      <c r="G51" s="1593"/>
      <c r="H51" s="1592"/>
      <c r="I51" s="1594"/>
      <c r="J51" s="1595"/>
      <c r="K51" s="1593"/>
      <c r="L51" s="1603">
        <v>47</v>
      </c>
      <c r="M51" s="1604">
        <v>47</v>
      </c>
      <c r="N51" s="1605" t="s">
        <v>261</v>
      </c>
      <c r="O51" s="1605" t="s">
        <v>261</v>
      </c>
      <c r="P51" s="1605" t="s">
        <v>260</v>
      </c>
      <c r="Q51" s="1606" t="s">
        <v>260</v>
      </c>
      <c r="R51" s="1567"/>
      <c r="T51" s="1568"/>
      <c r="U51" s="1569"/>
      <c r="W51" s="1569"/>
      <c r="X51" s="1570"/>
    </row>
    <row r="52" spans="2:24">
      <c r="B52" s="1600" t="s">
        <v>1184</v>
      </c>
      <c r="C52" s="1601">
        <v>7485</v>
      </c>
      <c r="D52" s="1601">
        <v>7488</v>
      </c>
      <c r="E52" s="1602"/>
      <c r="F52" s="1592"/>
      <c r="G52" s="1593"/>
      <c r="H52" s="1592"/>
      <c r="I52" s="1594"/>
      <c r="J52" s="1595"/>
      <c r="K52" s="1593"/>
      <c r="L52" s="1603">
        <v>47</v>
      </c>
      <c r="M52" s="1604">
        <v>47</v>
      </c>
      <c r="N52" s="1605" t="s">
        <v>261</v>
      </c>
      <c r="O52" s="1605" t="s">
        <v>261</v>
      </c>
      <c r="P52" s="1605" t="s">
        <v>260</v>
      </c>
      <c r="Q52" s="1606" t="s">
        <v>260</v>
      </c>
      <c r="R52" s="1567"/>
      <c r="T52" s="1568"/>
      <c r="U52" s="1569"/>
      <c r="W52" s="1569"/>
      <c r="X52" s="1570"/>
    </row>
    <row r="53" spans="2:24">
      <c r="B53" s="1600" t="s">
        <v>1185</v>
      </c>
      <c r="C53" s="1601">
        <v>7080</v>
      </c>
      <c r="D53" s="1601">
        <v>7081</v>
      </c>
      <c r="E53" s="1602"/>
      <c r="F53" s="1592"/>
      <c r="G53" s="1593"/>
      <c r="H53" s="1592"/>
      <c r="I53" s="1594"/>
      <c r="J53" s="1595"/>
      <c r="K53" s="1593"/>
      <c r="L53" s="1614"/>
      <c r="M53" s="1614"/>
      <c r="N53" s="1605" t="s">
        <v>260</v>
      </c>
      <c r="O53" s="1605" t="s">
        <v>261</v>
      </c>
      <c r="P53" s="1605" t="s">
        <v>261</v>
      </c>
      <c r="Q53" s="1606" t="s">
        <v>261</v>
      </c>
      <c r="R53" s="1567"/>
      <c r="T53" s="1568"/>
      <c r="U53" s="1569"/>
      <c r="W53" s="1569"/>
      <c r="X53" s="1570"/>
    </row>
    <row r="54" spans="2:24">
      <c r="B54" s="1600" t="s">
        <v>1186</v>
      </c>
      <c r="C54" s="1601">
        <v>7080</v>
      </c>
      <c r="D54" s="1601">
        <v>7082</v>
      </c>
      <c r="E54" s="1602"/>
      <c r="F54" s="1592"/>
      <c r="G54" s="1593"/>
      <c r="H54" s="1592"/>
      <c r="I54" s="1594"/>
      <c r="J54" s="1595"/>
      <c r="K54" s="1593"/>
      <c r="L54" s="1614"/>
      <c r="M54" s="1614"/>
      <c r="N54" s="1605" t="s">
        <v>260</v>
      </c>
      <c r="O54" s="1605" t="s">
        <v>261</v>
      </c>
      <c r="P54" s="1605" t="s">
        <v>261</v>
      </c>
      <c r="Q54" s="1606" t="s">
        <v>261</v>
      </c>
      <c r="R54" s="1567"/>
      <c r="T54" s="1568"/>
      <c r="U54" s="1569"/>
      <c r="W54" s="1569"/>
      <c r="X54" s="1570"/>
    </row>
    <row r="55" spans="2:24">
      <c r="B55" s="1600" t="s">
        <v>1187</v>
      </c>
      <c r="C55" s="1601">
        <v>7080</v>
      </c>
      <c r="D55" s="1601">
        <v>7083</v>
      </c>
      <c r="E55" s="1602"/>
      <c r="F55" s="1592"/>
      <c r="G55" s="1593"/>
      <c r="H55" s="1592"/>
      <c r="I55" s="1594"/>
      <c r="J55" s="1595"/>
      <c r="K55" s="1593"/>
      <c r="L55" s="1614"/>
      <c r="M55" s="1614"/>
      <c r="N55" s="1605" t="s">
        <v>260</v>
      </c>
      <c r="O55" s="1605" t="s">
        <v>261</v>
      </c>
      <c r="P55" s="1605" t="s">
        <v>261</v>
      </c>
      <c r="Q55" s="1606" t="s">
        <v>261</v>
      </c>
      <c r="R55" s="1567"/>
      <c r="T55" s="1568"/>
      <c r="U55" s="1569"/>
      <c r="W55" s="1569"/>
      <c r="X55" s="1570"/>
    </row>
    <row r="56" spans="2:24">
      <c r="B56" s="1600" t="s">
        <v>1188</v>
      </c>
      <c r="C56" s="1601">
        <v>7080</v>
      </c>
      <c r="D56" s="1601">
        <v>7084</v>
      </c>
      <c r="E56" s="1602"/>
      <c r="F56" s="1592"/>
      <c r="G56" s="1593"/>
      <c r="H56" s="1592"/>
      <c r="I56" s="1594"/>
      <c r="J56" s="1595"/>
      <c r="K56" s="1593"/>
      <c r="L56" s="1614"/>
      <c r="M56" s="1614"/>
      <c r="N56" s="1605" t="s">
        <v>260</v>
      </c>
      <c r="O56" s="1605" t="s">
        <v>261</v>
      </c>
      <c r="P56" s="1605" t="s">
        <v>261</v>
      </c>
      <c r="Q56" s="1606" t="s">
        <v>261</v>
      </c>
      <c r="R56" s="1567"/>
      <c r="T56" s="1568"/>
      <c r="U56" s="1569"/>
      <c r="W56" s="1569"/>
      <c r="X56" s="1570"/>
    </row>
    <row r="57" spans="2:24">
      <c r="B57" s="1600" t="s">
        <v>1189</v>
      </c>
      <c r="C57" s="1601">
        <v>7090</v>
      </c>
      <c r="D57" s="1601">
        <v>7091</v>
      </c>
      <c r="E57" s="1602"/>
      <c r="F57" s="1592"/>
      <c r="G57" s="1593"/>
      <c r="H57" s="1592"/>
      <c r="I57" s="1594"/>
      <c r="J57" s="1595"/>
      <c r="K57" s="1593"/>
      <c r="L57" s="1614"/>
      <c r="M57" s="1614"/>
      <c r="N57" s="1605" t="s">
        <v>260</v>
      </c>
      <c r="O57" s="1605" t="s">
        <v>261</v>
      </c>
      <c r="P57" s="1605" t="s">
        <v>261</v>
      </c>
      <c r="Q57" s="1606" t="s">
        <v>261</v>
      </c>
      <c r="R57" s="1567"/>
      <c r="T57" s="1568"/>
      <c r="U57" s="1569"/>
      <c r="W57" s="1569"/>
      <c r="X57" s="1570"/>
    </row>
    <row r="58" spans="2:24">
      <c r="B58" s="1600" t="s">
        <v>1190</v>
      </c>
      <c r="C58" s="1601">
        <v>7090</v>
      </c>
      <c r="D58" s="1601">
        <v>7092</v>
      </c>
      <c r="E58" s="1602"/>
      <c r="F58" s="1592"/>
      <c r="G58" s="1593"/>
      <c r="H58" s="1592"/>
      <c r="I58" s="1594"/>
      <c r="J58" s="1595"/>
      <c r="K58" s="1593"/>
      <c r="L58" s="1614"/>
      <c r="M58" s="1614"/>
      <c r="N58" s="1605" t="s">
        <v>260</v>
      </c>
      <c r="O58" s="1605" t="s">
        <v>261</v>
      </c>
      <c r="P58" s="1605" t="s">
        <v>261</v>
      </c>
      <c r="Q58" s="1606" t="s">
        <v>261</v>
      </c>
      <c r="R58" s="1567"/>
      <c r="T58" s="1568"/>
      <c r="U58" s="1569"/>
      <c r="W58" s="1569"/>
      <c r="X58" s="1570"/>
    </row>
    <row r="59" spans="2:24">
      <c r="B59" s="1600" t="s">
        <v>1191</v>
      </c>
      <c r="C59" s="1601">
        <v>7090</v>
      </c>
      <c r="D59" s="1601">
        <v>7093</v>
      </c>
      <c r="E59" s="1602"/>
      <c r="F59" s="1592"/>
      <c r="G59" s="1593"/>
      <c r="H59" s="1592"/>
      <c r="I59" s="1594"/>
      <c r="J59" s="1595"/>
      <c r="K59" s="1593"/>
      <c r="L59" s="1614"/>
      <c r="M59" s="1614"/>
      <c r="N59" s="1605" t="s">
        <v>260</v>
      </c>
      <c r="O59" s="1605" t="s">
        <v>261</v>
      </c>
      <c r="P59" s="1605" t="s">
        <v>261</v>
      </c>
      <c r="Q59" s="1606" t="s">
        <v>261</v>
      </c>
      <c r="R59" s="1567"/>
      <c r="T59" s="1568"/>
      <c r="U59" s="1569"/>
      <c r="W59" s="1569"/>
      <c r="X59" s="1570"/>
    </row>
    <row r="60" spans="2:24" ht="13.5" thickBot="1">
      <c r="B60" s="1600" t="s">
        <v>1192</v>
      </c>
      <c r="C60" s="1601">
        <v>7090</v>
      </c>
      <c r="D60" s="1601">
        <v>7094</v>
      </c>
      <c r="E60" s="1602"/>
      <c r="F60" s="1592"/>
      <c r="G60" s="1593"/>
      <c r="H60" s="1592"/>
      <c r="I60" s="1594"/>
      <c r="J60" s="1595"/>
      <c r="K60" s="1593"/>
      <c r="L60" s="1614"/>
      <c r="M60" s="1614"/>
      <c r="N60" s="1605" t="s">
        <v>260</v>
      </c>
      <c r="O60" s="1605" t="s">
        <v>261</v>
      </c>
      <c r="P60" s="1605" t="s">
        <v>261</v>
      </c>
      <c r="Q60" s="1606" t="s">
        <v>261</v>
      </c>
      <c r="R60" s="1567"/>
      <c r="T60" s="1568"/>
      <c r="U60" s="1569"/>
      <c r="W60" s="1569"/>
      <c r="X60" s="1570"/>
    </row>
    <row r="61" spans="2:24" ht="13.5" thickBot="1">
      <c r="B61" s="1747" t="s">
        <v>638</v>
      </c>
      <c r="C61" s="1617"/>
      <c r="D61" s="1617"/>
      <c r="E61" s="1617"/>
      <c r="F61" s="1748"/>
      <c r="G61" s="1617"/>
      <c r="H61" s="1748"/>
      <c r="I61" s="1749"/>
      <c r="J61" s="1750"/>
      <c r="K61" s="1617"/>
      <c r="L61" s="1617"/>
      <c r="M61" s="1617"/>
      <c r="N61" s="1617"/>
      <c r="O61" s="1575"/>
      <c r="P61" s="1575"/>
      <c r="Q61" s="1579"/>
      <c r="R61" s="1538"/>
      <c r="T61" s="1568"/>
      <c r="U61" s="1569"/>
      <c r="W61" s="1569"/>
      <c r="X61" s="1570"/>
    </row>
    <row r="62" spans="2:24">
      <c r="B62" s="1542" t="s">
        <v>623</v>
      </c>
      <c r="C62" s="1618">
        <v>2875</v>
      </c>
      <c r="D62" s="1618">
        <v>2875</v>
      </c>
      <c r="E62" s="1619">
        <v>360.23</v>
      </c>
      <c r="F62" s="1619">
        <v>355.5</v>
      </c>
      <c r="G62" s="1620">
        <v>349.69</v>
      </c>
      <c r="H62" s="1619">
        <v>349.69</v>
      </c>
      <c r="I62" s="1621">
        <v>341.51</v>
      </c>
      <c r="J62" s="1622">
        <v>341.51</v>
      </c>
      <c r="K62" s="1623">
        <v>348.75</v>
      </c>
      <c r="L62" s="1623">
        <v>373.23</v>
      </c>
      <c r="M62" s="1678">
        <f>L62</f>
        <v>373.23</v>
      </c>
      <c r="N62" s="1550" t="s">
        <v>260</v>
      </c>
      <c r="O62" s="1550" t="s">
        <v>260</v>
      </c>
      <c r="P62" s="1550" t="s">
        <v>260</v>
      </c>
      <c r="Q62" s="1551" t="s">
        <v>260</v>
      </c>
      <c r="R62" s="1567"/>
      <c r="T62" s="1568"/>
      <c r="U62" s="1569"/>
      <c r="W62" s="1569"/>
      <c r="X62" s="1570"/>
    </row>
    <row r="63" spans="2:24">
      <c r="B63" s="1557" t="s">
        <v>624</v>
      </c>
      <c r="C63" s="1591">
        <v>2875</v>
      </c>
      <c r="D63" s="1591">
        <v>2876</v>
      </c>
      <c r="E63" s="1582">
        <v>304.35000000000002</v>
      </c>
      <c r="F63" s="1582">
        <v>317.17</v>
      </c>
      <c r="G63" s="1587">
        <v>329.99</v>
      </c>
      <c r="H63" s="1582">
        <v>329.99</v>
      </c>
      <c r="I63" s="1585">
        <v>341.51</v>
      </c>
      <c r="J63" s="1586">
        <v>341.51</v>
      </c>
      <c r="K63" s="1587">
        <v>348.75</v>
      </c>
      <c r="L63" s="1587">
        <v>373.23</v>
      </c>
      <c r="M63" s="1678">
        <f t="shared" ref="M63:M71" si="2">L63</f>
        <v>373.23</v>
      </c>
      <c r="N63" s="1565" t="s">
        <v>260</v>
      </c>
      <c r="O63" s="1565" t="s">
        <v>260</v>
      </c>
      <c r="P63" s="1565" t="s">
        <v>260</v>
      </c>
      <c r="Q63" s="1566" t="s">
        <v>260</v>
      </c>
      <c r="R63" s="1567"/>
      <c r="T63" s="1568"/>
      <c r="U63" s="1569"/>
      <c r="W63" s="1569"/>
      <c r="X63" s="1570"/>
    </row>
    <row r="64" spans="2:24">
      <c r="B64" s="1557" t="s">
        <v>625</v>
      </c>
      <c r="C64" s="1591">
        <v>2875</v>
      </c>
      <c r="D64" s="1591">
        <v>2877</v>
      </c>
      <c r="E64" s="1582">
        <v>304.35000000000002</v>
      </c>
      <c r="F64" s="1582">
        <v>317.17</v>
      </c>
      <c r="G64" s="1587">
        <v>329.99</v>
      </c>
      <c r="H64" s="1582">
        <v>329.99</v>
      </c>
      <c r="I64" s="1585">
        <v>341.51</v>
      </c>
      <c r="J64" s="1586">
        <v>341.51</v>
      </c>
      <c r="K64" s="1587">
        <v>348.75</v>
      </c>
      <c r="L64" s="1587">
        <v>373.23</v>
      </c>
      <c r="M64" s="1678">
        <f t="shared" si="2"/>
        <v>373.23</v>
      </c>
      <c r="N64" s="1565" t="s">
        <v>260</v>
      </c>
      <c r="O64" s="1565" t="s">
        <v>260</v>
      </c>
      <c r="P64" s="1565" t="s">
        <v>260</v>
      </c>
      <c r="Q64" s="1566" t="s">
        <v>260</v>
      </c>
      <c r="R64" s="1567"/>
      <c r="T64" s="1568"/>
      <c r="U64" s="1569"/>
      <c r="W64" s="1569"/>
      <c r="X64" s="1570"/>
    </row>
    <row r="65" spans="2:24">
      <c r="B65" s="1557" t="s">
        <v>626</v>
      </c>
      <c r="C65" s="1591">
        <v>2875</v>
      </c>
      <c r="D65" s="1591">
        <v>2878</v>
      </c>
      <c r="E65" s="1582">
        <v>360.23</v>
      </c>
      <c r="F65" s="1582">
        <v>355.5</v>
      </c>
      <c r="G65" s="1587">
        <v>349.69</v>
      </c>
      <c r="H65" s="1582">
        <v>349.69</v>
      </c>
      <c r="I65" s="1585">
        <v>341.51</v>
      </c>
      <c r="J65" s="1586">
        <v>341.51</v>
      </c>
      <c r="K65" s="1587">
        <v>348.75</v>
      </c>
      <c r="L65" s="1587">
        <v>373.23</v>
      </c>
      <c r="M65" s="1678">
        <f t="shared" si="2"/>
        <v>373.23</v>
      </c>
      <c r="N65" s="1565" t="s">
        <v>260</v>
      </c>
      <c r="O65" s="1565" t="s">
        <v>260</v>
      </c>
      <c r="P65" s="1565" t="s">
        <v>260</v>
      </c>
      <c r="Q65" s="1566" t="s">
        <v>260</v>
      </c>
      <c r="R65" s="1567"/>
      <c r="T65" s="1568"/>
      <c r="U65" s="1569"/>
      <c r="W65" s="1569"/>
      <c r="X65" s="1570"/>
    </row>
    <row r="66" spans="2:24">
      <c r="B66" s="1557" t="s">
        <v>627</v>
      </c>
      <c r="C66" s="1591">
        <v>2875</v>
      </c>
      <c r="D66" s="1591">
        <v>2879</v>
      </c>
      <c r="E66" s="1582">
        <v>360.23</v>
      </c>
      <c r="F66" s="1582">
        <v>355.5</v>
      </c>
      <c r="G66" s="1587">
        <v>349.69</v>
      </c>
      <c r="H66" s="1582">
        <v>349.69</v>
      </c>
      <c r="I66" s="1585">
        <v>341.51</v>
      </c>
      <c r="J66" s="1586">
        <v>341.51</v>
      </c>
      <c r="K66" s="1626">
        <v>348.75</v>
      </c>
      <c r="L66" s="1626">
        <v>373.23</v>
      </c>
      <c r="M66" s="1678">
        <f t="shared" si="2"/>
        <v>373.23</v>
      </c>
      <c r="N66" s="1565" t="s">
        <v>260</v>
      </c>
      <c r="O66" s="1565" t="s">
        <v>260</v>
      </c>
      <c r="P66" s="1565" t="s">
        <v>260</v>
      </c>
      <c r="Q66" s="1566" t="s">
        <v>260</v>
      </c>
      <c r="R66" s="1567"/>
      <c r="T66" s="1568"/>
      <c r="U66" s="1569"/>
      <c r="W66" s="1569"/>
      <c r="X66" s="1570"/>
    </row>
    <row r="67" spans="2:24">
      <c r="B67" s="1557" t="s">
        <v>628</v>
      </c>
      <c r="C67" s="1591">
        <v>2885</v>
      </c>
      <c r="D67" s="1591">
        <v>2885</v>
      </c>
      <c r="E67" s="1582">
        <v>445.5</v>
      </c>
      <c r="F67" s="1582">
        <v>435.31</v>
      </c>
      <c r="G67" s="1587">
        <v>423.53</v>
      </c>
      <c r="H67" s="1582">
        <v>423.53</v>
      </c>
      <c r="I67" s="1585">
        <v>408.65</v>
      </c>
      <c r="J67" s="1586">
        <v>408.65</v>
      </c>
      <c r="K67" s="1587">
        <v>417.31</v>
      </c>
      <c r="L67" s="1587">
        <v>446.61</v>
      </c>
      <c r="M67" s="1678">
        <f t="shared" si="2"/>
        <v>446.61</v>
      </c>
      <c r="N67" s="1565" t="s">
        <v>260</v>
      </c>
      <c r="O67" s="1565" t="s">
        <v>260</v>
      </c>
      <c r="P67" s="1565" t="s">
        <v>260</v>
      </c>
      <c r="Q67" s="1566" t="s">
        <v>260</v>
      </c>
      <c r="R67" s="1567"/>
      <c r="T67" s="1568"/>
      <c r="U67" s="1569"/>
      <c r="W67" s="1569"/>
      <c r="X67" s="1570"/>
    </row>
    <row r="68" spans="2:24">
      <c r="B68" s="1557" t="s">
        <v>629</v>
      </c>
      <c r="C68" s="1591">
        <v>2885</v>
      </c>
      <c r="D68" s="1591">
        <v>2886</v>
      </c>
      <c r="E68" s="1582">
        <v>343.88</v>
      </c>
      <c r="F68" s="1582">
        <v>365.59</v>
      </c>
      <c r="G68" s="1587">
        <v>387.71</v>
      </c>
      <c r="H68" s="1582">
        <v>387.71</v>
      </c>
      <c r="I68" s="1585">
        <v>408.65</v>
      </c>
      <c r="J68" s="1586">
        <v>408.65</v>
      </c>
      <c r="K68" s="1587">
        <v>417.31</v>
      </c>
      <c r="L68" s="1587">
        <v>446.61</v>
      </c>
      <c r="M68" s="1678">
        <f t="shared" si="2"/>
        <v>446.61</v>
      </c>
      <c r="N68" s="1565" t="s">
        <v>260</v>
      </c>
      <c r="O68" s="1565" t="s">
        <v>260</v>
      </c>
      <c r="P68" s="1565" t="s">
        <v>260</v>
      </c>
      <c r="Q68" s="1566" t="s">
        <v>260</v>
      </c>
      <c r="R68" s="1567"/>
      <c r="T68" s="1568"/>
      <c r="U68" s="1569"/>
      <c r="W68" s="1569"/>
      <c r="X68" s="1570"/>
    </row>
    <row r="69" spans="2:24">
      <c r="B69" s="1557" t="s">
        <v>630</v>
      </c>
      <c r="C69" s="1591">
        <v>2885</v>
      </c>
      <c r="D69" s="1591">
        <v>2887</v>
      </c>
      <c r="E69" s="1582">
        <v>343.88</v>
      </c>
      <c r="F69" s="1582">
        <v>365.59</v>
      </c>
      <c r="G69" s="1587">
        <v>387.71</v>
      </c>
      <c r="H69" s="1582">
        <v>387.71</v>
      </c>
      <c r="I69" s="1585">
        <v>408.65</v>
      </c>
      <c r="J69" s="1586">
        <v>408.65</v>
      </c>
      <c r="K69" s="1587">
        <v>417.31</v>
      </c>
      <c r="L69" s="1587">
        <v>446.61</v>
      </c>
      <c r="M69" s="1678">
        <f t="shared" si="2"/>
        <v>446.61</v>
      </c>
      <c r="N69" s="1565" t="s">
        <v>260</v>
      </c>
      <c r="O69" s="1565" t="s">
        <v>260</v>
      </c>
      <c r="P69" s="1565" t="s">
        <v>260</v>
      </c>
      <c r="Q69" s="1566" t="s">
        <v>260</v>
      </c>
      <c r="R69" s="1567"/>
      <c r="T69" s="1568"/>
      <c r="U69" s="1569"/>
      <c r="W69" s="1569"/>
      <c r="X69" s="1570"/>
    </row>
    <row r="70" spans="2:24">
      <c r="B70" s="1557" t="s">
        <v>631</v>
      </c>
      <c r="C70" s="1591">
        <v>2885</v>
      </c>
      <c r="D70" s="1591">
        <v>2888</v>
      </c>
      <c r="E70" s="1582">
        <v>445.5</v>
      </c>
      <c r="F70" s="1582">
        <v>435.31</v>
      </c>
      <c r="G70" s="1587">
        <v>423.53</v>
      </c>
      <c r="H70" s="1582">
        <v>423.53</v>
      </c>
      <c r="I70" s="1585">
        <v>408.65</v>
      </c>
      <c r="J70" s="1586">
        <v>408.65</v>
      </c>
      <c r="K70" s="1587">
        <v>417.31</v>
      </c>
      <c r="L70" s="1587">
        <v>446.61</v>
      </c>
      <c r="M70" s="1678">
        <f t="shared" si="2"/>
        <v>446.61</v>
      </c>
      <c r="N70" s="1565" t="s">
        <v>260</v>
      </c>
      <c r="O70" s="1565" t="s">
        <v>260</v>
      </c>
      <c r="P70" s="1565" t="s">
        <v>260</v>
      </c>
      <c r="Q70" s="1566" t="s">
        <v>260</v>
      </c>
      <c r="R70" s="1567"/>
      <c r="T70" s="1568"/>
      <c r="U70" s="1569"/>
      <c r="W70" s="1569"/>
      <c r="X70" s="1570"/>
    </row>
    <row r="71" spans="2:24" ht="13.5" thickBot="1">
      <c r="B71" s="1627" t="s">
        <v>632</v>
      </c>
      <c r="C71" s="1628">
        <v>2885</v>
      </c>
      <c r="D71" s="1628">
        <v>2889</v>
      </c>
      <c r="E71" s="1629">
        <v>445.5</v>
      </c>
      <c r="F71" s="1629">
        <v>435.31</v>
      </c>
      <c r="G71" s="1630">
        <v>423.53</v>
      </c>
      <c r="H71" s="1629">
        <v>423.53</v>
      </c>
      <c r="I71" s="1631">
        <v>408.65</v>
      </c>
      <c r="J71" s="1632">
        <v>408.65</v>
      </c>
      <c r="K71" s="1630">
        <v>417.31</v>
      </c>
      <c r="L71" s="1630">
        <v>446.61</v>
      </c>
      <c r="M71" s="1678">
        <f t="shared" si="2"/>
        <v>446.61</v>
      </c>
      <c r="N71" s="1634" t="s">
        <v>260</v>
      </c>
      <c r="O71" s="1634" t="s">
        <v>260</v>
      </c>
      <c r="P71" s="1634" t="s">
        <v>260</v>
      </c>
      <c r="Q71" s="1635" t="s">
        <v>260</v>
      </c>
      <c r="R71" s="1567"/>
      <c r="T71" s="1568"/>
      <c r="U71" s="1569"/>
      <c r="W71" s="1569"/>
      <c r="X71" s="1570"/>
    </row>
    <row r="72" spans="2:24" ht="13.5" thickBot="1">
      <c r="B72" s="1574" t="s">
        <v>460</v>
      </c>
      <c r="C72" s="1575"/>
      <c r="D72" s="1575"/>
      <c r="E72" s="1575"/>
      <c r="F72" s="1576"/>
      <c r="G72" s="1575"/>
      <c r="H72" s="1576"/>
      <c r="I72" s="1577"/>
      <c r="J72" s="1578"/>
      <c r="K72" s="1575"/>
      <c r="L72" s="1575"/>
      <c r="M72" s="1617"/>
      <c r="N72" s="1575"/>
      <c r="O72" s="1575"/>
      <c r="P72" s="1575"/>
      <c r="Q72" s="1579"/>
      <c r="R72" s="1538"/>
      <c r="T72" s="1568"/>
      <c r="U72" s="1569"/>
      <c r="W72" s="1569"/>
      <c r="X72" s="1570"/>
    </row>
    <row r="73" spans="2:24">
      <c r="B73" s="1636" t="s">
        <v>619</v>
      </c>
      <c r="C73" s="1637">
        <v>7235</v>
      </c>
      <c r="D73" s="1637">
        <v>7236</v>
      </c>
      <c r="E73" s="1619">
        <v>150</v>
      </c>
      <c r="F73" s="1619">
        <v>160</v>
      </c>
      <c r="G73" s="1620"/>
      <c r="H73" s="1619">
        <v>160</v>
      </c>
      <c r="I73" s="1621">
        <v>160</v>
      </c>
      <c r="J73" s="1622">
        <v>160</v>
      </c>
      <c r="K73" s="1623">
        <v>170</v>
      </c>
      <c r="L73" s="1623">
        <v>180</v>
      </c>
      <c r="M73" s="1678">
        <v>162</v>
      </c>
      <c r="N73" s="1550" t="s">
        <v>260</v>
      </c>
      <c r="O73" s="1550" t="s">
        <v>260</v>
      </c>
      <c r="P73" s="1550" t="s">
        <v>260</v>
      </c>
      <c r="Q73" s="1551" t="s">
        <v>260</v>
      </c>
      <c r="R73" s="1567"/>
      <c r="T73" s="1568"/>
      <c r="U73" s="1569"/>
      <c r="W73" s="1569"/>
      <c r="X73" s="1570"/>
    </row>
    <row r="74" spans="2:24">
      <c r="B74" s="1580" t="s">
        <v>620</v>
      </c>
      <c r="C74" s="1581">
        <v>7235</v>
      </c>
      <c r="D74" s="1581">
        <v>7237</v>
      </c>
      <c r="E74" s="1582">
        <v>150</v>
      </c>
      <c r="F74" s="1582">
        <v>160</v>
      </c>
      <c r="G74" s="1587"/>
      <c r="H74" s="1583">
        <v>160</v>
      </c>
      <c r="I74" s="1585">
        <v>160</v>
      </c>
      <c r="J74" s="1586">
        <v>160</v>
      </c>
      <c r="K74" s="1587">
        <v>170</v>
      </c>
      <c r="L74" s="1587">
        <v>180</v>
      </c>
      <c r="M74" s="1563">
        <v>162</v>
      </c>
      <c r="N74" s="1565" t="s">
        <v>260</v>
      </c>
      <c r="O74" s="1565" t="s">
        <v>260</v>
      </c>
      <c r="P74" s="1565" t="s">
        <v>260</v>
      </c>
      <c r="Q74" s="1566" t="s">
        <v>260</v>
      </c>
      <c r="R74" s="1567"/>
      <c r="T74" s="1568"/>
      <c r="U74" s="1569"/>
      <c r="W74" s="1569"/>
      <c r="X74" s="1570"/>
    </row>
    <row r="75" spans="2:24">
      <c r="B75" s="1580" t="s">
        <v>621</v>
      </c>
      <c r="C75" s="1581">
        <v>7235</v>
      </c>
      <c r="D75" s="1581">
        <v>7238</v>
      </c>
      <c r="E75" s="1582">
        <v>150</v>
      </c>
      <c r="F75" s="1582">
        <v>160</v>
      </c>
      <c r="G75" s="1587"/>
      <c r="H75" s="1583">
        <v>160</v>
      </c>
      <c r="I75" s="1585">
        <v>160</v>
      </c>
      <c r="J75" s="1586">
        <v>160</v>
      </c>
      <c r="K75" s="1587">
        <v>170</v>
      </c>
      <c r="L75" s="1587">
        <v>180</v>
      </c>
      <c r="M75" s="1563">
        <v>162</v>
      </c>
      <c r="N75" s="1565" t="s">
        <v>260</v>
      </c>
      <c r="O75" s="1565" t="s">
        <v>260</v>
      </c>
      <c r="P75" s="1565" t="s">
        <v>260</v>
      </c>
      <c r="Q75" s="1566" t="s">
        <v>260</v>
      </c>
      <c r="R75" s="1567"/>
      <c r="T75" s="1568"/>
      <c r="U75" s="1569"/>
      <c r="W75" s="1569"/>
      <c r="X75" s="1570"/>
    </row>
    <row r="76" spans="2:24">
      <c r="B76" s="1580" t="s">
        <v>622</v>
      </c>
      <c r="C76" s="1581">
        <v>7235</v>
      </c>
      <c r="D76" s="1581">
        <v>7239</v>
      </c>
      <c r="E76" s="1582">
        <v>150</v>
      </c>
      <c r="F76" s="1582">
        <v>160</v>
      </c>
      <c r="G76" s="1587"/>
      <c r="H76" s="1583">
        <v>160</v>
      </c>
      <c r="I76" s="1585">
        <v>160</v>
      </c>
      <c r="J76" s="1586">
        <v>160</v>
      </c>
      <c r="K76" s="1587">
        <v>170</v>
      </c>
      <c r="L76" s="1587">
        <v>180</v>
      </c>
      <c r="M76" s="1563">
        <v>162</v>
      </c>
      <c r="N76" s="1565" t="s">
        <v>260</v>
      </c>
      <c r="O76" s="1565" t="s">
        <v>260</v>
      </c>
      <c r="P76" s="1565" t="s">
        <v>260</v>
      </c>
      <c r="Q76" s="1566" t="s">
        <v>260</v>
      </c>
      <c r="R76" s="1567"/>
      <c r="T76" s="1568"/>
      <c r="U76" s="1569"/>
      <c r="W76" s="1569"/>
      <c r="X76" s="1570"/>
    </row>
    <row r="77" spans="2:24">
      <c r="B77" s="1580" t="s">
        <v>592</v>
      </c>
      <c r="C77" s="1581">
        <v>7245</v>
      </c>
      <c r="D77" s="1581">
        <v>7246</v>
      </c>
      <c r="E77" s="1582">
        <v>250</v>
      </c>
      <c r="F77" s="1582">
        <v>260</v>
      </c>
      <c r="G77" s="1587"/>
      <c r="H77" s="1583">
        <v>270</v>
      </c>
      <c r="I77" s="1585">
        <v>270</v>
      </c>
      <c r="J77" s="1586">
        <v>270</v>
      </c>
      <c r="K77" s="1587">
        <v>280</v>
      </c>
      <c r="L77" s="1587">
        <v>300</v>
      </c>
      <c r="M77" s="1563">
        <f>30*9</f>
        <v>270</v>
      </c>
      <c r="N77" s="1565" t="s">
        <v>260</v>
      </c>
      <c r="O77" s="1565" t="s">
        <v>260</v>
      </c>
      <c r="P77" s="1565" t="s">
        <v>260</v>
      </c>
      <c r="Q77" s="1566" t="s">
        <v>260</v>
      </c>
      <c r="R77" s="1567"/>
      <c r="T77" s="1568"/>
      <c r="U77" s="1569"/>
      <c r="W77" s="1569"/>
      <c r="X77" s="1570"/>
    </row>
    <row r="78" spans="2:24">
      <c r="B78" s="1580" t="s">
        <v>593</v>
      </c>
      <c r="C78" s="1581">
        <v>7245</v>
      </c>
      <c r="D78" s="1581">
        <v>7247</v>
      </c>
      <c r="E78" s="1582">
        <v>250</v>
      </c>
      <c r="F78" s="1582">
        <v>260</v>
      </c>
      <c r="G78" s="1587"/>
      <c r="H78" s="1583">
        <v>270</v>
      </c>
      <c r="I78" s="1585">
        <v>270</v>
      </c>
      <c r="J78" s="1586">
        <v>270</v>
      </c>
      <c r="K78" s="1587">
        <v>280</v>
      </c>
      <c r="L78" s="1587">
        <v>300</v>
      </c>
      <c r="M78" s="1563">
        <v>270</v>
      </c>
      <c r="N78" s="1565" t="s">
        <v>260</v>
      </c>
      <c r="O78" s="1565" t="s">
        <v>260</v>
      </c>
      <c r="P78" s="1565" t="s">
        <v>260</v>
      </c>
      <c r="Q78" s="1566" t="s">
        <v>260</v>
      </c>
      <c r="R78" s="1567"/>
      <c r="T78" s="1568"/>
      <c r="U78" s="1569"/>
      <c r="W78" s="1569"/>
      <c r="X78" s="1570"/>
    </row>
    <row r="79" spans="2:24">
      <c r="B79" s="1580" t="s">
        <v>594</v>
      </c>
      <c r="C79" s="1581">
        <v>7245</v>
      </c>
      <c r="D79" s="1581">
        <v>7248</v>
      </c>
      <c r="E79" s="1582">
        <v>250</v>
      </c>
      <c r="F79" s="1582">
        <v>260</v>
      </c>
      <c r="G79" s="1587"/>
      <c r="H79" s="1583">
        <v>270</v>
      </c>
      <c r="I79" s="1585">
        <v>270</v>
      </c>
      <c r="J79" s="1586">
        <v>270</v>
      </c>
      <c r="K79" s="1587">
        <v>280</v>
      </c>
      <c r="L79" s="1587">
        <v>300</v>
      </c>
      <c r="M79" s="1563">
        <v>270</v>
      </c>
      <c r="N79" s="1565" t="s">
        <v>260</v>
      </c>
      <c r="O79" s="1565" t="s">
        <v>260</v>
      </c>
      <c r="P79" s="1565" t="s">
        <v>260</v>
      </c>
      <c r="Q79" s="1566" t="s">
        <v>260</v>
      </c>
      <c r="R79" s="1567"/>
      <c r="T79" s="1568"/>
      <c r="U79" s="1569"/>
      <c r="W79" s="1569"/>
      <c r="X79" s="1570"/>
    </row>
    <row r="80" spans="2:24">
      <c r="B80" s="1580" t="s">
        <v>595</v>
      </c>
      <c r="C80" s="1581">
        <v>7245</v>
      </c>
      <c r="D80" s="1581">
        <v>7249</v>
      </c>
      <c r="E80" s="1582">
        <v>250</v>
      </c>
      <c r="F80" s="1582">
        <v>260</v>
      </c>
      <c r="G80" s="1587"/>
      <c r="H80" s="1583">
        <v>270</v>
      </c>
      <c r="I80" s="1585">
        <v>270</v>
      </c>
      <c r="J80" s="1586">
        <v>270</v>
      </c>
      <c r="K80" s="1587">
        <v>280</v>
      </c>
      <c r="L80" s="1587">
        <v>300</v>
      </c>
      <c r="M80" s="1563">
        <v>270</v>
      </c>
      <c r="N80" s="1565" t="s">
        <v>260</v>
      </c>
      <c r="O80" s="1565" t="s">
        <v>260</v>
      </c>
      <c r="P80" s="1565" t="s">
        <v>260</v>
      </c>
      <c r="Q80" s="1566" t="s">
        <v>260</v>
      </c>
      <c r="R80" s="1567"/>
      <c r="T80" s="1568"/>
      <c r="U80" s="1569"/>
      <c r="W80" s="1569"/>
      <c r="X80" s="1570"/>
    </row>
    <row r="81" spans="2:24">
      <c r="B81" s="1580" t="s">
        <v>618</v>
      </c>
      <c r="C81" s="1581">
        <v>8102</v>
      </c>
      <c r="D81" s="1581">
        <v>8102</v>
      </c>
      <c r="E81" s="1582" t="s">
        <v>64</v>
      </c>
      <c r="F81" s="1559" t="s">
        <v>64</v>
      </c>
      <c r="G81" s="1560"/>
      <c r="H81" s="1583"/>
      <c r="I81" s="1585"/>
      <c r="J81" s="1586"/>
      <c r="K81" s="1587"/>
      <c r="L81" s="1587"/>
      <c r="M81" s="1563"/>
      <c r="N81" s="1565" t="s">
        <v>260</v>
      </c>
      <c r="O81" s="1565" t="s">
        <v>260</v>
      </c>
      <c r="P81" s="1565" t="s">
        <v>260</v>
      </c>
      <c r="Q81" s="1566" t="s">
        <v>260</v>
      </c>
      <c r="R81" s="1567"/>
      <c r="T81" s="1568"/>
      <c r="U81" s="1569"/>
      <c r="W81" s="1569"/>
      <c r="X81" s="1570"/>
    </row>
    <row r="82" spans="2:24">
      <c r="B82" s="1751" t="s">
        <v>639</v>
      </c>
      <c r="C82" s="1597">
        <v>1630</v>
      </c>
      <c r="D82" s="1597">
        <v>1631</v>
      </c>
      <c r="E82" s="1582"/>
      <c r="F82" s="1559"/>
      <c r="G82" s="1560"/>
      <c r="H82" s="1583"/>
      <c r="I82" s="1585"/>
      <c r="J82" s="1586"/>
      <c r="K82" s="1587"/>
      <c r="L82" s="1587"/>
      <c r="M82" s="1563"/>
      <c r="N82" s="1565" t="s">
        <v>260</v>
      </c>
      <c r="O82" s="1565" t="s">
        <v>261</v>
      </c>
      <c r="P82" s="1565" t="s">
        <v>261</v>
      </c>
      <c r="Q82" s="1566" t="s">
        <v>261</v>
      </c>
      <c r="R82" s="1567"/>
      <c r="T82" s="1568"/>
      <c r="U82" s="1569"/>
      <c r="W82" s="1569"/>
      <c r="X82" s="1570"/>
    </row>
    <row r="83" spans="2:24">
      <c r="B83" s="1580" t="s">
        <v>640</v>
      </c>
      <c r="C83" s="1597">
        <v>1630</v>
      </c>
      <c r="D83" s="1597">
        <v>1632</v>
      </c>
      <c r="E83" s="1582"/>
      <c r="F83" s="1559"/>
      <c r="G83" s="1560"/>
      <c r="H83" s="1583"/>
      <c r="I83" s="1585"/>
      <c r="J83" s="1586"/>
      <c r="K83" s="1587"/>
      <c r="L83" s="1587"/>
      <c r="M83" s="1563"/>
      <c r="N83" s="1565" t="s">
        <v>260</v>
      </c>
      <c r="O83" s="1565" t="s">
        <v>261</v>
      </c>
      <c r="P83" s="1565" t="s">
        <v>261</v>
      </c>
      <c r="Q83" s="1566" t="s">
        <v>261</v>
      </c>
      <c r="R83" s="1567"/>
      <c r="T83" s="1568"/>
      <c r="U83" s="1569"/>
      <c r="W83" s="1569"/>
      <c r="X83" s="1570"/>
    </row>
    <row r="84" spans="2:24">
      <c r="B84" s="1580" t="s">
        <v>641</v>
      </c>
      <c r="C84" s="1597">
        <v>1630</v>
      </c>
      <c r="D84" s="1597">
        <v>1633</v>
      </c>
      <c r="E84" s="1582"/>
      <c r="F84" s="1559"/>
      <c r="G84" s="1560"/>
      <c r="H84" s="1583"/>
      <c r="I84" s="1585"/>
      <c r="J84" s="1586"/>
      <c r="K84" s="1587"/>
      <c r="L84" s="1587"/>
      <c r="M84" s="1563"/>
      <c r="N84" s="1565" t="s">
        <v>260</v>
      </c>
      <c r="O84" s="1565" t="s">
        <v>261</v>
      </c>
      <c r="P84" s="1565" t="s">
        <v>261</v>
      </c>
      <c r="Q84" s="1566" t="s">
        <v>261</v>
      </c>
      <c r="R84" s="1567"/>
      <c r="T84" s="1568"/>
      <c r="U84" s="1569"/>
      <c r="W84" s="1569"/>
      <c r="X84" s="1570"/>
    </row>
    <row r="85" spans="2:24">
      <c r="B85" s="1580" t="s">
        <v>642</v>
      </c>
      <c r="C85" s="1597">
        <v>1630</v>
      </c>
      <c r="D85" s="1597">
        <v>1634</v>
      </c>
      <c r="E85" s="1582"/>
      <c r="F85" s="1559"/>
      <c r="G85" s="1560"/>
      <c r="H85" s="1583"/>
      <c r="I85" s="1585"/>
      <c r="J85" s="1586"/>
      <c r="K85" s="1587"/>
      <c r="L85" s="1587"/>
      <c r="M85" s="1563"/>
      <c r="N85" s="1565" t="s">
        <v>260</v>
      </c>
      <c r="O85" s="1565" t="s">
        <v>261</v>
      </c>
      <c r="P85" s="1565" t="s">
        <v>261</v>
      </c>
      <c r="Q85" s="1566" t="s">
        <v>261</v>
      </c>
      <c r="R85" s="1567"/>
      <c r="T85" s="1568"/>
      <c r="U85" s="1569"/>
      <c r="W85" s="1569"/>
      <c r="X85" s="1570"/>
    </row>
    <row r="86" spans="2:24">
      <c r="B86" s="1580" t="s">
        <v>623</v>
      </c>
      <c r="C86" s="1597">
        <v>2880</v>
      </c>
      <c r="D86" s="1597">
        <v>2880</v>
      </c>
      <c r="E86" s="1582">
        <v>1186.75</v>
      </c>
      <c r="F86" s="1582">
        <v>1221.28</v>
      </c>
      <c r="G86" s="1587">
        <v>1184.27</v>
      </c>
      <c r="H86" s="1582">
        <v>1184.27</v>
      </c>
      <c r="I86" s="1585">
        <v>1138.3800000000001</v>
      </c>
      <c r="J86" s="1586">
        <v>1138.3800000000001</v>
      </c>
      <c r="K86" s="1587">
        <v>1162.51</v>
      </c>
      <c r="L86" s="1587">
        <v>1244.1199999999999</v>
      </c>
      <c r="M86" s="1563">
        <f>L86</f>
        <v>1244.1199999999999</v>
      </c>
      <c r="N86" s="1565" t="s">
        <v>260</v>
      </c>
      <c r="O86" s="1565" t="s">
        <v>260</v>
      </c>
      <c r="P86" s="1565" t="s">
        <v>260</v>
      </c>
      <c r="Q86" s="1566" t="s">
        <v>260</v>
      </c>
      <c r="R86" s="1567"/>
      <c r="T86" s="1568"/>
      <c r="U86" s="1569"/>
      <c r="W86" s="1569"/>
      <c r="X86" s="1570"/>
    </row>
    <row r="87" spans="2:24">
      <c r="B87" s="1580" t="s">
        <v>624</v>
      </c>
      <c r="C87" s="1597">
        <v>2880</v>
      </c>
      <c r="D87" s="1597">
        <v>2881</v>
      </c>
      <c r="E87" s="1582">
        <v>1055.25</v>
      </c>
      <c r="F87" s="1582">
        <v>1085.19</v>
      </c>
      <c r="G87" s="1587">
        <v>1114.3399999999999</v>
      </c>
      <c r="H87" s="1582">
        <v>1114.3399999999999</v>
      </c>
      <c r="I87" s="1585">
        <v>1138.3800000000001</v>
      </c>
      <c r="J87" s="1586">
        <v>1138.3800000000001</v>
      </c>
      <c r="K87" s="1587">
        <v>1162.51</v>
      </c>
      <c r="L87" s="1587">
        <v>1244.1199999999999</v>
      </c>
      <c r="M87" s="1563">
        <f t="shared" ref="M87:M95" si="3">L87</f>
        <v>1244.1199999999999</v>
      </c>
      <c r="N87" s="1565" t="s">
        <v>260</v>
      </c>
      <c r="O87" s="1565" t="s">
        <v>260</v>
      </c>
      <c r="P87" s="1565" t="s">
        <v>260</v>
      </c>
      <c r="Q87" s="1566" t="s">
        <v>260</v>
      </c>
      <c r="R87" s="1567"/>
      <c r="T87" s="1568"/>
      <c r="U87" s="1569"/>
      <c r="W87" s="1569"/>
      <c r="X87" s="1570"/>
    </row>
    <row r="88" spans="2:24">
      <c r="B88" s="1580" t="s">
        <v>625</v>
      </c>
      <c r="C88" s="1597">
        <v>2880</v>
      </c>
      <c r="D88" s="1597">
        <v>2882</v>
      </c>
      <c r="E88" s="1582">
        <v>1055.25</v>
      </c>
      <c r="F88" s="1582">
        <v>1085.19</v>
      </c>
      <c r="G88" s="1587">
        <v>1114.3399999999999</v>
      </c>
      <c r="H88" s="1582">
        <v>1114.3399999999999</v>
      </c>
      <c r="I88" s="1585">
        <v>1138.3800000000001</v>
      </c>
      <c r="J88" s="1586">
        <v>1138.3800000000001</v>
      </c>
      <c r="K88" s="1587">
        <v>1162.51</v>
      </c>
      <c r="L88" s="1587">
        <v>1244.1199999999999</v>
      </c>
      <c r="M88" s="1563">
        <f t="shared" si="3"/>
        <v>1244.1199999999999</v>
      </c>
      <c r="N88" s="1565" t="s">
        <v>260</v>
      </c>
      <c r="O88" s="1565" t="s">
        <v>260</v>
      </c>
      <c r="P88" s="1565" t="s">
        <v>260</v>
      </c>
      <c r="Q88" s="1566" t="s">
        <v>260</v>
      </c>
      <c r="R88" s="1567"/>
      <c r="T88" s="1568"/>
      <c r="U88" s="1569"/>
      <c r="W88" s="1569"/>
      <c r="X88" s="1570"/>
    </row>
    <row r="89" spans="2:24">
      <c r="B89" s="1580" t="s">
        <v>626</v>
      </c>
      <c r="C89" s="1597">
        <v>2880</v>
      </c>
      <c r="D89" s="1597">
        <v>2883</v>
      </c>
      <c r="E89" s="1582">
        <v>1253.6300000000001</v>
      </c>
      <c r="F89" s="1582">
        <v>1221.28</v>
      </c>
      <c r="G89" s="1587">
        <v>1184.27</v>
      </c>
      <c r="H89" s="1582">
        <v>1184.27</v>
      </c>
      <c r="I89" s="1585">
        <v>1138.3800000000001</v>
      </c>
      <c r="J89" s="1586">
        <v>1138.3800000000001</v>
      </c>
      <c r="K89" s="1587">
        <v>1162.51</v>
      </c>
      <c r="L89" s="1587">
        <v>1244.1199999999999</v>
      </c>
      <c r="M89" s="1563">
        <f t="shared" si="3"/>
        <v>1244.1199999999999</v>
      </c>
      <c r="N89" s="1565" t="s">
        <v>260</v>
      </c>
      <c r="O89" s="1565" t="s">
        <v>260</v>
      </c>
      <c r="P89" s="1565" t="s">
        <v>260</v>
      </c>
      <c r="Q89" s="1566" t="s">
        <v>260</v>
      </c>
      <c r="R89" s="1567"/>
      <c r="T89" s="1568"/>
      <c r="U89" s="1569"/>
      <c r="W89" s="1569"/>
      <c r="X89" s="1570"/>
    </row>
    <row r="90" spans="2:24">
      <c r="B90" s="1580" t="s">
        <v>627</v>
      </c>
      <c r="C90" s="1597">
        <v>2880</v>
      </c>
      <c r="D90" s="1597">
        <v>2884</v>
      </c>
      <c r="E90" s="1582">
        <v>1253.6300000000001</v>
      </c>
      <c r="F90" s="1582">
        <v>1221.28</v>
      </c>
      <c r="G90" s="1587">
        <v>1184.27</v>
      </c>
      <c r="H90" s="1582">
        <v>1184.27</v>
      </c>
      <c r="I90" s="1585">
        <v>1138.3800000000001</v>
      </c>
      <c r="J90" s="1586">
        <v>1138.3800000000001</v>
      </c>
      <c r="K90" s="1587">
        <v>1162.51</v>
      </c>
      <c r="L90" s="1587">
        <v>1244.1199999999999</v>
      </c>
      <c r="M90" s="1563">
        <f t="shared" si="3"/>
        <v>1244.1199999999999</v>
      </c>
      <c r="N90" s="1565" t="s">
        <v>260</v>
      </c>
      <c r="O90" s="1565" t="s">
        <v>260</v>
      </c>
      <c r="P90" s="1565" t="s">
        <v>260</v>
      </c>
      <c r="Q90" s="1566" t="s">
        <v>260</v>
      </c>
      <c r="R90" s="1567"/>
      <c r="T90" s="1568"/>
      <c r="U90" s="1569"/>
      <c r="W90" s="1569"/>
      <c r="X90" s="1570"/>
    </row>
    <row r="91" spans="2:24">
      <c r="B91" s="1580" t="s">
        <v>628</v>
      </c>
      <c r="C91" s="1597">
        <v>2455</v>
      </c>
      <c r="D91" s="1597">
        <v>2455</v>
      </c>
      <c r="E91" s="1582">
        <v>1565</v>
      </c>
      <c r="F91" s="1582">
        <v>1553.94</v>
      </c>
      <c r="G91" s="1587">
        <v>1538.66</v>
      </c>
      <c r="H91" s="1582">
        <v>1538.66</v>
      </c>
      <c r="I91" s="1585">
        <v>1513.52</v>
      </c>
      <c r="J91" s="1586">
        <v>1513.52</v>
      </c>
      <c r="K91" s="1587">
        <v>1545.61</v>
      </c>
      <c r="L91" s="1587">
        <v>1654.11</v>
      </c>
      <c r="M91" s="1563">
        <f t="shared" si="3"/>
        <v>1654.11</v>
      </c>
      <c r="N91" s="1565" t="s">
        <v>260</v>
      </c>
      <c r="O91" s="1565" t="s">
        <v>260</v>
      </c>
      <c r="P91" s="1565" t="s">
        <v>260</v>
      </c>
      <c r="Q91" s="1566" t="s">
        <v>260</v>
      </c>
      <c r="R91" s="1567"/>
      <c r="T91" s="1568"/>
      <c r="U91" s="1569"/>
      <c r="W91" s="1569"/>
      <c r="X91" s="1570"/>
    </row>
    <row r="92" spans="2:24">
      <c r="B92" s="1580" t="s">
        <v>629</v>
      </c>
      <c r="C92" s="1597">
        <v>2455</v>
      </c>
      <c r="D92" s="1597">
        <v>2456</v>
      </c>
      <c r="E92" s="1582">
        <v>1244.3800000000001</v>
      </c>
      <c r="F92" s="1582">
        <v>1333.97</v>
      </c>
      <c r="G92" s="1587">
        <v>1425.64</v>
      </c>
      <c r="H92" s="1582">
        <v>1425.64</v>
      </c>
      <c r="I92" s="1585">
        <v>1513.52</v>
      </c>
      <c r="J92" s="1586">
        <v>1513.52</v>
      </c>
      <c r="K92" s="1587">
        <v>1545.61</v>
      </c>
      <c r="L92" s="1587">
        <v>1654.11</v>
      </c>
      <c r="M92" s="1563">
        <f t="shared" si="3"/>
        <v>1654.11</v>
      </c>
      <c r="N92" s="1565" t="s">
        <v>260</v>
      </c>
      <c r="O92" s="1565" t="s">
        <v>260</v>
      </c>
      <c r="P92" s="1565" t="s">
        <v>260</v>
      </c>
      <c r="Q92" s="1566" t="s">
        <v>260</v>
      </c>
      <c r="R92" s="1567"/>
      <c r="T92" s="1568"/>
      <c r="U92" s="1569"/>
      <c r="W92" s="1569"/>
      <c r="X92" s="1570"/>
    </row>
    <row r="93" spans="2:24">
      <c r="B93" s="1580" t="s">
        <v>630</v>
      </c>
      <c r="C93" s="1597">
        <v>2455</v>
      </c>
      <c r="D93" s="1597">
        <v>2457</v>
      </c>
      <c r="E93" s="1582">
        <v>1244.3800000000001</v>
      </c>
      <c r="F93" s="1582">
        <v>1333.97</v>
      </c>
      <c r="G93" s="1587">
        <v>1425.64</v>
      </c>
      <c r="H93" s="1582">
        <v>1425.64</v>
      </c>
      <c r="I93" s="1585">
        <v>1513.52</v>
      </c>
      <c r="J93" s="1586">
        <v>1513.52</v>
      </c>
      <c r="K93" s="1587">
        <v>1545.61</v>
      </c>
      <c r="L93" s="1587">
        <v>1654.11</v>
      </c>
      <c r="M93" s="1563">
        <f t="shared" si="3"/>
        <v>1654.11</v>
      </c>
      <c r="N93" s="1565" t="s">
        <v>260</v>
      </c>
      <c r="O93" s="1565" t="s">
        <v>260</v>
      </c>
      <c r="P93" s="1565" t="s">
        <v>260</v>
      </c>
      <c r="Q93" s="1566" t="s">
        <v>260</v>
      </c>
      <c r="R93" s="1567"/>
      <c r="T93" s="1568"/>
      <c r="U93" s="1569"/>
      <c r="W93" s="1569"/>
      <c r="X93" s="1570"/>
    </row>
    <row r="94" spans="2:24">
      <c r="B94" s="1580" t="s">
        <v>631</v>
      </c>
      <c r="C94" s="1597">
        <v>2455</v>
      </c>
      <c r="D94" s="1597">
        <v>2458</v>
      </c>
      <c r="E94" s="1582">
        <v>1565</v>
      </c>
      <c r="F94" s="1582">
        <v>1553.94</v>
      </c>
      <c r="G94" s="1587">
        <v>1538.66</v>
      </c>
      <c r="H94" s="1582">
        <v>1538.66</v>
      </c>
      <c r="I94" s="1585">
        <v>1513.52</v>
      </c>
      <c r="J94" s="1586">
        <v>1513.52</v>
      </c>
      <c r="K94" s="1587">
        <v>1545.61</v>
      </c>
      <c r="L94" s="1587">
        <v>1654.11</v>
      </c>
      <c r="M94" s="1563">
        <f t="shared" si="3"/>
        <v>1654.11</v>
      </c>
      <c r="N94" s="1565" t="s">
        <v>260</v>
      </c>
      <c r="O94" s="1565" t="s">
        <v>260</v>
      </c>
      <c r="P94" s="1565" t="s">
        <v>260</v>
      </c>
      <c r="Q94" s="1566" t="s">
        <v>260</v>
      </c>
      <c r="R94" s="1567"/>
      <c r="T94" s="1568"/>
      <c r="U94" s="1569"/>
      <c r="W94" s="1569"/>
      <c r="X94" s="1570"/>
    </row>
    <row r="95" spans="2:24">
      <c r="B95" s="1580" t="s">
        <v>632</v>
      </c>
      <c r="C95" s="1597">
        <v>2455</v>
      </c>
      <c r="D95" s="1597">
        <v>2459</v>
      </c>
      <c r="E95" s="1582">
        <v>1565</v>
      </c>
      <c r="F95" s="1582">
        <v>1553.94</v>
      </c>
      <c r="G95" s="1587">
        <v>1538.66</v>
      </c>
      <c r="H95" s="1582">
        <v>1538.66</v>
      </c>
      <c r="I95" s="1585">
        <v>1513.52</v>
      </c>
      <c r="J95" s="1586">
        <v>1513.52</v>
      </c>
      <c r="K95" s="1587">
        <v>1545.61</v>
      </c>
      <c r="L95" s="1587">
        <v>1654.11</v>
      </c>
      <c r="M95" s="1563">
        <f t="shared" si="3"/>
        <v>1654.11</v>
      </c>
      <c r="N95" s="1565" t="s">
        <v>260</v>
      </c>
      <c r="O95" s="1565" t="s">
        <v>260</v>
      </c>
      <c r="P95" s="1565" t="s">
        <v>260</v>
      </c>
      <c r="Q95" s="1566" t="s">
        <v>260</v>
      </c>
      <c r="R95" s="1567"/>
      <c r="T95" s="1568"/>
      <c r="U95" s="1569"/>
      <c r="W95" s="1569"/>
      <c r="X95" s="1570"/>
    </row>
    <row r="96" spans="2:24" s="342" customFormat="1">
      <c r="B96" s="335" t="s">
        <v>643</v>
      </c>
      <c r="C96" s="336">
        <v>8455</v>
      </c>
      <c r="D96" s="336">
        <v>8457</v>
      </c>
      <c r="E96" s="337"/>
      <c r="F96" s="337"/>
      <c r="G96" s="338"/>
      <c r="H96" s="337"/>
      <c r="I96" s="339"/>
      <c r="J96" s="340"/>
      <c r="K96" s="338">
        <v>639.38</v>
      </c>
      <c r="L96" s="338">
        <f>K96*1.0724</f>
        <v>685.67111199999999</v>
      </c>
      <c r="M96" s="1563" t="s">
        <v>64</v>
      </c>
      <c r="N96" s="346" t="s">
        <v>260</v>
      </c>
      <c r="O96" s="702" t="s">
        <v>261</v>
      </c>
      <c r="P96" s="702" t="s">
        <v>261</v>
      </c>
      <c r="Q96" s="703" t="s">
        <v>261</v>
      </c>
      <c r="R96" s="341"/>
      <c r="T96" s="343"/>
      <c r="U96" s="344"/>
      <c r="W96" s="344"/>
      <c r="X96" s="345"/>
    </row>
    <row r="97" spans="2:24">
      <c r="B97" s="1557" t="s">
        <v>644</v>
      </c>
      <c r="C97" s="1558">
        <v>7220</v>
      </c>
      <c r="D97" s="1558">
        <v>7221</v>
      </c>
      <c r="E97" s="1582">
        <v>15</v>
      </c>
      <c r="F97" s="1582">
        <v>16</v>
      </c>
      <c r="G97" s="1587"/>
      <c r="H97" s="1582">
        <v>16</v>
      </c>
      <c r="I97" s="1585">
        <v>16</v>
      </c>
      <c r="J97" s="1586">
        <v>16</v>
      </c>
      <c r="K97" s="1587">
        <v>17</v>
      </c>
      <c r="L97" s="1587">
        <v>18</v>
      </c>
      <c r="M97" s="1563">
        <f>L97</f>
        <v>18</v>
      </c>
      <c r="N97" s="1565" t="s">
        <v>260</v>
      </c>
      <c r="O97" s="1565" t="s">
        <v>260</v>
      </c>
      <c r="P97" s="1565" t="s">
        <v>260</v>
      </c>
      <c r="Q97" s="1566" t="s">
        <v>260</v>
      </c>
      <c r="R97" s="1567"/>
      <c r="T97" s="1568"/>
      <c r="U97" s="1569"/>
      <c r="W97" s="1569"/>
      <c r="X97" s="1570"/>
    </row>
    <row r="98" spans="2:24">
      <c r="B98" s="1557" t="s">
        <v>645</v>
      </c>
      <c r="C98" s="1558">
        <v>7220</v>
      </c>
      <c r="D98" s="1558">
        <v>7222</v>
      </c>
      <c r="E98" s="1582">
        <v>15</v>
      </c>
      <c r="F98" s="1582">
        <v>16</v>
      </c>
      <c r="G98" s="1587"/>
      <c r="H98" s="1582">
        <v>16</v>
      </c>
      <c r="I98" s="1585">
        <v>16</v>
      </c>
      <c r="J98" s="1586">
        <v>16</v>
      </c>
      <c r="K98" s="1587">
        <v>17</v>
      </c>
      <c r="L98" s="1587">
        <v>18</v>
      </c>
      <c r="M98" s="1563">
        <f t="shared" ref="M98:M104" si="4">L98</f>
        <v>18</v>
      </c>
      <c r="N98" s="1565" t="s">
        <v>260</v>
      </c>
      <c r="O98" s="1565" t="s">
        <v>260</v>
      </c>
      <c r="P98" s="1565" t="s">
        <v>260</v>
      </c>
      <c r="Q98" s="1566" t="s">
        <v>260</v>
      </c>
      <c r="R98" s="1567"/>
      <c r="T98" s="1568"/>
      <c r="U98" s="1569"/>
      <c r="W98" s="1569"/>
      <c r="X98" s="1570"/>
    </row>
    <row r="99" spans="2:24">
      <c r="B99" s="1557" t="s">
        <v>646</v>
      </c>
      <c r="C99" s="1558">
        <v>7220</v>
      </c>
      <c r="D99" s="1558">
        <v>7223</v>
      </c>
      <c r="E99" s="1582">
        <v>15</v>
      </c>
      <c r="F99" s="1582">
        <v>16</v>
      </c>
      <c r="G99" s="1587"/>
      <c r="H99" s="1582">
        <v>16</v>
      </c>
      <c r="I99" s="1585">
        <v>16</v>
      </c>
      <c r="J99" s="1586">
        <v>16</v>
      </c>
      <c r="K99" s="1587">
        <v>17</v>
      </c>
      <c r="L99" s="1587">
        <v>18</v>
      </c>
      <c r="M99" s="1563">
        <f t="shared" si="4"/>
        <v>18</v>
      </c>
      <c r="N99" s="1565" t="s">
        <v>260</v>
      </c>
      <c r="O99" s="1565" t="s">
        <v>260</v>
      </c>
      <c r="P99" s="1565" t="s">
        <v>260</v>
      </c>
      <c r="Q99" s="1566" t="s">
        <v>260</v>
      </c>
      <c r="R99" s="1567"/>
      <c r="T99" s="1568"/>
      <c r="U99" s="1569"/>
      <c r="W99" s="1569"/>
      <c r="X99" s="1570"/>
    </row>
    <row r="100" spans="2:24">
      <c r="B100" s="1557" t="s">
        <v>647</v>
      </c>
      <c r="C100" s="1558">
        <v>7220</v>
      </c>
      <c r="D100" s="1558">
        <v>7224</v>
      </c>
      <c r="E100" s="1582">
        <v>15</v>
      </c>
      <c r="F100" s="1582">
        <v>16</v>
      </c>
      <c r="G100" s="1587"/>
      <c r="H100" s="1582">
        <v>16</v>
      </c>
      <c r="I100" s="1585">
        <v>16</v>
      </c>
      <c r="J100" s="1586">
        <v>16</v>
      </c>
      <c r="K100" s="1587">
        <v>17</v>
      </c>
      <c r="L100" s="1587">
        <v>18</v>
      </c>
      <c r="M100" s="1563">
        <f t="shared" si="4"/>
        <v>18</v>
      </c>
      <c r="N100" s="1565" t="s">
        <v>260</v>
      </c>
      <c r="O100" s="1565" t="s">
        <v>260</v>
      </c>
      <c r="P100" s="1565" t="s">
        <v>260</v>
      </c>
      <c r="Q100" s="1566" t="s">
        <v>260</v>
      </c>
      <c r="R100" s="1567"/>
      <c r="T100" s="1568"/>
      <c r="U100" s="1569"/>
      <c r="W100" s="1569"/>
      <c r="X100" s="1570"/>
    </row>
    <row r="101" spans="2:24">
      <c r="B101" s="1557" t="s">
        <v>600</v>
      </c>
      <c r="C101" s="1558">
        <v>7225</v>
      </c>
      <c r="D101" s="1558">
        <v>7226</v>
      </c>
      <c r="E101" s="1582">
        <v>20</v>
      </c>
      <c r="F101" s="1582">
        <v>21</v>
      </c>
      <c r="G101" s="1587"/>
      <c r="H101" s="1582">
        <v>22</v>
      </c>
      <c r="I101" s="1585">
        <v>22</v>
      </c>
      <c r="J101" s="1586">
        <v>22</v>
      </c>
      <c r="K101" s="1587">
        <v>22</v>
      </c>
      <c r="L101" s="1587">
        <v>24</v>
      </c>
      <c r="M101" s="1563">
        <f t="shared" si="4"/>
        <v>24</v>
      </c>
      <c r="N101" s="1565" t="s">
        <v>260</v>
      </c>
      <c r="O101" s="1565" t="s">
        <v>260</v>
      </c>
      <c r="P101" s="1565" t="s">
        <v>260</v>
      </c>
      <c r="Q101" s="1566" t="s">
        <v>260</v>
      </c>
      <c r="R101" s="1567"/>
      <c r="T101" s="1568"/>
      <c r="U101" s="1569"/>
      <c r="W101" s="1569"/>
      <c r="X101" s="1570"/>
    </row>
    <row r="102" spans="2:24">
      <c r="B102" s="1557" t="s">
        <v>601</v>
      </c>
      <c r="C102" s="1558">
        <v>7225</v>
      </c>
      <c r="D102" s="1558">
        <v>7227</v>
      </c>
      <c r="E102" s="1582">
        <v>20</v>
      </c>
      <c r="F102" s="1582">
        <v>21</v>
      </c>
      <c r="G102" s="1587"/>
      <c r="H102" s="1582">
        <v>22</v>
      </c>
      <c r="I102" s="1585">
        <v>22</v>
      </c>
      <c r="J102" s="1586">
        <v>22</v>
      </c>
      <c r="K102" s="1587">
        <v>22</v>
      </c>
      <c r="L102" s="1587">
        <v>24</v>
      </c>
      <c r="M102" s="1563">
        <f t="shared" si="4"/>
        <v>24</v>
      </c>
      <c r="N102" s="1565" t="s">
        <v>260</v>
      </c>
      <c r="O102" s="1565" t="s">
        <v>260</v>
      </c>
      <c r="P102" s="1565" t="s">
        <v>260</v>
      </c>
      <c r="Q102" s="1566" t="s">
        <v>260</v>
      </c>
      <c r="R102" s="1567"/>
      <c r="T102" s="1568"/>
      <c r="U102" s="1569"/>
      <c r="W102" s="1569"/>
      <c r="X102" s="1570"/>
    </row>
    <row r="103" spans="2:24">
      <c r="B103" s="1557" t="s">
        <v>602</v>
      </c>
      <c r="C103" s="1558">
        <v>7225</v>
      </c>
      <c r="D103" s="1558">
        <v>7228</v>
      </c>
      <c r="E103" s="1582">
        <v>20</v>
      </c>
      <c r="F103" s="1582">
        <v>21</v>
      </c>
      <c r="G103" s="1587"/>
      <c r="H103" s="1582">
        <v>22</v>
      </c>
      <c r="I103" s="1585">
        <v>22</v>
      </c>
      <c r="J103" s="1586">
        <v>22</v>
      </c>
      <c r="K103" s="1587">
        <v>22</v>
      </c>
      <c r="L103" s="1587">
        <v>24</v>
      </c>
      <c r="M103" s="1563">
        <f t="shared" si="4"/>
        <v>24</v>
      </c>
      <c r="N103" s="1565" t="s">
        <v>260</v>
      </c>
      <c r="O103" s="1565" t="s">
        <v>260</v>
      </c>
      <c r="P103" s="1565" t="s">
        <v>260</v>
      </c>
      <c r="Q103" s="1566" t="s">
        <v>260</v>
      </c>
      <c r="R103" s="1567"/>
      <c r="T103" s="1568"/>
      <c r="U103" s="1569"/>
      <c r="W103" s="1569"/>
      <c r="X103" s="1570"/>
    </row>
    <row r="104" spans="2:24">
      <c r="B104" s="1557" t="s">
        <v>603</v>
      </c>
      <c r="C104" s="1558">
        <v>7225</v>
      </c>
      <c r="D104" s="1558">
        <v>7229</v>
      </c>
      <c r="E104" s="1582">
        <v>20</v>
      </c>
      <c r="F104" s="1582">
        <v>21</v>
      </c>
      <c r="G104" s="1587"/>
      <c r="H104" s="1582">
        <v>22</v>
      </c>
      <c r="I104" s="1585">
        <v>22</v>
      </c>
      <c r="J104" s="1586">
        <v>22</v>
      </c>
      <c r="K104" s="1587">
        <v>22</v>
      </c>
      <c r="L104" s="1587">
        <v>24</v>
      </c>
      <c r="M104" s="1563">
        <f t="shared" si="4"/>
        <v>24</v>
      </c>
      <c r="N104" s="1565" t="s">
        <v>260</v>
      </c>
      <c r="O104" s="1565" t="s">
        <v>260</v>
      </c>
      <c r="P104" s="1565" t="s">
        <v>260</v>
      </c>
      <c r="Q104" s="1566" t="s">
        <v>260</v>
      </c>
      <c r="R104" s="1567"/>
      <c r="T104" s="1568"/>
      <c r="U104" s="1569"/>
      <c r="W104" s="1569"/>
      <c r="X104" s="1570"/>
    </row>
    <row r="105" spans="2:24">
      <c r="B105" s="1557" t="s">
        <v>634</v>
      </c>
      <c r="C105" s="1591">
        <v>7255</v>
      </c>
      <c r="D105" s="1591">
        <v>7256</v>
      </c>
      <c r="E105" s="1582">
        <v>500</v>
      </c>
      <c r="F105" s="1582">
        <v>530</v>
      </c>
      <c r="G105" s="1587"/>
      <c r="H105" s="1582">
        <v>540</v>
      </c>
      <c r="I105" s="1585">
        <v>540</v>
      </c>
      <c r="J105" s="1586">
        <v>540</v>
      </c>
      <c r="K105" s="1587">
        <v>550</v>
      </c>
      <c r="L105" s="1587">
        <v>590</v>
      </c>
      <c r="M105" s="1563">
        <v>531</v>
      </c>
      <c r="N105" s="1565" t="s">
        <v>260</v>
      </c>
      <c r="O105" s="1565" t="s">
        <v>260</v>
      </c>
      <c r="P105" s="1565" t="s">
        <v>260</v>
      </c>
      <c r="Q105" s="1566" t="s">
        <v>260</v>
      </c>
      <c r="R105" s="1567"/>
      <c r="T105" s="1568"/>
      <c r="U105" s="1569"/>
      <c r="W105" s="1569"/>
      <c r="X105" s="1570"/>
    </row>
    <row r="106" spans="2:24">
      <c r="B106" s="1557" t="s">
        <v>635</v>
      </c>
      <c r="C106" s="1591">
        <v>7255</v>
      </c>
      <c r="D106" s="1591">
        <v>7257</v>
      </c>
      <c r="E106" s="1582">
        <v>500</v>
      </c>
      <c r="F106" s="1582">
        <v>530</v>
      </c>
      <c r="G106" s="1587"/>
      <c r="H106" s="1582">
        <v>540</v>
      </c>
      <c r="I106" s="1585">
        <v>540</v>
      </c>
      <c r="J106" s="1586">
        <v>540</v>
      </c>
      <c r="K106" s="1587">
        <v>550</v>
      </c>
      <c r="L106" s="1587">
        <v>590</v>
      </c>
      <c r="M106" s="1563">
        <v>531</v>
      </c>
      <c r="N106" s="1565" t="s">
        <v>260</v>
      </c>
      <c r="O106" s="1565" t="s">
        <v>260</v>
      </c>
      <c r="P106" s="1565" t="s">
        <v>260</v>
      </c>
      <c r="Q106" s="1566" t="s">
        <v>260</v>
      </c>
      <c r="R106" s="1567"/>
      <c r="T106" s="1568"/>
      <c r="U106" s="1569"/>
      <c r="W106" s="1569"/>
      <c r="X106" s="1570"/>
    </row>
    <row r="107" spans="2:24">
      <c r="B107" s="1557" t="s">
        <v>636</v>
      </c>
      <c r="C107" s="1591">
        <v>7255</v>
      </c>
      <c r="D107" s="1591">
        <v>7258</v>
      </c>
      <c r="E107" s="1582">
        <v>500</v>
      </c>
      <c r="F107" s="1582">
        <v>530</v>
      </c>
      <c r="G107" s="1587"/>
      <c r="H107" s="1582">
        <v>540</v>
      </c>
      <c r="I107" s="1585">
        <v>540</v>
      </c>
      <c r="J107" s="1586">
        <v>540</v>
      </c>
      <c r="K107" s="1587">
        <v>550</v>
      </c>
      <c r="L107" s="1587">
        <v>590</v>
      </c>
      <c r="M107" s="1563">
        <v>531</v>
      </c>
      <c r="N107" s="1565" t="s">
        <v>260</v>
      </c>
      <c r="O107" s="1565" t="s">
        <v>260</v>
      </c>
      <c r="P107" s="1565" t="s">
        <v>260</v>
      </c>
      <c r="Q107" s="1566" t="s">
        <v>260</v>
      </c>
      <c r="R107" s="1567"/>
      <c r="T107" s="1568"/>
      <c r="U107" s="1569"/>
      <c r="W107" s="1569"/>
      <c r="X107" s="1570"/>
    </row>
    <row r="108" spans="2:24">
      <c r="B108" s="1557" t="s">
        <v>637</v>
      </c>
      <c r="C108" s="1591">
        <v>7255</v>
      </c>
      <c r="D108" s="1591">
        <v>7259</v>
      </c>
      <c r="E108" s="1582">
        <v>500</v>
      </c>
      <c r="F108" s="1582">
        <v>530</v>
      </c>
      <c r="G108" s="1587"/>
      <c r="H108" s="1582">
        <v>540</v>
      </c>
      <c r="I108" s="1585">
        <v>540</v>
      </c>
      <c r="J108" s="1586">
        <v>540</v>
      </c>
      <c r="K108" s="1587">
        <v>550</v>
      </c>
      <c r="L108" s="1587">
        <v>590</v>
      </c>
      <c r="M108" s="1563">
        <v>531</v>
      </c>
      <c r="N108" s="1565" t="s">
        <v>260</v>
      </c>
      <c r="O108" s="1565" t="s">
        <v>260</v>
      </c>
      <c r="P108" s="1565" t="s">
        <v>260</v>
      </c>
      <c r="Q108" s="1566" t="s">
        <v>260</v>
      </c>
      <c r="R108" s="1567"/>
      <c r="T108" s="1568"/>
      <c r="U108" s="1569"/>
      <c r="W108" s="1569"/>
      <c r="X108" s="1570"/>
    </row>
    <row r="109" spans="2:24">
      <c r="B109" s="1557" t="s">
        <v>596</v>
      </c>
      <c r="C109" s="1591">
        <v>7265</v>
      </c>
      <c r="D109" s="1591">
        <v>7266</v>
      </c>
      <c r="E109" s="1582">
        <v>750</v>
      </c>
      <c r="F109" s="1582">
        <v>790</v>
      </c>
      <c r="G109" s="1587"/>
      <c r="H109" s="1582">
        <v>810</v>
      </c>
      <c r="I109" s="1585">
        <v>810</v>
      </c>
      <c r="J109" s="1586">
        <v>810</v>
      </c>
      <c r="K109" s="1587">
        <v>830</v>
      </c>
      <c r="L109" s="1587">
        <v>890</v>
      </c>
      <c r="M109" s="1563">
        <v>801</v>
      </c>
      <c r="N109" s="1565" t="s">
        <v>260</v>
      </c>
      <c r="O109" s="1565" t="s">
        <v>260</v>
      </c>
      <c r="P109" s="1565" t="s">
        <v>260</v>
      </c>
      <c r="Q109" s="1566" t="s">
        <v>260</v>
      </c>
      <c r="R109" s="1567"/>
      <c r="T109" s="1568"/>
      <c r="U109" s="1569"/>
      <c r="W109" s="1569"/>
      <c r="X109" s="1570"/>
    </row>
    <row r="110" spans="2:24">
      <c r="B110" s="1557" t="s">
        <v>597</v>
      </c>
      <c r="C110" s="1591">
        <v>7265</v>
      </c>
      <c r="D110" s="1591">
        <v>7267</v>
      </c>
      <c r="E110" s="1582">
        <v>750</v>
      </c>
      <c r="F110" s="1582">
        <v>790</v>
      </c>
      <c r="G110" s="1587"/>
      <c r="H110" s="1582">
        <v>810</v>
      </c>
      <c r="I110" s="1585">
        <v>810</v>
      </c>
      <c r="J110" s="1586">
        <v>810</v>
      </c>
      <c r="K110" s="1587">
        <v>830</v>
      </c>
      <c r="L110" s="1587">
        <v>890</v>
      </c>
      <c r="M110" s="1563">
        <v>801</v>
      </c>
      <c r="N110" s="1565" t="s">
        <v>260</v>
      </c>
      <c r="O110" s="1565" t="s">
        <v>260</v>
      </c>
      <c r="P110" s="1565" t="s">
        <v>260</v>
      </c>
      <c r="Q110" s="1566" t="s">
        <v>260</v>
      </c>
      <c r="R110" s="1567"/>
      <c r="T110" s="1568"/>
      <c r="U110" s="1569"/>
      <c r="W110" s="1569"/>
      <c r="X110" s="1570"/>
    </row>
    <row r="111" spans="2:24">
      <c r="B111" s="1557" t="s">
        <v>598</v>
      </c>
      <c r="C111" s="1591">
        <v>7265</v>
      </c>
      <c r="D111" s="1591">
        <v>7268</v>
      </c>
      <c r="E111" s="1582">
        <v>750</v>
      </c>
      <c r="F111" s="1582">
        <v>790</v>
      </c>
      <c r="G111" s="1587"/>
      <c r="H111" s="1582">
        <v>810</v>
      </c>
      <c r="I111" s="1585">
        <v>810</v>
      </c>
      <c r="J111" s="1586">
        <v>810</v>
      </c>
      <c r="K111" s="1587">
        <v>830</v>
      </c>
      <c r="L111" s="1587">
        <v>890</v>
      </c>
      <c r="M111" s="1563">
        <v>801</v>
      </c>
      <c r="N111" s="1565" t="s">
        <v>260</v>
      </c>
      <c r="O111" s="1565" t="s">
        <v>260</v>
      </c>
      <c r="P111" s="1565" t="s">
        <v>260</v>
      </c>
      <c r="Q111" s="1566" t="s">
        <v>260</v>
      </c>
      <c r="R111" s="1567"/>
      <c r="T111" s="1568"/>
      <c r="U111" s="1569"/>
      <c r="W111" s="1569"/>
      <c r="X111" s="1570"/>
    </row>
    <row r="112" spans="2:24">
      <c r="B112" s="1557" t="s">
        <v>599</v>
      </c>
      <c r="C112" s="1591">
        <v>7265</v>
      </c>
      <c r="D112" s="1591">
        <v>7269</v>
      </c>
      <c r="E112" s="1582">
        <v>750</v>
      </c>
      <c r="F112" s="1582">
        <v>790</v>
      </c>
      <c r="G112" s="1587"/>
      <c r="H112" s="1582">
        <v>810</v>
      </c>
      <c r="I112" s="1585">
        <v>810</v>
      </c>
      <c r="J112" s="1586">
        <v>810</v>
      </c>
      <c r="K112" s="1587">
        <v>830</v>
      </c>
      <c r="L112" s="1587">
        <v>890</v>
      </c>
      <c r="M112" s="1563">
        <v>801</v>
      </c>
      <c r="N112" s="1565" t="s">
        <v>260</v>
      </c>
      <c r="O112" s="1565" t="s">
        <v>260</v>
      </c>
      <c r="P112" s="1565" t="s">
        <v>260</v>
      </c>
      <c r="Q112" s="1566" t="s">
        <v>260</v>
      </c>
      <c r="R112" s="1567"/>
      <c r="T112" s="1568"/>
      <c r="U112" s="1569"/>
      <c r="W112" s="1569"/>
      <c r="X112" s="1570"/>
    </row>
    <row r="113" spans="2:24">
      <c r="B113" s="1600" t="s">
        <v>1177</v>
      </c>
      <c r="C113" s="1601">
        <v>3690</v>
      </c>
      <c r="D113" s="1601">
        <v>3691</v>
      </c>
      <c r="E113" s="1602"/>
      <c r="F113" s="1592"/>
      <c r="G113" s="1593"/>
      <c r="H113" s="1592"/>
      <c r="I113" s="1594"/>
      <c r="J113" s="1595"/>
      <c r="K113" s="1593"/>
      <c r="L113" s="1603">
        <v>1323</v>
      </c>
      <c r="M113" s="1604">
        <f>160*9</f>
        <v>1440</v>
      </c>
      <c r="N113" s="1605" t="s">
        <v>260</v>
      </c>
      <c r="O113" s="1605" t="s">
        <v>261</v>
      </c>
      <c r="P113" s="1605" t="s">
        <v>260</v>
      </c>
      <c r="Q113" s="1606" t="s">
        <v>260</v>
      </c>
      <c r="R113" s="1529"/>
      <c r="T113" s="1568"/>
      <c r="U113" s="1569"/>
      <c r="W113" s="1569"/>
      <c r="X113" s="1570"/>
    </row>
    <row r="114" spans="2:24">
      <c r="B114" s="1600" t="s">
        <v>1178</v>
      </c>
      <c r="C114" s="1601">
        <v>3690</v>
      </c>
      <c r="D114" s="1601">
        <v>3692</v>
      </c>
      <c r="E114" s="1602"/>
      <c r="F114" s="1592"/>
      <c r="G114" s="1593"/>
      <c r="H114" s="1592"/>
      <c r="I114" s="1594"/>
      <c r="J114" s="1595"/>
      <c r="K114" s="1593"/>
      <c r="L114" s="1603">
        <v>1323</v>
      </c>
      <c r="M114" s="1604">
        <f t="shared" ref="M114:M116" si="5">160*9</f>
        <v>1440</v>
      </c>
      <c r="N114" s="1605" t="s">
        <v>260</v>
      </c>
      <c r="O114" s="1605" t="s">
        <v>261</v>
      </c>
      <c r="P114" s="1605" t="s">
        <v>260</v>
      </c>
      <c r="Q114" s="1606" t="s">
        <v>260</v>
      </c>
      <c r="R114" s="1529"/>
      <c r="T114" s="1568"/>
      <c r="U114" s="1569"/>
      <c r="W114" s="1569"/>
      <c r="X114" s="1570"/>
    </row>
    <row r="115" spans="2:24">
      <c r="B115" s="1600" t="s">
        <v>1179</v>
      </c>
      <c r="C115" s="1601">
        <v>3690</v>
      </c>
      <c r="D115" s="1601">
        <v>3693</v>
      </c>
      <c r="E115" s="1602"/>
      <c r="F115" s="1592"/>
      <c r="G115" s="1593"/>
      <c r="H115" s="1592"/>
      <c r="I115" s="1594"/>
      <c r="J115" s="1595"/>
      <c r="K115" s="1593"/>
      <c r="L115" s="1603">
        <v>1323</v>
      </c>
      <c r="M115" s="1604">
        <f t="shared" si="5"/>
        <v>1440</v>
      </c>
      <c r="N115" s="1605" t="s">
        <v>260</v>
      </c>
      <c r="O115" s="1605" t="s">
        <v>261</v>
      </c>
      <c r="P115" s="1605" t="s">
        <v>260</v>
      </c>
      <c r="Q115" s="1606" t="s">
        <v>260</v>
      </c>
      <c r="R115" s="1529"/>
      <c r="T115" s="1568"/>
      <c r="U115" s="1569"/>
      <c r="W115" s="1569"/>
      <c r="X115" s="1570"/>
    </row>
    <row r="116" spans="2:24">
      <c r="B116" s="1607" t="s">
        <v>1180</v>
      </c>
      <c r="C116" s="1601">
        <v>3690</v>
      </c>
      <c r="D116" s="1601">
        <v>3694</v>
      </c>
      <c r="E116" s="1609"/>
      <c r="F116" s="1610"/>
      <c r="G116" s="1611"/>
      <c r="H116" s="1610"/>
      <c r="I116" s="1612"/>
      <c r="J116" s="1613"/>
      <c r="K116" s="1611"/>
      <c r="L116" s="1603">
        <v>1323</v>
      </c>
      <c r="M116" s="1604">
        <f t="shared" si="5"/>
        <v>1440</v>
      </c>
      <c r="N116" s="1605" t="s">
        <v>260</v>
      </c>
      <c r="O116" s="1605" t="s">
        <v>261</v>
      </c>
      <c r="P116" s="1605" t="s">
        <v>260</v>
      </c>
      <c r="Q116" s="1606" t="s">
        <v>260</v>
      </c>
      <c r="R116" s="1529"/>
      <c r="T116" s="1568"/>
      <c r="U116" s="1569"/>
      <c r="W116" s="1569"/>
      <c r="X116" s="1570"/>
    </row>
    <row r="117" spans="2:24">
      <c r="B117" s="1600" t="s">
        <v>1181</v>
      </c>
      <c r="C117" s="1601">
        <v>8230</v>
      </c>
      <c r="D117" s="1601">
        <v>8230</v>
      </c>
      <c r="E117" s="1602"/>
      <c r="F117" s="1592"/>
      <c r="G117" s="1593"/>
      <c r="H117" s="1592"/>
      <c r="I117" s="1594"/>
      <c r="J117" s="1595"/>
      <c r="K117" s="1593"/>
      <c r="L117" s="1614">
        <f>47*10</f>
        <v>470</v>
      </c>
      <c r="M117" s="1614">
        <f>47*10</f>
        <v>470</v>
      </c>
      <c r="N117" s="1605" t="s">
        <v>261</v>
      </c>
      <c r="O117" s="1605" t="s">
        <v>261</v>
      </c>
      <c r="P117" s="1605" t="s">
        <v>260</v>
      </c>
      <c r="Q117" s="1606" t="s">
        <v>260</v>
      </c>
      <c r="R117" s="1529"/>
      <c r="T117" s="1568"/>
      <c r="U117" s="1569"/>
      <c r="W117" s="1569"/>
      <c r="X117" s="1570"/>
    </row>
    <row r="118" spans="2:24">
      <c r="B118" s="1600" t="s">
        <v>1182</v>
      </c>
      <c r="C118" s="1601">
        <v>8230</v>
      </c>
      <c r="D118" s="1601">
        <v>8231</v>
      </c>
      <c r="E118" s="1602"/>
      <c r="F118" s="1592"/>
      <c r="G118" s="1593"/>
      <c r="H118" s="1592"/>
      <c r="I118" s="1594"/>
      <c r="J118" s="1595"/>
      <c r="K118" s="1593"/>
      <c r="L118" s="1614">
        <f t="shared" ref="L118:M120" si="6">47*10</f>
        <v>470</v>
      </c>
      <c r="M118" s="1614">
        <f t="shared" si="6"/>
        <v>470</v>
      </c>
      <c r="N118" s="1605" t="s">
        <v>261</v>
      </c>
      <c r="O118" s="1605" t="s">
        <v>261</v>
      </c>
      <c r="P118" s="1605" t="s">
        <v>260</v>
      </c>
      <c r="Q118" s="1606" t="s">
        <v>260</v>
      </c>
      <c r="R118" s="1529"/>
      <c r="T118" s="1568"/>
      <c r="U118" s="1569"/>
      <c r="W118" s="1569"/>
      <c r="X118" s="1570"/>
    </row>
    <row r="119" spans="2:24">
      <c r="B119" s="1600" t="s">
        <v>1183</v>
      </c>
      <c r="C119" s="1601">
        <v>8230</v>
      </c>
      <c r="D119" s="1601">
        <v>8232</v>
      </c>
      <c r="E119" s="1602"/>
      <c r="F119" s="1592"/>
      <c r="G119" s="1593"/>
      <c r="H119" s="1592"/>
      <c r="I119" s="1594"/>
      <c r="J119" s="1595"/>
      <c r="K119" s="1593"/>
      <c r="L119" s="1614">
        <f t="shared" si="6"/>
        <v>470</v>
      </c>
      <c r="M119" s="1614">
        <f t="shared" si="6"/>
        <v>470</v>
      </c>
      <c r="N119" s="1605" t="s">
        <v>261</v>
      </c>
      <c r="O119" s="1605" t="s">
        <v>261</v>
      </c>
      <c r="P119" s="1605" t="s">
        <v>260</v>
      </c>
      <c r="Q119" s="1606" t="s">
        <v>260</v>
      </c>
      <c r="R119" s="1529"/>
      <c r="T119" s="1568"/>
      <c r="U119" s="1569"/>
      <c r="W119" s="1569"/>
      <c r="X119" s="1570"/>
    </row>
    <row r="120" spans="2:24">
      <c r="B120" s="1600" t="s">
        <v>1184</v>
      </c>
      <c r="C120" s="1601">
        <v>8230</v>
      </c>
      <c r="D120" s="1601">
        <v>8233</v>
      </c>
      <c r="E120" s="1602"/>
      <c r="F120" s="1592"/>
      <c r="G120" s="1593"/>
      <c r="H120" s="1592"/>
      <c r="I120" s="1594"/>
      <c r="J120" s="1595"/>
      <c r="K120" s="1593"/>
      <c r="L120" s="1614">
        <f t="shared" si="6"/>
        <v>470</v>
      </c>
      <c r="M120" s="1614">
        <f t="shared" si="6"/>
        <v>470</v>
      </c>
      <c r="N120" s="1605" t="s">
        <v>261</v>
      </c>
      <c r="O120" s="1605" t="s">
        <v>261</v>
      </c>
      <c r="P120" s="1605" t="s">
        <v>260</v>
      </c>
      <c r="Q120" s="1606" t="s">
        <v>260</v>
      </c>
      <c r="R120" s="1529"/>
      <c r="T120" s="1568"/>
      <c r="U120" s="1569"/>
      <c r="W120" s="1569"/>
      <c r="X120" s="1570"/>
    </row>
    <row r="121" spans="2:24">
      <c r="B121" s="1600" t="s">
        <v>1197</v>
      </c>
      <c r="C121" s="1601">
        <v>7855</v>
      </c>
      <c r="D121" s="1601">
        <v>7856</v>
      </c>
      <c r="E121" s="1602"/>
      <c r="F121" s="1592"/>
      <c r="G121" s="1593"/>
      <c r="H121" s="1592"/>
      <c r="I121" s="1594"/>
      <c r="J121" s="1595"/>
      <c r="K121" s="1593"/>
      <c r="L121" s="1614"/>
      <c r="M121" s="1604" t="s">
        <v>64</v>
      </c>
      <c r="N121" s="1605" t="s">
        <v>260</v>
      </c>
      <c r="O121" s="1605" t="s">
        <v>261</v>
      </c>
      <c r="P121" s="1605" t="s">
        <v>261</v>
      </c>
      <c r="Q121" s="1606" t="s">
        <v>261</v>
      </c>
      <c r="R121" s="1529"/>
      <c r="T121" s="1568"/>
      <c r="U121" s="1569"/>
      <c r="W121" s="1569"/>
      <c r="X121" s="1570"/>
    </row>
    <row r="122" spans="2:24">
      <c r="B122" s="1600" t="s">
        <v>1197</v>
      </c>
      <c r="C122" s="1601">
        <v>7855</v>
      </c>
      <c r="D122" s="1601">
        <v>7857</v>
      </c>
      <c r="E122" s="1602"/>
      <c r="F122" s="1592"/>
      <c r="G122" s="1593"/>
      <c r="H122" s="1592"/>
      <c r="I122" s="1594"/>
      <c r="J122" s="1595"/>
      <c r="K122" s="1593"/>
      <c r="L122" s="1614"/>
      <c r="M122" s="1604" t="s">
        <v>64</v>
      </c>
      <c r="N122" s="1605" t="s">
        <v>260</v>
      </c>
      <c r="O122" s="1605" t="s">
        <v>261</v>
      </c>
      <c r="P122" s="1605" t="s">
        <v>261</v>
      </c>
      <c r="Q122" s="1606" t="s">
        <v>261</v>
      </c>
      <c r="R122" s="1529"/>
      <c r="T122" s="1568"/>
      <c r="U122" s="1569"/>
      <c r="W122" s="1569"/>
      <c r="X122" s="1570"/>
    </row>
    <row r="123" spans="2:24">
      <c r="B123" s="1600" t="s">
        <v>1197</v>
      </c>
      <c r="C123" s="1601">
        <v>7855</v>
      </c>
      <c r="D123" s="1601">
        <v>7858</v>
      </c>
      <c r="E123" s="1602"/>
      <c r="F123" s="1592"/>
      <c r="G123" s="1593"/>
      <c r="H123" s="1592"/>
      <c r="I123" s="1594"/>
      <c r="J123" s="1595"/>
      <c r="K123" s="1593"/>
      <c r="L123" s="1614"/>
      <c r="M123" s="1604" t="s">
        <v>64</v>
      </c>
      <c r="N123" s="1605" t="s">
        <v>260</v>
      </c>
      <c r="O123" s="1605" t="s">
        <v>261</v>
      </c>
      <c r="P123" s="1605" t="s">
        <v>261</v>
      </c>
      <c r="Q123" s="1606" t="s">
        <v>261</v>
      </c>
      <c r="R123" s="1529"/>
      <c r="T123" s="1568"/>
      <c r="U123" s="1569"/>
      <c r="W123" s="1569"/>
      <c r="X123" s="1570"/>
    </row>
    <row r="124" spans="2:24">
      <c r="B124" s="1600" t="s">
        <v>1197</v>
      </c>
      <c r="C124" s="1601">
        <v>7855</v>
      </c>
      <c r="D124" s="1601">
        <v>7859</v>
      </c>
      <c r="E124" s="1602"/>
      <c r="F124" s="1592"/>
      <c r="G124" s="1593"/>
      <c r="H124" s="1592"/>
      <c r="I124" s="1594"/>
      <c r="J124" s="1595"/>
      <c r="K124" s="1593"/>
      <c r="L124" s="1614"/>
      <c r="M124" s="1604" t="s">
        <v>64</v>
      </c>
      <c r="N124" s="1605" t="s">
        <v>260</v>
      </c>
      <c r="O124" s="1605" t="s">
        <v>261</v>
      </c>
      <c r="P124" s="1605" t="s">
        <v>261</v>
      </c>
      <c r="Q124" s="1606" t="s">
        <v>261</v>
      </c>
      <c r="R124" s="1529"/>
      <c r="T124" s="1568"/>
      <c r="U124" s="1569"/>
      <c r="W124" s="1569"/>
      <c r="X124" s="1570"/>
    </row>
    <row r="125" spans="2:24">
      <c r="B125" s="1600" t="s">
        <v>1198</v>
      </c>
      <c r="C125" s="1601">
        <v>7850</v>
      </c>
      <c r="D125" s="1601">
        <v>7851</v>
      </c>
      <c r="E125" s="1602"/>
      <c r="F125" s="1592"/>
      <c r="G125" s="1593"/>
      <c r="H125" s="1592"/>
      <c r="I125" s="1594"/>
      <c r="J125" s="1595"/>
      <c r="K125" s="1593"/>
      <c r="L125" s="1614"/>
      <c r="M125" s="1604" t="s">
        <v>64</v>
      </c>
      <c r="N125" s="1605" t="s">
        <v>260</v>
      </c>
      <c r="O125" s="1605" t="s">
        <v>261</v>
      </c>
      <c r="P125" s="1605" t="s">
        <v>261</v>
      </c>
      <c r="Q125" s="1606" t="s">
        <v>261</v>
      </c>
      <c r="R125" s="1529"/>
      <c r="T125" s="1568"/>
      <c r="U125" s="1569"/>
      <c r="W125" s="1569"/>
      <c r="X125" s="1570"/>
    </row>
    <row r="126" spans="2:24">
      <c r="B126" s="1600" t="s">
        <v>1198</v>
      </c>
      <c r="C126" s="1601">
        <v>7850</v>
      </c>
      <c r="D126" s="1601">
        <v>7852</v>
      </c>
      <c r="E126" s="1602"/>
      <c r="F126" s="1592"/>
      <c r="G126" s="1593"/>
      <c r="H126" s="1592"/>
      <c r="I126" s="1594"/>
      <c r="J126" s="1595"/>
      <c r="K126" s="1593"/>
      <c r="L126" s="1614"/>
      <c r="M126" s="1604" t="s">
        <v>64</v>
      </c>
      <c r="N126" s="1605" t="s">
        <v>260</v>
      </c>
      <c r="O126" s="1605" t="s">
        <v>261</v>
      </c>
      <c r="P126" s="1605" t="s">
        <v>261</v>
      </c>
      <c r="Q126" s="1606" t="s">
        <v>261</v>
      </c>
      <c r="R126" s="1529"/>
      <c r="T126" s="1568"/>
      <c r="U126" s="1569"/>
      <c r="W126" s="1569"/>
      <c r="X126" s="1570"/>
    </row>
    <row r="127" spans="2:24">
      <c r="B127" s="1600" t="s">
        <v>1198</v>
      </c>
      <c r="C127" s="1601">
        <v>7850</v>
      </c>
      <c r="D127" s="1601">
        <v>7853</v>
      </c>
      <c r="E127" s="1602"/>
      <c r="F127" s="1592"/>
      <c r="G127" s="1593"/>
      <c r="H127" s="1592"/>
      <c r="I127" s="1594"/>
      <c r="J127" s="1595"/>
      <c r="K127" s="1593"/>
      <c r="L127" s="1614"/>
      <c r="M127" s="1604" t="s">
        <v>64</v>
      </c>
      <c r="N127" s="1605" t="s">
        <v>260</v>
      </c>
      <c r="O127" s="1605" t="s">
        <v>261</v>
      </c>
      <c r="P127" s="1605" t="s">
        <v>261</v>
      </c>
      <c r="Q127" s="1606" t="s">
        <v>261</v>
      </c>
      <c r="R127" s="1529"/>
      <c r="T127" s="1568"/>
      <c r="U127" s="1569"/>
      <c r="W127" s="1569"/>
      <c r="X127" s="1570"/>
    </row>
    <row r="128" spans="2:24">
      <c r="B128" s="1600" t="s">
        <v>1198</v>
      </c>
      <c r="C128" s="1601">
        <v>7850</v>
      </c>
      <c r="D128" s="1601">
        <v>7854</v>
      </c>
      <c r="E128" s="1602"/>
      <c r="F128" s="1592"/>
      <c r="G128" s="1593"/>
      <c r="H128" s="1592"/>
      <c r="I128" s="1594"/>
      <c r="J128" s="1595"/>
      <c r="K128" s="1593"/>
      <c r="L128" s="1614"/>
      <c r="M128" s="1604" t="s">
        <v>64</v>
      </c>
      <c r="N128" s="1605" t="s">
        <v>260</v>
      </c>
      <c r="O128" s="1605" t="s">
        <v>261</v>
      </c>
      <c r="P128" s="1605" t="s">
        <v>261</v>
      </c>
      <c r="Q128" s="1606" t="s">
        <v>261</v>
      </c>
      <c r="R128" s="1529"/>
      <c r="T128" s="1568"/>
      <c r="U128" s="1569"/>
      <c r="W128" s="1569"/>
      <c r="X128" s="1570"/>
    </row>
    <row r="129" spans="2:24">
      <c r="B129" s="1600" t="s">
        <v>1185</v>
      </c>
      <c r="C129" s="1601">
        <v>7085</v>
      </c>
      <c r="D129" s="1601">
        <v>7086</v>
      </c>
      <c r="E129" s="1602"/>
      <c r="F129" s="1592"/>
      <c r="G129" s="1593"/>
      <c r="H129" s="1592"/>
      <c r="I129" s="1594"/>
      <c r="J129" s="1595"/>
      <c r="K129" s="1593"/>
      <c r="L129" s="1614">
        <v>1440</v>
      </c>
      <c r="M129" s="1604"/>
      <c r="N129" s="1605" t="s">
        <v>260</v>
      </c>
      <c r="O129" s="1605" t="s">
        <v>261</v>
      </c>
      <c r="P129" s="1605" t="s">
        <v>261</v>
      </c>
      <c r="Q129" s="1606" t="s">
        <v>261</v>
      </c>
      <c r="R129" s="1529"/>
      <c r="T129" s="1568"/>
      <c r="U129" s="1569"/>
      <c r="W129" s="1569"/>
      <c r="X129" s="1570"/>
    </row>
    <row r="130" spans="2:24">
      <c r="B130" s="1600" t="s">
        <v>1186</v>
      </c>
      <c r="C130" s="1601">
        <v>7085</v>
      </c>
      <c r="D130" s="1601">
        <v>7087</v>
      </c>
      <c r="E130" s="1602"/>
      <c r="F130" s="1592"/>
      <c r="G130" s="1593"/>
      <c r="H130" s="1592"/>
      <c r="I130" s="1594"/>
      <c r="J130" s="1595"/>
      <c r="K130" s="1593"/>
      <c r="L130" s="1614">
        <v>1440</v>
      </c>
      <c r="M130" s="1604"/>
      <c r="N130" s="1605" t="s">
        <v>260</v>
      </c>
      <c r="O130" s="1605" t="s">
        <v>261</v>
      </c>
      <c r="P130" s="1605" t="s">
        <v>261</v>
      </c>
      <c r="Q130" s="1606" t="s">
        <v>261</v>
      </c>
      <c r="R130" s="1529"/>
      <c r="T130" s="1568"/>
      <c r="U130" s="1569"/>
      <c r="W130" s="1569"/>
      <c r="X130" s="1570"/>
    </row>
    <row r="131" spans="2:24">
      <c r="B131" s="1600" t="s">
        <v>1187</v>
      </c>
      <c r="C131" s="1601">
        <v>7085</v>
      </c>
      <c r="D131" s="1601">
        <v>7088</v>
      </c>
      <c r="E131" s="1602"/>
      <c r="F131" s="1592"/>
      <c r="G131" s="1593"/>
      <c r="H131" s="1592"/>
      <c r="I131" s="1594"/>
      <c r="J131" s="1595"/>
      <c r="K131" s="1593"/>
      <c r="L131" s="1614">
        <v>1440</v>
      </c>
      <c r="M131" s="1604"/>
      <c r="N131" s="1605" t="s">
        <v>260</v>
      </c>
      <c r="O131" s="1605" t="s">
        <v>261</v>
      </c>
      <c r="P131" s="1605" t="s">
        <v>261</v>
      </c>
      <c r="Q131" s="1606" t="s">
        <v>261</v>
      </c>
      <c r="R131" s="1529"/>
      <c r="T131" s="1568"/>
      <c r="U131" s="1569"/>
      <c r="W131" s="1569"/>
      <c r="X131" s="1570"/>
    </row>
    <row r="132" spans="2:24">
      <c r="B132" s="1600" t="s">
        <v>1188</v>
      </c>
      <c r="C132" s="1601">
        <v>7085</v>
      </c>
      <c r="D132" s="1601">
        <v>7089</v>
      </c>
      <c r="E132" s="1602"/>
      <c r="F132" s="1592"/>
      <c r="G132" s="1593"/>
      <c r="H132" s="1592"/>
      <c r="I132" s="1594"/>
      <c r="J132" s="1595"/>
      <c r="K132" s="1593"/>
      <c r="L132" s="1614">
        <v>1440</v>
      </c>
      <c r="M132" s="1604"/>
      <c r="N132" s="1605" t="s">
        <v>260</v>
      </c>
      <c r="O132" s="1605" t="s">
        <v>261</v>
      </c>
      <c r="P132" s="1605" t="s">
        <v>261</v>
      </c>
      <c r="Q132" s="1606" t="s">
        <v>261</v>
      </c>
      <c r="R132" s="1529"/>
      <c r="T132" s="1568"/>
      <c r="U132" s="1569"/>
      <c r="W132" s="1569"/>
      <c r="X132" s="1570"/>
    </row>
    <row r="133" spans="2:24">
      <c r="B133" s="1600" t="s">
        <v>1189</v>
      </c>
      <c r="C133" s="1601">
        <v>7095</v>
      </c>
      <c r="D133" s="1601">
        <v>7096</v>
      </c>
      <c r="E133" s="1602"/>
      <c r="F133" s="1592"/>
      <c r="G133" s="1593"/>
      <c r="H133" s="1592"/>
      <c r="I133" s="1594"/>
      <c r="J133" s="1595"/>
      <c r="K133" s="1593"/>
      <c r="L133" s="1614">
        <v>1863</v>
      </c>
      <c r="M133" s="1604"/>
      <c r="N133" s="1605" t="s">
        <v>260</v>
      </c>
      <c r="O133" s="1605" t="s">
        <v>261</v>
      </c>
      <c r="P133" s="1605" t="s">
        <v>261</v>
      </c>
      <c r="Q133" s="1606" t="s">
        <v>261</v>
      </c>
      <c r="R133" s="1529"/>
      <c r="T133" s="1568"/>
      <c r="U133" s="1569"/>
      <c r="W133" s="1569"/>
      <c r="X133" s="1570"/>
    </row>
    <row r="134" spans="2:24">
      <c r="B134" s="1600" t="s">
        <v>1190</v>
      </c>
      <c r="C134" s="1601">
        <v>7095</v>
      </c>
      <c r="D134" s="1601">
        <v>7097</v>
      </c>
      <c r="E134" s="1602"/>
      <c r="F134" s="1592"/>
      <c r="G134" s="1593"/>
      <c r="H134" s="1592"/>
      <c r="I134" s="1594"/>
      <c r="J134" s="1595"/>
      <c r="K134" s="1593"/>
      <c r="L134" s="1614">
        <v>1863</v>
      </c>
      <c r="M134" s="1604"/>
      <c r="N134" s="1605" t="s">
        <v>260</v>
      </c>
      <c r="O134" s="1605" t="s">
        <v>261</v>
      </c>
      <c r="P134" s="1605" t="s">
        <v>261</v>
      </c>
      <c r="Q134" s="1606" t="s">
        <v>261</v>
      </c>
      <c r="R134" s="1529"/>
      <c r="T134" s="1568"/>
      <c r="U134" s="1569"/>
      <c r="W134" s="1569"/>
      <c r="X134" s="1570"/>
    </row>
    <row r="135" spans="2:24">
      <c r="B135" s="1600" t="s">
        <v>1191</v>
      </c>
      <c r="C135" s="1601">
        <v>7095</v>
      </c>
      <c r="D135" s="1601">
        <v>7098</v>
      </c>
      <c r="E135" s="1602"/>
      <c r="F135" s="1592"/>
      <c r="G135" s="1593"/>
      <c r="H135" s="1592"/>
      <c r="I135" s="1594"/>
      <c r="J135" s="1595"/>
      <c r="K135" s="1593"/>
      <c r="L135" s="1614">
        <v>1863</v>
      </c>
      <c r="M135" s="1604"/>
      <c r="N135" s="1605" t="s">
        <v>260</v>
      </c>
      <c r="O135" s="1605" t="s">
        <v>261</v>
      </c>
      <c r="P135" s="1605" t="s">
        <v>261</v>
      </c>
      <c r="Q135" s="1606" t="s">
        <v>261</v>
      </c>
      <c r="R135" s="1529"/>
      <c r="T135" s="1568"/>
      <c r="U135" s="1569"/>
      <c r="W135" s="1569"/>
      <c r="X135" s="1570"/>
    </row>
    <row r="136" spans="2:24">
      <c r="B136" s="1600" t="s">
        <v>1192</v>
      </c>
      <c r="C136" s="1601">
        <v>7095</v>
      </c>
      <c r="D136" s="1601">
        <v>7099</v>
      </c>
      <c r="E136" s="1602"/>
      <c r="F136" s="1592"/>
      <c r="G136" s="1593"/>
      <c r="H136" s="1592"/>
      <c r="I136" s="1594"/>
      <c r="J136" s="1595"/>
      <c r="K136" s="1593"/>
      <c r="L136" s="1614">
        <v>1863</v>
      </c>
      <c r="M136" s="1604"/>
      <c r="N136" s="1605" t="s">
        <v>260</v>
      </c>
      <c r="O136" s="1605" t="s">
        <v>261</v>
      </c>
      <c r="P136" s="1605" t="s">
        <v>261</v>
      </c>
      <c r="Q136" s="1606" t="s">
        <v>261</v>
      </c>
      <c r="R136" s="1529"/>
      <c r="T136" s="1568"/>
      <c r="U136" s="1569"/>
      <c r="W136" s="1569"/>
      <c r="X136" s="1570"/>
    </row>
    <row r="137" spans="2:24">
      <c r="B137" s="1557" t="s">
        <v>648</v>
      </c>
      <c r="C137" s="1591">
        <v>7270</v>
      </c>
      <c r="D137" s="1591">
        <v>7271</v>
      </c>
      <c r="E137" s="1582">
        <v>150</v>
      </c>
      <c r="F137" s="1582">
        <v>159</v>
      </c>
      <c r="G137" s="1587"/>
      <c r="H137" s="1582">
        <v>162</v>
      </c>
      <c r="I137" s="1585">
        <v>162</v>
      </c>
      <c r="J137" s="1586">
        <v>162</v>
      </c>
      <c r="K137" s="1587">
        <v>166</v>
      </c>
      <c r="L137" s="1587">
        <v>178</v>
      </c>
      <c r="M137" s="1563" t="s">
        <v>64</v>
      </c>
      <c r="N137" s="1565" t="s">
        <v>260</v>
      </c>
      <c r="O137" s="1605" t="s">
        <v>261</v>
      </c>
      <c r="P137" s="1605" t="s">
        <v>261</v>
      </c>
      <c r="Q137" s="1606" t="s">
        <v>261</v>
      </c>
      <c r="R137" s="1567"/>
      <c r="T137" s="1568"/>
      <c r="U137" s="1569"/>
      <c r="W137" s="1569"/>
      <c r="X137" s="1570"/>
    </row>
    <row r="138" spans="2:24">
      <c r="B138" s="1557" t="s">
        <v>649</v>
      </c>
      <c r="C138" s="1591">
        <v>7270</v>
      </c>
      <c r="D138" s="1591">
        <v>7272</v>
      </c>
      <c r="E138" s="1582">
        <v>150</v>
      </c>
      <c r="F138" s="1582">
        <v>159</v>
      </c>
      <c r="G138" s="1587"/>
      <c r="H138" s="1582">
        <v>162</v>
      </c>
      <c r="I138" s="1585">
        <v>162</v>
      </c>
      <c r="J138" s="1586">
        <v>162</v>
      </c>
      <c r="K138" s="1587">
        <v>166</v>
      </c>
      <c r="L138" s="1587">
        <v>178</v>
      </c>
      <c r="M138" s="1563" t="s">
        <v>64</v>
      </c>
      <c r="N138" s="1565" t="s">
        <v>260</v>
      </c>
      <c r="O138" s="1605" t="s">
        <v>261</v>
      </c>
      <c r="P138" s="1605" t="s">
        <v>261</v>
      </c>
      <c r="Q138" s="1606" t="s">
        <v>261</v>
      </c>
      <c r="R138" s="1567"/>
      <c r="T138" s="1568"/>
      <c r="U138" s="1569"/>
      <c r="W138" s="1569"/>
      <c r="X138" s="1570"/>
    </row>
    <row r="139" spans="2:24">
      <c r="B139" s="1557" t="s">
        <v>650</v>
      </c>
      <c r="C139" s="1591">
        <v>7270</v>
      </c>
      <c r="D139" s="1591">
        <v>7273</v>
      </c>
      <c r="E139" s="1582">
        <v>150</v>
      </c>
      <c r="F139" s="1582">
        <v>159</v>
      </c>
      <c r="G139" s="1587"/>
      <c r="H139" s="1582">
        <v>162</v>
      </c>
      <c r="I139" s="1585">
        <v>162</v>
      </c>
      <c r="J139" s="1586">
        <v>162</v>
      </c>
      <c r="K139" s="1587">
        <v>166</v>
      </c>
      <c r="L139" s="1587">
        <v>178</v>
      </c>
      <c r="M139" s="1563" t="s">
        <v>64</v>
      </c>
      <c r="N139" s="1565" t="s">
        <v>260</v>
      </c>
      <c r="O139" s="1605" t="s">
        <v>261</v>
      </c>
      <c r="P139" s="1605" t="s">
        <v>261</v>
      </c>
      <c r="Q139" s="1606" t="s">
        <v>261</v>
      </c>
      <c r="R139" s="1567"/>
      <c r="T139" s="1568"/>
      <c r="U139" s="1569"/>
      <c r="W139" s="1569"/>
      <c r="X139" s="1570"/>
    </row>
    <row r="140" spans="2:24">
      <c r="B140" s="1557" t="s">
        <v>651</v>
      </c>
      <c r="C140" s="1591">
        <v>7270</v>
      </c>
      <c r="D140" s="1591">
        <v>7274</v>
      </c>
      <c r="E140" s="1582">
        <v>150</v>
      </c>
      <c r="F140" s="1582">
        <v>159</v>
      </c>
      <c r="G140" s="1587"/>
      <c r="H140" s="1582">
        <v>162</v>
      </c>
      <c r="I140" s="1585">
        <v>162</v>
      </c>
      <c r="J140" s="1586">
        <v>162</v>
      </c>
      <c r="K140" s="1587">
        <v>166</v>
      </c>
      <c r="L140" s="1587">
        <v>178</v>
      </c>
      <c r="M140" s="1563" t="s">
        <v>64</v>
      </c>
      <c r="N140" s="1565" t="s">
        <v>260</v>
      </c>
      <c r="O140" s="1605" t="s">
        <v>261</v>
      </c>
      <c r="P140" s="1605" t="s">
        <v>261</v>
      </c>
      <c r="Q140" s="1606" t="s">
        <v>261</v>
      </c>
      <c r="R140" s="1567"/>
      <c r="T140" s="1568"/>
      <c r="U140" s="1569"/>
      <c r="W140" s="1569"/>
      <c r="X140" s="1570"/>
    </row>
    <row r="141" spans="2:24">
      <c r="B141" s="1557" t="s">
        <v>604</v>
      </c>
      <c r="C141" s="1591">
        <v>7275</v>
      </c>
      <c r="D141" s="1591">
        <v>7276</v>
      </c>
      <c r="E141" s="1582">
        <v>200</v>
      </c>
      <c r="F141" s="1582">
        <v>212</v>
      </c>
      <c r="G141" s="1587"/>
      <c r="H141" s="1582">
        <v>216</v>
      </c>
      <c r="I141" s="1585">
        <v>216</v>
      </c>
      <c r="J141" s="1586">
        <v>216</v>
      </c>
      <c r="K141" s="1587">
        <v>221</v>
      </c>
      <c r="L141" s="1587">
        <v>237</v>
      </c>
      <c r="M141" s="1563" t="s">
        <v>64</v>
      </c>
      <c r="N141" s="1565" t="s">
        <v>260</v>
      </c>
      <c r="O141" s="1605" t="s">
        <v>261</v>
      </c>
      <c r="P141" s="1605" t="s">
        <v>261</v>
      </c>
      <c r="Q141" s="1606" t="s">
        <v>261</v>
      </c>
      <c r="R141" s="1567"/>
      <c r="T141" s="1568"/>
      <c r="U141" s="1569"/>
      <c r="W141" s="1569"/>
      <c r="X141" s="1570"/>
    </row>
    <row r="142" spans="2:24">
      <c r="B142" s="1557" t="s">
        <v>605</v>
      </c>
      <c r="C142" s="1591">
        <v>7275</v>
      </c>
      <c r="D142" s="1591">
        <v>7277</v>
      </c>
      <c r="E142" s="1582">
        <v>200</v>
      </c>
      <c r="F142" s="1582">
        <v>212</v>
      </c>
      <c r="G142" s="1587"/>
      <c r="H142" s="1582">
        <v>216</v>
      </c>
      <c r="I142" s="1585">
        <v>216</v>
      </c>
      <c r="J142" s="1586">
        <v>216</v>
      </c>
      <c r="K142" s="1587">
        <v>221</v>
      </c>
      <c r="L142" s="1587">
        <v>237</v>
      </c>
      <c r="M142" s="1563" t="s">
        <v>64</v>
      </c>
      <c r="N142" s="1565" t="s">
        <v>260</v>
      </c>
      <c r="O142" s="1605" t="s">
        <v>261</v>
      </c>
      <c r="P142" s="1605" t="s">
        <v>261</v>
      </c>
      <c r="Q142" s="1606" t="s">
        <v>261</v>
      </c>
      <c r="R142" s="1567"/>
      <c r="T142" s="1568"/>
      <c r="U142" s="1569"/>
      <c r="W142" s="1569"/>
      <c r="X142" s="1570"/>
    </row>
    <row r="143" spans="2:24">
      <c r="B143" s="1557" t="s">
        <v>606</v>
      </c>
      <c r="C143" s="1591">
        <v>7275</v>
      </c>
      <c r="D143" s="1591">
        <v>7278</v>
      </c>
      <c r="E143" s="1582">
        <v>200</v>
      </c>
      <c r="F143" s="1582">
        <v>212</v>
      </c>
      <c r="G143" s="1587"/>
      <c r="H143" s="1582">
        <v>216</v>
      </c>
      <c r="I143" s="1585">
        <v>216</v>
      </c>
      <c r="J143" s="1586">
        <v>216</v>
      </c>
      <c r="K143" s="1587">
        <v>221</v>
      </c>
      <c r="L143" s="1587">
        <v>237</v>
      </c>
      <c r="M143" s="1563" t="s">
        <v>64</v>
      </c>
      <c r="N143" s="1565" t="s">
        <v>260</v>
      </c>
      <c r="O143" s="1605" t="s">
        <v>261</v>
      </c>
      <c r="P143" s="1605" t="s">
        <v>261</v>
      </c>
      <c r="Q143" s="1606" t="s">
        <v>261</v>
      </c>
      <c r="R143" s="1567"/>
      <c r="T143" s="1568"/>
      <c r="U143" s="1569"/>
      <c r="W143" s="1569"/>
      <c r="X143" s="1570"/>
    </row>
    <row r="144" spans="2:24" ht="13.5" thickBot="1">
      <c r="B144" s="1627" t="s">
        <v>607</v>
      </c>
      <c r="C144" s="1628">
        <v>7275</v>
      </c>
      <c r="D144" s="1628">
        <v>7279</v>
      </c>
      <c r="E144" s="1629">
        <v>200</v>
      </c>
      <c r="F144" s="1629">
        <v>212</v>
      </c>
      <c r="G144" s="1630"/>
      <c r="H144" s="1629">
        <v>216</v>
      </c>
      <c r="I144" s="1631">
        <v>216</v>
      </c>
      <c r="J144" s="1632">
        <v>216</v>
      </c>
      <c r="K144" s="1630">
        <v>221</v>
      </c>
      <c r="L144" s="1630">
        <v>237</v>
      </c>
      <c r="M144" s="1563" t="s">
        <v>64</v>
      </c>
      <c r="N144" s="1634" t="s">
        <v>260</v>
      </c>
      <c r="O144" s="1752" t="s">
        <v>261</v>
      </c>
      <c r="P144" s="1752" t="s">
        <v>261</v>
      </c>
      <c r="Q144" s="1753" t="s">
        <v>261</v>
      </c>
      <c r="R144" s="1567"/>
      <c r="T144" s="1568"/>
      <c r="U144" s="1569"/>
      <c r="W144" s="1569"/>
      <c r="X144" s="1570"/>
    </row>
    <row r="145" spans="1:24" ht="13.5" thickBot="1">
      <c r="B145" s="1648" t="s">
        <v>484</v>
      </c>
      <c r="C145" s="1649"/>
      <c r="D145" s="1649"/>
      <c r="E145" s="1575"/>
      <c r="F145" s="1576"/>
      <c r="G145" s="1575"/>
      <c r="H145" s="1576"/>
      <c r="I145" s="1577"/>
      <c r="J145" s="1578"/>
      <c r="K145" s="1575"/>
      <c r="L145" s="1575"/>
      <c r="M145" s="1617"/>
      <c r="N145" s="1575"/>
      <c r="O145" s="1575"/>
      <c r="P145" s="1575"/>
      <c r="Q145" s="1579"/>
      <c r="R145" s="1538"/>
      <c r="T145" s="1568"/>
      <c r="U145" s="1569"/>
      <c r="W145" s="1569"/>
      <c r="X145" s="1570"/>
    </row>
    <row r="146" spans="1:24">
      <c r="B146" s="1542" t="s">
        <v>652</v>
      </c>
      <c r="C146" s="1543" t="s">
        <v>64</v>
      </c>
      <c r="D146" s="1543" t="s">
        <v>64</v>
      </c>
      <c r="E146" s="1620">
        <v>1</v>
      </c>
      <c r="F146" s="1619">
        <v>1.1000000000000001</v>
      </c>
      <c r="G146" s="1620"/>
      <c r="H146" s="1621">
        <v>1.1499999999999999</v>
      </c>
      <c r="I146" s="1621">
        <v>1.1499999999999999</v>
      </c>
      <c r="J146" s="1622">
        <v>1.1499999999999999</v>
      </c>
      <c r="K146" s="1620">
        <v>1.2</v>
      </c>
      <c r="L146" s="1620">
        <v>1.25</v>
      </c>
      <c r="M146" s="1678">
        <f>L146</f>
        <v>1.25</v>
      </c>
      <c r="N146" s="1550" t="s">
        <v>261</v>
      </c>
      <c r="O146" s="1550" t="s">
        <v>64</v>
      </c>
      <c r="P146" s="1550" t="s">
        <v>64</v>
      </c>
      <c r="Q146" s="1551" t="s">
        <v>64</v>
      </c>
      <c r="R146" s="1567"/>
      <c r="T146" s="1568"/>
      <c r="U146" s="1569"/>
      <c r="W146" s="1569"/>
      <c r="X146" s="1570"/>
    </row>
    <row r="147" spans="1:24">
      <c r="B147" s="1557" t="s">
        <v>653</v>
      </c>
      <c r="C147" s="1558" t="s">
        <v>64</v>
      </c>
      <c r="D147" s="1558" t="s">
        <v>64</v>
      </c>
      <c r="E147" s="1587">
        <v>16.5</v>
      </c>
      <c r="F147" s="1582">
        <v>17.5</v>
      </c>
      <c r="G147" s="1587"/>
      <c r="H147" s="1585">
        <v>18</v>
      </c>
      <c r="I147" s="1585">
        <v>18</v>
      </c>
      <c r="J147" s="1586">
        <v>18</v>
      </c>
      <c r="K147" s="1587">
        <v>18.5</v>
      </c>
      <c r="L147" s="1587">
        <v>20</v>
      </c>
      <c r="M147" s="1678">
        <f t="shared" ref="M147:M154" si="7">L147</f>
        <v>20</v>
      </c>
      <c r="N147" s="1565" t="s">
        <v>261</v>
      </c>
      <c r="O147" s="1565" t="s">
        <v>64</v>
      </c>
      <c r="P147" s="1565" t="s">
        <v>64</v>
      </c>
      <c r="Q147" s="1566" t="s">
        <v>64</v>
      </c>
      <c r="R147" s="1567"/>
      <c r="T147" s="1568"/>
      <c r="U147" s="1569"/>
      <c r="W147" s="1569"/>
      <c r="X147" s="1570"/>
    </row>
    <row r="148" spans="1:24">
      <c r="B148" s="1557" t="s">
        <v>654</v>
      </c>
      <c r="C148" s="1558" t="s">
        <v>64</v>
      </c>
      <c r="D148" s="1558" t="s">
        <v>64</v>
      </c>
      <c r="E148" s="1587">
        <v>10</v>
      </c>
      <c r="F148" s="1582">
        <v>11.5</v>
      </c>
      <c r="G148" s="1587"/>
      <c r="H148" s="1585">
        <v>12</v>
      </c>
      <c r="I148" s="1585">
        <v>11.75</v>
      </c>
      <c r="J148" s="1586">
        <v>12</v>
      </c>
      <c r="K148" s="1587">
        <v>12</v>
      </c>
      <c r="L148" s="1587">
        <v>13</v>
      </c>
      <c r="M148" s="1678">
        <f t="shared" si="7"/>
        <v>13</v>
      </c>
      <c r="N148" s="1565" t="s">
        <v>261</v>
      </c>
      <c r="O148" s="1565" t="s">
        <v>64</v>
      </c>
      <c r="P148" s="1565" t="s">
        <v>64</v>
      </c>
      <c r="Q148" s="1566" t="s">
        <v>64</v>
      </c>
      <c r="R148" s="1567"/>
      <c r="T148" s="1568"/>
      <c r="U148" s="1569"/>
      <c r="W148" s="1569"/>
      <c r="X148" s="1570"/>
    </row>
    <row r="149" spans="1:24">
      <c r="B149" s="1557" t="s">
        <v>655</v>
      </c>
      <c r="C149" s="1558" t="s">
        <v>64</v>
      </c>
      <c r="D149" s="1558" t="s">
        <v>64</v>
      </c>
      <c r="E149" s="1587">
        <v>2</v>
      </c>
      <c r="F149" s="1582">
        <v>2.2999999999999998</v>
      </c>
      <c r="G149" s="1587"/>
      <c r="H149" s="1585">
        <v>2.35</v>
      </c>
      <c r="I149" s="1585">
        <v>2.35</v>
      </c>
      <c r="J149" s="1586">
        <v>2.4</v>
      </c>
      <c r="K149" s="1587">
        <v>2.4500000000000002</v>
      </c>
      <c r="L149" s="1587">
        <v>2.6</v>
      </c>
      <c r="M149" s="1678">
        <f t="shared" si="7"/>
        <v>2.6</v>
      </c>
      <c r="N149" s="1565" t="s">
        <v>261</v>
      </c>
      <c r="O149" s="1565" t="s">
        <v>64</v>
      </c>
      <c r="P149" s="1565" t="s">
        <v>64</v>
      </c>
      <c r="Q149" s="1566" t="s">
        <v>64</v>
      </c>
      <c r="R149" s="1567"/>
      <c r="T149" s="1568"/>
      <c r="U149" s="1569"/>
      <c r="W149" s="1569"/>
      <c r="X149" s="1570"/>
    </row>
    <row r="150" spans="1:24">
      <c r="B150" s="1557" t="s">
        <v>656</v>
      </c>
      <c r="C150" s="1558" t="s">
        <v>64</v>
      </c>
      <c r="D150" s="1558" t="s">
        <v>64</v>
      </c>
      <c r="E150" s="1587"/>
      <c r="F150" s="1582">
        <v>1.5</v>
      </c>
      <c r="G150" s="1587"/>
      <c r="H150" s="1585">
        <v>1.5</v>
      </c>
      <c r="I150" s="1585">
        <v>1.5</v>
      </c>
      <c r="J150" s="1586">
        <v>1.5</v>
      </c>
      <c r="K150" s="1587">
        <v>2.4500000000000002</v>
      </c>
      <c r="L150" s="1587"/>
      <c r="M150" s="1678">
        <f t="shared" si="7"/>
        <v>0</v>
      </c>
      <c r="N150" s="1565" t="s">
        <v>261</v>
      </c>
      <c r="O150" s="1565" t="s">
        <v>64</v>
      </c>
      <c r="P150" s="1565" t="s">
        <v>64</v>
      </c>
      <c r="Q150" s="1566" t="s">
        <v>64</v>
      </c>
      <c r="R150" s="1567"/>
      <c r="T150" s="1568"/>
      <c r="U150" s="1569"/>
      <c r="W150" s="1569"/>
      <c r="X150" s="1570"/>
    </row>
    <row r="151" spans="1:24">
      <c r="A151" s="1651"/>
      <c r="B151" s="1557" t="s">
        <v>657</v>
      </c>
      <c r="C151" s="1558" t="s">
        <v>64</v>
      </c>
      <c r="D151" s="1558" t="s">
        <v>64</v>
      </c>
      <c r="E151" s="1582">
        <v>2.5</v>
      </c>
      <c r="F151" s="1582">
        <v>2.2999999999999998</v>
      </c>
      <c r="G151" s="1587"/>
      <c r="H151" s="1585">
        <v>2.35</v>
      </c>
      <c r="I151" s="1585">
        <v>2.35</v>
      </c>
      <c r="J151" s="1586">
        <v>2.4</v>
      </c>
      <c r="K151" s="1587">
        <v>2.4500000000000002</v>
      </c>
      <c r="L151" s="1587">
        <v>2.6</v>
      </c>
      <c r="M151" s="1678">
        <f t="shared" si="7"/>
        <v>2.6</v>
      </c>
      <c r="N151" s="1565" t="s">
        <v>261</v>
      </c>
      <c r="O151" s="1565" t="s">
        <v>64</v>
      </c>
      <c r="P151" s="1565" t="s">
        <v>64</v>
      </c>
      <c r="Q151" s="1566" t="s">
        <v>64</v>
      </c>
      <c r="R151" s="1567"/>
      <c r="T151" s="1568"/>
      <c r="U151" s="1569"/>
      <c r="W151" s="1569"/>
      <c r="X151" s="1570"/>
    </row>
    <row r="152" spans="1:24">
      <c r="A152" s="1651"/>
      <c r="B152" s="1557" t="s">
        <v>658</v>
      </c>
      <c r="C152" s="1558" t="s">
        <v>64</v>
      </c>
      <c r="D152" s="1558" t="s">
        <v>64</v>
      </c>
      <c r="E152" s="1582">
        <v>1.6</v>
      </c>
      <c r="F152" s="1582">
        <v>1.7</v>
      </c>
      <c r="G152" s="1587"/>
      <c r="H152" s="1585">
        <v>1.75</v>
      </c>
      <c r="I152" s="1585">
        <v>1.75</v>
      </c>
      <c r="J152" s="1586">
        <v>1.75</v>
      </c>
      <c r="K152" s="1587">
        <v>1.8</v>
      </c>
      <c r="L152" s="1587">
        <v>1.9</v>
      </c>
      <c r="M152" s="1678">
        <f t="shared" si="7"/>
        <v>1.9</v>
      </c>
      <c r="N152" s="1565" t="s">
        <v>261</v>
      </c>
      <c r="O152" s="1565" t="s">
        <v>64</v>
      </c>
      <c r="P152" s="1565" t="s">
        <v>64</v>
      </c>
      <c r="Q152" s="1566" t="s">
        <v>64</v>
      </c>
      <c r="R152" s="1567"/>
      <c r="T152" s="1568"/>
      <c r="U152" s="1569"/>
      <c r="W152" s="1569"/>
      <c r="X152" s="1570"/>
    </row>
    <row r="153" spans="1:24">
      <c r="A153" s="1651"/>
      <c r="B153" s="1557" t="s">
        <v>659</v>
      </c>
      <c r="C153" s="1558" t="s">
        <v>64</v>
      </c>
      <c r="D153" s="1558" t="s">
        <v>64</v>
      </c>
      <c r="E153" s="1582">
        <v>20</v>
      </c>
      <c r="F153" s="1582">
        <v>21.15</v>
      </c>
      <c r="G153" s="1587"/>
      <c r="H153" s="1585">
        <v>21.6</v>
      </c>
      <c r="I153" s="1585">
        <v>21.6</v>
      </c>
      <c r="J153" s="1586">
        <v>21.8</v>
      </c>
      <c r="K153" s="1587" t="s">
        <v>64</v>
      </c>
      <c r="L153" s="1587" t="s">
        <v>64</v>
      </c>
      <c r="M153" s="1678" t="str">
        <f t="shared" si="7"/>
        <v>nvt</v>
      </c>
      <c r="N153" s="1565" t="s">
        <v>261</v>
      </c>
      <c r="O153" s="1565" t="s">
        <v>64</v>
      </c>
      <c r="P153" s="1565" t="s">
        <v>64</v>
      </c>
      <c r="Q153" s="1566" t="s">
        <v>64</v>
      </c>
      <c r="R153" s="1567"/>
      <c r="T153" s="1568"/>
      <c r="U153" s="1569"/>
      <c r="W153" s="1569"/>
      <c r="X153" s="1570"/>
    </row>
    <row r="154" spans="1:24" ht="13.5" thickBot="1">
      <c r="A154" s="1651"/>
      <c r="B154" s="1627" t="s">
        <v>660</v>
      </c>
      <c r="C154" s="1664" t="s">
        <v>64</v>
      </c>
      <c r="D154" s="1664" t="s">
        <v>64</v>
      </c>
      <c r="E154" s="1629">
        <v>13</v>
      </c>
      <c r="F154" s="1629">
        <v>13.75</v>
      </c>
      <c r="G154" s="1630"/>
      <c r="H154" s="1631">
        <v>14</v>
      </c>
      <c r="I154" s="1631">
        <v>14</v>
      </c>
      <c r="J154" s="1632">
        <v>14.2</v>
      </c>
      <c r="K154" s="1630" t="s">
        <v>64</v>
      </c>
      <c r="L154" s="1630" t="s">
        <v>64</v>
      </c>
      <c r="M154" s="1678" t="str">
        <f t="shared" si="7"/>
        <v>nvt</v>
      </c>
      <c r="N154" s="1634" t="s">
        <v>261</v>
      </c>
      <c r="O154" s="1634" t="s">
        <v>64</v>
      </c>
      <c r="P154" s="1634" t="s">
        <v>64</v>
      </c>
      <c r="Q154" s="1635" t="s">
        <v>64</v>
      </c>
      <c r="R154" s="1567"/>
      <c r="T154" s="1568"/>
      <c r="U154" s="1569"/>
      <c r="W154" s="1569"/>
      <c r="X154" s="1570"/>
    </row>
    <row r="155" spans="1:24" ht="13.5" thickBot="1">
      <c r="B155" s="1648" t="s">
        <v>559</v>
      </c>
      <c r="C155" s="1649"/>
      <c r="D155" s="1649"/>
      <c r="E155" s="1575"/>
      <c r="F155" s="1576"/>
      <c r="G155" s="1575"/>
      <c r="H155" s="1575"/>
      <c r="I155" s="1577"/>
      <c r="J155" s="1578"/>
      <c r="K155" s="1575"/>
      <c r="L155" s="1575"/>
      <c r="M155" s="1617"/>
      <c r="N155" s="1575"/>
      <c r="O155" s="1575"/>
      <c r="P155" s="1575"/>
      <c r="Q155" s="1579"/>
      <c r="R155" s="1538"/>
      <c r="T155" s="1568"/>
      <c r="U155" s="1569"/>
      <c r="W155" s="1569"/>
      <c r="X155" s="1570"/>
    </row>
    <row r="156" spans="1:24">
      <c r="B156" s="1542" t="s">
        <v>661</v>
      </c>
      <c r="C156" s="1543" t="s">
        <v>64</v>
      </c>
      <c r="D156" s="1543" t="s">
        <v>64</v>
      </c>
      <c r="E156" s="1620">
        <v>4</v>
      </c>
      <c r="F156" s="1619">
        <v>4.5999999999999996</v>
      </c>
      <c r="G156" s="1620"/>
      <c r="H156" s="1621">
        <v>4.7</v>
      </c>
      <c r="I156" s="1621">
        <v>4.7</v>
      </c>
      <c r="J156" s="1622">
        <f>J149*2</f>
        <v>4.8</v>
      </c>
      <c r="K156" s="1620">
        <v>4.9000000000000004</v>
      </c>
      <c r="L156" s="1620">
        <f>2.6*2</f>
        <v>5.2</v>
      </c>
      <c r="M156" s="1678">
        <f>L156</f>
        <v>5.2</v>
      </c>
      <c r="N156" s="1550" t="s">
        <v>261</v>
      </c>
      <c r="O156" s="1550" t="s">
        <v>64</v>
      </c>
      <c r="P156" s="1550" t="s">
        <v>64</v>
      </c>
      <c r="Q156" s="1551" t="s">
        <v>64</v>
      </c>
      <c r="R156" s="1567"/>
      <c r="T156" s="1568"/>
      <c r="U156" s="1569"/>
      <c r="W156" s="1569"/>
      <c r="X156" s="1570"/>
    </row>
    <row r="157" spans="1:24">
      <c r="B157" s="1557" t="s">
        <v>662</v>
      </c>
      <c r="C157" s="1558" t="s">
        <v>64</v>
      </c>
      <c r="D157" s="1558" t="s">
        <v>64</v>
      </c>
      <c r="E157" s="1587">
        <v>6</v>
      </c>
      <c r="F157" s="1582">
        <v>6.9</v>
      </c>
      <c r="G157" s="1587"/>
      <c r="H157" s="1585">
        <v>7.0500000000000007</v>
      </c>
      <c r="I157" s="1585">
        <v>7.0500000000000007</v>
      </c>
      <c r="J157" s="1586">
        <f>J149*3</f>
        <v>7.1999999999999993</v>
      </c>
      <c r="K157" s="1587">
        <v>7.35</v>
      </c>
      <c r="L157" s="1587">
        <f>2.6*3</f>
        <v>7.8000000000000007</v>
      </c>
      <c r="M157" s="1678">
        <f t="shared" ref="M157:M159" si="8">L157</f>
        <v>7.8000000000000007</v>
      </c>
      <c r="N157" s="1565" t="s">
        <v>261</v>
      </c>
      <c r="O157" s="1565" t="s">
        <v>64</v>
      </c>
      <c r="P157" s="1565" t="s">
        <v>64</v>
      </c>
      <c r="Q157" s="1566" t="s">
        <v>64</v>
      </c>
      <c r="R157" s="1567"/>
      <c r="T157" s="1568"/>
      <c r="U157" s="1569"/>
      <c r="W157" s="1569"/>
      <c r="X157" s="1570"/>
    </row>
    <row r="158" spans="1:24">
      <c r="B158" s="1557" t="s">
        <v>663</v>
      </c>
      <c r="C158" s="1558" t="s">
        <v>64</v>
      </c>
      <c r="D158" s="1558" t="s">
        <v>64</v>
      </c>
      <c r="E158" s="1662" t="s">
        <v>64</v>
      </c>
      <c r="F158" s="1582" t="s">
        <v>64</v>
      </c>
      <c r="G158" s="1587"/>
      <c r="H158" s="1585"/>
      <c r="I158" s="1585">
        <v>25</v>
      </c>
      <c r="J158" s="1586">
        <v>25</v>
      </c>
      <c r="K158" s="1587">
        <v>26</v>
      </c>
      <c r="L158" s="1587">
        <v>28</v>
      </c>
      <c r="M158" s="1678">
        <f t="shared" si="8"/>
        <v>28</v>
      </c>
      <c r="N158" s="1565" t="s">
        <v>261</v>
      </c>
      <c r="O158" s="1565" t="s">
        <v>64</v>
      </c>
      <c r="P158" s="1558" t="s">
        <v>64</v>
      </c>
      <c r="Q158" s="1663" t="s">
        <v>64</v>
      </c>
      <c r="R158" s="1754"/>
      <c r="T158" s="1568"/>
      <c r="U158" s="1569"/>
      <c r="W158" s="1569"/>
      <c r="X158" s="1570"/>
    </row>
    <row r="159" spans="1:24" ht="13.5" thickBot="1">
      <c r="B159" s="1627" t="s">
        <v>664</v>
      </c>
      <c r="C159" s="1664" t="s">
        <v>64</v>
      </c>
      <c r="D159" s="1664" t="s">
        <v>64</v>
      </c>
      <c r="E159" s="1755" t="s">
        <v>64</v>
      </c>
      <c r="F159" s="1629" t="s">
        <v>64</v>
      </c>
      <c r="G159" s="1755"/>
      <c r="H159" s="1631"/>
      <c r="I159" s="1631">
        <v>35</v>
      </c>
      <c r="J159" s="1632">
        <v>35.5</v>
      </c>
      <c r="K159" s="1755">
        <v>36</v>
      </c>
      <c r="L159" s="1755">
        <v>38.5</v>
      </c>
      <c r="M159" s="1678">
        <f t="shared" si="8"/>
        <v>38.5</v>
      </c>
      <c r="N159" s="1634" t="s">
        <v>261</v>
      </c>
      <c r="O159" s="1634" t="s">
        <v>64</v>
      </c>
      <c r="P159" s="1664" t="s">
        <v>64</v>
      </c>
      <c r="Q159" s="1756" t="s">
        <v>64</v>
      </c>
      <c r="R159" s="1754"/>
      <c r="T159" s="1568"/>
      <c r="U159" s="1569"/>
      <c r="W159" s="1569"/>
      <c r="X159" s="1570"/>
    </row>
    <row r="160" spans="1:24" ht="13.5" thickBot="1">
      <c r="B160" s="1648" t="s">
        <v>665</v>
      </c>
      <c r="C160" s="1649"/>
      <c r="D160" s="1649"/>
      <c r="E160" s="1575"/>
      <c r="F160" s="1576"/>
      <c r="G160" s="1575"/>
      <c r="H160" s="1575"/>
      <c r="I160" s="1577"/>
      <c r="J160" s="1578"/>
      <c r="K160" s="1575"/>
      <c r="L160" s="1575"/>
      <c r="M160" s="1617"/>
      <c r="N160" s="1575"/>
      <c r="O160" s="1575"/>
      <c r="P160" s="1575"/>
      <c r="Q160" s="1579"/>
      <c r="R160" s="1754"/>
    </row>
    <row r="161" spans="2:20">
      <c r="B161" s="1670" t="s">
        <v>666</v>
      </c>
      <c r="C161" s="1671">
        <v>8140</v>
      </c>
      <c r="D161" s="1671">
        <v>8141</v>
      </c>
      <c r="E161" s="1672"/>
      <c r="F161" s="1673">
        <v>1054.5</v>
      </c>
      <c r="G161" s="1673"/>
      <c r="H161" s="1674">
        <v>1078</v>
      </c>
      <c r="I161" s="1675"/>
      <c r="J161" s="1676">
        <v>1088</v>
      </c>
      <c r="K161" s="1677">
        <f>1088*1.0212</f>
        <v>1111.0656000000001</v>
      </c>
      <c r="L161" s="1677">
        <f>K161*1.0724</f>
        <v>1191.5067494400002</v>
      </c>
      <c r="M161" s="1678">
        <f>L161</f>
        <v>1191.5067494400002</v>
      </c>
      <c r="N161" s="1679" t="s">
        <v>260</v>
      </c>
      <c r="O161" s="1679" t="s">
        <v>261</v>
      </c>
      <c r="P161" s="1679" t="s">
        <v>260</v>
      </c>
      <c r="Q161" s="1680" t="s">
        <v>261</v>
      </c>
      <c r="R161" s="1693"/>
      <c r="S161" s="1681"/>
      <c r="T161" s="1681"/>
    </row>
    <row r="162" spans="2:20">
      <c r="B162" s="1682" t="s">
        <v>666</v>
      </c>
      <c r="C162" s="1683">
        <v>8140</v>
      </c>
      <c r="D162" s="1683">
        <v>8142</v>
      </c>
      <c r="E162" s="1684"/>
      <c r="F162" s="1685">
        <v>1054.5</v>
      </c>
      <c r="G162" s="1685"/>
      <c r="H162" s="1686">
        <v>1078</v>
      </c>
      <c r="I162" s="1687"/>
      <c r="J162" s="1688">
        <v>1088</v>
      </c>
      <c r="K162" s="1685">
        <f>1088*1.0212</f>
        <v>1111.0656000000001</v>
      </c>
      <c r="L162" s="1685">
        <f t="shared" ref="L162:L186" si="9">K162*1.0724</f>
        <v>1191.5067494400002</v>
      </c>
      <c r="M162" s="1678">
        <f t="shared" ref="M162:M186" si="10">L162</f>
        <v>1191.5067494400002</v>
      </c>
      <c r="N162" s="1689" t="s">
        <v>260</v>
      </c>
      <c r="O162" s="1689" t="s">
        <v>261</v>
      </c>
      <c r="P162" s="1689" t="s">
        <v>260</v>
      </c>
      <c r="Q162" s="1690" t="s">
        <v>261</v>
      </c>
      <c r="R162" s="1693"/>
      <c r="S162" s="1681"/>
      <c r="T162" s="1681"/>
    </row>
    <row r="163" spans="2:20">
      <c r="B163" s="1682" t="s">
        <v>666</v>
      </c>
      <c r="C163" s="1683">
        <v>8140</v>
      </c>
      <c r="D163" s="1683">
        <v>8143</v>
      </c>
      <c r="E163" s="1684"/>
      <c r="F163" s="1685">
        <v>1054.5</v>
      </c>
      <c r="G163" s="1685"/>
      <c r="H163" s="1686">
        <v>1078</v>
      </c>
      <c r="I163" s="1687"/>
      <c r="J163" s="1688">
        <v>1088</v>
      </c>
      <c r="K163" s="1691">
        <f>1088*1.0212</f>
        <v>1111.0656000000001</v>
      </c>
      <c r="L163" s="1691">
        <f t="shared" si="9"/>
        <v>1191.5067494400002</v>
      </c>
      <c r="M163" s="1678">
        <f t="shared" si="10"/>
        <v>1191.5067494400002</v>
      </c>
      <c r="N163" s="1689" t="s">
        <v>260</v>
      </c>
      <c r="O163" s="1689" t="s">
        <v>261</v>
      </c>
      <c r="P163" s="1689" t="s">
        <v>260</v>
      </c>
      <c r="Q163" s="1690" t="s">
        <v>261</v>
      </c>
      <c r="R163" s="1693"/>
      <c r="S163" s="1681"/>
      <c r="T163" s="1681"/>
    </row>
    <row r="164" spans="2:20">
      <c r="B164" s="1682" t="s">
        <v>666</v>
      </c>
      <c r="C164" s="1683">
        <v>8140</v>
      </c>
      <c r="D164" s="1683">
        <v>8144</v>
      </c>
      <c r="E164" s="1684"/>
      <c r="F164" s="1685">
        <v>1054.5</v>
      </c>
      <c r="G164" s="1685"/>
      <c r="H164" s="1686">
        <v>1078</v>
      </c>
      <c r="I164" s="1687"/>
      <c r="J164" s="1688">
        <v>1088</v>
      </c>
      <c r="K164" s="1691">
        <f>1088*1.0212</f>
        <v>1111.0656000000001</v>
      </c>
      <c r="L164" s="1691">
        <f t="shared" si="9"/>
        <v>1191.5067494400002</v>
      </c>
      <c r="M164" s="1678">
        <f t="shared" si="10"/>
        <v>1191.5067494400002</v>
      </c>
      <c r="N164" s="1689" t="s">
        <v>260</v>
      </c>
      <c r="O164" s="1689" t="s">
        <v>261</v>
      </c>
      <c r="P164" s="1689" t="s">
        <v>260</v>
      </c>
      <c r="Q164" s="1690" t="s">
        <v>261</v>
      </c>
      <c r="R164" s="1693"/>
      <c r="S164" s="1681"/>
      <c r="T164" s="1681"/>
    </row>
    <row r="165" spans="2:20">
      <c r="B165" s="1692" t="s">
        <v>667</v>
      </c>
      <c r="C165" s="1683">
        <v>8145</v>
      </c>
      <c r="D165" s="1683">
        <v>8146</v>
      </c>
      <c r="E165" s="1685"/>
      <c r="F165" s="1685">
        <v>1296.25</v>
      </c>
      <c r="G165" s="1685"/>
      <c r="H165" s="1685">
        <v>1325</v>
      </c>
      <c r="I165" s="1687"/>
      <c r="J165" s="1688">
        <v>1337</v>
      </c>
      <c r="K165" s="1685">
        <f t="shared" ref="K165:K186" si="11">J165*1.0212</f>
        <v>1365.3444000000002</v>
      </c>
      <c r="L165" s="1685">
        <f t="shared" si="9"/>
        <v>1464.1953345600002</v>
      </c>
      <c r="M165" s="1678">
        <f t="shared" si="10"/>
        <v>1464.1953345600002</v>
      </c>
      <c r="N165" s="1689" t="s">
        <v>260</v>
      </c>
      <c r="O165" s="1689" t="s">
        <v>261</v>
      </c>
      <c r="P165" s="1689" t="s">
        <v>260</v>
      </c>
      <c r="Q165" s="1690" t="s">
        <v>261</v>
      </c>
      <c r="R165" s="1693"/>
      <c r="S165" s="1681"/>
      <c r="T165" s="1681"/>
    </row>
    <row r="166" spans="2:20">
      <c r="B166" s="1692" t="s">
        <v>667</v>
      </c>
      <c r="C166" s="1683">
        <v>8145</v>
      </c>
      <c r="D166" s="1683">
        <v>8147</v>
      </c>
      <c r="E166" s="1685"/>
      <c r="F166" s="1685">
        <v>1296.25</v>
      </c>
      <c r="G166" s="1685"/>
      <c r="H166" s="1685">
        <v>1325</v>
      </c>
      <c r="I166" s="1687"/>
      <c r="J166" s="1688">
        <v>1337</v>
      </c>
      <c r="K166" s="1685">
        <f t="shared" si="11"/>
        <v>1365.3444000000002</v>
      </c>
      <c r="L166" s="1685">
        <f t="shared" si="9"/>
        <v>1464.1953345600002</v>
      </c>
      <c r="M166" s="1678">
        <f t="shared" si="10"/>
        <v>1464.1953345600002</v>
      </c>
      <c r="N166" s="1689" t="s">
        <v>260</v>
      </c>
      <c r="O166" s="1689" t="s">
        <v>261</v>
      </c>
      <c r="P166" s="1689" t="s">
        <v>260</v>
      </c>
      <c r="Q166" s="1690" t="s">
        <v>261</v>
      </c>
      <c r="R166" s="1693"/>
      <c r="S166" s="1681"/>
      <c r="T166" s="1681"/>
    </row>
    <row r="167" spans="2:20">
      <c r="B167" s="1692" t="s">
        <v>667</v>
      </c>
      <c r="C167" s="1683">
        <v>8145</v>
      </c>
      <c r="D167" s="1683">
        <v>8148</v>
      </c>
      <c r="E167" s="1685"/>
      <c r="F167" s="1685">
        <v>1296.25</v>
      </c>
      <c r="G167" s="1685"/>
      <c r="H167" s="1685">
        <v>1325</v>
      </c>
      <c r="I167" s="1687"/>
      <c r="J167" s="1688">
        <v>1337</v>
      </c>
      <c r="K167" s="1685">
        <f t="shared" si="11"/>
        <v>1365.3444000000002</v>
      </c>
      <c r="L167" s="1685">
        <f t="shared" si="9"/>
        <v>1464.1953345600002</v>
      </c>
      <c r="M167" s="1678">
        <f t="shared" si="10"/>
        <v>1464.1953345600002</v>
      </c>
      <c r="N167" s="1689" t="s">
        <v>260</v>
      </c>
      <c r="O167" s="1689" t="s">
        <v>261</v>
      </c>
      <c r="P167" s="1689" t="s">
        <v>260</v>
      </c>
      <c r="Q167" s="1690" t="s">
        <v>261</v>
      </c>
      <c r="R167" s="1693"/>
      <c r="S167" s="1681"/>
      <c r="T167" s="1681"/>
    </row>
    <row r="168" spans="2:20">
      <c r="B168" s="1692" t="s">
        <v>667</v>
      </c>
      <c r="C168" s="1683">
        <v>8145</v>
      </c>
      <c r="D168" s="1683">
        <v>8149</v>
      </c>
      <c r="E168" s="1685"/>
      <c r="F168" s="1685">
        <v>1296.25</v>
      </c>
      <c r="G168" s="1685"/>
      <c r="H168" s="1685">
        <v>1325</v>
      </c>
      <c r="I168" s="1687"/>
      <c r="J168" s="1688">
        <v>1337</v>
      </c>
      <c r="K168" s="1685">
        <f t="shared" si="11"/>
        <v>1365.3444000000002</v>
      </c>
      <c r="L168" s="1685">
        <f t="shared" si="9"/>
        <v>1464.1953345600002</v>
      </c>
      <c r="M168" s="1678">
        <f t="shared" si="10"/>
        <v>1464.1953345600002</v>
      </c>
      <c r="N168" s="1689" t="s">
        <v>260</v>
      </c>
      <c r="O168" s="1689" t="s">
        <v>261</v>
      </c>
      <c r="P168" s="1689" t="s">
        <v>260</v>
      </c>
      <c r="Q168" s="1690" t="s">
        <v>261</v>
      </c>
      <c r="R168" s="1693"/>
      <c r="S168" s="1681"/>
      <c r="T168" s="1681"/>
    </row>
    <row r="169" spans="2:20">
      <c r="B169" s="1682" t="s">
        <v>668</v>
      </c>
      <c r="C169" s="1683">
        <v>8150</v>
      </c>
      <c r="D169" s="1683">
        <v>8151</v>
      </c>
      <c r="E169" s="1685"/>
      <c r="F169" s="1685">
        <v>350</v>
      </c>
      <c r="G169" s="1685"/>
      <c r="H169" s="1686">
        <v>358</v>
      </c>
      <c r="I169" s="1687"/>
      <c r="J169" s="1688">
        <v>361</v>
      </c>
      <c r="K169" s="1685">
        <f t="shared" si="11"/>
        <v>368.65320000000003</v>
      </c>
      <c r="L169" s="1685">
        <f t="shared" si="9"/>
        <v>395.34369168000006</v>
      </c>
      <c r="M169" s="1678">
        <f t="shared" si="10"/>
        <v>395.34369168000006</v>
      </c>
      <c r="N169" s="1689" t="s">
        <v>260</v>
      </c>
      <c r="O169" s="1689" t="s">
        <v>261</v>
      </c>
      <c r="P169" s="1689" t="s">
        <v>260</v>
      </c>
      <c r="Q169" s="1690" t="s">
        <v>261</v>
      </c>
      <c r="R169" s="1693"/>
      <c r="S169" s="1681"/>
      <c r="T169" s="1681"/>
    </row>
    <row r="170" spans="2:20">
      <c r="B170" s="1682" t="s">
        <v>668</v>
      </c>
      <c r="C170" s="1683">
        <v>8150</v>
      </c>
      <c r="D170" s="1683">
        <v>8152</v>
      </c>
      <c r="E170" s="1685"/>
      <c r="F170" s="1685">
        <v>350</v>
      </c>
      <c r="G170" s="1685"/>
      <c r="H170" s="1686">
        <v>358</v>
      </c>
      <c r="I170" s="1687"/>
      <c r="J170" s="1688">
        <v>361</v>
      </c>
      <c r="K170" s="1685">
        <f t="shared" si="11"/>
        <v>368.65320000000003</v>
      </c>
      <c r="L170" s="1685">
        <f t="shared" si="9"/>
        <v>395.34369168000006</v>
      </c>
      <c r="M170" s="1678">
        <f t="shared" si="10"/>
        <v>395.34369168000006</v>
      </c>
      <c r="N170" s="1689" t="s">
        <v>260</v>
      </c>
      <c r="O170" s="1689" t="s">
        <v>261</v>
      </c>
      <c r="P170" s="1689" t="s">
        <v>260</v>
      </c>
      <c r="Q170" s="1690" t="s">
        <v>261</v>
      </c>
      <c r="R170" s="1693"/>
      <c r="S170" s="1681"/>
      <c r="T170" s="1681"/>
    </row>
    <row r="171" spans="2:20">
      <c r="B171" s="1682" t="s">
        <v>668</v>
      </c>
      <c r="C171" s="1683">
        <v>8150</v>
      </c>
      <c r="D171" s="1683">
        <v>8153</v>
      </c>
      <c r="E171" s="1685"/>
      <c r="F171" s="1685">
        <v>350</v>
      </c>
      <c r="G171" s="1685"/>
      <c r="H171" s="1686">
        <v>358</v>
      </c>
      <c r="I171" s="1687"/>
      <c r="J171" s="1688">
        <v>361</v>
      </c>
      <c r="K171" s="1685">
        <f t="shared" si="11"/>
        <v>368.65320000000003</v>
      </c>
      <c r="L171" s="1685">
        <f t="shared" si="9"/>
        <v>395.34369168000006</v>
      </c>
      <c r="M171" s="1678">
        <f t="shared" si="10"/>
        <v>395.34369168000006</v>
      </c>
      <c r="N171" s="1689" t="s">
        <v>260</v>
      </c>
      <c r="O171" s="1689" t="s">
        <v>261</v>
      </c>
      <c r="P171" s="1689" t="s">
        <v>260</v>
      </c>
      <c r="Q171" s="1690" t="s">
        <v>261</v>
      </c>
      <c r="R171" s="1693"/>
      <c r="S171" s="1681"/>
      <c r="T171" s="1681"/>
    </row>
    <row r="172" spans="2:20">
      <c r="B172" s="1682" t="s">
        <v>668</v>
      </c>
      <c r="C172" s="1683">
        <v>8150</v>
      </c>
      <c r="D172" s="1683">
        <v>8154</v>
      </c>
      <c r="E172" s="1685"/>
      <c r="F172" s="1685">
        <v>350</v>
      </c>
      <c r="G172" s="1685"/>
      <c r="H172" s="1686">
        <v>358</v>
      </c>
      <c r="I172" s="1687"/>
      <c r="J172" s="1688">
        <v>361</v>
      </c>
      <c r="K172" s="1685">
        <f t="shared" si="11"/>
        <v>368.65320000000003</v>
      </c>
      <c r="L172" s="1685">
        <f t="shared" si="9"/>
        <v>395.34369168000006</v>
      </c>
      <c r="M172" s="1678">
        <f t="shared" si="10"/>
        <v>395.34369168000006</v>
      </c>
      <c r="N172" s="1689" t="s">
        <v>260</v>
      </c>
      <c r="O172" s="1689" t="s">
        <v>261</v>
      </c>
      <c r="P172" s="1689" t="s">
        <v>260</v>
      </c>
      <c r="Q172" s="1690" t="s">
        <v>261</v>
      </c>
      <c r="R172" s="1693"/>
      <c r="S172" s="1681"/>
      <c r="T172" s="1681"/>
    </row>
    <row r="173" spans="2:20">
      <c r="B173" s="1682" t="s">
        <v>669</v>
      </c>
      <c r="C173" s="1683">
        <v>8155</v>
      </c>
      <c r="D173" s="1683">
        <v>8156</v>
      </c>
      <c r="E173" s="1685"/>
      <c r="F173" s="1685">
        <v>525</v>
      </c>
      <c r="G173" s="1685"/>
      <c r="H173" s="1685">
        <v>537</v>
      </c>
      <c r="I173" s="1687"/>
      <c r="J173" s="1688">
        <v>542</v>
      </c>
      <c r="K173" s="1685">
        <f t="shared" si="11"/>
        <v>553.49040000000002</v>
      </c>
      <c r="L173" s="1685">
        <f t="shared" si="9"/>
        <v>593.56310496000003</v>
      </c>
      <c r="M173" s="1678">
        <f t="shared" si="10"/>
        <v>593.56310496000003</v>
      </c>
      <c r="N173" s="1689" t="s">
        <v>260</v>
      </c>
      <c r="O173" s="1689" t="s">
        <v>261</v>
      </c>
      <c r="P173" s="1689" t="s">
        <v>260</v>
      </c>
      <c r="Q173" s="1690" t="s">
        <v>261</v>
      </c>
      <c r="R173" s="1693"/>
      <c r="S173" s="1681"/>
      <c r="T173" s="1681"/>
    </row>
    <row r="174" spans="2:20">
      <c r="B174" s="1682" t="s">
        <v>669</v>
      </c>
      <c r="C174" s="1683">
        <v>8155</v>
      </c>
      <c r="D174" s="1683">
        <v>8157</v>
      </c>
      <c r="E174" s="1685"/>
      <c r="F174" s="1685">
        <v>525</v>
      </c>
      <c r="G174" s="1685"/>
      <c r="H174" s="1685">
        <v>537</v>
      </c>
      <c r="I174" s="1687"/>
      <c r="J174" s="1688">
        <v>542</v>
      </c>
      <c r="K174" s="1685">
        <f t="shared" si="11"/>
        <v>553.49040000000002</v>
      </c>
      <c r="L174" s="1685">
        <f t="shared" si="9"/>
        <v>593.56310496000003</v>
      </c>
      <c r="M174" s="1678">
        <f t="shared" si="10"/>
        <v>593.56310496000003</v>
      </c>
      <c r="N174" s="1689" t="s">
        <v>260</v>
      </c>
      <c r="O174" s="1689" t="s">
        <v>261</v>
      </c>
      <c r="P174" s="1689" t="s">
        <v>260</v>
      </c>
      <c r="Q174" s="1690" t="s">
        <v>261</v>
      </c>
      <c r="R174" s="1693"/>
      <c r="S174" s="1681"/>
      <c r="T174" s="1681"/>
    </row>
    <row r="175" spans="2:20">
      <c r="B175" s="1682" t="s">
        <v>669</v>
      </c>
      <c r="C175" s="1683">
        <v>8155</v>
      </c>
      <c r="D175" s="1683">
        <v>8158</v>
      </c>
      <c r="E175" s="1685"/>
      <c r="F175" s="1685">
        <v>525</v>
      </c>
      <c r="G175" s="1685"/>
      <c r="H175" s="1685">
        <v>537</v>
      </c>
      <c r="I175" s="1687"/>
      <c r="J175" s="1688">
        <v>542</v>
      </c>
      <c r="K175" s="1685">
        <f t="shared" si="11"/>
        <v>553.49040000000002</v>
      </c>
      <c r="L175" s="1685">
        <f t="shared" si="9"/>
        <v>593.56310496000003</v>
      </c>
      <c r="M175" s="1678">
        <f t="shared" si="10"/>
        <v>593.56310496000003</v>
      </c>
      <c r="N175" s="1689" t="s">
        <v>260</v>
      </c>
      <c r="O175" s="1689" t="s">
        <v>261</v>
      </c>
      <c r="P175" s="1689" t="s">
        <v>260</v>
      </c>
      <c r="Q175" s="1690" t="s">
        <v>261</v>
      </c>
      <c r="R175" s="1693"/>
      <c r="S175" s="1681"/>
      <c r="T175" s="1681"/>
    </row>
    <row r="176" spans="2:20">
      <c r="B176" s="1682" t="s">
        <v>669</v>
      </c>
      <c r="C176" s="1683">
        <v>8155</v>
      </c>
      <c r="D176" s="1683">
        <v>8159</v>
      </c>
      <c r="E176" s="1685"/>
      <c r="F176" s="1685">
        <v>525</v>
      </c>
      <c r="G176" s="1685"/>
      <c r="H176" s="1685">
        <v>537</v>
      </c>
      <c r="I176" s="1687"/>
      <c r="J176" s="1688">
        <v>542</v>
      </c>
      <c r="K176" s="1685">
        <f t="shared" si="11"/>
        <v>553.49040000000002</v>
      </c>
      <c r="L176" s="1685">
        <f t="shared" si="9"/>
        <v>593.56310496000003</v>
      </c>
      <c r="M176" s="1678">
        <f t="shared" si="10"/>
        <v>593.56310496000003</v>
      </c>
      <c r="N176" s="1598" t="s">
        <v>260</v>
      </c>
      <c r="O176" s="1598" t="s">
        <v>261</v>
      </c>
      <c r="P176" s="1598" t="s">
        <v>260</v>
      </c>
      <c r="Q176" s="1690" t="s">
        <v>261</v>
      </c>
      <c r="R176" s="1693"/>
      <c r="S176" s="1681"/>
      <c r="T176" s="1681"/>
    </row>
    <row r="177" spans="2:20">
      <c r="B177" s="1580" t="s">
        <v>1250</v>
      </c>
      <c r="C177" s="1597">
        <v>2925</v>
      </c>
      <c r="D177" s="1597">
        <v>2925</v>
      </c>
      <c r="E177" s="1582">
        <v>325</v>
      </c>
      <c r="F177" s="1582">
        <v>325</v>
      </c>
      <c r="G177" s="1587"/>
      <c r="H177" s="1587">
        <v>325</v>
      </c>
      <c r="I177" s="1687"/>
      <c r="J177" s="1688">
        <v>328</v>
      </c>
      <c r="K177" s="1685">
        <f t="shared" si="11"/>
        <v>334.95360000000005</v>
      </c>
      <c r="L177" s="1685">
        <f t="shared" si="9"/>
        <v>359.20424064000008</v>
      </c>
      <c r="M177" s="1678">
        <f t="shared" si="10"/>
        <v>359.20424064000008</v>
      </c>
      <c r="N177" s="1565" t="s">
        <v>260</v>
      </c>
      <c r="O177" s="1598" t="s">
        <v>261</v>
      </c>
      <c r="P177" s="1565" t="s">
        <v>260</v>
      </c>
      <c r="Q177" s="1566" t="s">
        <v>261</v>
      </c>
      <c r="R177" s="1693"/>
      <c r="S177" s="1681"/>
      <c r="T177" s="1681"/>
    </row>
    <row r="178" spans="2:20">
      <c r="B178" s="1580" t="s">
        <v>1251</v>
      </c>
      <c r="C178" s="1597">
        <v>2925</v>
      </c>
      <c r="D178" s="1597">
        <v>2926</v>
      </c>
      <c r="E178" s="1582">
        <v>325</v>
      </c>
      <c r="F178" s="1582">
        <v>325</v>
      </c>
      <c r="G178" s="1587"/>
      <c r="H178" s="1587">
        <v>325</v>
      </c>
      <c r="I178" s="1687"/>
      <c r="J178" s="1688">
        <v>328</v>
      </c>
      <c r="K178" s="1685">
        <f t="shared" si="11"/>
        <v>334.95360000000005</v>
      </c>
      <c r="L178" s="1685">
        <f t="shared" si="9"/>
        <v>359.20424064000008</v>
      </c>
      <c r="M178" s="1678">
        <f t="shared" si="10"/>
        <v>359.20424064000008</v>
      </c>
      <c r="N178" s="1565" t="s">
        <v>260</v>
      </c>
      <c r="O178" s="1598" t="s">
        <v>261</v>
      </c>
      <c r="P178" s="1565" t="s">
        <v>260</v>
      </c>
      <c r="Q178" s="1566" t="s">
        <v>261</v>
      </c>
      <c r="R178" s="1693"/>
      <c r="S178" s="1681"/>
      <c r="T178" s="1681"/>
    </row>
    <row r="179" spans="2:20">
      <c r="B179" s="1580" t="s">
        <v>1252</v>
      </c>
      <c r="C179" s="1597">
        <v>2925</v>
      </c>
      <c r="D179" s="1597">
        <v>2927</v>
      </c>
      <c r="E179" s="1582">
        <v>325</v>
      </c>
      <c r="F179" s="1582">
        <v>325</v>
      </c>
      <c r="G179" s="1587"/>
      <c r="H179" s="1587">
        <v>325</v>
      </c>
      <c r="I179" s="1687"/>
      <c r="J179" s="1688">
        <v>328</v>
      </c>
      <c r="K179" s="1685">
        <f t="shared" si="11"/>
        <v>334.95360000000005</v>
      </c>
      <c r="L179" s="1685">
        <f t="shared" si="9"/>
        <v>359.20424064000008</v>
      </c>
      <c r="M179" s="1678">
        <f t="shared" si="10"/>
        <v>359.20424064000008</v>
      </c>
      <c r="N179" s="1565" t="s">
        <v>260</v>
      </c>
      <c r="O179" s="1598" t="s">
        <v>261</v>
      </c>
      <c r="P179" s="1565" t="s">
        <v>260</v>
      </c>
      <c r="Q179" s="1566" t="s">
        <v>261</v>
      </c>
      <c r="R179" s="1693"/>
      <c r="S179" s="1681"/>
      <c r="T179" s="1681"/>
    </row>
    <row r="180" spans="2:20">
      <c r="B180" s="1580" t="s">
        <v>1253</v>
      </c>
      <c r="C180" s="1597">
        <v>2925</v>
      </c>
      <c r="D180" s="1597">
        <v>2928</v>
      </c>
      <c r="E180" s="1582">
        <v>325</v>
      </c>
      <c r="F180" s="1582">
        <v>325</v>
      </c>
      <c r="G180" s="1587"/>
      <c r="H180" s="1587">
        <v>325</v>
      </c>
      <c r="I180" s="1687"/>
      <c r="J180" s="1688">
        <v>328</v>
      </c>
      <c r="K180" s="1685">
        <f t="shared" si="11"/>
        <v>334.95360000000005</v>
      </c>
      <c r="L180" s="1685">
        <f t="shared" si="9"/>
        <v>359.20424064000008</v>
      </c>
      <c r="M180" s="1678">
        <f t="shared" si="10"/>
        <v>359.20424064000008</v>
      </c>
      <c r="N180" s="1565" t="s">
        <v>260</v>
      </c>
      <c r="O180" s="1598" t="s">
        <v>261</v>
      </c>
      <c r="P180" s="1565" t="s">
        <v>260</v>
      </c>
      <c r="Q180" s="1566" t="s">
        <v>261</v>
      </c>
      <c r="R180" s="1693"/>
      <c r="S180" s="1681"/>
      <c r="T180" s="1681"/>
    </row>
    <row r="181" spans="2:20">
      <c r="B181" s="1580" t="s">
        <v>1254</v>
      </c>
      <c r="C181" s="1597">
        <v>2925</v>
      </c>
      <c r="D181" s="1597">
        <v>2929</v>
      </c>
      <c r="E181" s="1582">
        <v>325</v>
      </c>
      <c r="F181" s="1582">
        <v>325</v>
      </c>
      <c r="G181" s="1587"/>
      <c r="H181" s="1587">
        <v>325</v>
      </c>
      <c r="I181" s="1687"/>
      <c r="J181" s="1688">
        <v>328</v>
      </c>
      <c r="K181" s="1685">
        <f t="shared" si="11"/>
        <v>334.95360000000005</v>
      </c>
      <c r="L181" s="1685">
        <f t="shared" si="9"/>
        <v>359.20424064000008</v>
      </c>
      <c r="M181" s="1678">
        <f t="shared" si="10"/>
        <v>359.20424064000008</v>
      </c>
      <c r="N181" s="1565" t="s">
        <v>260</v>
      </c>
      <c r="O181" s="1598" t="s">
        <v>261</v>
      </c>
      <c r="P181" s="1565" t="s">
        <v>260</v>
      </c>
      <c r="Q181" s="1566" t="s">
        <v>261</v>
      </c>
      <c r="R181" s="1693"/>
      <c r="S181" s="1681"/>
      <c r="T181" s="1681"/>
    </row>
    <row r="182" spans="2:20">
      <c r="B182" s="1580" t="s">
        <v>1255</v>
      </c>
      <c r="C182" s="1597">
        <v>2995</v>
      </c>
      <c r="D182" s="1597">
        <v>2995</v>
      </c>
      <c r="E182" s="1582">
        <v>650</v>
      </c>
      <c r="F182" s="1582">
        <v>650</v>
      </c>
      <c r="G182" s="1587"/>
      <c r="H182" s="1587">
        <v>650</v>
      </c>
      <c r="I182" s="1687"/>
      <c r="J182" s="1688">
        <v>656</v>
      </c>
      <c r="K182" s="1685">
        <f t="shared" si="11"/>
        <v>669.9072000000001</v>
      </c>
      <c r="L182" s="1685">
        <f t="shared" si="9"/>
        <v>718.40848128000016</v>
      </c>
      <c r="M182" s="1678">
        <f t="shared" si="10"/>
        <v>718.40848128000016</v>
      </c>
      <c r="N182" s="1565" t="s">
        <v>260</v>
      </c>
      <c r="O182" s="1598" t="s">
        <v>261</v>
      </c>
      <c r="P182" s="1565" t="s">
        <v>260</v>
      </c>
      <c r="Q182" s="1566" t="s">
        <v>261</v>
      </c>
      <c r="R182" s="1693"/>
      <c r="S182" s="1681"/>
      <c r="T182" s="1681"/>
    </row>
    <row r="183" spans="2:20">
      <c r="B183" s="1580" t="s">
        <v>1256</v>
      </c>
      <c r="C183" s="1597">
        <v>2995</v>
      </c>
      <c r="D183" s="1597">
        <v>2996</v>
      </c>
      <c r="E183" s="1582">
        <v>650</v>
      </c>
      <c r="F183" s="1582">
        <v>650</v>
      </c>
      <c r="G183" s="1587"/>
      <c r="H183" s="1587">
        <v>650</v>
      </c>
      <c r="I183" s="1687"/>
      <c r="J183" s="1688">
        <v>656</v>
      </c>
      <c r="K183" s="1685">
        <f t="shared" si="11"/>
        <v>669.9072000000001</v>
      </c>
      <c r="L183" s="1685">
        <f t="shared" si="9"/>
        <v>718.40848128000016</v>
      </c>
      <c r="M183" s="1678">
        <f t="shared" si="10"/>
        <v>718.40848128000016</v>
      </c>
      <c r="N183" s="1565" t="s">
        <v>260</v>
      </c>
      <c r="O183" s="1598" t="s">
        <v>261</v>
      </c>
      <c r="P183" s="1565" t="s">
        <v>260</v>
      </c>
      <c r="Q183" s="1566" t="s">
        <v>261</v>
      </c>
      <c r="R183" s="1693"/>
      <c r="S183" s="1681"/>
      <c r="T183" s="1681"/>
    </row>
    <row r="184" spans="2:20">
      <c r="B184" s="1580" t="s">
        <v>1257</v>
      </c>
      <c r="C184" s="1597">
        <v>2995</v>
      </c>
      <c r="D184" s="1597">
        <v>2997</v>
      </c>
      <c r="E184" s="1582">
        <v>650</v>
      </c>
      <c r="F184" s="1582">
        <v>650</v>
      </c>
      <c r="G184" s="1587"/>
      <c r="H184" s="1587">
        <v>650</v>
      </c>
      <c r="I184" s="1687"/>
      <c r="J184" s="1688">
        <v>656</v>
      </c>
      <c r="K184" s="1685">
        <f t="shared" si="11"/>
        <v>669.9072000000001</v>
      </c>
      <c r="L184" s="1685">
        <f t="shared" si="9"/>
        <v>718.40848128000016</v>
      </c>
      <c r="M184" s="1678">
        <f t="shared" si="10"/>
        <v>718.40848128000016</v>
      </c>
      <c r="N184" s="1565" t="s">
        <v>260</v>
      </c>
      <c r="O184" s="1598" t="s">
        <v>261</v>
      </c>
      <c r="P184" s="1565" t="s">
        <v>260</v>
      </c>
      <c r="Q184" s="1566" t="s">
        <v>261</v>
      </c>
      <c r="R184" s="1693"/>
      <c r="S184" s="1681"/>
      <c r="T184" s="1681"/>
    </row>
    <row r="185" spans="2:20">
      <c r="B185" s="1580" t="s">
        <v>1258</v>
      </c>
      <c r="C185" s="1597">
        <v>2995</v>
      </c>
      <c r="D185" s="1597">
        <v>2998</v>
      </c>
      <c r="E185" s="1582">
        <v>650</v>
      </c>
      <c r="F185" s="1582">
        <v>650</v>
      </c>
      <c r="G185" s="1587"/>
      <c r="H185" s="1587">
        <v>650</v>
      </c>
      <c r="I185" s="1687"/>
      <c r="J185" s="1688">
        <v>656</v>
      </c>
      <c r="K185" s="1685">
        <f t="shared" si="11"/>
        <v>669.9072000000001</v>
      </c>
      <c r="L185" s="1685">
        <f t="shared" si="9"/>
        <v>718.40848128000016</v>
      </c>
      <c r="M185" s="1678">
        <f t="shared" si="10"/>
        <v>718.40848128000016</v>
      </c>
      <c r="N185" s="1565" t="s">
        <v>260</v>
      </c>
      <c r="O185" s="1598" t="s">
        <v>261</v>
      </c>
      <c r="P185" s="1565" t="s">
        <v>260</v>
      </c>
      <c r="Q185" s="1566" t="s">
        <v>261</v>
      </c>
      <c r="R185" s="1693"/>
      <c r="S185" s="1681"/>
      <c r="T185" s="1681"/>
    </row>
    <row r="186" spans="2:20" ht="13.5" thickBot="1">
      <c r="B186" s="1694" t="s">
        <v>1259</v>
      </c>
      <c r="C186" s="1695">
        <v>2995</v>
      </c>
      <c r="D186" s="1695">
        <v>2999</v>
      </c>
      <c r="E186" s="1629">
        <v>650</v>
      </c>
      <c r="F186" s="1629">
        <v>650</v>
      </c>
      <c r="G186" s="1630"/>
      <c r="H186" s="1630">
        <v>650</v>
      </c>
      <c r="I186" s="1696"/>
      <c r="J186" s="1697">
        <v>656</v>
      </c>
      <c r="K186" s="1698">
        <f t="shared" si="11"/>
        <v>669.9072000000001</v>
      </c>
      <c r="L186" s="1698">
        <f t="shared" si="9"/>
        <v>718.40848128000016</v>
      </c>
      <c r="M186" s="1698">
        <f t="shared" si="10"/>
        <v>718.40848128000016</v>
      </c>
      <c r="N186" s="1634" t="s">
        <v>260</v>
      </c>
      <c r="O186" s="1634" t="s">
        <v>261</v>
      </c>
      <c r="P186" s="1634" t="s">
        <v>260</v>
      </c>
      <c r="Q186" s="1635" t="s">
        <v>261</v>
      </c>
      <c r="R186" s="1693"/>
      <c r="S186" s="1681"/>
      <c r="T186" s="1681"/>
    </row>
    <row r="190" spans="2:20">
      <c r="R190" s="1529"/>
    </row>
    <row r="194" spans="18:18">
      <c r="R194" s="1529"/>
    </row>
  </sheetData>
  <mergeCells count="6">
    <mergeCell ref="T2:X2"/>
    <mergeCell ref="B4:D4"/>
    <mergeCell ref="T4:X4"/>
    <mergeCell ref="B145:D145"/>
    <mergeCell ref="B155:D155"/>
    <mergeCell ref="B160:D160"/>
  </mergeCells>
  <pageMargins left="0.7" right="0.7" top="0.75" bottom="0.75" header="0.3" footer="0.3"/>
  <pageSetup paperSize="9" orientation="portrait" horizontalDpi="300" verticalDpi="300"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DBBC9-9008-45B3-8CAA-BEBDA880037A}">
  <sheetPr>
    <tabColor rgb="FF92D050"/>
    <pageSetUpPr fitToPage="1"/>
  </sheetPr>
  <dimension ref="A1:T190"/>
  <sheetViews>
    <sheetView showGridLines="0" zoomScale="70" zoomScaleNormal="70" zoomScalePageLayoutView="60" workbookViewId="0">
      <selection activeCell="H10" sqref="H10"/>
    </sheetView>
  </sheetViews>
  <sheetFormatPr defaultColWidth="8" defaultRowHeight="12.75"/>
  <cols>
    <col min="1" max="1" width="20.375" style="230" customWidth="1"/>
    <col min="2" max="2" width="75.25" style="230" customWidth="1"/>
    <col min="3" max="3" width="11.125" style="230" customWidth="1"/>
    <col min="4" max="4" width="18.875" style="230" customWidth="1"/>
    <col min="5" max="5" width="17.625" style="235" hidden="1" customWidth="1"/>
    <col min="6" max="6" width="16" style="236" hidden="1" customWidth="1"/>
    <col min="7" max="7" width="17.75" style="134" customWidth="1"/>
    <col min="8" max="8" width="17.375" style="134" customWidth="1"/>
    <col min="9" max="9" width="9.125" style="230" bestFit="1" customWidth="1"/>
    <col min="10" max="11" width="12.375" style="230" customWidth="1"/>
    <col min="12" max="12" width="10.5" style="230" customWidth="1"/>
    <col min="13" max="13" width="20.875" style="230" customWidth="1"/>
    <col min="14" max="14" width="2.875" style="230" customWidth="1"/>
    <col min="15" max="15" width="52.625" style="135" customWidth="1"/>
    <col min="16" max="16" width="10.125" style="230" customWidth="1"/>
    <col min="17" max="17" width="13.375" style="230" customWidth="1"/>
    <col min="18" max="18" width="11.125" style="230" customWidth="1"/>
    <col min="19" max="19" width="49.375" style="230" customWidth="1"/>
    <col min="20" max="16384" width="8" style="230"/>
  </cols>
  <sheetData>
    <row r="1" spans="1:19" ht="15">
      <c r="G1" s="677"/>
    </row>
    <row r="2" spans="1:19" ht="15.75">
      <c r="B2" s="678" t="s">
        <v>670</v>
      </c>
      <c r="E2" s="233"/>
      <c r="F2" s="232"/>
      <c r="G2" s="677"/>
    </row>
    <row r="3" spans="1:19" ht="15">
      <c r="B3" s="133" t="s">
        <v>1203</v>
      </c>
      <c r="E3" s="232"/>
      <c r="F3" s="232"/>
      <c r="G3" s="677"/>
    </row>
    <row r="4" spans="1:19" ht="15.75">
      <c r="E4" s="234"/>
      <c r="F4" s="1164"/>
      <c r="G4" s="1165"/>
      <c r="H4" s="1165"/>
      <c r="I4" s="1165"/>
      <c r="J4" s="1165"/>
      <c r="K4" s="1165"/>
      <c r="L4" s="1165"/>
      <c r="M4" s="1165"/>
    </row>
    <row r="5" spans="1:19" ht="13.5" thickBot="1"/>
    <row r="6" spans="1:19" ht="13.5" thickBot="1">
      <c r="A6" s="136" t="s">
        <v>1204</v>
      </c>
      <c r="B6" s="679"/>
      <c r="C6" s="136"/>
      <c r="D6" s="136"/>
      <c r="E6" s="237"/>
      <c r="F6" s="237"/>
      <c r="G6" s="137"/>
      <c r="H6" s="137"/>
      <c r="I6" s="138"/>
      <c r="J6" s="138"/>
      <c r="K6" s="138"/>
      <c r="L6" s="138"/>
      <c r="M6" s="138"/>
      <c r="O6" s="139" t="s">
        <v>384</v>
      </c>
      <c r="P6" s="138"/>
      <c r="Q6" s="138"/>
      <c r="R6" s="138"/>
      <c r="S6" s="138"/>
    </row>
    <row r="7" spans="1:19" ht="51.75" thickBot="1">
      <c r="A7" s="140" t="s">
        <v>0</v>
      </c>
      <c r="B7" s="140" t="s">
        <v>1</v>
      </c>
      <c r="C7" s="140" t="s">
        <v>2</v>
      </c>
      <c r="D7" s="140" t="s">
        <v>3</v>
      </c>
      <c r="E7" s="238" t="s">
        <v>1205</v>
      </c>
      <c r="F7" s="238" t="s">
        <v>1206</v>
      </c>
      <c r="G7" s="239" t="s">
        <v>1207</v>
      </c>
      <c r="H7" s="141" t="s">
        <v>1208</v>
      </c>
      <c r="I7" s="142" t="s">
        <v>5</v>
      </c>
      <c r="J7" s="142" t="s">
        <v>1209</v>
      </c>
      <c r="K7" s="142" t="s">
        <v>1210</v>
      </c>
      <c r="L7" s="142" t="s">
        <v>10</v>
      </c>
      <c r="M7" s="142" t="s">
        <v>11</v>
      </c>
      <c r="O7" s="143" t="s">
        <v>385</v>
      </c>
      <c r="P7" s="143" t="s">
        <v>386</v>
      </c>
      <c r="Q7" s="143" t="s">
        <v>387</v>
      </c>
      <c r="R7" s="143" t="s">
        <v>388</v>
      </c>
      <c r="S7" s="143" t="s">
        <v>389</v>
      </c>
    </row>
    <row r="8" spans="1:19" ht="13.5" thickBot="1">
      <c r="A8" s="154"/>
      <c r="B8" s="144" t="s">
        <v>1211</v>
      </c>
      <c r="C8" s="145" t="s">
        <v>2</v>
      </c>
      <c r="D8" s="145" t="s">
        <v>3</v>
      </c>
      <c r="E8" s="240" t="s">
        <v>1212</v>
      </c>
      <c r="F8" s="240" t="s">
        <v>671</v>
      </c>
      <c r="G8" s="146" t="s">
        <v>1213</v>
      </c>
      <c r="H8" s="146" t="s">
        <v>1214</v>
      </c>
      <c r="I8" s="147"/>
      <c r="J8" s="147"/>
      <c r="K8" s="147"/>
      <c r="L8" s="147"/>
      <c r="M8" s="147"/>
      <c r="O8" s="148"/>
      <c r="P8" s="145"/>
      <c r="Q8" s="145"/>
      <c r="R8" s="145"/>
      <c r="S8" s="145"/>
    </row>
    <row r="9" spans="1:19" ht="13.5" thickBot="1">
      <c r="A9" s="154" t="s">
        <v>1215</v>
      </c>
      <c r="B9" s="149" t="s">
        <v>672</v>
      </c>
      <c r="C9" s="149" t="s">
        <v>64</v>
      </c>
      <c r="D9" s="149" t="s">
        <v>64</v>
      </c>
      <c r="E9" s="680">
        <v>0.121</v>
      </c>
      <c r="F9" s="681">
        <v>0.121</v>
      </c>
      <c r="G9" s="682">
        <v>0.121</v>
      </c>
      <c r="H9" s="151">
        <v>0.121</v>
      </c>
      <c r="I9" s="152" t="s">
        <v>260</v>
      </c>
      <c r="J9" s="152" t="s">
        <v>261</v>
      </c>
      <c r="K9" s="152" t="s">
        <v>261</v>
      </c>
      <c r="L9" s="152" t="s">
        <v>261</v>
      </c>
      <c r="M9" s="152" t="s">
        <v>261</v>
      </c>
      <c r="O9" s="153"/>
      <c r="P9" s="154"/>
      <c r="Q9" s="154"/>
      <c r="R9" s="154"/>
      <c r="S9" s="154"/>
    </row>
    <row r="10" spans="1:19" ht="13.5" thickBot="1">
      <c r="A10" s="154" t="s">
        <v>1215</v>
      </c>
      <c r="B10" s="155" t="s">
        <v>1216</v>
      </c>
      <c r="C10" s="149" t="s">
        <v>64</v>
      </c>
      <c r="D10" s="149" t="s">
        <v>64</v>
      </c>
      <c r="E10" s="680">
        <v>0.156</v>
      </c>
      <c r="F10" s="681">
        <v>0.156</v>
      </c>
      <c r="G10" s="150">
        <v>0.156</v>
      </c>
      <c r="H10" s="151">
        <v>0.156</v>
      </c>
      <c r="I10" s="152" t="s">
        <v>260</v>
      </c>
      <c r="J10" s="152" t="s">
        <v>261</v>
      </c>
      <c r="K10" s="152" t="s">
        <v>261</v>
      </c>
      <c r="L10" s="152" t="s">
        <v>261</v>
      </c>
      <c r="M10" s="152" t="s">
        <v>261</v>
      </c>
      <c r="O10" s="153"/>
      <c r="P10" s="154"/>
      <c r="Q10" s="154"/>
      <c r="R10" s="154"/>
      <c r="S10" s="154"/>
    </row>
    <row r="11" spans="1:19" ht="13.5" thickBot="1">
      <c r="A11" s="154" t="s">
        <v>1215</v>
      </c>
      <c r="B11" s="149" t="s">
        <v>673</v>
      </c>
      <c r="C11" s="149" t="s">
        <v>64</v>
      </c>
      <c r="D11" s="149" t="s">
        <v>64</v>
      </c>
      <c r="E11" s="680">
        <v>0.156</v>
      </c>
      <c r="F11" s="681">
        <v>0.156</v>
      </c>
      <c r="G11" s="150">
        <v>0.156</v>
      </c>
      <c r="H11" s="151">
        <v>0.156</v>
      </c>
      <c r="I11" s="152" t="s">
        <v>260</v>
      </c>
      <c r="J11" s="152" t="s">
        <v>261</v>
      </c>
      <c r="K11" s="152" t="s">
        <v>261</v>
      </c>
      <c r="L11" s="152" t="s">
        <v>261</v>
      </c>
      <c r="M11" s="152" t="s">
        <v>261</v>
      </c>
      <c r="N11" s="156"/>
      <c r="O11" s="153"/>
      <c r="P11" s="154"/>
      <c r="Q11" s="154"/>
      <c r="R11" s="154"/>
      <c r="S11" s="154"/>
    </row>
    <row r="12" spans="1:19" ht="13.5" thickBot="1">
      <c r="A12" s="154" t="s">
        <v>1215</v>
      </c>
      <c r="B12" s="149" t="s">
        <v>674</v>
      </c>
      <c r="C12" s="149" t="s">
        <v>64</v>
      </c>
      <c r="D12" s="149" t="s">
        <v>64</v>
      </c>
      <c r="E12" s="681">
        <v>0.187</v>
      </c>
      <c r="F12" s="681">
        <v>0.187</v>
      </c>
      <c r="G12" s="242" t="s">
        <v>1217</v>
      </c>
      <c r="H12" s="683" t="s">
        <v>1217</v>
      </c>
      <c r="I12" s="152" t="s">
        <v>260</v>
      </c>
      <c r="J12" s="152" t="s">
        <v>261</v>
      </c>
      <c r="K12" s="152" t="s">
        <v>261</v>
      </c>
      <c r="L12" s="152" t="s">
        <v>261</v>
      </c>
      <c r="M12" s="152" t="s">
        <v>261</v>
      </c>
      <c r="N12" s="156"/>
      <c r="O12" s="153"/>
      <c r="P12" s="154"/>
      <c r="Q12" s="154"/>
      <c r="R12" s="154"/>
      <c r="S12" s="154"/>
    </row>
    <row r="13" spans="1:19" ht="13.5" thickBot="1">
      <c r="A13" s="154" t="s">
        <v>1215</v>
      </c>
      <c r="B13" s="155" t="s">
        <v>1218</v>
      </c>
      <c r="C13" s="149" t="s">
        <v>64</v>
      </c>
      <c r="D13" s="149" t="s">
        <v>64</v>
      </c>
      <c r="E13" s="684">
        <v>0.2</v>
      </c>
      <c r="F13" s="681">
        <v>0.2</v>
      </c>
      <c r="G13" s="150">
        <v>0.2</v>
      </c>
      <c r="H13" s="151">
        <v>0.2</v>
      </c>
      <c r="I13" s="152" t="s">
        <v>260</v>
      </c>
      <c r="J13" s="152" t="s">
        <v>261</v>
      </c>
      <c r="K13" s="152" t="s">
        <v>261</v>
      </c>
      <c r="L13" s="152" t="s">
        <v>261</v>
      </c>
      <c r="M13" s="152" t="s">
        <v>261</v>
      </c>
      <c r="O13" s="153"/>
      <c r="P13" s="154"/>
      <c r="Q13" s="154"/>
      <c r="R13" s="154"/>
      <c r="S13" s="154"/>
    </row>
    <row r="14" spans="1:19" ht="13.5" thickBot="1">
      <c r="A14" s="154" t="s">
        <v>1215</v>
      </c>
      <c r="B14" s="155" t="s">
        <v>1219</v>
      </c>
      <c r="C14" s="149" t="s">
        <v>64</v>
      </c>
      <c r="D14" s="149" t="s">
        <v>64</v>
      </c>
      <c r="E14" s="685">
        <v>8.6</v>
      </c>
      <c r="F14" s="681">
        <v>8.6</v>
      </c>
      <c r="G14" s="150">
        <v>4.75</v>
      </c>
      <c r="H14" s="243">
        <v>4.8</v>
      </c>
      <c r="I14" s="152" t="s">
        <v>260</v>
      </c>
      <c r="J14" s="152" t="s">
        <v>261</v>
      </c>
      <c r="K14" s="152" t="s">
        <v>261</v>
      </c>
      <c r="L14" s="152" t="s">
        <v>261</v>
      </c>
      <c r="M14" s="152" t="s">
        <v>261</v>
      </c>
      <c r="O14" s="153" t="s">
        <v>1220</v>
      </c>
      <c r="P14" s="154"/>
      <c r="Q14" s="154"/>
      <c r="R14" s="154"/>
      <c r="S14" s="154"/>
    </row>
    <row r="15" spans="1:19" ht="13.5" thickBot="1">
      <c r="A15" s="154" t="s">
        <v>1215</v>
      </c>
      <c r="B15" s="155" t="s">
        <v>675</v>
      </c>
      <c r="C15" s="149" t="s">
        <v>64</v>
      </c>
      <c r="D15" s="149" t="s">
        <v>64</v>
      </c>
      <c r="E15" s="685">
        <v>8.6</v>
      </c>
      <c r="F15" s="681">
        <v>8.6</v>
      </c>
      <c r="G15" s="150">
        <v>8.6</v>
      </c>
      <c r="H15" s="243">
        <v>8.6</v>
      </c>
      <c r="I15" s="152" t="s">
        <v>260</v>
      </c>
      <c r="J15" s="152" t="s">
        <v>261</v>
      </c>
      <c r="K15" s="152" t="s">
        <v>261</v>
      </c>
      <c r="L15" s="152" t="s">
        <v>261</v>
      </c>
      <c r="M15" s="152" t="s">
        <v>261</v>
      </c>
      <c r="O15" s="153" t="s">
        <v>676</v>
      </c>
      <c r="P15" s="154"/>
      <c r="Q15" s="154"/>
      <c r="R15" s="154"/>
      <c r="S15" s="154"/>
    </row>
    <row r="16" spans="1:19" ht="13.5" thickBot="1">
      <c r="A16" s="154" t="s">
        <v>1215</v>
      </c>
      <c r="B16" s="155" t="s">
        <v>677</v>
      </c>
      <c r="C16" s="149" t="s">
        <v>64</v>
      </c>
      <c r="D16" s="149" t="s">
        <v>64</v>
      </c>
      <c r="E16" s="685">
        <v>5</v>
      </c>
      <c r="F16" s="681">
        <v>5</v>
      </c>
      <c r="G16" s="150">
        <v>5</v>
      </c>
      <c r="H16" s="243">
        <v>5</v>
      </c>
      <c r="I16" s="152" t="s">
        <v>260</v>
      </c>
      <c r="J16" s="152" t="s">
        <v>261</v>
      </c>
      <c r="K16" s="152" t="s">
        <v>261</v>
      </c>
      <c r="L16" s="152" t="s">
        <v>261</v>
      </c>
      <c r="M16" s="152" t="s">
        <v>261</v>
      </c>
      <c r="O16" s="153" t="s">
        <v>678</v>
      </c>
      <c r="P16" s="154"/>
      <c r="Q16" s="154"/>
      <c r="R16" s="154"/>
      <c r="S16" s="154"/>
    </row>
    <row r="17" spans="1:20" ht="13.5" thickBot="1">
      <c r="A17" s="154" t="s">
        <v>1215</v>
      </c>
      <c r="B17" s="155" t="s">
        <v>679</v>
      </c>
      <c r="C17" s="149" t="s">
        <v>64</v>
      </c>
      <c r="D17" s="149" t="s">
        <v>64</v>
      </c>
      <c r="E17" s="685">
        <v>5.6</v>
      </c>
      <c r="F17" s="681">
        <v>5.6</v>
      </c>
      <c r="G17" s="150">
        <v>5.6</v>
      </c>
      <c r="H17" s="243">
        <v>5.6</v>
      </c>
      <c r="I17" s="152" t="s">
        <v>260</v>
      </c>
      <c r="J17" s="152" t="s">
        <v>261</v>
      </c>
      <c r="K17" s="152" t="s">
        <v>261</v>
      </c>
      <c r="L17" s="152" t="s">
        <v>261</v>
      </c>
      <c r="M17" s="152" t="s">
        <v>261</v>
      </c>
      <c r="O17" s="153" t="s">
        <v>680</v>
      </c>
      <c r="P17" s="154"/>
      <c r="Q17" s="154"/>
      <c r="R17" s="154"/>
      <c r="S17" s="154"/>
    </row>
    <row r="18" spans="1:20" ht="13.5" thickBot="1">
      <c r="A18" s="154"/>
      <c r="B18" s="144" t="s">
        <v>439</v>
      </c>
      <c r="C18" s="145" t="s">
        <v>2</v>
      </c>
      <c r="D18" s="145" t="s">
        <v>3</v>
      </c>
      <c r="E18" s="240" t="s">
        <v>1212</v>
      </c>
      <c r="F18" s="240" t="s">
        <v>671</v>
      </c>
      <c r="G18" s="146" t="s">
        <v>1213</v>
      </c>
      <c r="H18" s="146" t="s">
        <v>1214</v>
      </c>
      <c r="I18" s="147"/>
      <c r="J18" s="147"/>
      <c r="K18" s="147"/>
      <c r="L18" s="147"/>
      <c r="M18" s="147"/>
      <c r="O18" s="157" t="s">
        <v>439</v>
      </c>
      <c r="P18" s="147"/>
      <c r="Q18" s="147"/>
      <c r="R18" s="147"/>
      <c r="S18" s="147"/>
      <c r="T18" s="156"/>
    </row>
    <row r="19" spans="1:20" ht="39" thickBot="1">
      <c r="A19" s="154" t="s">
        <v>1221</v>
      </c>
      <c r="B19" s="149" t="s">
        <v>685</v>
      </c>
      <c r="C19" s="246">
        <v>2400</v>
      </c>
      <c r="D19" s="149">
        <v>2401</v>
      </c>
      <c r="E19" s="244">
        <v>91</v>
      </c>
      <c r="F19" s="244">
        <v>91</v>
      </c>
      <c r="G19" s="158">
        <v>91</v>
      </c>
      <c r="H19" s="159">
        <v>91</v>
      </c>
      <c r="I19" s="245" t="s">
        <v>260</v>
      </c>
      <c r="J19" s="245" t="s">
        <v>19</v>
      </c>
      <c r="K19" s="152" t="s">
        <v>261</v>
      </c>
      <c r="L19" s="245" t="s">
        <v>260</v>
      </c>
      <c r="M19" s="245" t="s">
        <v>1090</v>
      </c>
      <c r="O19" s="153" t="s">
        <v>686</v>
      </c>
      <c r="P19" s="154" t="s">
        <v>687</v>
      </c>
      <c r="Q19" s="154" t="s">
        <v>688</v>
      </c>
      <c r="R19" s="154" t="s">
        <v>689</v>
      </c>
      <c r="S19" s="153" t="s">
        <v>690</v>
      </c>
    </row>
    <row r="20" spans="1:20" ht="39" thickBot="1">
      <c r="A20" s="154" t="s">
        <v>1221</v>
      </c>
      <c r="B20" s="149" t="s">
        <v>691</v>
      </c>
      <c r="C20" s="246">
        <v>2400</v>
      </c>
      <c r="D20" s="149">
        <v>2402</v>
      </c>
      <c r="E20" s="244">
        <v>91</v>
      </c>
      <c r="F20" s="244">
        <v>91</v>
      </c>
      <c r="G20" s="158">
        <v>91</v>
      </c>
      <c r="H20" s="159">
        <v>91</v>
      </c>
      <c r="I20" s="245" t="s">
        <v>260</v>
      </c>
      <c r="J20" s="245" t="s">
        <v>19</v>
      </c>
      <c r="K20" s="152" t="s">
        <v>261</v>
      </c>
      <c r="L20" s="245" t="s">
        <v>260</v>
      </c>
      <c r="M20" s="245" t="s">
        <v>1090</v>
      </c>
      <c r="O20" s="153" t="s">
        <v>686</v>
      </c>
      <c r="P20" s="154" t="s">
        <v>687</v>
      </c>
      <c r="Q20" s="154" t="s">
        <v>683</v>
      </c>
      <c r="R20" s="154" t="s">
        <v>689</v>
      </c>
      <c r="S20" s="153" t="s">
        <v>690</v>
      </c>
    </row>
    <row r="21" spans="1:20" ht="39" thickBot="1">
      <c r="A21" s="154" t="s">
        <v>1221</v>
      </c>
      <c r="B21" s="149" t="s">
        <v>692</v>
      </c>
      <c r="C21" s="246">
        <v>2400</v>
      </c>
      <c r="D21" s="149">
        <v>2403</v>
      </c>
      <c r="E21" s="244">
        <v>91</v>
      </c>
      <c r="F21" s="244">
        <v>91</v>
      </c>
      <c r="G21" s="158">
        <v>91</v>
      </c>
      <c r="H21" s="159">
        <v>91</v>
      </c>
      <c r="I21" s="245" t="s">
        <v>260</v>
      </c>
      <c r="J21" s="245" t="s">
        <v>19</v>
      </c>
      <c r="K21" s="152" t="s">
        <v>261</v>
      </c>
      <c r="L21" s="245" t="s">
        <v>260</v>
      </c>
      <c r="M21" s="245" t="s">
        <v>1090</v>
      </c>
      <c r="O21" s="153" t="s">
        <v>686</v>
      </c>
      <c r="P21" s="154" t="s">
        <v>687</v>
      </c>
      <c r="Q21" s="154" t="s">
        <v>693</v>
      </c>
      <c r="R21" s="154" t="s">
        <v>689</v>
      </c>
      <c r="S21" s="153" t="s">
        <v>690</v>
      </c>
    </row>
    <row r="22" spans="1:20" ht="39" thickBot="1">
      <c r="A22" s="154" t="s">
        <v>1221</v>
      </c>
      <c r="B22" s="149" t="s">
        <v>694</v>
      </c>
      <c r="C22" s="246">
        <v>2400</v>
      </c>
      <c r="D22" s="149">
        <v>2404</v>
      </c>
      <c r="E22" s="244">
        <v>91</v>
      </c>
      <c r="F22" s="244">
        <v>91</v>
      </c>
      <c r="G22" s="158">
        <v>91</v>
      </c>
      <c r="H22" s="159">
        <v>91</v>
      </c>
      <c r="I22" s="245" t="s">
        <v>260</v>
      </c>
      <c r="J22" s="245" t="s">
        <v>19</v>
      </c>
      <c r="K22" s="152" t="s">
        <v>261</v>
      </c>
      <c r="L22" s="245" t="s">
        <v>260</v>
      </c>
      <c r="M22" s="245" t="s">
        <v>1090</v>
      </c>
      <c r="O22" s="153" t="s">
        <v>686</v>
      </c>
      <c r="P22" s="154" t="s">
        <v>687</v>
      </c>
      <c r="Q22" s="154" t="s">
        <v>695</v>
      </c>
      <c r="R22" s="154" t="s">
        <v>689</v>
      </c>
      <c r="S22" s="153" t="s">
        <v>690</v>
      </c>
    </row>
    <row r="23" spans="1:20" ht="39" thickBot="1">
      <c r="A23" s="154" t="s">
        <v>1221</v>
      </c>
      <c r="B23" s="149" t="s">
        <v>696</v>
      </c>
      <c r="C23" s="246">
        <v>2590</v>
      </c>
      <c r="D23" s="149">
        <v>2591</v>
      </c>
      <c r="E23" s="244">
        <v>108</v>
      </c>
      <c r="F23" s="244">
        <v>108</v>
      </c>
      <c r="G23" s="158">
        <v>108</v>
      </c>
      <c r="H23" s="159">
        <v>108</v>
      </c>
      <c r="I23" s="245" t="s">
        <v>260</v>
      </c>
      <c r="J23" s="245" t="s">
        <v>19</v>
      </c>
      <c r="K23" s="152" t="s">
        <v>261</v>
      </c>
      <c r="L23" s="245" t="s">
        <v>260</v>
      </c>
      <c r="M23" s="245" t="s">
        <v>1090</v>
      </c>
      <c r="O23" s="153" t="s">
        <v>686</v>
      </c>
      <c r="P23" s="154" t="s">
        <v>682</v>
      </c>
      <c r="Q23" s="153" t="s">
        <v>688</v>
      </c>
      <c r="R23" s="154" t="s">
        <v>689</v>
      </c>
      <c r="S23" s="153" t="s">
        <v>697</v>
      </c>
    </row>
    <row r="24" spans="1:20" ht="39" thickBot="1">
      <c r="A24" s="154" t="s">
        <v>1221</v>
      </c>
      <c r="B24" s="149" t="s">
        <v>698</v>
      </c>
      <c r="C24" s="246">
        <v>2590</v>
      </c>
      <c r="D24" s="149">
        <v>2592</v>
      </c>
      <c r="E24" s="244">
        <v>108</v>
      </c>
      <c r="F24" s="244">
        <v>108</v>
      </c>
      <c r="G24" s="158">
        <v>108</v>
      </c>
      <c r="H24" s="159">
        <v>108</v>
      </c>
      <c r="I24" s="245" t="s">
        <v>260</v>
      </c>
      <c r="J24" s="245" t="s">
        <v>19</v>
      </c>
      <c r="K24" s="152" t="s">
        <v>261</v>
      </c>
      <c r="L24" s="245" t="s">
        <v>260</v>
      </c>
      <c r="M24" s="245" t="s">
        <v>1090</v>
      </c>
      <c r="O24" s="153" t="s">
        <v>686</v>
      </c>
      <c r="P24" s="154" t="s">
        <v>682</v>
      </c>
      <c r="Q24" s="154" t="s">
        <v>683</v>
      </c>
      <c r="R24" s="154" t="s">
        <v>689</v>
      </c>
      <c r="S24" s="153" t="s">
        <v>697</v>
      </c>
    </row>
    <row r="25" spans="1:20" ht="39" thickBot="1">
      <c r="A25" s="154" t="s">
        <v>1221</v>
      </c>
      <c r="B25" s="149" t="s">
        <v>699</v>
      </c>
      <c r="C25" s="246">
        <v>2590</v>
      </c>
      <c r="D25" s="149">
        <v>2593</v>
      </c>
      <c r="E25" s="244">
        <v>108</v>
      </c>
      <c r="F25" s="244">
        <v>108</v>
      </c>
      <c r="G25" s="158">
        <v>108</v>
      </c>
      <c r="H25" s="159">
        <v>108</v>
      </c>
      <c r="I25" s="245" t="s">
        <v>260</v>
      </c>
      <c r="J25" s="245" t="s">
        <v>19</v>
      </c>
      <c r="K25" s="152" t="s">
        <v>261</v>
      </c>
      <c r="L25" s="245" t="s">
        <v>260</v>
      </c>
      <c r="M25" s="245" t="s">
        <v>1090</v>
      </c>
      <c r="O25" s="153" t="s">
        <v>686</v>
      </c>
      <c r="P25" s="154" t="s">
        <v>682</v>
      </c>
      <c r="Q25" s="154" t="s">
        <v>693</v>
      </c>
      <c r="R25" s="154" t="s">
        <v>689</v>
      </c>
      <c r="S25" s="153" t="s">
        <v>697</v>
      </c>
    </row>
    <row r="26" spans="1:20" ht="39" thickBot="1">
      <c r="A26" s="154" t="s">
        <v>1221</v>
      </c>
      <c r="B26" s="149" t="s">
        <v>700</v>
      </c>
      <c r="C26" s="246">
        <v>2590</v>
      </c>
      <c r="D26" s="149">
        <v>2594</v>
      </c>
      <c r="E26" s="244">
        <v>108</v>
      </c>
      <c r="F26" s="244">
        <v>108</v>
      </c>
      <c r="G26" s="158">
        <v>108</v>
      </c>
      <c r="H26" s="159">
        <v>108</v>
      </c>
      <c r="I26" s="245" t="s">
        <v>260</v>
      </c>
      <c r="J26" s="245" t="s">
        <v>19</v>
      </c>
      <c r="K26" s="152" t="s">
        <v>261</v>
      </c>
      <c r="L26" s="245" t="s">
        <v>260</v>
      </c>
      <c r="M26" s="245" t="s">
        <v>1090</v>
      </c>
      <c r="O26" s="153" t="s">
        <v>686</v>
      </c>
      <c r="P26" s="154" t="s">
        <v>682</v>
      </c>
      <c r="Q26" s="154" t="s">
        <v>695</v>
      </c>
      <c r="R26" s="154" t="s">
        <v>689</v>
      </c>
      <c r="S26" s="153" t="s">
        <v>697</v>
      </c>
    </row>
    <row r="27" spans="1:20" ht="39" thickBot="1">
      <c r="A27" s="154" t="s">
        <v>1221</v>
      </c>
      <c r="B27" s="246" t="s">
        <v>701</v>
      </c>
      <c r="C27" s="246">
        <v>2530</v>
      </c>
      <c r="D27" s="246">
        <v>2531</v>
      </c>
      <c r="E27" s="244">
        <v>264</v>
      </c>
      <c r="F27" s="244">
        <v>264</v>
      </c>
      <c r="G27" s="158">
        <v>264</v>
      </c>
      <c r="H27" s="159">
        <v>264</v>
      </c>
      <c r="I27" s="245" t="s">
        <v>260</v>
      </c>
      <c r="J27" s="245" t="s">
        <v>1090</v>
      </c>
      <c r="K27" s="152" t="s">
        <v>261</v>
      </c>
      <c r="L27" s="245" t="s">
        <v>260</v>
      </c>
      <c r="M27" s="245" t="s">
        <v>1090</v>
      </c>
      <c r="O27" s="153" t="s">
        <v>702</v>
      </c>
      <c r="P27" s="154" t="s">
        <v>687</v>
      </c>
      <c r="Q27" s="153" t="s">
        <v>688</v>
      </c>
      <c r="R27" s="154" t="s">
        <v>689</v>
      </c>
      <c r="S27" s="153" t="s">
        <v>697</v>
      </c>
    </row>
    <row r="28" spans="1:20" ht="39" thickBot="1">
      <c r="A28" s="154" t="s">
        <v>1221</v>
      </c>
      <c r="B28" s="246" t="s">
        <v>703</v>
      </c>
      <c r="C28" s="246">
        <v>2530</v>
      </c>
      <c r="D28" s="154">
        <v>2532</v>
      </c>
      <c r="E28" s="244">
        <v>145</v>
      </c>
      <c r="F28" s="244">
        <v>145</v>
      </c>
      <c r="G28" s="158">
        <v>145</v>
      </c>
      <c r="H28" s="159">
        <v>145</v>
      </c>
      <c r="I28" s="245" t="s">
        <v>260</v>
      </c>
      <c r="J28" s="245" t="s">
        <v>1090</v>
      </c>
      <c r="K28" s="152" t="s">
        <v>261</v>
      </c>
      <c r="L28" s="245" t="s">
        <v>260</v>
      </c>
      <c r="M28" s="245" t="s">
        <v>1090</v>
      </c>
      <c r="O28" s="153" t="s">
        <v>702</v>
      </c>
      <c r="P28" s="154" t="s">
        <v>687</v>
      </c>
      <c r="Q28" s="154" t="s">
        <v>683</v>
      </c>
      <c r="R28" s="154" t="s">
        <v>689</v>
      </c>
      <c r="S28" s="153" t="s">
        <v>697</v>
      </c>
    </row>
    <row r="29" spans="1:20" ht="39" thickBot="1">
      <c r="A29" s="154" t="s">
        <v>1221</v>
      </c>
      <c r="B29" s="246" t="s">
        <v>704</v>
      </c>
      <c r="C29" s="246">
        <v>2530</v>
      </c>
      <c r="D29" s="246">
        <v>2533</v>
      </c>
      <c r="E29" s="244">
        <v>264</v>
      </c>
      <c r="F29" s="244">
        <v>264</v>
      </c>
      <c r="G29" s="158">
        <v>264</v>
      </c>
      <c r="H29" s="159">
        <v>264</v>
      </c>
      <c r="I29" s="245" t="s">
        <v>260</v>
      </c>
      <c r="J29" s="245" t="s">
        <v>1090</v>
      </c>
      <c r="K29" s="152" t="s">
        <v>261</v>
      </c>
      <c r="L29" s="245" t="s">
        <v>260</v>
      </c>
      <c r="M29" s="245" t="s">
        <v>1090</v>
      </c>
      <c r="O29" s="153" t="s">
        <v>702</v>
      </c>
      <c r="P29" s="154" t="s">
        <v>687</v>
      </c>
      <c r="Q29" s="154" t="s">
        <v>693</v>
      </c>
      <c r="R29" s="154" t="s">
        <v>689</v>
      </c>
      <c r="S29" s="153" t="s">
        <v>697</v>
      </c>
    </row>
    <row r="30" spans="1:20" ht="39" thickBot="1">
      <c r="A30" s="154" t="s">
        <v>1221</v>
      </c>
      <c r="B30" s="246" t="s">
        <v>705</v>
      </c>
      <c r="C30" s="246">
        <v>2530</v>
      </c>
      <c r="D30" s="246">
        <v>2534</v>
      </c>
      <c r="E30" s="244">
        <v>264</v>
      </c>
      <c r="F30" s="244">
        <v>264</v>
      </c>
      <c r="G30" s="158">
        <v>264</v>
      </c>
      <c r="H30" s="159">
        <v>264</v>
      </c>
      <c r="I30" s="245" t="s">
        <v>260</v>
      </c>
      <c r="J30" s="245" t="s">
        <v>1090</v>
      </c>
      <c r="K30" s="152" t="s">
        <v>261</v>
      </c>
      <c r="L30" s="245" t="s">
        <v>260</v>
      </c>
      <c r="M30" s="245" t="s">
        <v>1090</v>
      </c>
      <c r="O30" s="153" t="s">
        <v>702</v>
      </c>
      <c r="P30" s="154" t="s">
        <v>687</v>
      </c>
      <c r="Q30" s="154" t="s">
        <v>695</v>
      </c>
      <c r="R30" s="154" t="s">
        <v>689</v>
      </c>
      <c r="S30" s="153" t="s">
        <v>697</v>
      </c>
    </row>
    <row r="31" spans="1:20" ht="51.75" thickBot="1">
      <c r="A31" s="154" t="s">
        <v>1221</v>
      </c>
      <c r="B31" s="247" t="s">
        <v>706</v>
      </c>
      <c r="C31" s="247">
        <v>2520</v>
      </c>
      <c r="D31" s="154">
        <v>2521</v>
      </c>
      <c r="E31" s="244">
        <v>323</v>
      </c>
      <c r="F31" s="244">
        <v>323</v>
      </c>
      <c r="G31" s="158">
        <v>323</v>
      </c>
      <c r="H31" s="159">
        <v>323</v>
      </c>
      <c r="I31" s="245" t="s">
        <v>260</v>
      </c>
      <c r="J31" s="245" t="s">
        <v>1090</v>
      </c>
      <c r="K31" s="152" t="s">
        <v>261</v>
      </c>
      <c r="L31" s="245" t="s">
        <v>260</v>
      </c>
      <c r="M31" s="245" t="s">
        <v>1090</v>
      </c>
      <c r="O31" s="153" t="s">
        <v>707</v>
      </c>
      <c r="P31" s="154" t="s">
        <v>682</v>
      </c>
      <c r="Q31" s="153" t="s">
        <v>688</v>
      </c>
      <c r="R31" s="154" t="s">
        <v>689</v>
      </c>
      <c r="S31" s="153" t="s">
        <v>697</v>
      </c>
    </row>
    <row r="32" spans="1:20" ht="51.75" thickBot="1">
      <c r="A32" s="154" t="s">
        <v>1221</v>
      </c>
      <c r="B32" s="247" t="s">
        <v>708</v>
      </c>
      <c r="C32" s="247">
        <v>2520</v>
      </c>
      <c r="D32" s="154">
        <v>2522</v>
      </c>
      <c r="E32" s="244">
        <v>179</v>
      </c>
      <c r="F32" s="244">
        <v>179</v>
      </c>
      <c r="G32" s="158">
        <v>179</v>
      </c>
      <c r="H32" s="159">
        <v>179</v>
      </c>
      <c r="I32" s="245" t="s">
        <v>260</v>
      </c>
      <c r="J32" s="245" t="s">
        <v>1090</v>
      </c>
      <c r="K32" s="152" t="s">
        <v>261</v>
      </c>
      <c r="L32" s="245" t="s">
        <v>260</v>
      </c>
      <c r="M32" s="245" t="s">
        <v>1090</v>
      </c>
      <c r="O32" s="153" t="s">
        <v>707</v>
      </c>
      <c r="P32" s="154" t="s">
        <v>682</v>
      </c>
      <c r="Q32" s="154" t="s">
        <v>683</v>
      </c>
      <c r="R32" s="154" t="s">
        <v>689</v>
      </c>
      <c r="S32" s="153" t="s">
        <v>697</v>
      </c>
    </row>
    <row r="33" spans="1:19" ht="51.75" thickBot="1">
      <c r="A33" s="154" t="s">
        <v>1221</v>
      </c>
      <c r="B33" s="247" t="s">
        <v>709</v>
      </c>
      <c r="C33" s="247">
        <v>2520</v>
      </c>
      <c r="D33" s="154">
        <v>2523</v>
      </c>
      <c r="E33" s="244">
        <v>323</v>
      </c>
      <c r="F33" s="244">
        <v>323</v>
      </c>
      <c r="G33" s="158">
        <v>323</v>
      </c>
      <c r="H33" s="159">
        <v>323</v>
      </c>
      <c r="I33" s="245" t="s">
        <v>260</v>
      </c>
      <c r="J33" s="245" t="s">
        <v>1090</v>
      </c>
      <c r="K33" s="152" t="s">
        <v>261</v>
      </c>
      <c r="L33" s="245" t="s">
        <v>260</v>
      </c>
      <c r="M33" s="245" t="s">
        <v>1090</v>
      </c>
      <c r="O33" s="153" t="s">
        <v>707</v>
      </c>
      <c r="P33" s="154" t="s">
        <v>682</v>
      </c>
      <c r="Q33" s="154" t="s">
        <v>693</v>
      </c>
      <c r="R33" s="154" t="s">
        <v>689</v>
      </c>
      <c r="S33" s="153" t="s">
        <v>697</v>
      </c>
    </row>
    <row r="34" spans="1:19" ht="51.75" thickBot="1">
      <c r="A34" s="154" t="s">
        <v>1221</v>
      </c>
      <c r="B34" s="247" t="s">
        <v>710</v>
      </c>
      <c r="C34" s="247">
        <v>2520</v>
      </c>
      <c r="D34" s="154">
        <v>2524</v>
      </c>
      <c r="E34" s="244">
        <v>323</v>
      </c>
      <c r="F34" s="244">
        <v>323</v>
      </c>
      <c r="G34" s="158">
        <v>323</v>
      </c>
      <c r="H34" s="159">
        <v>323</v>
      </c>
      <c r="I34" s="245" t="s">
        <v>260</v>
      </c>
      <c r="J34" s="245" t="s">
        <v>1090</v>
      </c>
      <c r="K34" s="152" t="s">
        <v>261</v>
      </c>
      <c r="L34" s="245" t="s">
        <v>260</v>
      </c>
      <c r="M34" s="245" t="s">
        <v>1090</v>
      </c>
      <c r="O34" s="153" t="s">
        <v>707</v>
      </c>
      <c r="P34" s="154" t="s">
        <v>682</v>
      </c>
      <c r="Q34" s="154" t="s">
        <v>695</v>
      </c>
      <c r="R34" s="154" t="s">
        <v>689</v>
      </c>
      <c r="S34" s="153" t="s">
        <v>697</v>
      </c>
    </row>
    <row r="35" spans="1:19" ht="13.5" thickBot="1">
      <c r="A35" s="154"/>
      <c r="B35" s="160" t="s">
        <v>460</v>
      </c>
      <c r="C35" s="145" t="s">
        <v>2</v>
      </c>
      <c r="D35" s="145" t="s">
        <v>3</v>
      </c>
      <c r="E35" s="240" t="s">
        <v>1212</v>
      </c>
      <c r="F35" s="240" t="s">
        <v>671</v>
      </c>
      <c r="G35" s="146" t="s">
        <v>1213</v>
      </c>
      <c r="H35" s="146" t="s">
        <v>1214</v>
      </c>
      <c r="I35" s="161"/>
      <c r="J35" s="161"/>
      <c r="K35" s="161"/>
      <c r="L35" s="161"/>
      <c r="M35" s="161"/>
      <c r="O35" s="162" t="s">
        <v>460</v>
      </c>
      <c r="P35" s="161"/>
      <c r="Q35" s="161"/>
      <c r="R35" s="161"/>
      <c r="S35" s="161"/>
    </row>
    <row r="36" spans="1:19" ht="51.75" thickBot="1">
      <c r="A36" s="154" t="s">
        <v>1221</v>
      </c>
      <c r="B36" s="248" t="s">
        <v>711</v>
      </c>
      <c r="C36" s="246">
        <v>8035</v>
      </c>
      <c r="D36" s="246">
        <v>8035</v>
      </c>
      <c r="E36" s="244" t="s">
        <v>712</v>
      </c>
      <c r="F36" s="244" t="s">
        <v>712</v>
      </c>
      <c r="G36" s="249" t="s">
        <v>712</v>
      </c>
      <c r="H36" s="163" t="s">
        <v>712</v>
      </c>
      <c r="I36" s="250" t="s">
        <v>260</v>
      </c>
      <c r="J36" s="250" t="s">
        <v>261</v>
      </c>
      <c r="K36" s="152" t="s">
        <v>261</v>
      </c>
      <c r="L36" s="250" t="s">
        <v>260</v>
      </c>
      <c r="M36" s="250" t="s">
        <v>260</v>
      </c>
      <c r="O36" s="251" t="s">
        <v>713</v>
      </c>
      <c r="P36" s="252" t="s">
        <v>687</v>
      </c>
      <c r="Q36" s="250" t="s">
        <v>714</v>
      </c>
      <c r="R36" s="250" t="s">
        <v>715</v>
      </c>
      <c r="S36" s="253" t="s">
        <v>716</v>
      </c>
    </row>
    <row r="37" spans="1:19" ht="51.75" thickBot="1">
      <c r="A37" s="154" t="s">
        <v>1221</v>
      </c>
      <c r="B37" s="248" t="s">
        <v>717</v>
      </c>
      <c r="C37" s="246">
        <v>8035</v>
      </c>
      <c r="D37" s="246">
        <v>8036</v>
      </c>
      <c r="E37" s="244" t="s">
        <v>712</v>
      </c>
      <c r="F37" s="244" t="s">
        <v>712</v>
      </c>
      <c r="G37" s="249" t="s">
        <v>712</v>
      </c>
      <c r="H37" s="163" t="s">
        <v>712</v>
      </c>
      <c r="I37" s="250" t="s">
        <v>260</v>
      </c>
      <c r="J37" s="250" t="s">
        <v>261</v>
      </c>
      <c r="K37" s="152" t="s">
        <v>261</v>
      </c>
      <c r="L37" s="250" t="s">
        <v>260</v>
      </c>
      <c r="M37" s="250" t="s">
        <v>260</v>
      </c>
      <c r="O37" s="251" t="s">
        <v>713</v>
      </c>
      <c r="P37" s="252" t="s">
        <v>687</v>
      </c>
      <c r="Q37" s="250" t="s">
        <v>718</v>
      </c>
      <c r="R37" s="250" t="s">
        <v>684</v>
      </c>
      <c r="S37" s="253" t="s">
        <v>719</v>
      </c>
    </row>
    <row r="38" spans="1:19" ht="51.75" thickBot="1">
      <c r="A38" s="154" t="s">
        <v>1221</v>
      </c>
      <c r="B38" s="248" t="s">
        <v>720</v>
      </c>
      <c r="C38" s="246">
        <v>8035</v>
      </c>
      <c r="D38" s="246">
        <v>8037</v>
      </c>
      <c r="E38" s="244" t="s">
        <v>712</v>
      </c>
      <c r="F38" s="244" t="s">
        <v>712</v>
      </c>
      <c r="G38" s="249" t="s">
        <v>712</v>
      </c>
      <c r="H38" s="163" t="s">
        <v>712</v>
      </c>
      <c r="I38" s="250" t="s">
        <v>260</v>
      </c>
      <c r="J38" s="250" t="s">
        <v>261</v>
      </c>
      <c r="K38" s="152" t="s">
        <v>261</v>
      </c>
      <c r="L38" s="250" t="s">
        <v>260</v>
      </c>
      <c r="M38" s="250" t="s">
        <v>260</v>
      </c>
      <c r="O38" s="251" t="s">
        <v>713</v>
      </c>
      <c r="P38" s="252" t="s">
        <v>687</v>
      </c>
      <c r="Q38" s="154" t="s">
        <v>683</v>
      </c>
      <c r="R38" s="250" t="s">
        <v>684</v>
      </c>
      <c r="S38" s="253" t="s">
        <v>719</v>
      </c>
    </row>
    <row r="39" spans="1:19" ht="51.75" thickBot="1">
      <c r="A39" s="154" t="s">
        <v>1221</v>
      </c>
      <c r="B39" s="248" t="s">
        <v>721</v>
      </c>
      <c r="C39" s="246">
        <v>8035</v>
      </c>
      <c r="D39" s="246">
        <v>8038</v>
      </c>
      <c r="E39" s="244" t="s">
        <v>712</v>
      </c>
      <c r="F39" s="244" t="s">
        <v>712</v>
      </c>
      <c r="G39" s="249" t="s">
        <v>712</v>
      </c>
      <c r="H39" s="163" t="s">
        <v>712</v>
      </c>
      <c r="I39" s="250" t="s">
        <v>260</v>
      </c>
      <c r="J39" s="250" t="s">
        <v>261</v>
      </c>
      <c r="K39" s="152" t="s">
        <v>261</v>
      </c>
      <c r="L39" s="250" t="s">
        <v>260</v>
      </c>
      <c r="M39" s="250" t="s">
        <v>260</v>
      </c>
      <c r="O39" s="251" t="s">
        <v>713</v>
      </c>
      <c r="P39" s="252" t="s">
        <v>687</v>
      </c>
      <c r="Q39" s="154" t="s">
        <v>693</v>
      </c>
      <c r="R39" s="250" t="s">
        <v>684</v>
      </c>
      <c r="S39" s="253" t="s">
        <v>719</v>
      </c>
    </row>
    <row r="40" spans="1:19" ht="51.75" thickBot="1">
      <c r="A40" s="154" t="s">
        <v>1221</v>
      </c>
      <c r="B40" s="248" t="s">
        <v>722</v>
      </c>
      <c r="C40" s="246">
        <v>8035</v>
      </c>
      <c r="D40" s="246">
        <v>8039</v>
      </c>
      <c r="E40" s="244" t="s">
        <v>712</v>
      </c>
      <c r="F40" s="244" t="s">
        <v>712</v>
      </c>
      <c r="G40" s="249" t="s">
        <v>712</v>
      </c>
      <c r="H40" s="163" t="s">
        <v>712</v>
      </c>
      <c r="I40" s="250" t="s">
        <v>260</v>
      </c>
      <c r="J40" s="250" t="s">
        <v>261</v>
      </c>
      <c r="K40" s="152" t="s">
        <v>261</v>
      </c>
      <c r="L40" s="250" t="s">
        <v>260</v>
      </c>
      <c r="M40" s="250" t="s">
        <v>260</v>
      </c>
      <c r="O40" s="251" t="s">
        <v>713</v>
      </c>
      <c r="P40" s="252" t="s">
        <v>687</v>
      </c>
      <c r="Q40" s="154" t="s">
        <v>695</v>
      </c>
      <c r="R40" s="250" t="s">
        <v>684</v>
      </c>
      <c r="S40" s="253" t="s">
        <v>719</v>
      </c>
    </row>
    <row r="41" spans="1:19" ht="39" thickBot="1">
      <c r="A41" s="154" t="s">
        <v>1221</v>
      </c>
      <c r="B41" s="149" t="s">
        <v>723</v>
      </c>
      <c r="C41" s="246">
        <v>2405</v>
      </c>
      <c r="D41" s="149">
        <v>2406</v>
      </c>
      <c r="E41" s="241">
        <v>908</v>
      </c>
      <c r="F41" s="241">
        <v>908</v>
      </c>
      <c r="G41" s="158">
        <v>908</v>
      </c>
      <c r="H41" s="159">
        <v>908</v>
      </c>
      <c r="I41" s="164" t="s">
        <v>260</v>
      </c>
      <c r="J41" s="164" t="s">
        <v>260</v>
      </c>
      <c r="K41" s="152" t="s">
        <v>261</v>
      </c>
      <c r="L41" s="164" t="s">
        <v>260</v>
      </c>
      <c r="M41" s="245" t="s">
        <v>1090</v>
      </c>
      <c r="O41" s="153" t="s">
        <v>686</v>
      </c>
      <c r="P41" s="154" t="s">
        <v>687</v>
      </c>
      <c r="Q41" s="154" t="s">
        <v>688</v>
      </c>
      <c r="R41" s="154" t="s">
        <v>689</v>
      </c>
      <c r="S41" s="153" t="s">
        <v>690</v>
      </c>
    </row>
    <row r="42" spans="1:19" ht="39" thickBot="1">
      <c r="A42" s="154" t="s">
        <v>1221</v>
      </c>
      <c r="B42" s="149" t="s">
        <v>724</v>
      </c>
      <c r="C42" s="246">
        <v>2405</v>
      </c>
      <c r="D42" s="149">
        <v>2407</v>
      </c>
      <c r="E42" s="241">
        <v>908</v>
      </c>
      <c r="F42" s="241">
        <v>908</v>
      </c>
      <c r="G42" s="158">
        <v>908</v>
      </c>
      <c r="H42" s="159">
        <v>908</v>
      </c>
      <c r="I42" s="164" t="s">
        <v>260</v>
      </c>
      <c r="J42" s="164" t="s">
        <v>260</v>
      </c>
      <c r="K42" s="152" t="s">
        <v>261</v>
      </c>
      <c r="L42" s="164" t="s">
        <v>260</v>
      </c>
      <c r="M42" s="245" t="s">
        <v>1090</v>
      </c>
      <c r="N42" s="165"/>
      <c r="O42" s="153" t="s">
        <v>686</v>
      </c>
      <c r="P42" s="154" t="s">
        <v>687</v>
      </c>
      <c r="Q42" s="154" t="s">
        <v>683</v>
      </c>
      <c r="R42" s="154" t="s">
        <v>689</v>
      </c>
      <c r="S42" s="153" t="s">
        <v>690</v>
      </c>
    </row>
    <row r="43" spans="1:19" ht="39" thickBot="1">
      <c r="A43" s="154" t="s">
        <v>1221</v>
      </c>
      <c r="B43" s="149" t="s">
        <v>725</v>
      </c>
      <c r="C43" s="246">
        <v>2405</v>
      </c>
      <c r="D43" s="149">
        <v>2408</v>
      </c>
      <c r="E43" s="241">
        <v>908</v>
      </c>
      <c r="F43" s="241">
        <v>908</v>
      </c>
      <c r="G43" s="158">
        <v>908</v>
      </c>
      <c r="H43" s="159">
        <v>908</v>
      </c>
      <c r="I43" s="164" t="s">
        <v>260</v>
      </c>
      <c r="J43" s="164" t="s">
        <v>260</v>
      </c>
      <c r="K43" s="152" t="s">
        <v>261</v>
      </c>
      <c r="L43" s="164" t="s">
        <v>260</v>
      </c>
      <c r="M43" s="245" t="s">
        <v>1090</v>
      </c>
      <c r="O43" s="153" t="s">
        <v>686</v>
      </c>
      <c r="P43" s="154" t="s">
        <v>687</v>
      </c>
      <c r="Q43" s="154" t="s">
        <v>693</v>
      </c>
      <c r="R43" s="154" t="s">
        <v>689</v>
      </c>
      <c r="S43" s="153" t="s">
        <v>690</v>
      </c>
    </row>
    <row r="44" spans="1:19" ht="39" thickBot="1">
      <c r="A44" s="154" t="s">
        <v>1221</v>
      </c>
      <c r="B44" s="149" t="s">
        <v>726</v>
      </c>
      <c r="C44" s="246">
        <v>2405</v>
      </c>
      <c r="D44" s="149">
        <v>2409</v>
      </c>
      <c r="E44" s="241">
        <v>908</v>
      </c>
      <c r="F44" s="241">
        <v>908</v>
      </c>
      <c r="G44" s="158">
        <v>908</v>
      </c>
      <c r="H44" s="159">
        <v>908</v>
      </c>
      <c r="I44" s="164" t="s">
        <v>260</v>
      </c>
      <c r="J44" s="164" t="s">
        <v>260</v>
      </c>
      <c r="K44" s="152" t="s">
        <v>261</v>
      </c>
      <c r="L44" s="164" t="s">
        <v>260</v>
      </c>
      <c r="M44" s="245" t="s">
        <v>1090</v>
      </c>
      <c r="O44" s="153" t="s">
        <v>686</v>
      </c>
      <c r="P44" s="154" t="s">
        <v>687</v>
      </c>
      <c r="Q44" s="154" t="s">
        <v>695</v>
      </c>
      <c r="R44" s="154" t="s">
        <v>689</v>
      </c>
      <c r="S44" s="153" t="s">
        <v>690</v>
      </c>
    </row>
    <row r="45" spans="1:19" ht="39" thickBot="1">
      <c r="A45" s="154" t="s">
        <v>1221</v>
      </c>
      <c r="B45" s="149" t="s">
        <v>727</v>
      </c>
      <c r="C45" s="246">
        <v>2595</v>
      </c>
      <c r="D45" s="149">
        <v>2596</v>
      </c>
      <c r="E45" s="241">
        <v>1077</v>
      </c>
      <c r="F45" s="241">
        <v>1077</v>
      </c>
      <c r="G45" s="158">
        <v>1077</v>
      </c>
      <c r="H45" s="159">
        <v>1077</v>
      </c>
      <c r="I45" s="164" t="s">
        <v>260</v>
      </c>
      <c r="J45" s="164" t="s">
        <v>260</v>
      </c>
      <c r="K45" s="152" t="s">
        <v>261</v>
      </c>
      <c r="L45" s="164" t="s">
        <v>260</v>
      </c>
      <c r="M45" s="245" t="s">
        <v>1090</v>
      </c>
      <c r="O45" s="153" t="s">
        <v>686</v>
      </c>
      <c r="P45" s="154" t="s">
        <v>682</v>
      </c>
      <c r="Q45" s="154" t="s">
        <v>688</v>
      </c>
      <c r="R45" s="154" t="s">
        <v>689</v>
      </c>
      <c r="S45" s="153" t="s">
        <v>697</v>
      </c>
    </row>
    <row r="46" spans="1:19" ht="39" thickBot="1">
      <c r="A46" s="154" t="s">
        <v>1221</v>
      </c>
      <c r="B46" s="149" t="s">
        <v>728</v>
      </c>
      <c r="C46" s="246">
        <v>2595</v>
      </c>
      <c r="D46" s="149">
        <v>2597</v>
      </c>
      <c r="E46" s="241">
        <v>1077</v>
      </c>
      <c r="F46" s="241">
        <v>1077</v>
      </c>
      <c r="G46" s="158">
        <v>1077</v>
      </c>
      <c r="H46" s="159">
        <v>1077</v>
      </c>
      <c r="I46" s="164" t="s">
        <v>260</v>
      </c>
      <c r="J46" s="164" t="s">
        <v>260</v>
      </c>
      <c r="K46" s="152" t="s">
        <v>261</v>
      </c>
      <c r="L46" s="164" t="s">
        <v>260</v>
      </c>
      <c r="M46" s="245" t="s">
        <v>1090</v>
      </c>
      <c r="O46" s="153" t="s">
        <v>686</v>
      </c>
      <c r="P46" s="154" t="s">
        <v>682</v>
      </c>
      <c r="Q46" s="154" t="s">
        <v>683</v>
      </c>
      <c r="R46" s="154" t="s">
        <v>689</v>
      </c>
      <c r="S46" s="153" t="s">
        <v>697</v>
      </c>
    </row>
    <row r="47" spans="1:19" ht="39" thickBot="1">
      <c r="A47" s="154" t="s">
        <v>1221</v>
      </c>
      <c r="B47" s="149" t="s">
        <v>729</v>
      </c>
      <c r="C47" s="246">
        <v>2595</v>
      </c>
      <c r="D47" s="149">
        <v>2598</v>
      </c>
      <c r="E47" s="241">
        <v>1077</v>
      </c>
      <c r="F47" s="241">
        <v>1077</v>
      </c>
      <c r="G47" s="158">
        <v>1077</v>
      </c>
      <c r="H47" s="159">
        <v>1077</v>
      </c>
      <c r="I47" s="164" t="s">
        <v>260</v>
      </c>
      <c r="J47" s="164" t="s">
        <v>260</v>
      </c>
      <c r="K47" s="152" t="s">
        <v>261</v>
      </c>
      <c r="L47" s="164" t="s">
        <v>260</v>
      </c>
      <c r="M47" s="245" t="s">
        <v>1090</v>
      </c>
      <c r="O47" s="153" t="s">
        <v>686</v>
      </c>
      <c r="P47" s="154" t="s">
        <v>682</v>
      </c>
      <c r="Q47" s="154" t="s">
        <v>693</v>
      </c>
      <c r="R47" s="154" t="s">
        <v>689</v>
      </c>
      <c r="S47" s="153" t="s">
        <v>697</v>
      </c>
    </row>
    <row r="48" spans="1:19" ht="39" thickBot="1">
      <c r="A48" s="154" t="s">
        <v>1221</v>
      </c>
      <c r="B48" s="149" t="s">
        <v>730</v>
      </c>
      <c r="C48" s="246">
        <v>2595</v>
      </c>
      <c r="D48" s="149">
        <v>2599</v>
      </c>
      <c r="E48" s="241">
        <v>1077</v>
      </c>
      <c r="F48" s="241">
        <v>1077</v>
      </c>
      <c r="G48" s="158">
        <v>1077</v>
      </c>
      <c r="H48" s="159">
        <v>1077</v>
      </c>
      <c r="I48" s="164" t="s">
        <v>260</v>
      </c>
      <c r="J48" s="164" t="s">
        <v>260</v>
      </c>
      <c r="K48" s="152" t="s">
        <v>261</v>
      </c>
      <c r="L48" s="164" t="s">
        <v>260</v>
      </c>
      <c r="M48" s="245" t="s">
        <v>1090</v>
      </c>
      <c r="O48" s="153" t="s">
        <v>686</v>
      </c>
      <c r="P48" s="154" t="s">
        <v>682</v>
      </c>
      <c r="Q48" s="154" t="s">
        <v>695</v>
      </c>
      <c r="R48" s="154" t="s">
        <v>689</v>
      </c>
      <c r="S48" s="153" t="s">
        <v>697</v>
      </c>
    </row>
    <row r="49" spans="1:20" ht="39" thickBot="1">
      <c r="A49" s="154" t="s">
        <v>1221</v>
      </c>
      <c r="B49" s="246" t="s">
        <v>731</v>
      </c>
      <c r="C49" s="246">
        <v>2610</v>
      </c>
      <c r="D49" s="154">
        <v>2611</v>
      </c>
      <c r="E49" s="241">
        <v>27</v>
      </c>
      <c r="F49" s="241">
        <v>27</v>
      </c>
      <c r="G49" s="158">
        <v>27</v>
      </c>
      <c r="H49" s="159">
        <v>27</v>
      </c>
      <c r="I49" s="164" t="s">
        <v>260</v>
      </c>
      <c r="J49" s="164" t="s">
        <v>19</v>
      </c>
      <c r="K49" s="152" t="s">
        <v>261</v>
      </c>
      <c r="L49" s="164" t="s">
        <v>260</v>
      </c>
      <c r="M49" s="245" t="s">
        <v>1090</v>
      </c>
      <c r="O49" s="153" t="s">
        <v>681</v>
      </c>
      <c r="P49" s="154" t="s">
        <v>732</v>
      </c>
      <c r="Q49" s="154" t="s">
        <v>688</v>
      </c>
      <c r="R49" s="154" t="s">
        <v>684</v>
      </c>
      <c r="S49" s="153" t="s">
        <v>733</v>
      </c>
    </row>
    <row r="50" spans="1:20" ht="39" thickBot="1">
      <c r="A50" s="154" t="s">
        <v>1221</v>
      </c>
      <c r="B50" s="246" t="s">
        <v>734</v>
      </c>
      <c r="C50" s="246">
        <v>2610</v>
      </c>
      <c r="D50" s="154">
        <v>2612</v>
      </c>
      <c r="E50" s="241">
        <v>27</v>
      </c>
      <c r="F50" s="241">
        <v>27</v>
      </c>
      <c r="G50" s="158">
        <v>27</v>
      </c>
      <c r="H50" s="159">
        <v>27</v>
      </c>
      <c r="I50" s="164" t="s">
        <v>260</v>
      </c>
      <c r="J50" s="164" t="s">
        <v>19</v>
      </c>
      <c r="K50" s="152" t="s">
        <v>261</v>
      </c>
      <c r="L50" s="164" t="s">
        <v>260</v>
      </c>
      <c r="M50" s="245" t="s">
        <v>1090</v>
      </c>
      <c r="O50" s="153" t="s">
        <v>681</v>
      </c>
      <c r="P50" s="154" t="s">
        <v>732</v>
      </c>
      <c r="Q50" s="154" t="s">
        <v>683</v>
      </c>
      <c r="R50" s="154" t="s">
        <v>684</v>
      </c>
      <c r="S50" s="153" t="s">
        <v>733</v>
      </c>
    </row>
    <row r="51" spans="1:20" ht="39" thickBot="1">
      <c r="A51" s="154" t="s">
        <v>1221</v>
      </c>
      <c r="B51" s="246" t="s">
        <v>735</v>
      </c>
      <c r="C51" s="246">
        <v>2610</v>
      </c>
      <c r="D51" s="154">
        <v>2613</v>
      </c>
      <c r="E51" s="241">
        <v>27</v>
      </c>
      <c r="F51" s="241">
        <v>27</v>
      </c>
      <c r="G51" s="158">
        <v>27</v>
      </c>
      <c r="H51" s="159">
        <v>27</v>
      </c>
      <c r="I51" s="164" t="s">
        <v>260</v>
      </c>
      <c r="J51" s="164" t="s">
        <v>19</v>
      </c>
      <c r="K51" s="152" t="s">
        <v>261</v>
      </c>
      <c r="L51" s="164" t="s">
        <v>260</v>
      </c>
      <c r="M51" s="245" t="s">
        <v>1090</v>
      </c>
      <c r="O51" s="153" t="s">
        <v>681</v>
      </c>
      <c r="P51" s="154" t="s">
        <v>732</v>
      </c>
      <c r="Q51" s="154" t="s">
        <v>693</v>
      </c>
      <c r="R51" s="154" t="s">
        <v>684</v>
      </c>
      <c r="S51" s="153" t="s">
        <v>733</v>
      </c>
    </row>
    <row r="52" spans="1:20" ht="39" thickBot="1">
      <c r="A52" s="154" t="s">
        <v>1221</v>
      </c>
      <c r="B52" s="246" t="s">
        <v>736</v>
      </c>
      <c r="C52" s="246">
        <v>2610</v>
      </c>
      <c r="D52" s="154">
        <v>2614</v>
      </c>
      <c r="E52" s="241">
        <v>27</v>
      </c>
      <c r="F52" s="241">
        <v>27</v>
      </c>
      <c r="G52" s="158">
        <v>27</v>
      </c>
      <c r="H52" s="159">
        <v>27</v>
      </c>
      <c r="I52" s="164" t="s">
        <v>260</v>
      </c>
      <c r="J52" s="164" t="s">
        <v>19</v>
      </c>
      <c r="K52" s="152" t="s">
        <v>261</v>
      </c>
      <c r="L52" s="164" t="s">
        <v>260</v>
      </c>
      <c r="M52" s="245" t="s">
        <v>1090</v>
      </c>
      <c r="O52" s="153" t="s">
        <v>681</v>
      </c>
      <c r="P52" s="154" t="s">
        <v>732</v>
      </c>
      <c r="Q52" s="154" t="s">
        <v>695</v>
      </c>
      <c r="R52" s="154" t="s">
        <v>684</v>
      </c>
      <c r="S52" s="153" t="s">
        <v>733</v>
      </c>
    </row>
    <row r="53" spans="1:20" ht="39" thickBot="1">
      <c r="A53" s="154" t="s">
        <v>1221</v>
      </c>
      <c r="B53" s="246" t="s">
        <v>701</v>
      </c>
      <c r="C53" s="246">
        <v>2535</v>
      </c>
      <c r="D53" s="154">
        <v>2536</v>
      </c>
      <c r="E53" s="241">
        <v>2636</v>
      </c>
      <c r="F53" s="241">
        <v>2636</v>
      </c>
      <c r="G53" s="686">
        <v>2636</v>
      </c>
      <c r="H53" s="687">
        <v>2636</v>
      </c>
      <c r="I53" s="164" t="s">
        <v>260</v>
      </c>
      <c r="J53" s="164" t="s">
        <v>261</v>
      </c>
      <c r="K53" s="152" t="s">
        <v>261</v>
      </c>
      <c r="L53" s="164" t="s">
        <v>260</v>
      </c>
      <c r="M53" s="245" t="s">
        <v>1090</v>
      </c>
      <c r="O53" s="153" t="s">
        <v>737</v>
      </c>
      <c r="P53" s="154" t="s">
        <v>687</v>
      </c>
      <c r="Q53" s="154" t="s">
        <v>688</v>
      </c>
      <c r="R53" s="154" t="s">
        <v>689</v>
      </c>
      <c r="S53" s="153" t="s">
        <v>697</v>
      </c>
    </row>
    <row r="54" spans="1:20" ht="39" thickBot="1">
      <c r="A54" s="154" t="s">
        <v>1221</v>
      </c>
      <c r="B54" s="246" t="s">
        <v>703</v>
      </c>
      <c r="C54" s="246">
        <v>2535</v>
      </c>
      <c r="D54" s="246">
        <v>2537</v>
      </c>
      <c r="E54" s="241">
        <v>1454</v>
      </c>
      <c r="F54" s="241">
        <v>1454</v>
      </c>
      <c r="G54" s="158">
        <v>1454</v>
      </c>
      <c r="H54" s="159">
        <v>1454</v>
      </c>
      <c r="I54" s="164" t="s">
        <v>260</v>
      </c>
      <c r="J54" s="164" t="s">
        <v>261</v>
      </c>
      <c r="K54" s="152" t="s">
        <v>261</v>
      </c>
      <c r="L54" s="164" t="s">
        <v>260</v>
      </c>
      <c r="M54" s="245" t="s">
        <v>1090</v>
      </c>
      <c r="O54" s="153" t="s">
        <v>737</v>
      </c>
      <c r="P54" s="154" t="s">
        <v>687</v>
      </c>
      <c r="Q54" s="154" t="s">
        <v>683</v>
      </c>
      <c r="R54" s="154" t="s">
        <v>689</v>
      </c>
      <c r="S54" s="153" t="s">
        <v>697</v>
      </c>
    </row>
    <row r="55" spans="1:20" ht="39" thickBot="1">
      <c r="A55" s="154" t="s">
        <v>1221</v>
      </c>
      <c r="B55" s="246" t="s">
        <v>704</v>
      </c>
      <c r="C55" s="246">
        <v>2535</v>
      </c>
      <c r="D55" s="154">
        <v>2538</v>
      </c>
      <c r="E55" s="241">
        <v>2636</v>
      </c>
      <c r="F55" s="241">
        <v>2636</v>
      </c>
      <c r="G55" s="686">
        <v>2636</v>
      </c>
      <c r="H55" s="687">
        <v>2636</v>
      </c>
      <c r="I55" s="164" t="s">
        <v>260</v>
      </c>
      <c r="J55" s="164" t="s">
        <v>261</v>
      </c>
      <c r="K55" s="152" t="s">
        <v>261</v>
      </c>
      <c r="L55" s="164" t="s">
        <v>260</v>
      </c>
      <c r="M55" s="245" t="s">
        <v>1090</v>
      </c>
      <c r="O55" s="153" t="s">
        <v>737</v>
      </c>
      <c r="P55" s="154" t="s">
        <v>687</v>
      </c>
      <c r="Q55" s="154" t="s">
        <v>693</v>
      </c>
      <c r="R55" s="154" t="s">
        <v>689</v>
      </c>
      <c r="S55" s="153" t="s">
        <v>697</v>
      </c>
    </row>
    <row r="56" spans="1:20" ht="39" thickBot="1">
      <c r="A56" s="154" t="s">
        <v>1221</v>
      </c>
      <c r="B56" s="246" t="s">
        <v>705</v>
      </c>
      <c r="C56" s="246">
        <v>2535</v>
      </c>
      <c r="D56" s="154">
        <v>2539</v>
      </c>
      <c r="E56" s="241">
        <v>2636</v>
      </c>
      <c r="F56" s="241">
        <v>2636</v>
      </c>
      <c r="G56" s="686">
        <v>2636</v>
      </c>
      <c r="H56" s="687">
        <v>2636</v>
      </c>
      <c r="I56" s="164" t="s">
        <v>260</v>
      </c>
      <c r="J56" s="164" t="s">
        <v>261</v>
      </c>
      <c r="K56" s="152" t="s">
        <v>261</v>
      </c>
      <c r="L56" s="164" t="s">
        <v>260</v>
      </c>
      <c r="M56" s="245" t="s">
        <v>1090</v>
      </c>
      <c r="O56" s="153" t="s">
        <v>737</v>
      </c>
      <c r="P56" s="154" t="s">
        <v>687</v>
      </c>
      <c r="Q56" s="154" t="s">
        <v>695</v>
      </c>
      <c r="R56" s="154" t="s">
        <v>689</v>
      </c>
      <c r="S56" s="153" t="s">
        <v>697</v>
      </c>
    </row>
    <row r="57" spans="1:20" ht="39" thickBot="1">
      <c r="A57" s="154" t="s">
        <v>1221</v>
      </c>
      <c r="B57" s="247" t="s">
        <v>706</v>
      </c>
      <c r="C57" s="247">
        <v>2525</v>
      </c>
      <c r="D57" s="154">
        <v>2526</v>
      </c>
      <c r="E57" s="241">
        <v>3230</v>
      </c>
      <c r="F57" s="241">
        <v>3230</v>
      </c>
      <c r="G57" s="686">
        <v>3230</v>
      </c>
      <c r="H57" s="687">
        <v>3230</v>
      </c>
      <c r="I57" s="164" t="s">
        <v>260</v>
      </c>
      <c r="J57" s="164" t="s">
        <v>261</v>
      </c>
      <c r="K57" s="152" t="s">
        <v>261</v>
      </c>
      <c r="L57" s="164" t="s">
        <v>260</v>
      </c>
      <c r="M57" s="245" t="s">
        <v>1090</v>
      </c>
      <c r="O57" s="153" t="s">
        <v>737</v>
      </c>
      <c r="P57" s="154" t="s">
        <v>682</v>
      </c>
      <c r="Q57" s="154" t="s">
        <v>688</v>
      </c>
      <c r="R57" s="154" t="s">
        <v>689</v>
      </c>
      <c r="S57" s="153" t="s">
        <v>738</v>
      </c>
    </row>
    <row r="58" spans="1:20" ht="39" thickBot="1">
      <c r="A58" s="154" t="s">
        <v>1221</v>
      </c>
      <c r="B58" s="247" t="s">
        <v>708</v>
      </c>
      <c r="C58" s="247">
        <v>2525</v>
      </c>
      <c r="D58" s="154">
        <v>2527</v>
      </c>
      <c r="E58" s="241">
        <v>1795</v>
      </c>
      <c r="F58" s="241">
        <v>1795</v>
      </c>
      <c r="G58" s="158">
        <v>1795</v>
      </c>
      <c r="H58" s="159">
        <v>1795</v>
      </c>
      <c r="I58" s="164" t="s">
        <v>260</v>
      </c>
      <c r="J58" s="164" t="s">
        <v>261</v>
      </c>
      <c r="K58" s="152" t="s">
        <v>261</v>
      </c>
      <c r="L58" s="164" t="s">
        <v>260</v>
      </c>
      <c r="M58" s="245" t="s">
        <v>1090</v>
      </c>
      <c r="O58" s="153" t="s">
        <v>737</v>
      </c>
      <c r="P58" s="154" t="s">
        <v>682</v>
      </c>
      <c r="Q58" s="154" t="s">
        <v>683</v>
      </c>
      <c r="R58" s="154" t="s">
        <v>689</v>
      </c>
      <c r="S58" s="153" t="s">
        <v>738</v>
      </c>
    </row>
    <row r="59" spans="1:20" ht="39" thickBot="1">
      <c r="A59" s="154" t="s">
        <v>1221</v>
      </c>
      <c r="B59" s="247" t="s">
        <v>709</v>
      </c>
      <c r="C59" s="247">
        <v>2525</v>
      </c>
      <c r="D59" s="154">
        <v>2528</v>
      </c>
      <c r="E59" s="241">
        <v>3230</v>
      </c>
      <c r="F59" s="241">
        <v>3230</v>
      </c>
      <c r="G59" s="158">
        <v>3230</v>
      </c>
      <c r="H59" s="159">
        <v>3230</v>
      </c>
      <c r="I59" s="164" t="s">
        <v>260</v>
      </c>
      <c r="J59" s="164" t="s">
        <v>261</v>
      </c>
      <c r="K59" s="152" t="s">
        <v>261</v>
      </c>
      <c r="L59" s="164" t="s">
        <v>260</v>
      </c>
      <c r="M59" s="245" t="s">
        <v>1090</v>
      </c>
      <c r="O59" s="153" t="s">
        <v>737</v>
      </c>
      <c r="P59" s="154" t="s">
        <v>682</v>
      </c>
      <c r="Q59" s="154" t="s">
        <v>693</v>
      </c>
      <c r="R59" s="154" t="s">
        <v>689</v>
      </c>
      <c r="S59" s="153" t="s">
        <v>738</v>
      </c>
    </row>
    <row r="60" spans="1:20" ht="39" thickBot="1">
      <c r="A60" s="154" t="s">
        <v>1221</v>
      </c>
      <c r="B60" s="247" t="s">
        <v>710</v>
      </c>
      <c r="C60" s="247">
        <v>2525</v>
      </c>
      <c r="D60" s="154">
        <v>2529</v>
      </c>
      <c r="E60" s="241">
        <v>3230</v>
      </c>
      <c r="F60" s="241">
        <v>3230</v>
      </c>
      <c r="G60" s="158">
        <v>3230</v>
      </c>
      <c r="H60" s="159">
        <v>3230</v>
      </c>
      <c r="I60" s="164" t="s">
        <v>260</v>
      </c>
      <c r="J60" s="164" t="s">
        <v>261</v>
      </c>
      <c r="K60" s="152" t="s">
        <v>261</v>
      </c>
      <c r="L60" s="164" t="s">
        <v>260</v>
      </c>
      <c r="M60" s="245" t="s">
        <v>1090</v>
      </c>
      <c r="O60" s="153" t="s">
        <v>737</v>
      </c>
      <c r="P60" s="154" t="s">
        <v>682</v>
      </c>
      <c r="Q60" s="154" t="s">
        <v>695</v>
      </c>
      <c r="R60" s="154" t="s">
        <v>689</v>
      </c>
      <c r="S60" s="153" t="s">
        <v>738</v>
      </c>
    </row>
    <row r="61" spans="1:20" ht="39" thickBot="1">
      <c r="A61" s="154" t="s">
        <v>1221</v>
      </c>
      <c r="B61" s="246" t="s">
        <v>739</v>
      </c>
      <c r="C61" s="246">
        <v>1349</v>
      </c>
      <c r="D61" s="154">
        <v>1349</v>
      </c>
      <c r="E61" s="241">
        <v>20</v>
      </c>
      <c r="F61" s="241">
        <v>20</v>
      </c>
      <c r="G61" s="158">
        <v>20</v>
      </c>
      <c r="H61" s="159">
        <v>20</v>
      </c>
      <c r="I61" s="164" t="s">
        <v>260</v>
      </c>
      <c r="J61" s="164" t="s">
        <v>261</v>
      </c>
      <c r="K61" s="152" t="s">
        <v>261</v>
      </c>
      <c r="L61" s="164" t="s">
        <v>260</v>
      </c>
      <c r="M61" s="245" t="s">
        <v>1090</v>
      </c>
      <c r="O61" s="153" t="s">
        <v>740</v>
      </c>
      <c r="P61" s="154" t="s">
        <v>741</v>
      </c>
      <c r="Q61" s="154" t="s">
        <v>718</v>
      </c>
      <c r="R61" s="154" t="s">
        <v>684</v>
      </c>
      <c r="S61" s="153" t="s">
        <v>742</v>
      </c>
    </row>
    <row r="62" spans="1:20" ht="13.5" thickBot="1">
      <c r="A62" s="154"/>
      <c r="B62" s="160" t="s">
        <v>484</v>
      </c>
      <c r="C62" s="145" t="s">
        <v>2</v>
      </c>
      <c r="D62" s="145" t="s">
        <v>3</v>
      </c>
      <c r="E62" s="240" t="s">
        <v>1212</v>
      </c>
      <c r="F62" s="240" t="s">
        <v>671</v>
      </c>
      <c r="G62" s="146" t="s">
        <v>1213</v>
      </c>
      <c r="H62" s="146" t="s">
        <v>1214</v>
      </c>
      <c r="I62" s="161"/>
      <c r="J62" s="161"/>
      <c r="K62" s="161"/>
      <c r="L62" s="161"/>
      <c r="M62" s="161"/>
      <c r="O62" s="162" t="s">
        <v>484</v>
      </c>
      <c r="P62" s="161"/>
      <c r="Q62" s="161"/>
      <c r="R62" s="161"/>
      <c r="S62" s="161"/>
    </row>
    <row r="63" spans="1:20" ht="166.5" thickBot="1">
      <c r="A63" s="153" t="s">
        <v>1222</v>
      </c>
      <c r="B63" s="166" t="s">
        <v>1223</v>
      </c>
      <c r="C63" s="166" t="s">
        <v>743</v>
      </c>
      <c r="D63" s="166" t="s">
        <v>64</v>
      </c>
      <c r="E63" s="681">
        <v>0</v>
      </c>
      <c r="F63" s="681">
        <v>0</v>
      </c>
      <c r="G63" s="167">
        <v>0</v>
      </c>
      <c r="H63" s="254">
        <v>0</v>
      </c>
      <c r="I63" s="255" t="s">
        <v>64</v>
      </c>
      <c r="J63" s="255" t="s">
        <v>1090</v>
      </c>
      <c r="K63" s="255" t="s">
        <v>19</v>
      </c>
      <c r="L63" s="255" t="s">
        <v>688</v>
      </c>
      <c r="M63" s="255" t="s">
        <v>688</v>
      </c>
      <c r="O63" s="256" t="s">
        <v>744</v>
      </c>
      <c r="P63" s="154" t="s">
        <v>687</v>
      </c>
      <c r="Q63" s="154" t="s">
        <v>718</v>
      </c>
      <c r="R63" s="154" t="s">
        <v>689</v>
      </c>
      <c r="S63" s="168" t="s">
        <v>745</v>
      </c>
      <c r="T63" s="165"/>
    </row>
    <row r="64" spans="1:20" ht="39" thickBot="1">
      <c r="A64" s="153" t="s">
        <v>1224</v>
      </c>
      <c r="B64" s="688" t="s">
        <v>1225</v>
      </c>
      <c r="C64" s="166" t="s">
        <v>1226</v>
      </c>
      <c r="D64" s="166" t="s">
        <v>688</v>
      </c>
      <c r="E64" s="681"/>
      <c r="F64" s="681"/>
      <c r="G64" s="167">
        <v>1.65</v>
      </c>
      <c r="H64" s="254">
        <v>1.65</v>
      </c>
      <c r="I64" s="255" t="s">
        <v>64</v>
      </c>
      <c r="J64" s="255"/>
      <c r="K64" s="255"/>
      <c r="L64" s="255"/>
      <c r="M64" s="255"/>
      <c r="O64" s="256" t="s">
        <v>1227</v>
      </c>
      <c r="P64" s="154"/>
      <c r="Q64" s="154" t="s">
        <v>718</v>
      </c>
      <c r="R64" s="154" t="s">
        <v>689</v>
      </c>
      <c r="S64" s="168"/>
      <c r="T64" s="165"/>
    </row>
    <row r="65" spans="1:20" ht="64.5" thickBot="1">
      <c r="A65" s="153" t="s">
        <v>1228</v>
      </c>
      <c r="B65" s="169" t="s">
        <v>1229</v>
      </c>
      <c r="C65" s="257" t="s">
        <v>746</v>
      </c>
      <c r="D65" s="169" t="s">
        <v>64</v>
      </c>
      <c r="E65" s="681">
        <v>2.5</v>
      </c>
      <c r="F65" s="681">
        <v>2.5</v>
      </c>
      <c r="G65" s="258">
        <v>2.5</v>
      </c>
      <c r="H65" s="170">
        <v>2.5</v>
      </c>
      <c r="I65" s="255" t="s">
        <v>747</v>
      </c>
      <c r="J65" s="255" t="s">
        <v>1090</v>
      </c>
      <c r="K65" s="255" t="s">
        <v>19</v>
      </c>
      <c r="L65" s="255" t="s">
        <v>688</v>
      </c>
      <c r="M65" s="255" t="s">
        <v>688</v>
      </c>
      <c r="O65" s="257" t="s">
        <v>748</v>
      </c>
      <c r="P65" s="154" t="s">
        <v>687</v>
      </c>
      <c r="Q65" s="154" t="s">
        <v>749</v>
      </c>
      <c r="R65" s="154" t="s">
        <v>689</v>
      </c>
      <c r="S65" s="257" t="s">
        <v>750</v>
      </c>
    </row>
    <row r="66" spans="1:20" ht="64.5" thickBot="1">
      <c r="A66" s="153" t="s">
        <v>1228</v>
      </c>
      <c r="B66" s="169" t="s">
        <v>1230</v>
      </c>
      <c r="C66" s="166" t="s">
        <v>751</v>
      </c>
      <c r="D66" s="166" t="s">
        <v>64</v>
      </c>
      <c r="E66" s="681">
        <v>4.9000000000000004</v>
      </c>
      <c r="F66" s="681">
        <v>4.9000000000000004</v>
      </c>
      <c r="G66" s="258">
        <v>4.9000000000000004</v>
      </c>
      <c r="H66" s="170">
        <v>4.9000000000000004</v>
      </c>
      <c r="I66" s="255" t="s">
        <v>747</v>
      </c>
      <c r="J66" s="255" t="s">
        <v>1090</v>
      </c>
      <c r="K66" s="255" t="s">
        <v>19</v>
      </c>
      <c r="L66" s="255" t="s">
        <v>688</v>
      </c>
      <c r="M66" s="255" t="s">
        <v>688</v>
      </c>
      <c r="O66" s="257" t="s">
        <v>752</v>
      </c>
      <c r="P66" s="154" t="s">
        <v>687</v>
      </c>
      <c r="Q66" s="154" t="s">
        <v>749</v>
      </c>
      <c r="R66" s="154" t="s">
        <v>689</v>
      </c>
      <c r="S66" s="257" t="s">
        <v>750</v>
      </c>
    </row>
    <row r="67" spans="1:20" ht="51.75" thickBot="1">
      <c r="A67" s="153" t="s">
        <v>1228</v>
      </c>
      <c r="B67" s="169" t="s">
        <v>1231</v>
      </c>
      <c r="C67" s="257" t="s">
        <v>753</v>
      </c>
      <c r="D67" s="169" t="s">
        <v>64</v>
      </c>
      <c r="E67" s="681">
        <v>8</v>
      </c>
      <c r="F67" s="681">
        <v>8</v>
      </c>
      <c r="G67" s="258">
        <v>8</v>
      </c>
      <c r="H67" s="170">
        <v>8</v>
      </c>
      <c r="I67" s="255" t="s">
        <v>747</v>
      </c>
      <c r="J67" s="255" t="s">
        <v>1090</v>
      </c>
      <c r="K67" s="255" t="s">
        <v>19</v>
      </c>
      <c r="L67" s="255" t="s">
        <v>688</v>
      </c>
      <c r="M67" s="255" t="s">
        <v>688</v>
      </c>
      <c r="O67" s="257" t="s">
        <v>754</v>
      </c>
      <c r="P67" s="154" t="s">
        <v>687</v>
      </c>
      <c r="Q67" s="154" t="s">
        <v>749</v>
      </c>
      <c r="R67" s="154" t="s">
        <v>689</v>
      </c>
      <c r="S67" s="257" t="s">
        <v>755</v>
      </c>
    </row>
    <row r="68" spans="1:20" ht="51.75" thickBot="1">
      <c r="A68" s="153" t="s">
        <v>1228</v>
      </c>
      <c r="B68" s="169" t="s">
        <v>1232</v>
      </c>
      <c r="C68" s="166" t="s">
        <v>756</v>
      </c>
      <c r="D68" s="166" t="s">
        <v>64</v>
      </c>
      <c r="E68" s="681">
        <v>10.4</v>
      </c>
      <c r="F68" s="681">
        <v>10.4</v>
      </c>
      <c r="G68" s="258">
        <v>10.4</v>
      </c>
      <c r="H68" s="170">
        <v>10.4</v>
      </c>
      <c r="I68" s="255" t="s">
        <v>747</v>
      </c>
      <c r="J68" s="255" t="s">
        <v>1090</v>
      </c>
      <c r="K68" s="255" t="s">
        <v>19</v>
      </c>
      <c r="L68" s="255" t="s">
        <v>688</v>
      </c>
      <c r="M68" s="255" t="s">
        <v>688</v>
      </c>
      <c r="O68" s="257" t="s">
        <v>757</v>
      </c>
      <c r="P68" s="154" t="s">
        <v>687</v>
      </c>
      <c r="Q68" s="154" t="s">
        <v>749</v>
      </c>
      <c r="R68" s="154" t="s">
        <v>689</v>
      </c>
      <c r="S68" s="257" t="s">
        <v>758</v>
      </c>
    </row>
    <row r="69" spans="1:20" ht="51.75" thickBot="1">
      <c r="A69" s="153" t="s">
        <v>1222</v>
      </c>
      <c r="B69" s="169" t="s">
        <v>1233</v>
      </c>
      <c r="C69" s="257" t="s">
        <v>759</v>
      </c>
      <c r="D69" s="169" t="s">
        <v>64</v>
      </c>
      <c r="E69" s="681">
        <v>12.9</v>
      </c>
      <c r="F69" s="681">
        <v>12.9</v>
      </c>
      <c r="G69" s="258">
        <v>12.9</v>
      </c>
      <c r="H69" s="170">
        <v>12.9</v>
      </c>
      <c r="I69" s="255" t="s">
        <v>64</v>
      </c>
      <c r="J69" s="255" t="s">
        <v>1090</v>
      </c>
      <c r="K69" s="255" t="s">
        <v>19</v>
      </c>
      <c r="L69" s="255" t="s">
        <v>688</v>
      </c>
      <c r="M69" s="255" t="s">
        <v>688</v>
      </c>
      <c r="O69" s="257" t="s">
        <v>760</v>
      </c>
      <c r="P69" s="154" t="s">
        <v>687</v>
      </c>
      <c r="Q69" s="154" t="s">
        <v>749</v>
      </c>
      <c r="R69" s="154" t="s">
        <v>689</v>
      </c>
      <c r="S69" s="257" t="s">
        <v>758</v>
      </c>
    </row>
    <row r="70" spans="1:20" ht="28.15" customHeight="1" thickBot="1">
      <c r="A70" s="153" t="s">
        <v>1234</v>
      </c>
      <c r="B70" s="247" t="s">
        <v>761</v>
      </c>
      <c r="C70" s="166" t="s">
        <v>64</v>
      </c>
      <c r="D70" s="166" t="s">
        <v>64</v>
      </c>
      <c r="E70" s="681">
        <v>2.5</v>
      </c>
      <c r="F70" s="681">
        <v>2.5</v>
      </c>
      <c r="G70" s="258">
        <v>2.5</v>
      </c>
      <c r="H70" s="170">
        <v>2.5</v>
      </c>
      <c r="I70" s="255" t="s">
        <v>64</v>
      </c>
      <c r="J70" s="255" t="s">
        <v>1090</v>
      </c>
      <c r="K70" s="255" t="s">
        <v>19</v>
      </c>
      <c r="L70" s="255" t="s">
        <v>688</v>
      </c>
      <c r="M70" s="255" t="s">
        <v>688</v>
      </c>
      <c r="O70" s="153" t="s">
        <v>762</v>
      </c>
      <c r="P70" s="154" t="s">
        <v>687</v>
      </c>
      <c r="Q70" s="154" t="s">
        <v>749</v>
      </c>
      <c r="R70" s="154" t="s">
        <v>689</v>
      </c>
      <c r="S70" s="154"/>
    </row>
    <row r="71" spans="1:20" ht="31.9" customHeight="1" thickBot="1">
      <c r="A71" s="153" t="s">
        <v>1234</v>
      </c>
      <c r="B71" s="247" t="s">
        <v>763</v>
      </c>
      <c r="C71" s="169" t="s">
        <v>64</v>
      </c>
      <c r="D71" s="169" t="s">
        <v>64</v>
      </c>
      <c r="E71" s="681">
        <v>4.9000000000000004</v>
      </c>
      <c r="F71" s="681">
        <v>4.9000000000000004</v>
      </c>
      <c r="G71" s="258">
        <v>4.9000000000000004</v>
      </c>
      <c r="H71" s="170">
        <v>4.9000000000000004</v>
      </c>
      <c r="I71" s="255" t="s">
        <v>64</v>
      </c>
      <c r="J71" s="255" t="s">
        <v>1090</v>
      </c>
      <c r="K71" s="255" t="s">
        <v>19</v>
      </c>
      <c r="L71" s="255" t="s">
        <v>688</v>
      </c>
      <c r="M71" s="255" t="s">
        <v>688</v>
      </c>
      <c r="O71" s="153" t="s">
        <v>764</v>
      </c>
      <c r="P71" s="154" t="s">
        <v>687</v>
      </c>
      <c r="Q71" s="154" t="s">
        <v>749</v>
      </c>
      <c r="R71" s="154" t="s">
        <v>689</v>
      </c>
      <c r="S71" s="154"/>
    </row>
    <row r="72" spans="1:20" ht="39" thickBot="1">
      <c r="A72" s="153" t="s">
        <v>1234</v>
      </c>
      <c r="B72" s="169" t="s">
        <v>765</v>
      </c>
      <c r="C72" s="166" t="s">
        <v>766</v>
      </c>
      <c r="D72" s="166" t="s">
        <v>64</v>
      </c>
      <c r="E72" s="681">
        <v>1.4</v>
      </c>
      <c r="F72" s="681">
        <v>1.4</v>
      </c>
      <c r="G72" s="258">
        <v>1.4</v>
      </c>
      <c r="H72" s="170">
        <v>1.4</v>
      </c>
      <c r="I72" s="255" t="s">
        <v>747</v>
      </c>
      <c r="J72" s="255" t="s">
        <v>1090</v>
      </c>
      <c r="K72" s="255" t="s">
        <v>19</v>
      </c>
      <c r="L72" s="255" t="s">
        <v>688</v>
      </c>
      <c r="M72" s="255" t="s">
        <v>688</v>
      </c>
      <c r="O72" s="153"/>
      <c r="P72" s="154" t="s">
        <v>687</v>
      </c>
      <c r="Q72" s="154" t="s">
        <v>749</v>
      </c>
      <c r="R72" s="154" t="s">
        <v>689</v>
      </c>
      <c r="S72" s="154"/>
    </row>
    <row r="73" spans="1:20" ht="13.5" thickBot="1">
      <c r="A73" s="154"/>
      <c r="B73" s="160" t="s">
        <v>559</v>
      </c>
      <c r="C73" s="145" t="s">
        <v>2</v>
      </c>
      <c r="D73" s="145" t="s">
        <v>3</v>
      </c>
      <c r="E73" s="240" t="s">
        <v>1212</v>
      </c>
      <c r="F73" s="240" t="s">
        <v>671</v>
      </c>
      <c r="G73" s="146" t="s">
        <v>1213</v>
      </c>
      <c r="H73" s="146" t="s">
        <v>1214</v>
      </c>
      <c r="I73" s="161"/>
      <c r="J73" s="161"/>
      <c r="K73" s="161"/>
      <c r="L73" s="161"/>
      <c r="M73" s="161"/>
      <c r="O73" s="162" t="s">
        <v>559</v>
      </c>
      <c r="P73" s="161"/>
      <c r="Q73" s="161"/>
      <c r="R73" s="161"/>
      <c r="S73" s="161"/>
    </row>
    <row r="74" spans="1:20" ht="13.5" thickBot="1">
      <c r="A74" s="154" t="s">
        <v>1235</v>
      </c>
      <c r="B74" s="149" t="s">
        <v>767</v>
      </c>
      <c r="C74" s="154" t="s">
        <v>64</v>
      </c>
      <c r="D74" s="154" t="s">
        <v>64</v>
      </c>
      <c r="E74" s="681" t="s">
        <v>768</v>
      </c>
      <c r="F74" s="681" t="s">
        <v>768</v>
      </c>
      <c r="G74" s="171" t="s">
        <v>768</v>
      </c>
      <c r="H74" s="172" t="s">
        <v>768</v>
      </c>
      <c r="I74" s="173" t="s">
        <v>64</v>
      </c>
      <c r="J74" s="255" t="s">
        <v>1090</v>
      </c>
      <c r="K74" s="173" t="s">
        <v>1090</v>
      </c>
      <c r="L74" s="173" t="s">
        <v>688</v>
      </c>
      <c r="M74" s="173" t="s">
        <v>688</v>
      </c>
      <c r="O74" s="174" t="s">
        <v>769</v>
      </c>
      <c r="P74" s="154" t="s">
        <v>687</v>
      </c>
      <c r="Q74" s="154" t="s">
        <v>770</v>
      </c>
      <c r="R74" s="154"/>
      <c r="S74" s="153"/>
      <c r="T74" s="165"/>
    </row>
    <row r="75" spans="1:20" ht="26.25" thickBot="1">
      <c r="A75" s="154" t="s">
        <v>1235</v>
      </c>
      <c r="B75" s="149" t="s">
        <v>771</v>
      </c>
      <c r="C75" s="154" t="s">
        <v>64</v>
      </c>
      <c r="D75" s="154" t="s">
        <v>64</v>
      </c>
      <c r="E75" s="681" t="s">
        <v>768</v>
      </c>
      <c r="F75" s="681" t="s">
        <v>768</v>
      </c>
      <c r="G75" s="171" t="s">
        <v>768</v>
      </c>
      <c r="H75" s="172" t="s">
        <v>768</v>
      </c>
      <c r="I75" s="173" t="s">
        <v>64</v>
      </c>
      <c r="J75" s="255" t="s">
        <v>1090</v>
      </c>
      <c r="K75" s="173" t="s">
        <v>1090</v>
      </c>
      <c r="L75" s="173" t="s">
        <v>688</v>
      </c>
      <c r="M75" s="173" t="s">
        <v>688</v>
      </c>
      <c r="O75" s="259" t="s">
        <v>772</v>
      </c>
      <c r="P75" s="154" t="s">
        <v>687</v>
      </c>
      <c r="Q75" s="154" t="s">
        <v>770</v>
      </c>
      <c r="R75" s="154"/>
      <c r="S75" s="153"/>
    </row>
    <row r="76" spans="1:20" ht="26.25" thickBot="1">
      <c r="A76" s="154" t="s">
        <v>1235</v>
      </c>
      <c r="B76" s="149" t="s">
        <v>773</v>
      </c>
      <c r="C76" s="154" t="s">
        <v>64</v>
      </c>
      <c r="D76" s="154" t="s">
        <v>64</v>
      </c>
      <c r="E76" s="681" t="s">
        <v>768</v>
      </c>
      <c r="F76" s="681" t="s">
        <v>768</v>
      </c>
      <c r="G76" s="171" t="s">
        <v>768</v>
      </c>
      <c r="H76" s="172" t="s">
        <v>768</v>
      </c>
      <c r="I76" s="173" t="s">
        <v>64</v>
      </c>
      <c r="J76" s="255" t="s">
        <v>1090</v>
      </c>
      <c r="K76" s="173" t="s">
        <v>1090</v>
      </c>
      <c r="L76" s="173" t="s">
        <v>688</v>
      </c>
      <c r="M76" s="173" t="s">
        <v>688</v>
      </c>
      <c r="O76" s="168" t="s">
        <v>774</v>
      </c>
      <c r="P76" s="154" t="s">
        <v>687</v>
      </c>
      <c r="Q76" s="154" t="s">
        <v>775</v>
      </c>
      <c r="R76" s="154"/>
      <c r="S76" s="154"/>
    </row>
    <row r="77" spans="1:20" ht="29.45" customHeight="1" thickBot="1">
      <c r="A77" s="153" t="s">
        <v>1236</v>
      </c>
      <c r="B77" s="149" t="s">
        <v>776</v>
      </c>
      <c r="C77" s="154" t="s">
        <v>64</v>
      </c>
      <c r="D77" s="154" t="s">
        <v>64</v>
      </c>
      <c r="E77" s="689"/>
      <c r="F77" s="689">
        <v>17.2</v>
      </c>
      <c r="G77" s="171" t="s">
        <v>768</v>
      </c>
      <c r="H77" s="172" t="s">
        <v>768</v>
      </c>
      <c r="I77" s="173" t="s">
        <v>64</v>
      </c>
      <c r="J77" s="255" t="s">
        <v>1090</v>
      </c>
      <c r="K77" s="173" t="s">
        <v>19</v>
      </c>
      <c r="L77" s="173" t="s">
        <v>688</v>
      </c>
      <c r="M77" s="173" t="s">
        <v>688</v>
      </c>
      <c r="O77" s="175" t="s">
        <v>777</v>
      </c>
      <c r="P77" s="154" t="s">
        <v>687</v>
      </c>
      <c r="Q77" s="154" t="s">
        <v>778</v>
      </c>
      <c r="R77" s="154"/>
      <c r="S77" s="154"/>
    </row>
    <row r="78" spans="1:20" ht="26.25" thickBot="1">
      <c r="A78" s="153" t="s">
        <v>1236</v>
      </c>
      <c r="B78" s="166" t="s">
        <v>779</v>
      </c>
      <c r="C78" s="154" t="s">
        <v>64</v>
      </c>
      <c r="D78" s="154" t="s">
        <v>64</v>
      </c>
      <c r="E78" s="689"/>
      <c r="F78" s="689">
        <v>12.3</v>
      </c>
      <c r="G78" s="171" t="s">
        <v>768</v>
      </c>
      <c r="H78" s="172" t="s">
        <v>768</v>
      </c>
      <c r="I78" s="173" t="s">
        <v>64</v>
      </c>
      <c r="J78" s="255" t="s">
        <v>1090</v>
      </c>
      <c r="K78" s="173" t="s">
        <v>19</v>
      </c>
      <c r="L78" s="173" t="s">
        <v>688</v>
      </c>
      <c r="M78" s="173" t="s">
        <v>688</v>
      </c>
      <c r="O78" s="168" t="s">
        <v>780</v>
      </c>
      <c r="P78" s="154" t="s">
        <v>687</v>
      </c>
      <c r="Q78" s="154" t="s">
        <v>778</v>
      </c>
      <c r="R78" s="154"/>
      <c r="S78" s="154"/>
    </row>
    <row r="79" spans="1:20" ht="26.25" thickBot="1">
      <c r="A79" s="153" t="s">
        <v>1236</v>
      </c>
      <c r="B79" s="166" t="s">
        <v>781</v>
      </c>
      <c r="C79" s="154" t="s">
        <v>64</v>
      </c>
      <c r="D79" s="154" t="s">
        <v>64</v>
      </c>
      <c r="E79" s="689"/>
      <c r="F79" s="689">
        <v>8</v>
      </c>
      <c r="G79" s="171" t="s">
        <v>768</v>
      </c>
      <c r="H79" s="172" t="s">
        <v>768</v>
      </c>
      <c r="I79" s="173" t="s">
        <v>64</v>
      </c>
      <c r="J79" s="255" t="s">
        <v>1090</v>
      </c>
      <c r="K79" s="173" t="s">
        <v>19</v>
      </c>
      <c r="L79" s="173" t="s">
        <v>688</v>
      </c>
      <c r="M79" s="173" t="s">
        <v>688</v>
      </c>
      <c r="O79" s="168" t="s">
        <v>782</v>
      </c>
      <c r="P79" s="154" t="s">
        <v>687</v>
      </c>
      <c r="Q79" s="154" t="s">
        <v>783</v>
      </c>
      <c r="R79" s="154"/>
      <c r="S79" s="154"/>
    </row>
    <row r="80" spans="1:20" ht="13.5" thickBot="1">
      <c r="A80" s="154" t="s">
        <v>1237</v>
      </c>
      <c r="B80" s="149" t="s">
        <v>784</v>
      </c>
      <c r="C80" s="149" t="s">
        <v>785</v>
      </c>
      <c r="D80" s="154" t="s">
        <v>688</v>
      </c>
      <c r="E80" s="689" t="s">
        <v>786</v>
      </c>
      <c r="F80" s="689" t="s">
        <v>787</v>
      </c>
      <c r="G80" s="260" t="s">
        <v>786</v>
      </c>
      <c r="H80" s="260" t="s">
        <v>787</v>
      </c>
      <c r="I80" s="164" t="s">
        <v>260</v>
      </c>
      <c r="J80" s="255" t="s">
        <v>1090</v>
      </c>
      <c r="K80" s="173" t="s">
        <v>1090</v>
      </c>
      <c r="L80" s="173" t="s">
        <v>688</v>
      </c>
      <c r="M80" s="173" t="s">
        <v>688</v>
      </c>
      <c r="O80" s="153" t="s">
        <v>788</v>
      </c>
      <c r="P80" s="154" t="s">
        <v>789</v>
      </c>
      <c r="Q80" s="154" t="s">
        <v>749</v>
      </c>
      <c r="R80" s="154" t="s">
        <v>684</v>
      </c>
      <c r="S80" s="154" t="s">
        <v>790</v>
      </c>
    </row>
    <row r="81" spans="1:20" ht="13.5" thickBot="1">
      <c r="A81" s="154" t="s">
        <v>1237</v>
      </c>
      <c r="B81" s="149" t="s">
        <v>157</v>
      </c>
      <c r="C81" s="690" t="s">
        <v>1238</v>
      </c>
      <c r="D81" s="690" t="s">
        <v>1238</v>
      </c>
      <c r="E81" s="681" t="s">
        <v>688</v>
      </c>
      <c r="F81" s="681" t="s">
        <v>688</v>
      </c>
      <c r="G81" s="260" t="s">
        <v>786</v>
      </c>
      <c r="H81" s="260" t="s">
        <v>786</v>
      </c>
      <c r="I81" s="164" t="s">
        <v>260</v>
      </c>
      <c r="J81" s="255" t="s">
        <v>1090</v>
      </c>
      <c r="K81" s="173" t="s">
        <v>1090</v>
      </c>
      <c r="L81" s="173" t="s">
        <v>64</v>
      </c>
      <c r="M81" s="173" t="s">
        <v>64</v>
      </c>
      <c r="O81" s="153" t="s">
        <v>791</v>
      </c>
      <c r="P81" s="154" t="s">
        <v>789</v>
      </c>
      <c r="Q81" s="154" t="s">
        <v>749</v>
      </c>
      <c r="R81" s="154" t="s">
        <v>684</v>
      </c>
      <c r="S81" s="154"/>
    </row>
    <row r="82" spans="1:20" ht="39" thickBot="1">
      <c r="A82" s="154" t="s">
        <v>1237</v>
      </c>
      <c r="B82" s="149" t="s">
        <v>792</v>
      </c>
      <c r="C82" s="149">
        <v>1740</v>
      </c>
      <c r="D82" s="149" t="s">
        <v>688</v>
      </c>
      <c r="E82" s="681">
        <v>16</v>
      </c>
      <c r="F82" s="681">
        <v>15.5</v>
      </c>
      <c r="G82" s="176">
        <v>16</v>
      </c>
      <c r="H82" s="691">
        <v>15.5</v>
      </c>
      <c r="I82" s="154" t="s">
        <v>260</v>
      </c>
      <c r="J82" s="154" t="s">
        <v>260</v>
      </c>
      <c r="K82" s="173" t="s">
        <v>1090</v>
      </c>
      <c r="L82" s="173" t="s">
        <v>688</v>
      </c>
      <c r="M82" s="173" t="s">
        <v>688</v>
      </c>
      <c r="O82" s="261" t="s">
        <v>793</v>
      </c>
      <c r="P82" s="177" t="s">
        <v>794</v>
      </c>
      <c r="Q82" s="177" t="s">
        <v>749</v>
      </c>
      <c r="R82" s="177" t="s">
        <v>684</v>
      </c>
      <c r="S82" s="261" t="s">
        <v>795</v>
      </c>
    </row>
    <row r="83" spans="1:20" ht="51.75" thickBot="1">
      <c r="A83" s="154" t="s">
        <v>1239</v>
      </c>
      <c r="B83" s="169" t="s">
        <v>796</v>
      </c>
      <c r="C83" s="154" t="s">
        <v>64</v>
      </c>
      <c r="D83" s="154" t="s">
        <v>64</v>
      </c>
      <c r="E83" s="681">
        <v>30.7</v>
      </c>
      <c r="F83" s="681">
        <v>30.7</v>
      </c>
      <c r="G83" s="178">
        <v>30.7</v>
      </c>
      <c r="H83" s="170">
        <v>30.7</v>
      </c>
      <c r="I83" s="173" t="s">
        <v>64</v>
      </c>
      <c r="J83" s="255" t="s">
        <v>1090</v>
      </c>
      <c r="K83" s="173" t="s">
        <v>1090</v>
      </c>
      <c r="L83" s="173" t="s">
        <v>260</v>
      </c>
      <c r="M83" s="173" t="s">
        <v>688</v>
      </c>
      <c r="O83" s="168" t="s">
        <v>797</v>
      </c>
      <c r="P83" s="154" t="s">
        <v>687</v>
      </c>
      <c r="Q83" s="153" t="s">
        <v>798</v>
      </c>
      <c r="R83" s="154" t="s">
        <v>689</v>
      </c>
      <c r="S83" s="168" t="s">
        <v>799</v>
      </c>
    </row>
    <row r="84" spans="1:20" ht="51.75" thickBot="1">
      <c r="A84" s="154" t="s">
        <v>1239</v>
      </c>
      <c r="B84" s="169" t="s">
        <v>800</v>
      </c>
      <c r="C84" s="154" t="s">
        <v>64</v>
      </c>
      <c r="D84" s="154" t="s">
        <v>64</v>
      </c>
      <c r="E84" s="681">
        <v>46.6</v>
      </c>
      <c r="F84" s="681">
        <v>46.6</v>
      </c>
      <c r="G84" s="178">
        <v>46.6</v>
      </c>
      <c r="H84" s="170">
        <v>46.6</v>
      </c>
      <c r="I84" s="173" t="s">
        <v>64</v>
      </c>
      <c r="J84" s="255" t="s">
        <v>1090</v>
      </c>
      <c r="K84" s="173" t="s">
        <v>1090</v>
      </c>
      <c r="L84" s="173" t="s">
        <v>260</v>
      </c>
      <c r="M84" s="173" t="s">
        <v>688</v>
      </c>
      <c r="O84" s="168" t="s">
        <v>797</v>
      </c>
      <c r="P84" s="154" t="s">
        <v>687</v>
      </c>
      <c r="Q84" s="153" t="s">
        <v>801</v>
      </c>
      <c r="R84" s="154" t="s">
        <v>689</v>
      </c>
      <c r="S84" s="168" t="s">
        <v>799</v>
      </c>
    </row>
    <row r="85" spans="1:20" ht="64.5" thickBot="1">
      <c r="A85" s="153" t="s">
        <v>1240</v>
      </c>
      <c r="B85" s="169" t="s">
        <v>802</v>
      </c>
      <c r="C85" s="154" t="s">
        <v>64</v>
      </c>
      <c r="D85" s="154" t="s">
        <v>64</v>
      </c>
      <c r="E85" s="692">
        <v>10.7</v>
      </c>
      <c r="F85" s="692">
        <v>10.7</v>
      </c>
      <c r="G85" s="158">
        <v>10.7</v>
      </c>
      <c r="H85" s="170">
        <v>10.7</v>
      </c>
      <c r="I85" s="173" t="s">
        <v>64</v>
      </c>
      <c r="J85" s="255" t="s">
        <v>1090</v>
      </c>
      <c r="K85" s="173" t="s">
        <v>19</v>
      </c>
      <c r="L85" s="173" t="s">
        <v>64</v>
      </c>
      <c r="M85" s="173" t="s">
        <v>64</v>
      </c>
      <c r="O85" s="168" t="s">
        <v>803</v>
      </c>
      <c r="P85" s="154" t="s">
        <v>687</v>
      </c>
      <c r="Q85" s="177" t="s">
        <v>749</v>
      </c>
      <c r="R85" s="154" t="s">
        <v>689</v>
      </c>
      <c r="S85" s="168"/>
    </row>
    <row r="86" spans="1:20" ht="69.75" customHeight="1" thickBot="1">
      <c r="A86" s="154" t="s">
        <v>1241</v>
      </c>
      <c r="B86" s="169" t="s">
        <v>804</v>
      </c>
      <c r="C86" s="154" t="s">
        <v>64</v>
      </c>
      <c r="D86" s="154" t="s">
        <v>64</v>
      </c>
      <c r="E86" s="692">
        <v>5.3</v>
      </c>
      <c r="F86" s="692">
        <v>5.3</v>
      </c>
      <c r="G86" s="158">
        <v>5.3</v>
      </c>
      <c r="H86" s="170">
        <v>5.3</v>
      </c>
      <c r="I86" s="179" t="s">
        <v>64</v>
      </c>
      <c r="J86" s="255" t="s">
        <v>1090</v>
      </c>
      <c r="K86" s="179" t="s">
        <v>1090</v>
      </c>
      <c r="L86" s="179" t="s">
        <v>64</v>
      </c>
      <c r="M86" s="179" t="s">
        <v>64</v>
      </c>
      <c r="N86" s="180"/>
      <c r="O86" s="168" t="s">
        <v>805</v>
      </c>
      <c r="P86" s="154"/>
      <c r="Q86" s="177"/>
      <c r="R86" s="154"/>
      <c r="S86" s="168" t="s">
        <v>806</v>
      </c>
    </row>
    <row r="87" spans="1:20" ht="69.75" customHeight="1" thickBot="1">
      <c r="A87" s="154" t="s">
        <v>1239</v>
      </c>
      <c r="B87" s="169" t="s">
        <v>807</v>
      </c>
      <c r="C87" s="154" t="s">
        <v>64</v>
      </c>
      <c r="D87" s="154" t="s">
        <v>64</v>
      </c>
      <c r="E87" s="692">
        <v>3.2</v>
      </c>
      <c r="F87" s="692">
        <v>3.2</v>
      </c>
      <c r="G87" s="158">
        <v>3.2</v>
      </c>
      <c r="H87" s="170">
        <v>3.2</v>
      </c>
      <c r="I87" s="179" t="s">
        <v>64</v>
      </c>
      <c r="J87" s="255" t="s">
        <v>1090</v>
      </c>
      <c r="K87" s="179" t="s">
        <v>1090</v>
      </c>
      <c r="L87" s="179" t="s">
        <v>64</v>
      </c>
      <c r="M87" s="179" t="s">
        <v>64</v>
      </c>
      <c r="N87" s="180"/>
      <c r="O87" s="168" t="s">
        <v>808</v>
      </c>
      <c r="P87" s="154"/>
      <c r="Q87" s="177"/>
      <c r="R87" s="154"/>
      <c r="S87" s="168" t="s">
        <v>806</v>
      </c>
    </row>
    <row r="88" spans="1:20" ht="69.75" customHeight="1" thickBot="1">
      <c r="A88" s="154" t="s">
        <v>1239</v>
      </c>
      <c r="B88" s="169" t="s">
        <v>809</v>
      </c>
      <c r="C88" s="154" t="s">
        <v>64</v>
      </c>
      <c r="D88" s="154" t="s">
        <v>64</v>
      </c>
      <c r="E88" s="692">
        <v>2.5</v>
      </c>
      <c r="F88" s="692">
        <v>2.5</v>
      </c>
      <c r="G88" s="158">
        <v>2.5</v>
      </c>
      <c r="H88" s="170">
        <v>2.5</v>
      </c>
      <c r="I88" s="173" t="s">
        <v>64</v>
      </c>
      <c r="J88" s="255" t="s">
        <v>1090</v>
      </c>
      <c r="K88" s="179" t="s">
        <v>1090</v>
      </c>
      <c r="L88" s="173" t="s">
        <v>64</v>
      </c>
      <c r="M88" s="173" t="s">
        <v>64</v>
      </c>
      <c r="N88" s="180"/>
      <c r="O88" s="262" t="s">
        <v>810</v>
      </c>
      <c r="P88" s="154"/>
      <c r="Q88" s="177"/>
      <c r="R88" s="154"/>
      <c r="S88" s="168" t="s">
        <v>806</v>
      </c>
    </row>
    <row r="89" spans="1:20" ht="13.5" thickBot="1">
      <c r="A89" s="154"/>
      <c r="B89" s="181" t="s">
        <v>811</v>
      </c>
      <c r="C89" s="145" t="s">
        <v>2</v>
      </c>
      <c r="D89" s="145" t="s">
        <v>3</v>
      </c>
      <c r="E89" s="240" t="s">
        <v>1212</v>
      </c>
      <c r="F89" s="240" t="s">
        <v>671</v>
      </c>
      <c r="G89" s="146" t="s">
        <v>1213</v>
      </c>
      <c r="H89" s="146" t="s">
        <v>1214</v>
      </c>
      <c r="I89" s="145"/>
      <c r="J89" s="145"/>
      <c r="K89" s="145"/>
      <c r="L89" s="145"/>
      <c r="M89" s="145"/>
      <c r="O89" s="148" t="s">
        <v>812</v>
      </c>
      <c r="P89" s="145"/>
      <c r="Q89" s="145"/>
      <c r="R89" s="145"/>
      <c r="S89" s="145"/>
    </row>
    <row r="90" spans="1:20" ht="77.25" thickBot="1">
      <c r="A90" s="154" t="s">
        <v>1221</v>
      </c>
      <c r="B90" s="154" t="s">
        <v>813</v>
      </c>
      <c r="C90" s="693">
        <v>6525</v>
      </c>
      <c r="D90" s="149">
        <v>6526</v>
      </c>
      <c r="E90" s="694">
        <v>39</v>
      </c>
      <c r="F90" s="681">
        <v>39</v>
      </c>
      <c r="G90" s="178">
        <v>39</v>
      </c>
      <c r="H90" s="182">
        <v>39</v>
      </c>
      <c r="I90" s="164" t="s">
        <v>260</v>
      </c>
      <c r="J90" s="164" t="s">
        <v>260</v>
      </c>
      <c r="K90" s="179" t="s">
        <v>1090</v>
      </c>
      <c r="L90" s="154" t="s">
        <v>260</v>
      </c>
      <c r="M90" s="154" t="s">
        <v>260</v>
      </c>
      <c r="O90" s="251" t="s">
        <v>814</v>
      </c>
      <c r="P90" s="153" t="s">
        <v>815</v>
      </c>
      <c r="Q90" s="154" t="s">
        <v>816</v>
      </c>
      <c r="R90" s="154" t="s">
        <v>684</v>
      </c>
      <c r="S90" s="251" t="s">
        <v>817</v>
      </c>
      <c r="T90" s="183"/>
    </row>
    <row r="91" spans="1:20" ht="77.25" thickBot="1">
      <c r="A91" s="154" t="s">
        <v>1221</v>
      </c>
      <c r="B91" s="154" t="s">
        <v>818</v>
      </c>
      <c r="C91" s="693">
        <v>6525</v>
      </c>
      <c r="D91" s="149">
        <v>6527</v>
      </c>
      <c r="E91" s="694">
        <v>39</v>
      </c>
      <c r="F91" s="681">
        <v>39</v>
      </c>
      <c r="G91" s="178">
        <v>39</v>
      </c>
      <c r="H91" s="182">
        <v>39</v>
      </c>
      <c r="I91" s="164" t="s">
        <v>260</v>
      </c>
      <c r="J91" s="164" t="s">
        <v>260</v>
      </c>
      <c r="K91" s="179" t="s">
        <v>1090</v>
      </c>
      <c r="L91" s="154" t="s">
        <v>260</v>
      </c>
      <c r="M91" s="154" t="s">
        <v>260</v>
      </c>
      <c r="O91" s="251" t="s">
        <v>814</v>
      </c>
      <c r="P91" s="153" t="s">
        <v>815</v>
      </c>
      <c r="Q91" s="154" t="s">
        <v>683</v>
      </c>
      <c r="R91" s="154" t="s">
        <v>684</v>
      </c>
      <c r="S91" s="251" t="s">
        <v>817</v>
      </c>
    </row>
    <row r="92" spans="1:20" ht="77.25" thickBot="1">
      <c r="A92" s="154" t="s">
        <v>1221</v>
      </c>
      <c r="B92" s="154" t="s">
        <v>819</v>
      </c>
      <c r="C92" s="693">
        <v>6525</v>
      </c>
      <c r="D92" s="149">
        <v>6528</v>
      </c>
      <c r="E92" s="694">
        <v>59</v>
      </c>
      <c r="F92" s="681">
        <v>59</v>
      </c>
      <c r="G92" s="178">
        <v>59</v>
      </c>
      <c r="H92" s="182">
        <v>59</v>
      </c>
      <c r="I92" s="164" t="s">
        <v>260</v>
      </c>
      <c r="J92" s="164" t="s">
        <v>260</v>
      </c>
      <c r="K92" s="179" t="s">
        <v>1090</v>
      </c>
      <c r="L92" s="154" t="s">
        <v>260</v>
      </c>
      <c r="M92" s="154" t="s">
        <v>260</v>
      </c>
      <c r="O92" s="251" t="s">
        <v>814</v>
      </c>
      <c r="P92" s="153" t="s">
        <v>815</v>
      </c>
      <c r="Q92" s="154" t="s">
        <v>693</v>
      </c>
      <c r="R92" s="154" t="s">
        <v>684</v>
      </c>
      <c r="S92" s="251" t="s">
        <v>817</v>
      </c>
    </row>
    <row r="93" spans="1:20" ht="77.25" thickBot="1">
      <c r="A93" s="154" t="s">
        <v>1221</v>
      </c>
      <c r="B93" s="154" t="s">
        <v>820</v>
      </c>
      <c r="C93" s="693">
        <v>6525</v>
      </c>
      <c r="D93" s="149">
        <v>6529</v>
      </c>
      <c r="E93" s="694">
        <v>39</v>
      </c>
      <c r="F93" s="681">
        <v>39</v>
      </c>
      <c r="G93" s="178">
        <v>39</v>
      </c>
      <c r="H93" s="182">
        <v>39</v>
      </c>
      <c r="I93" s="164" t="s">
        <v>260</v>
      </c>
      <c r="J93" s="164" t="s">
        <v>260</v>
      </c>
      <c r="K93" s="179" t="s">
        <v>1090</v>
      </c>
      <c r="L93" s="154" t="s">
        <v>260</v>
      </c>
      <c r="M93" s="154" t="s">
        <v>260</v>
      </c>
      <c r="O93" s="251" t="s">
        <v>814</v>
      </c>
      <c r="P93" s="153" t="s">
        <v>815</v>
      </c>
      <c r="Q93" s="154" t="s">
        <v>695</v>
      </c>
      <c r="R93" s="154" t="s">
        <v>684</v>
      </c>
      <c r="S93" s="251" t="s">
        <v>817</v>
      </c>
    </row>
    <row r="94" spans="1:20" ht="77.25" thickBot="1">
      <c r="A94" s="154" t="s">
        <v>1221</v>
      </c>
      <c r="B94" s="154" t="s">
        <v>821</v>
      </c>
      <c r="C94" s="693">
        <v>6525</v>
      </c>
      <c r="D94" s="149">
        <v>6526</v>
      </c>
      <c r="E94" s="694">
        <v>63</v>
      </c>
      <c r="F94" s="681">
        <v>63</v>
      </c>
      <c r="G94" s="178">
        <v>63</v>
      </c>
      <c r="H94" s="182">
        <v>63</v>
      </c>
      <c r="I94" s="164" t="s">
        <v>260</v>
      </c>
      <c r="J94" s="164" t="s">
        <v>260</v>
      </c>
      <c r="K94" s="179" t="s">
        <v>1090</v>
      </c>
      <c r="L94" s="154" t="s">
        <v>260</v>
      </c>
      <c r="M94" s="154" t="s">
        <v>260</v>
      </c>
      <c r="O94" s="251" t="s">
        <v>814</v>
      </c>
      <c r="P94" s="153" t="s">
        <v>815</v>
      </c>
      <c r="Q94" s="154" t="s">
        <v>816</v>
      </c>
      <c r="R94" s="154" t="s">
        <v>684</v>
      </c>
      <c r="S94" s="251" t="s">
        <v>817</v>
      </c>
    </row>
    <row r="95" spans="1:20" ht="77.25" thickBot="1">
      <c r="A95" s="154" t="s">
        <v>1221</v>
      </c>
      <c r="B95" s="154" t="s">
        <v>822</v>
      </c>
      <c r="C95" s="693">
        <v>6525</v>
      </c>
      <c r="D95" s="149">
        <v>6527</v>
      </c>
      <c r="E95" s="694">
        <v>63</v>
      </c>
      <c r="F95" s="681">
        <v>63</v>
      </c>
      <c r="G95" s="178">
        <v>63</v>
      </c>
      <c r="H95" s="182">
        <v>63</v>
      </c>
      <c r="I95" s="164" t="s">
        <v>260</v>
      </c>
      <c r="J95" s="164" t="s">
        <v>260</v>
      </c>
      <c r="K95" s="179" t="s">
        <v>1090</v>
      </c>
      <c r="L95" s="154" t="s">
        <v>260</v>
      </c>
      <c r="M95" s="154" t="s">
        <v>260</v>
      </c>
      <c r="O95" s="251" t="s">
        <v>814</v>
      </c>
      <c r="P95" s="153" t="s">
        <v>815</v>
      </c>
      <c r="Q95" s="154" t="s">
        <v>683</v>
      </c>
      <c r="R95" s="154" t="s">
        <v>684</v>
      </c>
      <c r="S95" s="251" t="s">
        <v>817</v>
      </c>
    </row>
    <row r="96" spans="1:20" ht="77.25" thickBot="1">
      <c r="A96" s="154" t="s">
        <v>1221</v>
      </c>
      <c r="B96" s="154" t="s">
        <v>823</v>
      </c>
      <c r="C96" s="693">
        <v>6525</v>
      </c>
      <c r="D96" s="149">
        <v>6528</v>
      </c>
      <c r="E96" s="694">
        <v>96</v>
      </c>
      <c r="F96" s="681">
        <v>96</v>
      </c>
      <c r="G96" s="178">
        <v>96</v>
      </c>
      <c r="H96" s="182">
        <v>96</v>
      </c>
      <c r="I96" s="164" t="s">
        <v>260</v>
      </c>
      <c r="J96" s="164" t="s">
        <v>260</v>
      </c>
      <c r="K96" s="179" t="s">
        <v>1090</v>
      </c>
      <c r="L96" s="154" t="s">
        <v>260</v>
      </c>
      <c r="M96" s="154" t="s">
        <v>260</v>
      </c>
      <c r="O96" s="251" t="s">
        <v>814</v>
      </c>
      <c r="P96" s="153" t="s">
        <v>815</v>
      </c>
      <c r="Q96" s="154" t="s">
        <v>693</v>
      </c>
      <c r="R96" s="154" t="s">
        <v>684</v>
      </c>
      <c r="S96" s="251" t="s">
        <v>817</v>
      </c>
    </row>
    <row r="97" spans="1:19" ht="77.25" thickBot="1">
      <c r="A97" s="154" t="s">
        <v>1221</v>
      </c>
      <c r="B97" s="154" t="s">
        <v>824</v>
      </c>
      <c r="C97" s="693">
        <v>6525</v>
      </c>
      <c r="D97" s="149">
        <v>6529</v>
      </c>
      <c r="E97" s="694">
        <v>63</v>
      </c>
      <c r="F97" s="681">
        <v>63</v>
      </c>
      <c r="G97" s="178">
        <v>63</v>
      </c>
      <c r="H97" s="182">
        <v>63</v>
      </c>
      <c r="I97" s="164" t="s">
        <v>260</v>
      </c>
      <c r="J97" s="164" t="s">
        <v>260</v>
      </c>
      <c r="K97" s="179" t="s">
        <v>1090</v>
      </c>
      <c r="L97" s="154" t="s">
        <v>260</v>
      </c>
      <c r="M97" s="154" t="s">
        <v>260</v>
      </c>
      <c r="O97" s="251" t="s">
        <v>814</v>
      </c>
      <c r="P97" s="153" t="s">
        <v>815</v>
      </c>
      <c r="Q97" s="154" t="s">
        <v>695</v>
      </c>
      <c r="R97" s="154" t="s">
        <v>684</v>
      </c>
      <c r="S97" s="251" t="s">
        <v>817</v>
      </c>
    </row>
    <row r="98" spans="1:19" ht="77.25" thickBot="1">
      <c r="A98" s="154" t="s">
        <v>1221</v>
      </c>
      <c r="B98" s="154" t="s">
        <v>825</v>
      </c>
      <c r="C98" s="693">
        <v>6525</v>
      </c>
      <c r="D98" s="149">
        <v>6526</v>
      </c>
      <c r="E98" s="694">
        <v>94</v>
      </c>
      <c r="F98" s="681">
        <v>94</v>
      </c>
      <c r="G98" s="178">
        <v>94</v>
      </c>
      <c r="H98" s="182">
        <v>94</v>
      </c>
      <c r="I98" s="164" t="s">
        <v>260</v>
      </c>
      <c r="J98" s="164" t="s">
        <v>260</v>
      </c>
      <c r="K98" s="179" t="s">
        <v>1090</v>
      </c>
      <c r="L98" s="154" t="s">
        <v>260</v>
      </c>
      <c r="M98" s="154" t="s">
        <v>260</v>
      </c>
      <c r="O98" s="251" t="s">
        <v>814</v>
      </c>
      <c r="P98" s="153" t="s">
        <v>815</v>
      </c>
      <c r="Q98" s="154" t="s">
        <v>816</v>
      </c>
      <c r="R98" s="154" t="s">
        <v>684</v>
      </c>
      <c r="S98" s="251" t="s">
        <v>817</v>
      </c>
    </row>
    <row r="99" spans="1:19" ht="77.25" thickBot="1">
      <c r="A99" s="154" t="s">
        <v>1221</v>
      </c>
      <c r="B99" s="154" t="s">
        <v>826</v>
      </c>
      <c r="C99" s="693">
        <v>6525</v>
      </c>
      <c r="D99" s="149">
        <v>6527</v>
      </c>
      <c r="E99" s="694">
        <v>94</v>
      </c>
      <c r="F99" s="681">
        <v>94</v>
      </c>
      <c r="G99" s="178">
        <v>94</v>
      </c>
      <c r="H99" s="182">
        <v>94</v>
      </c>
      <c r="I99" s="164" t="s">
        <v>260</v>
      </c>
      <c r="J99" s="164" t="s">
        <v>260</v>
      </c>
      <c r="K99" s="179" t="s">
        <v>1090</v>
      </c>
      <c r="L99" s="154" t="s">
        <v>260</v>
      </c>
      <c r="M99" s="154" t="s">
        <v>260</v>
      </c>
      <c r="O99" s="251" t="s">
        <v>814</v>
      </c>
      <c r="P99" s="153" t="s">
        <v>815</v>
      </c>
      <c r="Q99" s="154" t="s">
        <v>683</v>
      </c>
      <c r="R99" s="154" t="s">
        <v>684</v>
      </c>
      <c r="S99" s="251" t="s">
        <v>817</v>
      </c>
    </row>
    <row r="100" spans="1:19" ht="77.25" thickBot="1">
      <c r="A100" s="154" t="s">
        <v>1221</v>
      </c>
      <c r="B100" s="154" t="s">
        <v>827</v>
      </c>
      <c r="C100" s="693">
        <v>6525</v>
      </c>
      <c r="D100" s="149">
        <v>6528</v>
      </c>
      <c r="E100" s="694">
        <v>142</v>
      </c>
      <c r="F100" s="681">
        <v>142</v>
      </c>
      <c r="G100" s="178">
        <v>142</v>
      </c>
      <c r="H100" s="182">
        <v>142</v>
      </c>
      <c r="I100" s="164" t="s">
        <v>260</v>
      </c>
      <c r="J100" s="164" t="s">
        <v>260</v>
      </c>
      <c r="K100" s="179" t="s">
        <v>1090</v>
      </c>
      <c r="L100" s="154" t="s">
        <v>260</v>
      </c>
      <c r="M100" s="154" t="s">
        <v>260</v>
      </c>
      <c r="O100" s="251" t="s">
        <v>814</v>
      </c>
      <c r="P100" s="153" t="s">
        <v>815</v>
      </c>
      <c r="Q100" s="154" t="s">
        <v>693</v>
      </c>
      <c r="R100" s="154" t="s">
        <v>684</v>
      </c>
      <c r="S100" s="251" t="s">
        <v>817</v>
      </c>
    </row>
    <row r="101" spans="1:19" ht="77.25" thickBot="1">
      <c r="A101" s="154" t="s">
        <v>1221</v>
      </c>
      <c r="B101" s="154" t="s">
        <v>828</v>
      </c>
      <c r="C101" s="693">
        <v>6525</v>
      </c>
      <c r="D101" s="149">
        <v>6529</v>
      </c>
      <c r="E101" s="694">
        <v>94</v>
      </c>
      <c r="F101" s="681">
        <v>94</v>
      </c>
      <c r="G101" s="178">
        <v>94</v>
      </c>
      <c r="H101" s="182">
        <v>94</v>
      </c>
      <c r="I101" s="164" t="s">
        <v>260</v>
      </c>
      <c r="J101" s="164" t="s">
        <v>260</v>
      </c>
      <c r="K101" s="179" t="s">
        <v>1090</v>
      </c>
      <c r="L101" s="154" t="s">
        <v>260</v>
      </c>
      <c r="M101" s="154" t="s">
        <v>260</v>
      </c>
      <c r="O101" s="251" t="s">
        <v>814</v>
      </c>
      <c r="P101" s="153" t="s">
        <v>815</v>
      </c>
      <c r="Q101" s="154" t="s">
        <v>695</v>
      </c>
      <c r="R101" s="154" t="s">
        <v>684</v>
      </c>
      <c r="S101" s="251" t="s">
        <v>817</v>
      </c>
    </row>
    <row r="102" spans="1:19" ht="77.25" thickBot="1">
      <c r="A102" s="154" t="s">
        <v>1221</v>
      </c>
      <c r="B102" s="154" t="s">
        <v>829</v>
      </c>
      <c r="C102" s="693">
        <v>6525</v>
      </c>
      <c r="D102" s="149">
        <v>6526</v>
      </c>
      <c r="E102" s="694">
        <v>125</v>
      </c>
      <c r="F102" s="681">
        <v>125</v>
      </c>
      <c r="G102" s="178">
        <v>125</v>
      </c>
      <c r="H102" s="182">
        <v>125</v>
      </c>
      <c r="I102" s="164" t="s">
        <v>260</v>
      </c>
      <c r="J102" s="164" t="s">
        <v>260</v>
      </c>
      <c r="K102" s="179" t="s">
        <v>1090</v>
      </c>
      <c r="L102" s="154" t="s">
        <v>260</v>
      </c>
      <c r="M102" s="154" t="s">
        <v>260</v>
      </c>
      <c r="O102" s="251" t="s">
        <v>814</v>
      </c>
      <c r="P102" s="153" t="s">
        <v>815</v>
      </c>
      <c r="Q102" s="154" t="s">
        <v>816</v>
      </c>
      <c r="R102" s="154" t="s">
        <v>684</v>
      </c>
      <c r="S102" s="251" t="s">
        <v>817</v>
      </c>
    </row>
    <row r="103" spans="1:19" ht="77.25" thickBot="1">
      <c r="A103" s="154" t="s">
        <v>1221</v>
      </c>
      <c r="B103" s="154" t="s">
        <v>830</v>
      </c>
      <c r="C103" s="693">
        <v>6525</v>
      </c>
      <c r="D103" s="149">
        <v>6527</v>
      </c>
      <c r="E103" s="694">
        <v>125</v>
      </c>
      <c r="F103" s="681">
        <v>125</v>
      </c>
      <c r="G103" s="178">
        <v>125</v>
      </c>
      <c r="H103" s="182">
        <v>125</v>
      </c>
      <c r="I103" s="164" t="s">
        <v>260</v>
      </c>
      <c r="J103" s="164" t="s">
        <v>260</v>
      </c>
      <c r="K103" s="179" t="s">
        <v>1090</v>
      </c>
      <c r="L103" s="154" t="s">
        <v>260</v>
      </c>
      <c r="M103" s="154" t="s">
        <v>260</v>
      </c>
      <c r="O103" s="251" t="s">
        <v>814</v>
      </c>
      <c r="P103" s="153" t="s">
        <v>815</v>
      </c>
      <c r="Q103" s="154" t="s">
        <v>683</v>
      </c>
      <c r="R103" s="154" t="s">
        <v>684</v>
      </c>
      <c r="S103" s="251" t="s">
        <v>817</v>
      </c>
    </row>
    <row r="104" spans="1:19" ht="77.25" thickBot="1">
      <c r="A104" s="154" t="s">
        <v>1221</v>
      </c>
      <c r="B104" s="154" t="s">
        <v>831</v>
      </c>
      <c r="C104" s="693">
        <v>6525</v>
      </c>
      <c r="D104" s="149">
        <v>6528</v>
      </c>
      <c r="E104" s="694">
        <v>189</v>
      </c>
      <c r="F104" s="681">
        <v>189</v>
      </c>
      <c r="G104" s="178">
        <v>189</v>
      </c>
      <c r="H104" s="182">
        <v>189</v>
      </c>
      <c r="I104" s="164" t="s">
        <v>260</v>
      </c>
      <c r="J104" s="164" t="s">
        <v>260</v>
      </c>
      <c r="K104" s="179" t="s">
        <v>1090</v>
      </c>
      <c r="L104" s="154" t="s">
        <v>260</v>
      </c>
      <c r="M104" s="154" t="s">
        <v>260</v>
      </c>
      <c r="O104" s="251" t="s">
        <v>814</v>
      </c>
      <c r="P104" s="153" t="s">
        <v>815</v>
      </c>
      <c r="Q104" s="154" t="s">
        <v>693</v>
      </c>
      <c r="R104" s="154" t="s">
        <v>684</v>
      </c>
      <c r="S104" s="251" t="s">
        <v>817</v>
      </c>
    </row>
    <row r="105" spans="1:19" ht="77.25" thickBot="1">
      <c r="A105" s="154" t="s">
        <v>1221</v>
      </c>
      <c r="B105" s="154" t="s">
        <v>832</v>
      </c>
      <c r="C105" s="693">
        <v>6525</v>
      </c>
      <c r="D105" s="149">
        <v>6529</v>
      </c>
      <c r="E105" s="694">
        <v>125</v>
      </c>
      <c r="F105" s="681">
        <v>125</v>
      </c>
      <c r="G105" s="178">
        <v>125</v>
      </c>
      <c r="H105" s="182">
        <v>125</v>
      </c>
      <c r="I105" s="164" t="s">
        <v>260</v>
      </c>
      <c r="J105" s="164" t="s">
        <v>260</v>
      </c>
      <c r="K105" s="179" t="s">
        <v>1090</v>
      </c>
      <c r="L105" s="154" t="s">
        <v>260</v>
      </c>
      <c r="M105" s="154" t="s">
        <v>260</v>
      </c>
      <c r="O105" s="251" t="s">
        <v>814</v>
      </c>
      <c r="P105" s="153" t="s">
        <v>815</v>
      </c>
      <c r="Q105" s="154" t="s">
        <v>695</v>
      </c>
      <c r="R105" s="154" t="s">
        <v>684</v>
      </c>
      <c r="S105" s="251" t="s">
        <v>817</v>
      </c>
    </row>
    <row r="106" spans="1:19" ht="77.25" thickBot="1">
      <c r="A106" s="154" t="s">
        <v>1221</v>
      </c>
      <c r="B106" s="154" t="s">
        <v>833</v>
      </c>
      <c r="C106" s="693">
        <v>6525</v>
      </c>
      <c r="D106" s="149">
        <v>6526</v>
      </c>
      <c r="E106" s="694">
        <v>156</v>
      </c>
      <c r="F106" s="681">
        <v>156</v>
      </c>
      <c r="G106" s="178">
        <v>156</v>
      </c>
      <c r="H106" s="182">
        <v>156</v>
      </c>
      <c r="I106" s="164" t="s">
        <v>260</v>
      </c>
      <c r="J106" s="164" t="s">
        <v>260</v>
      </c>
      <c r="K106" s="179" t="s">
        <v>1090</v>
      </c>
      <c r="L106" s="154" t="s">
        <v>260</v>
      </c>
      <c r="M106" s="154" t="s">
        <v>260</v>
      </c>
      <c r="O106" s="251" t="s">
        <v>814</v>
      </c>
      <c r="P106" s="153" t="s">
        <v>815</v>
      </c>
      <c r="Q106" s="154" t="s">
        <v>816</v>
      </c>
      <c r="R106" s="154" t="s">
        <v>684</v>
      </c>
      <c r="S106" s="251" t="s">
        <v>817</v>
      </c>
    </row>
    <row r="107" spans="1:19" ht="77.25" thickBot="1">
      <c r="A107" s="154" t="s">
        <v>1221</v>
      </c>
      <c r="B107" s="154" t="s">
        <v>834</v>
      </c>
      <c r="C107" s="693">
        <v>6525</v>
      </c>
      <c r="D107" s="149">
        <v>6527</v>
      </c>
      <c r="E107" s="694">
        <v>156</v>
      </c>
      <c r="F107" s="681">
        <v>156</v>
      </c>
      <c r="G107" s="178">
        <v>156</v>
      </c>
      <c r="H107" s="182">
        <v>156</v>
      </c>
      <c r="I107" s="164" t="s">
        <v>260</v>
      </c>
      <c r="J107" s="164" t="s">
        <v>260</v>
      </c>
      <c r="K107" s="179" t="s">
        <v>1090</v>
      </c>
      <c r="L107" s="154" t="s">
        <v>260</v>
      </c>
      <c r="M107" s="154" t="s">
        <v>260</v>
      </c>
      <c r="O107" s="251" t="s">
        <v>814</v>
      </c>
      <c r="P107" s="153" t="s">
        <v>815</v>
      </c>
      <c r="Q107" s="154" t="s">
        <v>683</v>
      </c>
      <c r="R107" s="154" t="s">
        <v>684</v>
      </c>
      <c r="S107" s="251" t="s">
        <v>817</v>
      </c>
    </row>
    <row r="108" spans="1:19" ht="77.25" thickBot="1">
      <c r="A108" s="154" t="s">
        <v>1221</v>
      </c>
      <c r="B108" s="154" t="s">
        <v>835</v>
      </c>
      <c r="C108" s="693">
        <v>6525</v>
      </c>
      <c r="D108" s="149">
        <v>6528</v>
      </c>
      <c r="E108" s="694">
        <v>236</v>
      </c>
      <c r="F108" s="681">
        <v>236</v>
      </c>
      <c r="G108" s="178">
        <v>236</v>
      </c>
      <c r="H108" s="182">
        <v>236</v>
      </c>
      <c r="I108" s="164" t="s">
        <v>260</v>
      </c>
      <c r="J108" s="164" t="s">
        <v>260</v>
      </c>
      <c r="K108" s="179" t="s">
        <v>1090</v>
      </c>
      <c r="L108" s="154" t="s">
        <v>260</v>
      </c>
      <c r="M108" s="154" t="s">
        <v>260</v>
      </c>
      <c r="O108" s="251" t="s">
        <v>814</v>
      </c>
      <c r="P108" s="153" t="s">
        <v>815</v>
      </c>
      <c r="Q108" s="154" t="s">
        <v>693</v>
      </c>
      <c r="R108" s="154" t="s">
        <v>684</v>
      </c>
      <c r="S108" s="251" t="s">
        <v>817</v>
      </c>
    </row>
    <row r="109" spans="1:19" ht="77.25" thickBot="1">
      <c r="A109" s="154" t="s">
        <v>1221</v>
      </c>
      <c r="B109" s="154" t="s">
        <v>836</v>
      </c>
      <c r="C109" s="693">
        <v>6525</v>
      </c>
      <c r="D109" s="149">
        <v>6529</v>
      </c>
      <c r="E109" s="694">
        <v>156</v>
      </c>
      <c r="F109" s="681">
        <v>156</v>
      </c>
      <c r="G109" s="178">
        <v>156</v>
      </c>
      <c r="H109" s="182">
        <v>156</v>
      </c>
      <c r="I109" s="164" t="s">
        <v>260</v>
      </c>
      <c r="J109" s="164" t="s">
        <v>260</v>
      </c>
      <c r="K109" s="179" t="s">
        <v>1090</v>
      </c>
      <c r="L109" s="154" t="s">
        <v>260</v>
      </c>
      <c r="M109" s="154" t="s">
        <v>260</v>
      </c>
      <c r="O109" s="251" t="s">
        <v>814</v>
      </c>
      <c r="P109" s="153" t="s">
        <v>815</v>
      </c>
      <c r="Q109" s="154" t="s">
        <v>695</v>
      </c>
      <c r="R109" s="154" t="s">
        <v>684</v>
      </c>
      <c r="S109" s="251" t="s">
        <v>817</v>
      </c>
    </row>
    <row r="110" spans="1:19" ht="77.25" thickBot="1">
      <c r="A110" s="154" t="s">
        <v>1221</v>
      </c>
      <c r="B110" s="154" t="s">
        <v>837</v>
      </c>
      <c r="C110" s="693">
        <v>6525</v>
      </c>
      <c r="D110" s="149">
        <v>6526</v>
      </c>
      <c r="E110" s="695">
        <v>187</v>
      </c>
      <c r="F110" s="681">
        <v>187</v>
      </c>
      <c r="G110" s="178">
        <v>187</v>
      </c>
      <c r="H110" s="182">
        <v>187</v>
      </c>
      <c r="I110" s="164" t="s">
        <v>260</v>
      </c>
      <c r="J110" s="164" t="s">
        <v>260</v>
      </c>
      <c r="K110" s="179" t="s">
        <v>1090</v>
      </c>
      <c r="L110" s="154" t="s">
        <v>260</v>
      </c>
      <c r="M110" s="154" t="s">
        <v>260</v>
      </c>
      <c r="O110" s="251" t="s">
        <v>814</v>
      </c>
      <c r="P110" s="153" t="s">
        <v>815</v>
      </c>
      <c r="Q110" s="154" t="s">
        <v>816</v>
      </c>
      <c r="R110" s="154" t="s">
        <v>684</v>
      </c>
      <c r="S110" s="251" t="s">
        <v>817</v>
      </c>
    </row>
    <row r="111" spans="1:19" ht="77.25" thickBot="1">
      <c r="A111" s="154" t="s">
        <v>1221</v>
      </c>
      <c r="B111" s="154" t="s">
        <v>838</v>
      </c>
      <c r="C111" s="693">
        <v>6525</v>
      </c>
      <c r="D111" s="149">
        <v>6527</v>
      </c>
      <c r="E111" s="695">
        <v>187</v>
      </c>
      <c r="F111" s="681">
        <v>187</v>
      </c>
      <c r="G111" s="178">
        <v>187</v>
      </c>
      <c r="H111" s="182">
        <v>187</v>
      </c>
      <c r="I111" s="164" t="s">
        <v>260</v>
      </c>
      <c r="J111" s="164" t="s">
        <v>260</v>
      </c>
      <c r="K111" s="179" t="s">
        <v>1090</v>
      </c>
      <c r="L111" s="154" t="s">
        <v>260</v>
      </c>
      <c r="M111" s="154" t="s">
        <v>260</v>
      </c>
      <c r="O111" s="251" t="s">
        <v>814</v>
      </c>
      <c r="P111" s="153" t="s">
        <v>815</v>
      </c>
      <c r="Q111" s="154" t="s">
        <v>683</v>
      </c>
      <c r="R111" s="154" t="s">
        <v>684</v>
      </c>
      <c r="S111" s="251" t="s">
        <v>817</v>
      </c>
    </row>
    <row r="112" spans="1:19" ht="77.25" thickBot="1">
      <c r="A112" s="154" t="s">
        <v>1221</v>
      </c>
      <c r="B112" s="154" t="s">
        <v>839</v>
      </c>
      <c r="C112" s="693">
        <v>6525</v>
      </c>
      <c r="D112" s="149">
        <v>6528</v>
      </c>
      <c r="E112" s="694">
        <v>284</v>
      </c>
      <c r="F112" s="681">
        <v>284</v>
      </c>
      <c r="G112" s="178">
        <v>284</v>
      </c>
      <c r="H112" s="182">
        <v>284</v>
      </c>
      <c r="I112" s="164" t="s">
        <v>260</v>
      </c>
      <c r="J112" s="164" t="s">
        <v>260</v>
      </c>
      <c r="K112" s="179" t="s">
        <v>1090</v>
      </c>
      <c r="L112" s="154" t="s">
        <v>260</v>
      </c>
      <c r="M112" s="154" t="s">
        <v>260</v>
      </c>
      <c r="O112" s="251" t="s">
        <v>814</v>
      </c>
      <c r="P112" s="153" t="s">
        <v>815</v>
      </c>
      <c r="Q112" s="154" t="s">
        <v>693</v>
      </c>
      <c r="R112" s="154" t="s">
        <v>684</v>
      </c>
      <c r="S112" s="251" t="s">
        <v>817</v>
      </c>
    </row>
    <row r="113" spans="1:20" ht="77.25" thickBot="1">
      <c r="A113" s="154" t="s">
        <v>1221</v>
      </c>
      <c r="B113" s="154" t="s">
        <v>840</v>
      </c>
      <c r="C113" s="693">
        <v>6525</v>
      </c>
      <c r="D113" s="149">
        <v>6529</v>
      </c>
      <c r="E113" s="695">
        <v>187</v>
      </c>
      <c r="F113" s="681">
        <v>187</v>
      </c>
      <c r="G113" s="178">
        <v>187</v>
      </c>
      <c r="H113" s="182">
        <v>187</v>
      </c>
      <c r="I113" s="164" t="s">
        <v>260</v>
      </c>
      <c r="J113" s="164" t="s">
        <v>260</v>
      </c>
      <c r="K113" s="179" t="s">
        <v>1090</v>
      </c>
      <c r="L113" s="154" t="s">
        <v>260</v>
      </c>
      <c r="M113" s="154" t="s">
        <v>260</v>
      </c>
      <c r="O113" s="251" t="s">
        <v>814</v>
      </c>
      <c r="P113" s="153" t="s">
        <v>815</v>
      </c>
      <c r="Q113" s="154" t="s">
        <v>695</v>
      </c>
      <c r="R113" s="154" t="s">
        <v>684</v>
      </c>
      <c r="S113" s="251" t="s">
        <v>817</v>
      </c>
    </row>
    <row r="114" spans="1:20" ht="13.5" thickBot="1">
      <c r="A114" s="154" t="s">
        <v>1221</v>
      </c>
      <c r="B114" s="154" t="s">
        <v>1263</v>
      </c>
      <c r="C114" s="690" t="s">
        <v>1238</v>
      </c>
      <c r="D114" s="690" t="s">
        <v>1238</v>
      </c>
      <c r="E114" s="695"/>
      <c r="F114" s="681"/>
      <c r="G114" s="158"/>
      <c r="H114" s="159"/>
      <c r="I114" s="164" t="s">
        <v>260</v>
      </c>
      <c r="J114" s="164" t="s">
        <v>261</v>
      </c>
      <c r="K114" s="179" t="s">
        <v>1090</v>
      </c>
      <c r="L114" s="154" t="s">
        <v>261</v>
      </c>
      <c r="M114" s="154" t="s">
        <v>261</v>
      </c>
      <c r="O114" s="184" t="s">
        <v>841</v>
      </c>
      <c r="P114" s="154"/>
      <c r="Q114" s="154"/>
      <c r="R114" s="154"/>
      <c r="S114" s="185"/>
    </row>
    <row r="115" spans="1:20" ht="15.75" thickBot="1">
      <c r="A115" s="154" t="s">
        <v>1221</v>
      </c>
      <c r="B115" s="154" t="s">
        <v>1262</v>
      </c>
      <c r="C115" s="704">
        <v>7520</v>
      </c>
      <c r="D115" s="704">
        <v>7520</v>
      </c>
      <c r="E115" s="695"/>
      <c r="F115" s="681"/>
      <c r="G115" s="158"/>
      <c r="H115" s="159"/>
      <c r="I115" s="164" t="s">
        <v>260</v>
      </c>
      <c r="J115" s="164" t="s">
        <v>261</v>
      </c>
      <c r="K115" s="179" t="s">
        <v>1090</v>
      </c>
      <c r="L115" s="154" t="s">
        <v>261</v>
      </c>
      <c r="M115" s="154" t="s">
        <v>261</v>
      </c>
      <c r="O115" s="185" t="s">
        <v>842</v>
      </c>
      <c r="P115" s="154"/>
      <c r="Q115" s="154"/>
      <c r="R115" s="154"/>
      <c r="S115" s="185"/>
    </row>
    <row r="116" spans="1:20" ht="13.5" thickBot="1">
      <c r="A116" s="154"/>
      <c r="B116" s="181" t="s">
        <v>843</v>
      </c>
      <c r="C116" s="145" t="s">
        <v>2</v>
      </c>
      <c r="D116" s="145" t="s">
        <v>3</v>
      </c>
      <c r="E116" s="240" t="s">
        <v>1212</v>
      </c>
      <c r="F116" s="240" t="s">
        <v>671</v>
      </c>
      <c r="G116" s="146" t="s">
        <v>1213</v>
      </c>
      <c r="H116" s="146" t="s">
        <v>1214</v>
      </c>
      <c r="I116" s="145"/>
      <c r="J116" s="145"/>
      <c r="K116" s="145"/>
      <c r="L116" s="145"/>
      <c r="M116" s="145"/>
      <c r="O116" s="148" t="s">
        <v>844</v>
      </c>
      <c r="P116" s="145"/>
      <c r="Q116" s="145"/>
      <c r="R116" s="145"/>
      <c r="S116" s="145"/>
    </row>
    <row r="117" spans="1:20" ht="77.25" thickBot="1">
      <c r="A117" s="154" t="s">
        <v>1221</v>
      </c>
      <c r="B117" s="154" t="s">
        <v>845</v>
      </c>
      <c r="C117" s="149">
        <v>6530</v>
      </c>
      <c r="D117" s="149">
        <v>6531</v>
      </c>
      <c r="E117" s="263">
        <v>390</v>
      </c>
      <c r="F117" s="241">
        <v>390</v>
      </c>
      <c r="G117" s="158">
        <v>390</v>
      </c>
      <c r="H117" s="159">
        <v>390</v>
      </c>
      <c r="I117" s="164" t="s">
        <v>260</v>
      </c>
      <c r="J117" s="164" t="s">
        <v>260</v>
      </c>
      <c r="K117" s="179" t="s">
        <v>1090</v>
      </c>
      <c r="L117" s="154" t="s">
        <v>260</v>
      </c>
      <c r="M117" s="154" t="s">
        <v>260</v>
      </c>
      <c r="O117" s="251" t="s">
        <v>814</v>
      </c>
      <c r="P117" s="153" t="s">
        <v>815</v>
      </c>
      <c r="Q117" s="154" t="s">
        <v>816</v>
      </c>
      <c r="R117" s="154" t="s">
        <v>684</v>
      </c>
      <c r="S117" s="251" t="s">
        <v>817</v>
      </c>
      <c r="T117" s="183"/>
    </row>
    <row r="118" spans="1:20" ht="77.25" thickBot="1">
      <c r="A118" s="154" t="s">
        <v>1221</v>
      </c>
      <c r="B118" s="154" t="s">
        <v>846</v>
      </c>
      <c r="C118" s="149">
        <v>6530</v>
      </c>
      <c r="D118" s="149">
        <v>6532</v>
      </c>
      <c r="E118" s="263">
        <v>390</v>
      </c>
      <c r="F118" s="241">
        <v>390</v>
      </c>
      <c r="G118" s="158">
        <v>390</v>
      </c>
      <c r="H118" s="159">
        <v>390</v>
      </c>
      <c r="I118" s="164" t="s">
        <v>260</v>
      </c>
      <c r="J118" s="164" t="s">
        <v>260</v>
      </c>
      <c r="K118" s="179" t="s">
        <v>1090</v>
      </c>
      <c r="L118" s="154" t="s">
        <v>260</v>
      </c>
      <c r="M118" s="154" t="s">
        <v>260</v>
      </c>
      <c r="O118" s="251" t="s">
        <v>814</v>
      </c>
      <c r="P118" s="153" t="s">
        <v>815</v>
      </c>
      <c r="Q118" s="154" t="s">
        <v>683</v>
      </c>
      <c r="R118" s="154" t="s">
        <v>684</v>
      </c>
      <c r="S118" s="251" t="s">
        <v>817</v>
      </c>
    </row>
    <row r="119" spans="1:20" ht="77.25" thickBot="1">
      <c r="A119" s="154" t="s">
        <v>1221</v>
      </c>
      <c r="B119" s="154" t="s">
        <v>847</v>
      </c>
      <c r="C119" s="149">
        <v>6530</v>
      </c>
      <c r="D119" s="149">
        <v>6533</v>
      </c>
      <c r="E119" s="263">
        <v>590</v>
      </c>
      <c r="F119" s="241">
        <v>590</v>
      </c>
      <c r="G119" s="158">
        <v>590</v>
      </c>
      <c r="H119" s="159">
        <v>590</v>
      </c>
      <c r="I119" s="164" t="s">
        <v>260</v>
      </c>
      <c r="J119" s="164" t="s">
        <v>260</v>
      </c>
      <c r="K119" s="179" t="s">
        <v>1090</v>
      </c>
      <c r="L119" s="154" t="s">
        <v>260</v>
      </c>
      <c r="M119" s="154" t="s">
        <v>260</v>
      </c>
      <c r="O119" s="251" t="s">
        <v>814</v>
      </c>
      <c r="P119" s="153" t="s">
        <v>815</v>
      </c>
      <c r="Q119" s="154" t="s">
        <v>693</v>
      </c>
      <c r="R119" s="154" t="s">
        <v>684</v>
      </c>
      <c r="S119" s="251" t="s">
        <v>817</v>
      </c>
    </row>
    <row r="120" spans="1:20" ht="77.25" thickBot="1">
      <c r="A120" s="154" t="s">
        <v>1221</v>
      </c>
      <c r="B120" s="154" t="s">
        <v>848</v>
      </c>
      <c r="C120" s="149">
        <v>6530</v>
      </c>
      <c r="D120" s="149">
        <v>6534</v>
      </c>
      <c r="E120" s="263">
        <v>390</v>
      </c>
      <c r="F120" s="241">
        <v>390</v>
      </c>
      <c r="G120" s="158">
        <v>390</v>
      </c>
      <c r="H120" s="159">
        <v>390</v>
      </c>
      <c r="I120" s="164" t="s">
        <v>260</v>
      </c>
      <c r="J120" s="164" t="s">
        <v>260</v>
      </c>
      <c r="K120" s="179" t="s">
        <v>1090</v>
      </c>
      <c r="L120" s="154" t="s">
        <v>260</v>
      </c>
      <c r="M120" s="154" t="s">
        <v>260</v>
      </c>
      <c r="O120" s="251" t="s">
        <v>814</v>
      </c>
      <c r="P120" s="153" t="s">
        <v>815</v>
      </c>
      <c r="Q120" s="154" t="s">
        <v>695</v>
      </c>
      <c r="R120" s="154" t="s">
        <v>684</v>
      </c>
      <c r="S120" s="251" t="s">
        <v>817</v>
      </c>
    </row>
    <row r="121" spans="1:20" ht="77.25" thickBot="1">
      <c r="A121" s="154" t="s">
        <v>1221</v>
      </c>
      <c r="B121" s="154" t="s">
        <v>849</v>
      </c>
      <c r="C121" s="149">
        <v>6530</v>
      </c>
      <c r="D121" s="149">
        <v>6531</v>
      </c>
      <c r="E121" s="263">
        <v>630</v>
      </c>
      <c r="F121" s="241">
        <v>630</v>
      </c>
      <c r="G121" s="158">
        <v>630</v>
      </c>
      <c r="H121" s="159">
        <v>630</v>
      </c>
      <c r="I121" s="164" t="s">
        <v>260</v>
      </c>
      <c r="J121" s="164" t="s">
        <v>260</v>
      </c>
      <c r="K121" s="179" t="s">
        <v>1090</v>
      </c>
      <c r="L121" s="154" t="s">
        <v>260</v>
      </c>
      <c r="M121" s="154" t="s">
        <v>260</v>
      </c>
      <c r="O121" s="251" t="s">
        <v>814</v>
      </c>
      <c r="P121" s="153" t="s">
        <v>815</v>
      </c>
      <c r="Q121" s="154" t="s">
        <v>816</v>
      </c>
      <c r="R121" s="154" t="s">
        <v>684</v>
      </c>
      <c r="S121" s="251" t="s">
        <v>817</v>
      </c>
    </row>
    <row r="122" spans="1:20" ht="77.25" thickBot="1">
      <c r="A122" s="154" t="s">
        <v>1221</v>
      </c>
      <c r="B122" s="154" t="s">
        <v>850</v>
      </c>
      <c r="C122" s="149">
        <v>6530</v>
      </c>
      <c r="D122" s="149">
        <v>6532</v>
      </c>
      <c r="E122" s="263">
        <v>630</v>
      </c>
      <c r="F122" s="241">
        <v>630</v>
      </c>
      <c r="G122" s="158">
        <v>630</v>
      </c>
      <c r="H122" s="159">
        <v>630</v>
      </c>
      <c r="I122" s="164" t="s">
        <v>260</v>
      </c>
      <c r="J122" s="164" t="s">
        <v>260</v>
      </c>
      <c r="K122" s="179" t="s">
        <v>1090</v>
      </c>
      <c r="L122" s="154" t="s">
        <v>260</v>
      </c>
      <c r="M122" s="154" t="s">
        <v>260</v>
      </c>
      <c r="O122" s="251" t="s">
        <v>814</v>
      </c>
      <c r="P122" s="153" t="s">
        <v>815</v>
      </c>
      <c r="Q122" s="154" t="s">
        <v>683</v>
      </c>
      <c r="R122" s="154" t="s">
        <v>684</v>
      </c>
      <c r="S122" s="251" t="s">
        <v>817</v>
      </c>
    </row>
    <row r="123" spans="1:20" ht="77.25" thickBot="1">
      <c r="A123" s="154" t="s">
        <v>1221</v>
      </c>
      <c r="B123" s="154" t="s">
        <v>851</v>
      </c>
      <c r="C123" s="149">
        <v>6530</v>
      </c>
      <c r="D123" s="149">
        <v>6533</v>
      </c>
      <c r="E123" s="263">
        <v>960</v>
      </c>
      <c r="F123" s="241">
        <v>960</v>
      </c>
      <c r="G123" s="158">
        <v>960</v>
      </c>
      <c r="H123" s="159">
        <v>960</v>
      </c>
      <c r="I123" s="164" t="s">
        <v>260</v>
      </c>
      <c r="J123" s="164" t="s">
        <v>260</v>
      </c>
      <c r="K123" s="179" t="s">
        <v>1090</v>
      </c>
      <c r="L123" s="154" t="s">
        <v>260</v>
      </c>
      <c r="M123" s="154" t="s">
        <v>260</v>
      </c>
      <c r="O123" s="251" t="s">
        <v>814</v>
      </c>
      <c r="P123" s="153" t="s">
        <v>815</v>
      </c>
      <c r="Q123" s="154" t="s">
        <v>693</v>
      </c>
      <c r="R123" s="154" t="s">
        <v>684</v>
      </c>
      <c r="S123" s="251" t="s">
        <v>817</v>
      </c>
    </row>
    <row r="124" spans="1:20" ht="77.25" thickBot="1">
      <c r="A124" s="154" t="s">
        <v>1221</v>
      </c>
      <c r="B124" s="154" t="s">
        <v>852</v>
      </c>
      <c r="C124" s="149">
        <v>6530</v>
      </c>
      <c r="D124" s="149">
        <v>6534</v>
      </c>
      <c r="E124" s="263">
        <v>630</v>
      </c>
      <c r="F124" s="241">
        <v>630</v>
      </c>
      <c r="G124" s="158">
        <v>630</v>
      </c>
      <c r="H124" s="159">
        <v>630</v>
      </c>
      <c r="I124" s="164" t="s">
        <v>260</v>
      </c>
      <c r="J124" s="164" t="s">
        <v>260</v>
      </c>
      <c r="K124" s="179" t="s">
        <v>1090</v>
      </c>
      <c r="L124" s="154" t="s">
        <v>260</v>
      </c>
      <c r="M124" s="154" t="s">
        <v>260</v>
      </c>
      <c r="O124" s="251" t="s">
        <v>814</v>
      </c>
      <c r="P124" s="153" t="s">
        <v>815</v>
      </c>
      <c r="Q124" s="154" t="s">
        <v>695</v>
      </c>
      <c r="R124" s="154" t="s">
        <v>684</v>
      </c>
      <c r="S124" s="251" t="s">
        <v>817</v>
      </c>
    </row>
    <row r="125" spans="1:20" ht="77.25" thickBot="1">
      <c r="A125" s="154" t="s">
        <v>1221</v>
      </c>
      <c r="B125" s="154" t="s">
        <v>853</v>
      </c>
      <c r="C125" s="149">
        <v>6530</v>
      </c>
      <c r="D125" s="149">
        <v>6531</v>
      </c>
      <c r="E125" s="263">
        <v>940</v>
      </c>
      <c r="F125" s="241">
        <v>940</v>
      </c>
      <c r="G125" s="158">
        <v>940</v>
      </c>
      <c r="H125" s="159">
        <v>940</v>
      </c>
      <c r="I125" s="164" t="s">
        <v>260</v>
      </c>
      <c r="J125" s="164" t="s">
        <v>260</v>
      </c>
      <c r="K125" s="179" t="s">
        <v>1090</v>
      </c>
      <c r="L125" s="154" t="s">
        <v>260</v>
      </c>
      <c r="M125" s="154" t="s">
        <v>260</v>
      </c>
      <c r="O125" s="251" t="s">
        <v>814</v>
      </c>
      <c r="P125" s="153" t="s">
        <v>815</v>
      </c>
      <c r="Q125" s="154" t="s">
        <v>816</v>
      </c>
      <c r="R125" s="154" t="s">
        <v>684</v>
      </c>
      <c r="S125" s="251" t="s">
        <v>817</v>
      </c>
    </row>
    <row r="126" spans="1:20" ht="77.25" thickBot="1">
      <c r="A126" s="154" t="s">
        <v>1221</v>
      </c>
      <c r="B126" s="154" t="s">
        <v>854</v>
      </c>
      <c r="C126" s="149">
        <v>6530</v>
      </c>
      <c r="D126" s="149">
        <v>6532</v>
      </c>
      <c r="E126" s="263">
        <v>940</v>
      </c>
      <c r="F126" s="241">
        <v>940</v>
      </c>
      <c r="G126" s="158">
        <v>940</v>
      </c>
      <c r="H126" s="159">
        <v>940</v>
      </c>
      <c r="I126" s="164" t="s">
        <v>260</v>
      </c>
      <c r="J126" s="164" t="s">
        <v>260</v>
      </c>
      <c r="K126" s="179" t="s">
        <v>1090</v>
      </c>
      <c r="L126" s="154" t="s">
        <v>260</v>
      </c>
      <c r="M126" s="154" t="s">
        <v>260</v>
      </c>
      <c r="O126" s="251" t="s">
        <v>814</v>
      </c>
      <c r="P126" s="153" t="s">
        <v>815</v>
      </c>
      <c r="Q126" s="154" t="s">
        <v>683</v>
      </c>
      <c r="R126" s="154" t="s">
        <v>684</v>
      </c>
      <c r="S126" s="251" t="s">
        <v>817</v>
      </c>
    </row>
    <row r="127" spans="1:20" ht="77.25" thickBot="1">
      <c r="A127" s="154" t="s">
        <v>1221</v>
      </c>
      <c r="B127" s="154" t="s">
        <v>855</v>
      </c>
      <c r="C127" s="149">
        <v>6530</v>
      </c>
      <c r="D127" s="149">
        <v>6533</v>
      </c>
      <c r="E127" s="263">
        <v>1420</v>
      </c>
      <c r="F127" s="241">
        <v>1420</v>
      </c>
      <c r="G127" s="158">
        <v>1420</v>
      </c>
      <c r="H127" s="159">
        <v>1420</v>
      </c>
      <c r="I127" s="164" t="s">
        <v>260</v>
      </c>
      <c r="J127" s="164" t="s">
        <v>260</v>
      </c>
      <c r="K127" s="179" t="s">
        <v>1090</v>
      </c>
      <c r="L127" s="154" t="s">
        <v>260</v>
      </c>
      <c r="M127" s="154" t="s">
        <v>260</v>
      </c>
      <c r="O127" s="251" t="s">
        <v>814</v>
      </c>
      <c r="P127" s="153" t="s">
        <v>815</v>
      </c>
      <c r="Q127" s="154" t="s">
        <v>693</v>
      </c>
      <c r="R127" s="154" t="s">
        <v>684</v>
      </c>
      <c r="S127" s="251" t="s">
        <v>817</v>
      </c>
    </row>
    <row r="128" spans="1:20" ht="77.25" thickBot="1">
      <c r="A128" s="154" t="s">
        <v>1221</v>
      </c>
      <c r="B128" s="154" t="s">
        <v>856</v>
      </c>
      <c r="C128" s="149">
        <v>6530</v>
      </c>
      <c r="D128" s="149">
        <v>6534</v>
      </c>
      <c r="E128" s="263">
        <v>940</v>
      </c>
      <c r="F128" s="241">
        <v>940</v>
      </c>
      <c r="G128" s="158">
        <v>940</v>
      </c>
      <c r="H128" s="159">
        <v>940</v>
      </c>
      <c r="I128" s="164" t="s">
        <v>260</v>
      </c>
      <c r="J128" s="164" t="s">
        <v>260</v>
      </c>
      <c r="K128" s="179" t="s">
        <v>1090</v>
      </c>
      <c r="L128" s="154" t="s">
        <v>260</v>
      </c>
      <c r="M128" s="154" t="s">
        <v>260</v>
      </c>
      <c r="O128" s="251" t="s">
        <v>814</v>
      </c>
      <c r="P128" s="153" t="s">
        <v>815</v>
      </c>
      <c r="Q128" s="154" t="s">
        <v>695</v>
      </c>
      <c r="R128" s="154" t="s">
        <v>684</v>
      </c>
      <c r="S128" s="251" t="s">
        <v>817</v>
      </c>
    </row>
    <row r="129" spans="1:19" ht="77.25" thickBot="1">
      <c r="A129" s="154" t="s">
        <v>1221</v>
      </c>
      <c r="B129" s="154" t="s">
        <v>857</v>
      </c>
      <c r="C129" s="149">
        <v>6530</v>
      </c>
      <c r="D129" s="149">
        <v>6531</v>
      </c>
      <c r="E129" s="263">
        <v>1250</v>
      </c>
      <c r="F129" s="241">
        <v>1250</v>
      </c>
      <c r="G129" s="158">
        <v>1250</v>
      </c>
      <c r="H129" s="159">
        <v>1250</v>
      </c>
      <c r="I129" s="164" t="s">
        <v>260</v>
      </c>
      <c r="J129" s="164" t="s">
        <v>260</v>
      </c>
      <c r="K129" s="179" t="s">
        <v>1090</v>
      </c>
      <c r="L129" s="154" t="s">
        <v>260</v>
      </c>
      <c r="M129" s="154" t="s">
        <v>260</v>
      </c>
      <c r="O129" s="251" t="s">
        <v>814</v>
      </c>
      <c r="P129" s="153" t="s">
        <v>815</v>
      </c>
      <c r="Q129" s="154" t="s">
        <v>816</v>
      </c>
      <c r="R129" s="154" t="s">
        <v>684</v>
      </c>
      <c r="S129" s="251" t="s">
        <v>817</v>
      </c>
    </row>
    <row r="130" spans="1:19" ht="77.25" thickBot="1">
      <c r="A130" s="154" t="s">
        <v>1221</v>
      </c>
      <c r="B130" s="154" t="s">
        <v>858</v>
      </c>
      <c r="C130" s="149">
        <v>6530</v>
      </c>
      <c r="D130" s="149">
        <v>6532</v>
      </c>
      <c r="E130" s="263">
        <v>1250</v>
      </c>
      <c r="F130" s="241">
        <v>1250</v>
      </c>
      <c r="G130" s="158">
        <v>1250</v>
      </c>
      <c r="H130" s="159">
        <v>1250</v>
      </c>
      <c r="I130" s="164" t="s">
        <v>260</v>
      </c>
      <c r="J130" s="164" t="s">
        <v>260</v>
      </c>
      <c r="K130" s="179" t="s">
        <v>1090</v>
      </c>
      <c r="L130" s="154" t="s">
        <v>260</v>
      </c>
      <c r="M130" s="154" t="s">
        <v>260</v>
      </c>
      <c r="O130" s="251" t="s">
        <v>814</v>
      </c>
      <c r="P130" s="153" t="s">
        <v>815</v>
      </c>
      <c r="Q130" s="154" t="s">
        <v>683</v>
      </c>
      <c r="R130" s="154" t="s">
        <v>684</v>
      </c>
      <c r="S130" s="251" t="s">
        <v>817</v>
      </c>
    </row>
    <row r="131" spans="1:19" ht="77.25" thickBot="1">
      <c r="A131" s="154" t="s">
        <v>1221</v>
      </c>
      <c r="B131" s="154" t="s">
        <v>859</v>
      </c>
      <c r="C131" s="149">
        <v>6530</v>
      </c>
      <c r="D131" s="149">
        <v>6533</v>
      </c>
      <c r="E131" s="263">
        <v>1890</v>
      </c>
      <c r="F131" s="241">
        <v>1890</v>
      </c>
      <c r="G131" s="158">
        <v>1890</v>
      </c>
      <c r="H131" s="159">
        <v>1890</v>
      </c>
      <c r="I131" s="164" t="s">
        <v>260</v>
      </c>
      <c r="J131" s="164" t="s">
        <v>260</v>
      </c>
      <c r="K131" s="179" t="s">
        <v>1090</v>
      </c>
      <c r="L131" s="154" t="s">
        <v>260</v>
      </c>
      <c r="M131" s="154" t="s">
        <v>260</v>
      </c>
      <c r="O131" s="251" t="s">
        <v>814</v>
      </c>
      <c r="P131" s="153" t="s">
        <v>815</v>
      </c>
      <c r="Q131" s="154" t="s">
        <v>693</v>
      </c>
      <c r="R131" s="154" t="s">
        <v>684</v>
      </c>
      <c r="S131" s="251" t="s">
        <v>817</v>
      </c>
    </row>
    <row r="132" spans="1:19" ht="77.25" thickBot="1">
      <c r="A132" s="154" t="s">
        <v>1221</v>
      </c>
      <c r="B132" s="154" t="s">
        <v>860</v>
      </c>
      <c r="C132" s="149">
        <v>6530</v>
      </c>
      <c r="D132" s="149">
        <v>6534</v>
      </c>
      <c r="E132" s="263">
        <v>1250</v>
      </c>
      <c r="F132" s="241">
        <v>1250</v>
      </c>
      <c r="G132" s="158">
        <v>1250</v>
      </c>
      <c r="H132" s="159">
        <v>1250</v>
      </c>
      <c r="I132" s="164" t="s">
        <v>260</v>
      </c>
      <c r="J132" s="164" t="s">
        <v>260</v>
      </c>
      <c r="K132" s="179" t="s">
        <v>1090</v>
      </c>
      <c r="L132" s="154" t="s">
        <v>260</v>
      </c>
      <c r="M132" s="154" t="s">
        <v>260</v>
      </c>
      <c r="O132" s="251" t="s">
        <v>814</v>
      </c>
      <c r="P132" s="153" t="s">
        <v>815</v>
      </c>
      <c r="Q132" s="154" t="s">
        <v>695</v>
      </c>
      <c r="R132" s="154" t="s">
        <v>684</v>
      </c>
      <c r="S132" s="251" t="s">
        <v>817</v>
      </c>
    </row>
    <row r="133" spans="1:19" ht="77.25" thickBot="1">
      <c r="A133" s="154" t="s">
        <v>1221</v>
      </c>
      <c r="B133" s="154" t="s">
        <v>861</v>
      </c>
      <c r="C133" s="149">
        <v>6530</v>
      </c>
      <c r="D133" s="149">
        <v>6531</v>
      </c>
      <c r="E133" s="263">
        <v>1560</v>
      </c>
      <c r="F133" s="241">
        <v>1560</v>
      </c>
      <c r="G133" s="158">
        <v>1560</v>
      </c>
      <c r="H133" s="159">
        <v>1560</v>
      </c>
      <c r="I133" s="164" t="s">
        <v>260</v>
      </c>
      <c r="J133" s="164" t="s">
        <v>260</v>
      </c>
      <c r="K133" s="179" t="s">
        <v>1090</v>
      </c>
      <c r="L133" s="154" t="s">
        <v>260</v>
      </c>
      <c r="M133" s="154" t="s">
        <v>260</v>
      </c>
      <c r="O133" s="251" t="s">
        <v>814</v>
      </c>
      <c r="P133" s="153" t="s">
        <v>815</v>
      </c>
      <c r="Q133" s="154" t="s">
        <v>816</v>
      </c>
      <c r="R133" s="154" t="s">
        <v>684</v>
      </c>
      <c r="S133" s="251" t="s">
        <v>817</v>
      </c>
    </row>
    <row r="134" spans="1:19" ht="77.25" thickBot="1">
      <c r="A134" s="154" t="s">
        <v>1221</v>
      </c>
      <c r="B134" s="154" t="s">
        <v>862</v>
      </c>
      <c r="C134" s="149">
        <v>6530</v>
      </c>
      <c r="D134" s="149">
        <v>6532</v>
      </c>
      <c r="E134" s="263">
        <v>1560</v>
      </c>
      <c r="F134" s="241">
        <v>1560</v>
      </c>
      <c r="G134" s="158">
        <v>1560</v>
      </c>
      <c r="H134" s="159">
        <v>1560</v>
      </c>
      <c r="I134" s="164" t="s">
        <v>260</v>
      </c>
      <c r="J134" s="164" t="s">
        <v>260</v>
      </c>
      <c r="K134" s="179" t="s">
        <v>1090</v>
      </c>
      <c r="L134" s="154" t="s">
        <v>260</v>
      </c>
      <c r="M134" s="154" t="s">
        <v>260</v>
      </c>
      <c r="O134" s="251" t="s">
        <v>814</v>
      </c>
      <c r="P134" s="153" t="s">
        <v>815</v>
      </c>
      <c r="Q134" s="154" t="s">
        <v>683</v>
      </c>
      <c r="R134" s="154" t="s">
        <v>684</v>
      </c>
      <c r="S134" s="251" t="s">
        <v>817</v>
      </c>
    </row>
    <row r="135" spans="1:19" ht="77.25" thickBot="1">
      <c r="A135" s="154" t="s">
        <v>1221</v>
      </c>
      <c r="B135" s="154" t="s">
        <v>863</v>
      </c>
      <c r="C135" s="149">
        <v>6530</v>
      </c>
      <c r="D135" s="149">
        <v>6533</v>
      </c>
      <c r="E135" s="263">
        <v>2360</v>
      </c>
      <c r="F135" s="241">
        <v>2360</v>
      </c>
      <c r="G135" s="158">
        <v>2360</v>
      </c>
      <c r="H135" s="159">
        <v>2360</v>
      </c>
      <c r="I135" s="164" t="s">
        <v>260</v>
      </c>
      <c r="J135" s="164" t="s">
        <v>260</v>
      </c>
      <c r="K135" s="179" t="s">
        <v>1090</v>
      </c>
      <c r="L135" s="154" t="s">
        <v>260</v>
      </c>
      <c r="M135" s="154" t="s">
        <v>260</v>
      </c>
      <c r="O135" s="251" t="s">
        <v>814</v>
      </c>
      <c r="P135" s="153" t="s">
        <v>815</v>
      </c>
      <c r="Q135" s="154" t="s">
        <v>693</v>
      </c>
      <c r="R135" s="154" t="s">
        <v>684</v>
      </c>
      <c r="S135" s="251" t="s">
        <v>817</v>
      </c>
    </row>
    <row r="136" spans="1:19" ht="77.25" thickBot="1">
      <c r="A136" s="154" t="s">
        <v>1221</v>
      </c>
      <c r="B136" s="154" t="s">
        <v>864</v>
      </c>
      <c r="C136" s="149">
        <v>6530</v>
      </c>
      <c r="D136" s="149">
        <v>6534</v>
      </c>
      <c r="E136" s="263">
        <v>1560</v>
      </c>
      <c r="F136" s="241">
        <v>1560</v>
      </c>
      <c r="G136" s="158">
        <v>1560</v>
      </c>
      <c r="H136" s="159">
        <v>1560</v>
      </c>
      <c r="I136" s="164" t="s">
        <v>260</v>
      </c>
      <c r="J136" s="164" t="s">
        <v>260</v>
      </c>
      <c r="K136" s="179" t="s">
        <v>1090</v>
      </c>
      <c r="L136" s="154" t="s">
        <v>260</v>
      </c>
      <c r="M136" s="154" t="s">
        <v>260</v>
      </c>
      <c r="O136" s="251" t="s">
        <v>814</v>
      </c>
      <c r="P136" s="153" t="s">
        <v>815</v>
      </c>
      <c r="Q136" s="154" t="s">
        <v>695</v>
      </c>
      <c r="R136" s="154" t="s">
        <v>684</v>
      </c>
      <c r="S136" s="251" t="s">
        <v>817</v>
      </c>
    </row>
    <row r="137" spans="1:19" ht="77.25" thickBot="1">
      <c r="A137" s="154" t="s">
        <v>1221</v>
      </c>
      <c r="B137" s="154" t="s">
        <v>865</v>
      </c>
      <c r="C137" s="149">
        <v>6530</v>
      </c>
      <c r="D137" s="149">
        <v>6531</v>
      </c>
      <c r="E137" s="263">
        <v>1870</v>
      </c>
      <c r="F137" s="241">
        <v>1870</v>
      </c>
      <c r="G137" s="158">
        <v>1870</v>
      </c>
      <c r="H137" s="159">
        <v>1870</v>
      </c>
      <c r="I137" s="164" t="s">
        <v>260</v>
      </c>
      <c r="J137" s="164" t="s">
        <v>260</v>
      </c>
      <c r="K137" s="179" t="s">
        <v>1090</v>
      </c>
      <c r="L137" s="154" t="s">
        <v>260</v>
      </c>
      <c r="M137" s="154" t="s">
        <v>260</v>
      </c>
      <c r="O137" s="251" t="s">
        <v>814</v>
      </c>
      <c r="P137" s="153" t="s">
        <v>815</v>
      </c>
      <c r="Q137" s="154" t="s">
        <v>816</v>
      </c>
      <c r="R137" s="154" t="s">
        <v>684</v>
      </c>
      <c r="S137" s="251" t="s">
        <v>817</v>
      </c>
    </row>
    <row r="138" spans="1:19" ht="77.25" thickBot="1">
      <c r="A138" s="154" t="s">
        <v>1221</v>
      </c>
      <c r="B138" s="154" t="s">
        <v>866</v>
      </c>
      <c r="C138" s="149">
        <v>6530</v>
      </c>
      <c r="D138" s="149">
        <v>6532</v>
      </c>
      <c r="E138" s="263">
        <v>1870</v>
      </c>
      <c r="F138" s="241">
        <v>1870</v>
      </c>
      <c r="G138" s="158">
        <v>1870</v>
      </c>
      <c r="H138" s="159">
        <v>1870</v>
      </c>
      <c r="I138" s="164" t="s">
        <v>260</v>
      </c>
      <c r="J138" s="164" t="s">
        <v>260</v>
      </c>
      <c r="K138" s="179" t="s">
        <v>1090</v>
      </c>
      <c r="L138" s="154" t="s">
        <v>260</v>
      </c>
      <c r="M138" s="154" t="s">
        <v>260</v>
      </c>
      <c r="O138" s="251" t="s">
        <v>814</v>
      </c>
      <c r="P138" s="153" t="s">
        <v>815</v>
      </c>
      <c r="Q138" s="154" t="s">
        <v>683</v>
      </c>
      <c r="R138" s="154" t="s">
        <v>684</v>
      </c>
      <c r="S138" s="251" t="s">
        <v>817</v>
      </c>
    </row>
    <row r="139" spans="1:19" ht="77.25" thickBot="1">
      <c r="A139" s="154" t="s">
        <v>1221</v>
      </c>
      <c r="B139" s="154" t="s">
        <v>867</v>
      </c>
      <c r="C139" s="149">
        <v>6530</v>
      </c>
      <c r="D139" s="149">
        <v>6533</v>
      </c>
      <c r="E139" s="263">
        <v>2840</v>
      </c>
      <c r="F139" s="241">
        <v>2840</v>
      </c>
      <c r="G139" s="158">
        <v>2840</v>
      </c>
      <c r="H139" s="159">
        <v>2840</v>
      </c>
      <c r="I139" s="164" t="s">
        <v>260</v>
      </c>
      <c r="J139" s="164" t="s">
        <v>260</v>
      </c>
      <c r="K139" s="179" t="s">
        <v>1090</v>
      </c>
      <c r="L139" s="154" t="s">
        <v>260</v>
      </c>
      <c r="M139" s="154" t="s">
        <v>260</v>
      </c>
      <c r="O139" s="251" t="s">
        <v>814</v>
      </c>
      <c r="P139" s="153" t="s">
        <v>815</v>
      </c>
      <c r="Q139" s="154" t="s">
        <v>693</v>
      </c>
      <c r="R139" s="154" t="s">
        <v>684</v>
      </c>
      <c r="S139" s="251" t="s">
        <v>817</v>
      </c>
    </row>
    <row r="140" spans="1:19" ht="77.25" thickBot="1">
      <c r="A140" s="154" t="s">
        <v>1221</v>
      </c>
      <c r="B140" s="154" t="s">
        <v>868</v>
      </c>
      <c r="C140" s="149">
        <v>6530</v>
      </c>
      <c r="D140" s="149">
        <v>6534</v>
      </c>
      <c r="E140" s="263">
        <v>1870</v>
      </c>
      <c r="F140" s="241">
        <v>1870</v>
      </c>
      <c r="G140" s="158">
        <v>1870</v>
      </c>
      <c r="H140" s="159">
        <v>1870</v>
      </c>
      <c r="I140" s="164" t="s">
        <v>260</v>
      </c>
      <c r="J140" s="164" t="s">
        <v>260</v>
      </c>
      <c r="K140" s="179" t="s">
        <v>1090</v>
      </c>
      <c r="L140" s="154" t="s">
        <v>260</v>
      </c>
      <c r="M140" s="154" t="s">
        <v>260</v>
      </c>
      <c r="O140" s="251" t="s">
        <v>814</v>
      </c>
      <c r="P140" s="153" t="s">
        <v>815</v>
      </c>
      <c r="Q140" s="154" t="s">
        <v>695</v>
      </c>
      <c r="R140" s="154" t="s">
        <v>684</v>
      </c>
      <c r="S140" s="251" t="s">
        <v>817</v>
      </c>
    </row>
    <row r="141" spans="1:19" ht="13.5" thickBot="1">
      <c r="A141" s="154" t="s">
        <v>1221</v>
      </c>
      <c r="B141" s="154" t="s">
        <v>869</v>
      </c>
      <c r="C141" s="690" t="s">
        <v>1238</v>
      </c>
      <c r="D141" s="690" t="s">
        <v>1238</v>
      </c>
      <c r="E141" s="263" t="s">
        <v>64</v>
      </c>
      <c r="F141" s="263" t="s">
        <v>64</v>
      </c>
      <c r="G141" s="167" t="s">
        <v>64</v>
      </c>
      <c r="H141" s="167" t="s">
        <v>64</v>
      </c>
      <c r="I141" s="164" t="s">
        <v>260</v>
      </c>
      <c r="J141" s="164" t="s">
        <v>261</v>
      </c>
      <c r="K141" s="179" t="s">
        <v>1090</v>
      </c>
      <c r="L141" s="154" t="s">
        <v>261</v>
      </c>
      <c r="M141" s="154" t="s">
        <v>261</v>
      </c>
      <c r="O141" s="696" t="s">
        <v>1242</v>
      </c>
      <c r="P141" s="154"/>
      <c r="Q141" s="154"/>
      <c r="R141" s="154"/>
      <c r="S141" s="185"/>
    </row>
    <row r="142" spans="1:19" ht="13.5" thickBot="1">
      <c r="A142" s="154" t="s">
        <v>1221</v>
      </c>
      <c r="B142" s="154" t="s">
        <v>870</v>
      </c>
      <c r="C142" s="690" t="s">
        <v>1238</v>
      </c>
      <c r="D142" s="690" t="s">
        <v>1238</v>
      </c>
      <c r="E142" s="263" t="s">
        <v>64</v>
      </c>
      <c r="F142" s="263" t="s">
        <v>64</v>
      </c>
      <c r="G142" s="167" t="s">
        <v>64</v>
      </c>
      <c r="H142" s="167" t="s">
        <v>64</v>
      </c>
      <c r="I142" s="164" t="s">
        <v>260</v>
      </c>
      <c r="J142" s="164" t="s">
        <v>261</v>
      </c>
      <c r="K142" s="179" t="s">
        <v>1090</v>
      </c>
      <c r="L142" s="154" t="s">
        <v>261</v>
      </c>
      <c r="M142" s="154" t="s">
        <v>261</v>
      </c>
      <c r="O142" s="696" t="s">
        <v>1242</v>
      </c>
      <c r="P142" s="154"/>
      <c r="Q142" s="154"/>
      <c r="R142" s="154"/>
      <c r="S142" s="185"/>
    </row>
    <row r="143" spans="1:19" ht="15.75" thickBot="1">
      <c r="A143" s="154" t="s">
        <v>1221</v>
      </c>
      <c r="B143" s="154" t="s">
        <v>1243</v>
      </c>
      <c r="C143" s="704">
        <v>7525</v>
      </c>
      <c r="D143" s="704">
        <v>7525</v>
      </c>
      <c r="E143" s="263" t="s">
        <v>64</v>
      </c>
      <c r="F143" s="263" t="s">
        <v>64</v>
      </c>
      <c r="G143" s="167" t="s">
        <v>64</v>
      </c>
      <c r="H143" s="167" t="s">
        <v>64</v>
      </c>
      <c r="I143" s="164" t="s">
        <v>19</v>
      </c>
      <c r="J143" s="164" t="s">
        <v>261</v>
      </c>
      <c r="K143" s="179" t="s">
        <v>1090</v>
      </c>
      <c r="L143" s="154" t="s">
        <v>261</v>
      </c>
      <c r="M143" s="154" t="s">
        <v>261</v>
      </c>
      <c r="O143" s="185" t="s">
        <v>1244</v>
      </c>
      <c r="P143" s="154"/>
      <c r="Q143" s="154"/>
      <c r="R143" s="154"/>
      <c r="S143" s="185"/>
    </row>
    <row r="144" spans="1:19" ht="15.75" thickBot="1">
      <c r="A144" s="154" t="s">
        <v>1221</v>
      </c>
      <c r="B144" s="154" t="s">
        <v>1245</v>
      </c>
      <c r="C144" s="149">
        <v>1614</v>
      </c>
      <c r="D144" s="149"/>
      <c r="E144" s="263" t="s">
        <v>64</v>
      </c>
      <c r="F144" s="263" t="s">
        <v>64</v>
      </c>
      <c r="G144" s="167" t="s">
        <v>64</v>
      </c>
      <c r="H144" s="167" t="s">
        <v>64</v>
      </c>
      <c r="I144" s="164" t="s">
        <v>19</v>
      </c>
      <c r="J144" s="164" t="s">
        <v>261</v>
      </c>
      <c r="K144" s="179" t="s">
        <v>1090</v>
      </c>
      <c r="L144" s="154" t="s">
        <v>261</v>
      </c>
      <c r="M144" s="154" t="s">
        <v>261</v>
      </c>
      <c r="O144" s="185" t="s">
        <v>1246</v>
      </c>
      <c r="P144" s="154" t="s">
        <v>789</v>
      </c>
      <c r="Q144" s="154" t="s">
        <v>695</v>
      </c>
      <c r="R144" s="154" t="s">
        <v>715</v>
      </c>
      <c r="S144" s="697" t="s">
        <v>1246</v>
      </c>
    </row>
    <row r="145" spans="1:19">
      <c r="E145" s="234"/>
      <c r="F145" s="232"/>
      <c r="I145" s="186"/>
      <c r="J145" s="186"/>
      <c r="K145" s="186"/>
      <c r="O145" s="187"/>
      <c r="S145" s="187"/>
    </row>
    <row r="146" spans="1:19">
      <c r="A146" s="188"/>
      <c r="B146" s="264"/>
      <c r="C146" s="264"/>
      <c r="D146" s="188"/>
      <c r="E146" s="234"/>
      <c r="F146" s="232"/>
    </row>
    <row r="147" spans="1:19" s="189" customFormat="1">
      <c r="A147" s="188"/>
      <c r="B147" s="264"/>
      <c r="C147" s="264"/>
      <c r="D147" s="188"/>
      <c r="E147" s="234"/>
      <c r="F147" s="232"/>
      <c r="G147" s="134"/>
      <c r="H147" s="134"/>
      <c r="I147" s="230"/>
      <c r="J147" s="230"/>
      <c r="K147" s="230"/>
      <c r="L147" s="230"/>
      <c r="M147" s="230"/>
      <c r="N147" s="230"/>
      <c r="O147" s="135"/>
      <c r="P147" s="230"/>
      <c r="Q147" s="230"/>
      <c r="R147" s="230"/>
      <c r="S147" s="230"/>
    </row>
    <row r="148" spans="1:19" s="189" customFormat="1">
      <c r="A148" s="188"/>
      <c r="B148" s="188"/>
      <c r="C148" s="188"/>
      <c r="D148" s="188"/>
      <c r="E148" s="234"/>
      <c r="F148" s="236"/>
      <c r="G148" s="134"/>
      <c r="H148" s="134"/>
      <c r="I148" s="230"/>
      <c r="J148" s="230"/>
      <c r="K148" s="230"/>
      <c r="L148" s="230"/>
      <c r="M148" s="230"/>
      <c r="N148" s="230"/>
      <c r="O148" s="135"/>
      <c r="P148" s="230"/>
      <c r="Q148" s="230"/>
      <c r="R148" s="230"/>
      <c r="S148" s="230"/>
    </row>
    <row r="149" spans="1:19" s="189" customFormat="1" ht="15">
      <c r="A149" s="230"/>
      <c r="B149" s="677" t="s">
        <v>1247</v>
      </c>
      <c r="C149" s="230"/>
      <c r="D149" s="230"/>
      <c r="E149" s="234"/>
      <c r="F149" s="236"/>
      <c r="G149" s="134"/>
      <c r="H149" s="134"/>
      <c r="I149" s="230"/>
      <c r="J149" s="230"/>
      <c r="K149" s="230"/>
      <c r="L149" s="230"/>
      <c r="M149" s="230"/>
      <c r="N149" s="230"/>
      <c r="O149" s="135"/>
      <c r="P149" s="230"/>
      <c r="Q149" s="230"/>
      <c r="R149" s="230"/>
      <c r="S149" s="230"/>
    </row>
    <row r="150" spans="1:19" ht="15">
      <c r="B150" s="677" t="s">
        <v>1248</v>
      </c>
    </row>
    <row r="151" spans="1:19" ht="15">
      <c r="B151" s="677" t="s">
        <v>1249</v>
      </c>
    </row>
    <row r="161" spans="5:6">
      <c r="E161" s="265"/>
      <c r="F161" s="265"/>
    </row>
    <row r="162" spans="5:6">
      <c r="E162" s="265"/>
      <c r="F162" s="265"/>
    </row>
    <row r="163" spans="5:6">
      <c r="E163" s="265"/>
      <c r="F163" s="265"/>
    </row>
    <row r="164" spans="5:6">
      <c r="E164" s="265"/>
      <c r="F164" s="265"/>
    </row>
    <row r="165" spans="5:6">
      <c r="E165" s="265"/>
      <c r="F165" s="265"/>
    </row>
    <row r="166" spans="5:6">
      <c r="E166" s="265"/>
      <c r="F166" s="265"/>
    </row>
    <row r="167" spans="5:6">
      <c r="E167" s="265"/>
      <c r="F167" s="265"/>
    </row>
    <row r="168" spans="5:6">
      <c r="E168" s="265"/>
      <c r="F168" s="265"/>
    </row>
    <row r="169" spans="5:6">
      <c r="E169" s="265"/>
      <c r="F169" s="265"/>
    </row>
    <row r="170" spans="5:6">
      <c r="E170" s="265"/>
      <c r="F170" s="265"/>
    </row>
    <row r="171" spans="5:6">
      <c r="E171" s="265"/>
      <c r="F171" s="265"/>
    </row>
    <row r="172" spans="5:6">
      <c r="E172" s="265"/>
      <c r="F172" s="265"/>
    </row>
    <row r="173" spans="5:6">
      <c r="E173" s="265"/>
      <c r="F173" s="265"/>
    </row>
    <row r="174" spans="5:6">
      <c r="E174" s="265"/>
      <c r="F174" s="265"/>
    </row>
    <row r="175" spans="5:6">
      <c r="E175" s="265"/>
      <c r="F175" s="265"/>
    </row>
    <row r="176" spans="5:6">
      <c r="E176" s="265"/>
      <c r="F176" s="265"/>
    </row>
    <row r="177" spans="5:6">
      <c r="E177" s="265"/>
      <c r="F177" s="265"/>
    </row>
    <row r="178" spans="5:6">
      <c r="E178" s="265"/>
      <c r="F178" s="265"/>
    </row>
    <row r="179" spans="5:6">
      <c r="E179" s="265"/>
      <c r="F179" s="265"/>
    </row>
    <row r="180" spans="5:6">
      <c r="E180" s="265"/>
      <c r="F180" s="265"/>
    </row>
    <row r="181" spans="5:6">
      <c r="E181" s="265"/>
      <c r="F181" s="265"/>
    </row>
    <row r="182" spans="5:6">
      <c r="E182" s="265"/>
      <c r="F182" s="265"/>
    </row>
    <row r="183" spans="5:6">
      <c r="E183" s="265"/>
      <c r="F183" s="265"/>
    </row>
    <row r="184" spans="5:6">
      <c r="E184" s="265"/>
      <c r="F184" s="265"/>
    </row>
    <row r="185" spans="5:6">
      <c r="E185" s="265"/>
      <c r="F185" s="265"/>
    </row>
    <row r="186" spans="5:6">
      <c r="E186" s="265"/>
      <c r="F186" s="265"/>
    </row>
    <row r="187" spans="5:6">
      <c r="E187" s="265"/>
      <c r="F187" s="265"/>
    </row>
    <row r="188" spans="5:6">
      <c r="E188" s="265"/>
      <c r="F188" s="265"/>
    </row>
    <row r="189" spans="5:6">
      <c r="E189" s="265"/>
      <c r="F189" s="265"/>
    </row>
    <row r="190" spans="5:6">
      <c r="E190" s="265"/>
      <c r="F190" s="265"/>
    </row>
  </sheetData>
  <mergeCells count="1">
    <mergeCell ref="F4:M4"/>
  </mergeCells>
  <pageMargins left="0.7" right="0.7" top="0.75" bottom="0.75" header="0.3" footer="0.3"/>
  <pageSetup paperSize="8" scale="32" fitToHeight="0" orientation="portrait" r:id="rId1"/>
  <legacy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8A037-2BDF-49C8-8DDF-CDC8D4A90FEF}">
  <sheetPr>
    <tabColor rgb="FF92D050"/>
  </sheetPr>
  <dimension ref="A1:X180"/>
  <sheetViews>
    <sheetView topLeftCell="B1" zoomScale="85" zoomScaleNormal="85" workbookViewId="0">
      <selection activeCell="P77" sqref="P77"/>
    </sheetView>
  </sheetViews>
  <sheetFormatPr defaultColWidth="9.125" defaultRowHeight="12.75"/>
  <cols>
    <col min="1" max="1" width="2.875" style="1167" customWidth="1"/>
    <col min="2" max="2" width="52.625" style="1167" bestFit="1" customWidth="1"/>
    <col min="3" max="3" width="10.625" style="1167" bestFit="1" customWidth="1"/>
    <col min="4" max="4" width="16.375" style="1167" bestFit="1" customWidth="1"/>
    <col min="5" max="5" width="14" style="1168" hidden="1" customWidth="1"/>
    <col min="6" max="6" width="14" style="1169" hidden="1" customWidth="1"/>
    <col min="7" max="9" width="14" style="1168" hidden="1" customWidth="1"/>
    <col min="10" max="10" width="14" style="1168" customWidth="1"/>
    <col min="11" max="11" width="12.625" style="1168" customWidth="1"/>
    <col min="12" max="15" width="8.375" style="1167" customWidth="1"/>
    <col min="16" max="17" width="10.375" style="1167" customWidth="1"/>
    <col min="18" max="18" width="9.5" style="1167" customWidth="1"/>
    <col min="19" max="19" width="9.125" style="1167"/>
    <col min="20" max="20" width="13.625" style="1167" customWidth="1"/>
    <col min="21" max="21" width="12.5" style="1167" customWidth="1"/>
    <col min="22" max="22" width="11.5" style="1167" customWidth="1"/>
    <col min="23" max="23" width="10.625" style="1167" customWidth="1"/>
    <col min="24" max="24" width="17.125" style="1167" customWidth="1"/>
    <col min="25" max="16384" width="9.125" style="1167"/>
  </cols>
  <sheetData>
    <row r="1" spans="1:24" ht="9.75" customHeight="1" thickBot="1">
      <c r="A1" s="1166"/>
    </row>
    <row r="2" spans="1:24" ht="13.5" thickBot="1">
      <c r="B2" s="1170" t="s">
        <v>924</v>
      </c>
      <c r="C2" s="1171"/>
      <c r="D2" s="1171"/>
      <c r="E2" s="1172"/>
      <c r="F2" s="1172"/>
      <c r="G2" s="1173"/>
      <c r="H2" s="1173"/>
      <c r="I2" s="1173"/>
      <c r="J2" s="1173"/>
      <c r="K2" s="1171"/>
      <c r="L2" s="1174"/>
      <c r="M2" s="1174"/>
      <c r="N2" s="1174"/>
      <c r="O2" s="1174"/>
      <c r="P2" s="1174"/>
      <c r="Q2" s="1174"/>
      <c r="R2" s="1175"/>
      <c r="T2" s="1176" t="s">
        <v>384</v>
      </c>
      <c r="U2" s="1177"/>
      <c r="V2" s="1177"/>
      <c r="W2" s="1177"/>
      <c r="X2" s="1178"/>
    </row>
    <row r="3" spans="1:24" ht="51.75" thickBot="1">
      <c r="B3" s="1179" t="s">
        <v>1</v>
      </c>
      <c r="C3" s="1180" t="s">
        <v>2</v>
      </c>
      <c r="D3" s="1180" t="s">
        <v>3</v>
      </c>
      <c r="E3" s="1181">
        <v>2018</v>
      </c>
      <c r="F3" s="1181">
        <v>2019</v>
      </c>
      <c r="G3" s="1182">
        <v>2020</v>
      </c>
      <c r="H3" s="1182">
        <v>2021</v>
      </c>
      <c r="I3" s="1182">
        <v>2022</v>
      </c>
      <c r="J3" s="1183">
        <v>2023</v>
      </c>
      <c r="K3" s="1184">
        <v>2024</v>
      </c>
      <c r="L3" s="1185" t="s">
        <v>5</v>
      </c>
      <c r="M3" s="1186" t="s">
        <v>6</v>
      </c>
      <c r="N3" s="1186" t="s">
        <v>7</v>
      </c>
      <c r="O3" s="1186" t="s">
        <v>8</v>
      </c>
      <c r="P3" s="1186" t="s">
        <v>9</v>
      </c>
      <c r="Q3" s="1185" t="s">
        <v>10</v>
      </c>
      <c r="R3" s="1185" t="s">
        <v>11</v>
      </c>
      <c r="T3" s="1187" t="s">
        <v>385</v>
      </c>
      <c r="U3" s="1188" t="s">
        <v>386</v>
      </c>
      <c r="V3" s="1188" t="s">
        <v>387</v>
      </c>
      <c r="W3" s="1188" t="s">
        <v>388</v>
      </c>
      <c r="X3" s="1188" t="s">
        <v>389</v>
      </c>
    </row>
    <row r="4" spans="1:24" ht="13.5" thickBot="1">
      <c r="B4" s="1189" t="s">
        <v>432</v>
      </c>
      <c r="C4" s="1190"/>
      <c r="D4" s="1190"/>
      <c r="E4" s="1190"/>
      <c r="F4" s="1191"/>
      <c r="G4" s="1191"/>
      <c r="H4" s="1190"/>
      <c r="I4" s="1190"/>
      <c r="J4" s="1190"/>
      <c r="K4" s="1190"/>
      <c r="L4" s="1190"/>
      <c r="M4" s="1190"/>
      <c r="N4" s="1190"/>
      <c r="O4" s="1190"/>
      <c r="P4" s="1190"/>
      <c r="Q4" s="1190"/>
      <c r="R4" s="1192"/>
      <c r="T4" s="1193"/>
      <c r="U4" s="1194"/>
      <c r="V4" s="1194"/>
      <c r="W4" s="1194"/>
      <c r="X4" s="1195"/>
    </row>
    <row r="5" spans="1:24" ht="13.5" thickBot="1">
      <c r="B5" s="1196" t="s">
        <v>925</v>
      </c>
      <c r="C5" s="1197" t="s">
        <v>64</v>
      </c>
      <c r="D5" s="1197" t="s">
        <v>64</v>
      </c>
      <c r="E5" s="1198">
        <v>0.157</v>
      </c>
      <c r="F5" s="1199">
        <v>0.16596426150000004</v>
      </c>
      <c r="G5" s="1199">
        <v>0.17</v>
      </c>
      <c r="H5" s="1200">
        <v>0.17100000000000001</v>
      </c>
      <c r="I5" s="1200">
        <v>0.17499999999999999</v>
      </c>
      <c r="J5" s="1200">
        <v>0.187</v>
      </c>
      <c r="K5" s="1201">
        <f>J5</f>
        <v>0.187</v>
      </c>
      <c r="L5" s="1202" t="s">
        <v>260</v>
      </c>
      <c r="M5" s="1203" t="s">
        <v>261</v>
      </c>
      <c r="N5" s="1203" t="s">
        <v>261</v>
      </c>
      <c r="O5" s="1203" t="s">
        <v>261</v>
      </c>
      <c r="P5" s="1203" t="s">
        <v>261</v>
      </c>
      <c r="Q5" s="1202" t="s">
        <v>261</v>
      </c>
      <c r="R5" s="1204" t="s">
        <v>261</v>
      </c>
      <c r="T5" s="1205"/>
      <c r="U5" s="1206"/>
      <c r="V5" s="1206"/>
      <c r="W5" s="1206"/>
      <c r="X5" s="1207"/>
    </row>
    <row r="6" spans="1:24" ht="13.5" thickBot="1">
      <c r="B6" s="1208" t="s">
        <v>926</v>
      </c>
      <c r="C6" s="1209" t="s">
        <v>64</v>
      </c>
      <c r="D6" s="1209" t="s">
        <v>64</v>
      </c>
      <c r="E6" s="1210">
        <v>0.157</v>
      </c>
      <c r="F6" s="1211">
        <v>0.16596426150000004</v>
      </c>
      <c r="G6" s="1211">
        <v>0.17</v>
      </c>
      <c r="H6" s="1212">
        <v>0.17100000000000001</v>
      </c>
      <c r="I6" s="1212">
        <v>0.17499999999999999</v>
      </c>
      <c r="J6" s="1212">
        <v>0.187</v>
      </c>
      <c r="K6" s="1201">
        <f t="shared" ref="K6:K14" si="0">J6</f>
        <v>0.187</v>
      </c>
      <c r="L6" s="1203" t="s">
        <v>260</v>
      </c>
      <c r="M6" s="1203" t="s">
        <v>261</v>
      </c>
      <c r="N6" s="1203" t="s">
        <v>261</v>
      </c>
      <c r="O6" s="1203" t="s">
        <v>261</v>
      </c>
      <c r="P6" s="1203" t="s">
        <v>261</v>
      </c>
      <c r="Q6" s="1203" t="s">
        <v>261</v>
      </c>
      <c r="R6" s="1213" t="s">
        <v>261</v>
      </c>
      <c r="T6" s="1214"/>
      <c r="X6" s="1215"/>
    </row>
    <row r="7" spans="1:24" ht="13.5" thickBot="1">
      <c r="B7" s="1208" t="s">
        <v>927</v>
      </c>
      <c r="C7" s="1209" t="s">
        <v>64</v>
      </c>
      <c r="D7" s="1209" t="s">
        <v>64</v>
      </c>
      <c r="E7" s="1210">
        <v>0.17899999999999999</v>
      </c>
      <c r="F7" s="1210">
        <v>0.18949215600000002</v>
      </c>
      <c r="G7" s="1210">
        <v>0.193</v>
      </c>
      <c r="H7" s="1216">
        <v>0.19500000000000001</v>
      </c>
      <c r="I7" s="1216">
        <v>0.19900000000000001</v>
      </c>
      <c r="J7" s="1216">
        <v>0.21299999999999999</v>
      </c>
      <c r="K7" s="1201">
        <f t="shared" si="0"/>
        <v>0.21299999999999999</v>
      </c>
      <c r="L7" s="1203" t="s">
        <v>260</v>
      </c>
      <c r="M7" s="1203" t="s">
        <v>261</v>
      </c>
      <c r="N7" s="1203" t="s">
        <v>261</v>
      </c>
      <c r="O7" s="1203" t="s">
        <v>261</v>
      </c>
      <c r="P7" s="1203" t="s">
        <v>261</v>
      </c>
      <c r="Q7" s="1203" t="s">
        <v>261</v>
      </c>
      <c r="R7" s="1213" t="s">
        <v>261</v>
      </c>
      <c r="T7" s="1214"/>
      <c r="X7" s="1215"/>
    </row>
    <row r="8" spans="1:24" ht="13.5" thickBot="1">
      <c r="B8" s="1217" t="s">
        <v>928</v>
      </c>
      <c r="C8" s="1209" t="s">
        <v>64</v>
      </c>
      <c r="D8" s="1209" t="s">
        <v>64</v>
      </c>
      <c r="E8" s="1218">
        <v>0.17899999999999999</v>
      </c>
      <c r="F8" s="1218">
        <v>0.18949215600000002</v>
      </c>
      <c r="G8" s="1218">
        <v>0.193</v>
      </c>
      <c r="H8" s="1216">
        <v>0.19500000000000001</v>
      </c>
      <c r="I8" s="1216">
        <v>0.19900000000000001</v>
      </c>
      <c r="J8" s="1216">
        <v>0.21299999999999999</v>
      </c>
      <c r="K8" s="1201">
        <f t="shared" si="0"/>
        <v>0.21299999999999999</v>
      </c>
      <c r="L8" s="1203" t="s">
        <v>260</v>
      </c>
      <c r="M8" s="1203" t="s">
        <v>261</v>
      </c>
      <c r="N8" s="1203" t="s">
        <v>261</v>
      </c>
      <c r="O8" s="1203" t="s">
        <v>261</v>
      </c>
      <c r="P8" s="1203" t="s">
        <v>261</v>
      </c>
      <c r="Q8" s="1203" t="s">
        <v>261</v>
      </c>
      <c r="R8" s="1213" t="s">
        <v>261</v>
      </c>
      <c r="T8" s="1214"/>
      <c r="X8" s="1215"/>
    </row>
    <row r="9" spans="1:24" ht="13.5" thickBot="1">
      <c r="B9" s="1217" t="s">
        <v>929</v>
      </c>
      <c r="C9" s="1209" t="s">
        <v>64</v>
      </c>
      <c r="D9" s="1209" t="s">
        <v>64</v>
      </c>
      <c r="E9" s="1218">
        <v>0.14299999999999999</v>
      </c>
      <c r="F9" s="1219">
        <v>0.1537</v>
      </c>
      <c r="G9" s="1219">
        <v>0.157</v>
      </c>
      <c r="H9" s="1220">
        <v>0.159</v>
      </c>
      <c r="I9" s="1220">
        <v>0.16200000000000001</v>
      </c>
      <c r="J9" s="1221">
        <v>0.17899999999999999</v>
      </c>
      <c r="K9" s="1201">
        <f t="shared" si="0"/>
        <v>0.17899999999999999</v>
      </c>
      <c r="L9" s="1203" t="s">
        <v>260</v>
      </c>
      <c r="M9" s="1203" t="s">
        <v>261</v>
      </c>
      <c r="N9" s="1203" t="s">
        <v>261</v>
      </c>
      <c r="O9" s="1203" t="s">
        <v>261</v>
      </c>
      <c r="P9" s="1203" t="s">
        <v>261</v>
      </c>
      <c r="Q9" s="1203" t="s">
        <v>261</v>
      </c>
      <c r="R9" s="1213" t="s">
        <v>261</v>
      </c>
      <c r="T9" s="1214"/>
      <c r="X9" s="1215"/>
    </row>
    <row r="10" spans="1:24" ht="13.5" thickBot="1">
      <c r="B10" s="1208" t="s">
        <v>930</v>
      </c>
      <c r="C10" s="1209" t="s">
        <v>64</v>
      </c>
      <c r="D10" s="1209" t="s">
        <v>64</v>
      </c>
      <c r="E10" s="1218">
        <v>0.17899999999999999</v>
      </c>
      <c r="F10" s="1218">
        <v>0.18949215600000002</v>
      </c>
      <c r="G10" s="1218">
        <v>0.193</v>
      </c>
      <c r="H10" s="1222">
        <v>0.19500000000000001</v>
      </c>
      <c r="I10" s="1222">
        <v>0.19900000000000001</v>
      </c>
      <c r="J10" s="1222">
        <v>0.21299999999999999</v>
      </c>
      <c r="K10" s="1201">
        <f t="shared" si="0"/>
        <v>0.21299999999999999</v>
      </c>
      <c r="L10" s="1203" t="s">
        <v>260</v>
      </c>
      <c r="M10" s="1203" t="s">
        <v>261</v>
      </c>
      <c r="N10" s="1203" t="s">
        <v>261</v>
      </c>
      <c r="O10" s="1203" t="s">
        <v>261</v>
      </c>
      <c r="P10" s="1203" t="s">
        <v>261</v>
      </c>
      <c r="Q10" s="1203" t="s">
        <v>261</v>
      </c>
      <c r="R10" s="1213" t="s">
        <v>261</v>
      </c>
      <c r="T10" s="1214"/>
      <c r="X10" s="1215"/>
    </row>
    <row r="11" spans="1:24" ht="13.5" thickBot="1">
      <c r="B11" s="1208" t="s">
        <v>931</v>
      </c>
      <c r="C11" s="1209" t="s">
        <v>64</v>
      </c>
      <c r="D11" s="1209" t="s">
        <v>64</v>
      </c>
      <c r="E11" s="1218">
        <v>0.17899999999999999</v>
      </c>
      <c r="F11" s="1218">
        <v>0.18949215600000002</v>
      </c>
      <c r="G11" s="1218">
        <v>0.193</v>
      </c>
      <c r="H11" s="1222">
        <v>0.19500000000000001</v>
      </c>
      <c r="I11" s="1222">
        <v>0.19900000000000001</v>
      </c>
      <c r="J11" s="1222">
        <v>0.21299999999999999</v>
      </c>
      <c r="K11" s="1201">
        <f t="shared" si="0"/>
        <v>0.21299999999999999</v>
      </c>
      <c r="L11" s="1203" t="s">
        <v>260</v>
      </c>
      <c r="M11" s="1203" t="s">
        <v>261</v>
      </c>
      <c r="N11" s="1203" t="s">
        <v>261</v>
      </c>
      <c r="O11" s="1203" t="s">
        <v>261</v>
      </c>
      <c r="P11" s="1203" t="s">
        <v>261</v>
      </c>
      <c r="Q11" s="1203" t="s">
        <v>261</v>
      </c>
      <c r="R11" s="1213" t="s">
        <v>261</v>
      </c>
      <c r="T11" s="1214"/>
      <c r="X11" s="1215"/>
    </row>
    <row r="12" spans="1:24" ht="13.5" thickBot="1">
      <c r="B12" s="1208" t="s">
        <v>932</v>
      </c>
      <c r="C12" s="1209" t="s">
        <v>64</v>
      </c>
      <c r="D12" s="1209" t="s">
        <v>64</v>
      </c>
      <c r="E12" s="1218">
        <v>0.17899999999999999</v>
      </c>
      <c r="F12" s="1218">
        <v>0.18949215600000002</v>
      </c>
      <c r="G12" s="1218">
        <v>0.193</v>
      </c>
      <c r="H12" s="1222">
        <v>0.19500000000000001</v>
      </c>
      <c r="I12" s="1222">
        <v>0.19900000000000001</v>
      </c>
      <c r="J12" s="1222">
        <v>0.21299999999999999</v>
      </c>
      <c r="K12" s="1201">
        <f t="shared" si="0"/>
        <v>0.21299999999999999</v>
      </c>
      <c r="L12" s="1203" t="s">
        <v>260</v>
      </c>
      <c r="M12" s="1203" t="s">
        <v>261</v>
      </c>
      <c r="N12" s="1203" t="s">
        <v>261</v>
      </c>
      <c r="O12" s="1203" t="s">
        <v>261</v>
      </c>
      <c r="P12" s="1203" t="s">
        <v>261</v>
      </c>
      <c r="Q12" s="1203" t="s">
        <v>261</v>
      </c>
      <c r="R12" s="1213" t="s">
        <v>261</v>
      </c>
      <c r="T12" s="1214"/>
      <c r="X12" s="1215"/>
    </row>
    <row r="13" spans="1:24" ht="13.5" thickBot="1">
      <c r="B13" s="1208" t="s">
        <v>933</v>
      </c>
      <c r="C13" s="1209" t="s">
        <v>64</v>
      </c>
      <c r="D13" s="1209" t="s">
        <v>64</v>
      </c>
      <c r="E13" s="1211">
        <v>7.0000000000000007E-2</v>
      </c>
      <c r="F13" s="1211">
        <v>7.0000000000000007E-2</v>
      </c>
      <c r="G13" s="1211">
        <v>7.0000000000000007E-2</v>
      </c>
      <c r="H13" s="1212">
        <v>7.0000000000000007E-2</v>
      </c>
      <c r="I13" s="1212">
        <v>7.3999999999999996E-2</v>
      </c>
      <c r="J13" s="1212">
        <v>7.9000000000000001E-2</v>
      </c>
      <c r="K13" s="1201">
        <f t="shared" si="0"/>
        <v>7.9000000000000001E-2</v>
      </c>
      <c r="L13" s="1203" t="s">
        <v>260</v>
      </c>
      <c r="M13" s="1203" t="s">
        <v>261</v>
      </c>
      <c r="N13" s="1203" t="s">
        <v>261</v>
      </c>
      <c r="O13" s="1203" t="s">
        <v>261</v>
      </c>
      <c r="P13" s="1203" t="s">
        <v>261</v>
      </c>
      <c r="Q13" s="1203" t="s">
        <v>261</v>
      </c>
      <c r="R13" s="1213" t="s">
        <v>261</v>
      </c>
      <c r="T13" s="1214"/>
      <c r="X13" s="1215"/>
    </row>
    <row r="14" spans="1:24">
      <c r="B14" s="1217" t="s">
        <v>934</v>
      </c>
      <c r="C14" s="1209" t="s">
        <v>64</v>
      </c>
      <c r="D14" s="1209" t="s">
        <v>64</v>
      </c>
      <c r="E14" s="1218">
        <v>0.157</v>
      </c>
      <c r="F14" s="1218">
        <v>0.16596426150000004</v>
      </c>
      <c r="G14" s="1218">
        <v>0.17</v>
      </c>
      <c r="H14" s="1222">
        <v>0.17100000000000001</v>
      </c>
      <c r="I14" s="1222">
        <v>0.17499999999999999</v>
      </c>
      <c r="J14" s="1222">
        <v>0.187</v>
      </c>
      <c r="K14" s="1201">
        <f t="shared" si="0"/>
        <v>0.187</v>
      </c>
      <c r="L14" s="1203" t="s">
        <v>260</v>
      </c>
      <c r="M14" s="1203" t="s">
        <v>261</v>
      </c>
      <c r="N14" s="1203" t="s">
        <v>261</v>
      </c>
      <c r="O14" s="1203" t="s">
        <v>261</v>
      </c>
      <c r="P14" s="1203" t="s">
        <v>261</v>
      </c>
      <c r="Q14" s="1203" t="s">
        <v>261</v>
      </c>
      <c r="R14" s="1213" t="s">
        <v>261</v>
      </c>
      <c r="T14" s="1214"/>
      <c r="X14" s="1215"/>
    </row>
    <row r="15" spans="1:24" ht="13.5" thickBot="1">
      <c r="B15" s="1223" t="s">
        <v>439</v>
      </c>
      <c r="C15" s="1224"/>
      <c r="D15" s="1224"/>
      <c r="E15" s="1224"/>
      <c r="F15" s="1225"/>
      <c r="G15" s="1225"/>
      <c r="H15" s="1224"/>
      <c r="I15" s="1224"/>
      <c r="J15" s="1224"/>
      <c r="K15" s="1224"/>
      <c r="L15" s="1224"/>
      <c r="M15" s="1224"/>
      <c r="N15" s="1224"/>
      <c r="O15" s="1224"/>
      <c r="P15" s="1224"/>
      <c r="Q15" s="1224"/>
      <c r="R15" s="1226"/>
      <c r="T15" s="1214"/>
      <c r="X15" s="1215"/>
    </row>
    <row r="16" spans="1:24" ht="13.5" thickBot="1">
      <c r="B16" s="1227" t="s">
        <v>879</v>
      </c>
      <c r="C16" s="1228">
        <v>3100</v>
      </c>
      <c r="D16" s="1228">
        <v>3100</v>
      </c>
      <c r="E16" s="1229">
        <v>17.5</v>
      </c>
      <c r="F16" s="1230">
        <v>19</v>
      </c>
      <c r="G16" s="1230">
        <v>19.5</v>
      </c>
      <c r="H16" s="1231">
        <v>19.5</v>
      </c>
      <c r="I16" s="1231">
        <v>20</v>
      </c>
      <c r="J16" s="1231">
        <v>21.4</v>
      </c>
      <c r="K16" s="1232">
        <f>J16</f>
        <v>21.4</v>
      </c>
      <c r="L16" s="1202" t="s">
        <v>260</v>
      </c>
      <c r="M16" s="1202" t="s">
        <v>260</v>
      </c>
      <c r="N16" s="1202" t="s">
        <v>260</v>
      </c>
      <c r="O16" s="1203" t="s">
        <v>261</v>
      </c>
      <c r="P16" s="1203" t="s">
        <v>261</v>
      </c>
      <c r="Q16" s="1233" t="s">
        <v>260</v>
      </c>
      <c r="R16" s="1234" t="s">
        <v>260</v>
      </c>
      <c r="T16" s="1214"/>
      <c r="X16" s="1215"/>
    </row>
    <row r="17" spans="2:24" ht="13.5" thickBot="1">
      <c r="B17" s="1208" t="s">
        <v>935</v>
      </c>
      <c r="C17" s="1235">
        <v>2460</v>
      </c>
      <c r="D17" s="1236">
        <v>2461</v>
      </c>
      <c r="E17" s="1237">
        <v>185</v>
      </c>
      <c r="F17" s="1238">
        <v>196</v>
      </c>
      <c r="G17" s="1238">
        <v>200</v>
      </c>
      <c r="H17" s="1239">
        <v>201</v>
      </c>
      <c r="I17" s="1239">
        <v>206</v>
      </c>
      <c r="J17" s="1239">
        <v>220.91</v>
      </c>
      <c r="K17" s="1232">
        <f t="shared" ref="K17:K25" si="1">J17</f>
        <v>220.91</v>
      </c>
      <c r="L17" s="1203" t="s">
        <v>260</v>
      </c>
      <c r="M17" s="1203" t="s">
        <v>260</v>
      </c>
      <c r="N17" s="1203" t="s">
        <v>260</v>
      </c>
      <c r="O17" s="1203" t="s">
        <v>261</v>
      </c>
      <c r="P17" s="1203" t="s">
        <v>261</v>
      </c>
      <c r="Q17" s="1240" t="s">
        <v>260</v>
      </c>
      <c r="R17" s="1241" t="s">
        <v>260</v>
      </c>
      <c r="T17" s="1214"/>
      <c r="X17" s="1215"/>
    </row>
    <row r="18" spans="2:24" ht="13.5" thickBot="1">
      <c r="B18" s="1208" t="s">
        <v>936</v>
      </c>
      <c r="C18" s="1235">
        <v>2460</v>
      </c>
      <c r="D18" s="1236">
        <v>2462</v>
      </c>
      <c r="E18" s="1242">
        <v>100</v>
      </c>
      <c r="F18" s="1243">
        <v>107</v>
      </c>
      <c r="G18" s="1243">
        <v>110</v>
      </c>
      <c r="H18" s="1244">
        <f>136-25</f>
        <v>111</v>
      </c>
      <c r="I18" s="1244">
        <f>139-25</f>
        <v>114</v>
      </c>
      <c r="J18" s="1244">
        <v>124.4</v>
      </c>
      <c r="K18" s="1232">
        <f t="shared" si="1"/>
        <v>124.4</v>
      </c>
      <c r="L18" s="1203" t="s">
        <v>260</v>
      </c>
      <c r="M18" s="1203" t="s">
        <v>260</v>
      </c>
      <c r="N18" s="1203" t="s">
        <v>260</v>
      </c>
      <c r="O18" s="1203" t="s">
        <v>261</v>
      </c>
      <c r="P18" s="1203" t="s">
        <v>261</v>
      </c>
      <c r="Q18" s="1240" t="s">
        <v>260</v>
      </c>
      <c r="R18" s="1241" t="s">
        <v>260</v>
      </c>
      <c r="S18" s="1245"/>
      <c r="T18" s="1214"/>
      <c r="X18" s="1215"/>
    </row>
    <row r="19" spans="2:24" ht="13.5" thickBot="1">
      <c r="B19" s="1208" t="s">
        <v>937</v>
      </c>
      <c r="C19" s="1235">
        <v>2460</v>
      </c>
      <c r="D19" s="1236">
        <v>2463</v>
      </c>
      <c r="E19" s="1242">
        <v>185</v>
      </c>
      <c r="F19" s="1243">
        <v>196</v>
      </c>
      <c r="G19" s="1243">
        <v>200</v>
      </c>
      <c r="H19" s="1244">
        <v>201</v>
      </c>
      <c r="I19" s="1244">
        <v>206</v>
      </c>
      <c r="J19" s="1244">
        <v>220.91</v>
      </c>
      <c r="K19" s="1232">
        <f t="shared" si="1"/>
        <v>220.91</v>
      </c>
      <c r="L19" s="1203" t="s">
        <v>260</v>
      </c>
      <c r="M19" s="1203" t="s">
        <v>260</v>
      </c>
      <c r="N19" s="1203" t="s">
        <v>260</v>
      </c>
      <c r="O19" s="1203" t="s">
        <v>261</v>
      </c>
      <c r="P19" s="1203" t="s">
        <v>261</v>
      </c>
      <c r="Q19" s="1240" t="s">
        <v>260</v>
      </c>
      <c r="R19" s="1241" t="s">
        <v>260</v>
      </c>
      <c r="T19" s="1214"/>
      <c r="X19" s="1215"/>
    </row>
    <row r="20" spans="2:24" ht="13.5" thickBot="1">
      <c r="B20" s="1208" t="s">
        <v>938</v>
      </c>
      <c r="C20" s="1235">
        <v>2460</v>
      </c>
      <c r="D20" s="1236">
        <v>2464</v>
      </c>
      <c r="E20" s="1242">
        <v>185</v>
      </c>
      <c r="F20" s="1243">
        <v>196</v>
      </c>
      <c r="G20" s="1243">
        <v>200</v>
      </c>
      <c r="H20" s="1244">
        <v>201</v>
      </c>
      <c r="I20" s="1244">
        <v>206</v>
      </c>
      <c r="J20" s="1244">
        <v>220.91</v>
      </c>
      <c r="K20" s="1232">
        <f t="shared" si="1"/>
        <v>220.91</v>
      </c>
      <c r="L20" s="1203" t="s">
        <v>260</v>
      </c>
      <c r="M20" s="1203" t="s">
        <v>260</v>
      </c>
      <c r="N20" s="1203" t="s">
        <v>260</v>
      </c>
      <c r="O20" s="1203" t="s">
        <v>261</v>
      </c>
      <c r="P20" s="1203" t="s">
        <v>261</v>
      </c>
      <c r="Q20" s="1240" t="s">
        <v>260</v>
      </c>
      <c r="R20" s="1241" t="s">
        <v>260</v>
      </c>
      <c r="T20" s="1214"/>
      <c r="U20" s="1167" t="s">
        <v>26</v>
      </c>
      <c r="X20" s="1215"/>
    </row>
    <row r="21" spans="2:24" ht="13.5" thickBot="1">
      <c r="B21" s="1208" t="s">
        <v>884</v>
      </c>
      <c r="C21" s="1235">
        <v>2315</v>
      </c>
      <c r="D21" s="1236">
        <v>2315</v>
      </c>
      <c r="E21" s="1242">
        <v>159</v>
      </c>
      <c r="F21" s="1243" t="s">
        <v>64</v>
      </c>
      <c r="G21" s="1243" t="s">
        <v>64</v>
      </c>
      <c r="H21" s="1243" t="s">
        <v>64</v>
      </c>
      <c r="I21" s="1243" t="s">
        <v>64</v>
      </c>
      <c r="J21" s="1243" t="s">
        <v>64</v>
      </c>
      <c r="K21" s="1232" t="str">
        <f t="shared" si="1"/>
        <v>nvt</v>
      </c>
      <c r="L21" s="1203" t="s">
        <v>261</v>
      </c>
      <c r="M21" s="1203" t="s">
        <v>261</v>
      </c>
      <c r="N21" s="1203" t="s">
        <v>261</v>
      </c>
      <c r="O21" s="1203" t="s">
        <v>261</v>
      </c>
      <c r="P21" s="1203" t="s">
        <v>261</v>
      </c>
      <c r="Q21" s="1240" t="s">
        <v>261</v>
      </c>
      <c r="R21" s="1246" t="s">
        <v>261</v>
      </c>
      <c r="T21" s="1214"/>
      <c r="X21" s="1215"/>
    </row>
    <row r="22" spans="2:24" ht="13.5" thickBot="1">
      <c r="B22" s="1208" t="s">
        <v>939</v>
      </c>
      <c r="C22" s="1235">
        <v>2315</v>
      </c>
      <c r="D22" s="1236">
        <v>2316</v>
      </c>
      <c r="E22" s="1242">
        <v>159</v>
      </c>
      <c r="F22" s="1243">
        <v>168</v>
      </c>
      <c r="G22" s="1243">
        <v>172</v>
      </c>
      <c r="H22" s="1244">
        <v>173</v>
      </c>
      <c r="I22" s="1244">
        <v>177</v>
      </c>
      <c r="J22" s="1244">
        <v>189.81</v>
      </c>
      <c r="K22" s="1232">
        <f t="shared" si="1"/>
        <v>189.81</v>
      </c>
      <c r="L22" s="1203" t="s">
        <v>260</v>
      </c>
      <c r="M22" s="1203" t="s">
        <v>260</v>
      </c>
      <c r="N22" s="1203" t="s">
        <v>260</v>
      </c>
      <c r="O22" s="1203" t="s">
        <v>261</v>
      </c>
      <c r="P22" s="1203" t="s">
        <v>261</v>
      </c>
      <c r="Q22" s="1240" t="s">
        <v>260</v>
      </c>
      <c r="R22" s="1247" t="s">
        <v>260</v>
      </c>
      <c r="T22" s="1214"/>
      <c r="X22" s="1215"/>
    </row>
    <row r="23" spans="2:24" ht="13.5" thickBot="1">
      <c r="B23" s="1208" t="s">
        <v>940</v>
      </c>
      <c r="C23" s="1235">
        <v>2315</v>
      </c>
      <c r="D23" s="1236">
        <v>2317</v>
      </c>
      <c r="E23" s="1242">
        <v>79</v>
      </c>
      <c r="F23" s="1243">
        <v>85</v>
      </c>
      <c r="G23" s="1243">
        <v>88</v>
      </c>
      <c r="H23" s="1244">
        <v>89</v>
      </c>
      <c r="I23" s="1244">
        <f>116-25</f>
        <v>91</v>
      </c>
      <c r="J23" s="1244">
        <f>124.4-25</f>
        <v>99.4</v>
      </c>
      <c r="K23" s="1232">
        <f t="shared" si="1"/>
        <v>99.4</v>
      </c>
      <c r="L23" s="1203" t="s">
        <v>260</v>
      </c>
      <c r="M23" s="1203" t="s">
        <v>260</v>
      </c>
      <c r="N23" s="1203" t="s">
        <v>260</v>
      </c>
      <c r="O23" s="1203" t="s">
        <v>261</v>
      </c>
      <c r="P23" s="1203" t="s">
        <v>261</v>
      </c>
      <c r="Q23" s="1240" t="s">
        <v>260</v>
      </c>
      <c r="R23" s="1247" t="s">
        <v>260</v>
      </c>
      <c r="S23" s="1248"/>
      <c r="T23" s="1214"/>
      <c r="U23" s="1167" t="s">
        <v>26</v>
      </c>
      <c r="X23" s="1215"/>
    </row>
    <row r="24" spans="2:24" ht="13.5" thickBot="1">
      <c r="B24" s="1208" t="s">
        <v>941</v>
      </c>
      <c r="C24" s="1235">
        <v>2315</v>
      </c>
      <c r="D24" s="1236">
        <v>2318</v>
      </c>
      <c r="E24" s="1242">
        <v>159</v>
      </c>
      <c r="F24" s="1243">
        <v>168</v>
      </c>
      <c r="G24" s="1243">
        <v>172</v>
      </c>
      <c r="H24" s="1244">
        <v>173</v>
      </c>
      <c r="I24" s="1244">
        <v>177</v>
      </c>
      <c r="J24" s="1244">
        <v>189.81</v>
      </c>
      <c r="K24" s="1232">
        <f t="shared" si="1"/>
        <v>189.81</v>
      </c>
      <c r="L24" s="1203" t="s">
        <v>260</v>
      </c>
      <c r="M24" s="1203" t="s">
        <v>260</v>
      </c>
      <c r="N24" s="1203" t="s">
        <v>260</v>
      </c>
      <c r="O24" s="1203" t="s">
        <v>261</v>
      </c>
      <c r="P24" s="1203" t="s">
        <v>261</v>
      </c>
      <c r="Q24" s="1240" t="s">
        <v>260</v>
      </c>
      <c r="R24" s="1247" t="s">
        <v>260</v>
      </c>
      <c r="T24" s="1214"/>
      <c r="X24" s="1215"/>
    </row>
    <row r="25" spans="2:24" ht="13.5" thickBot="1">
      <c r="B25" s="1249" t="s">
        <v>942</v>
      </c>
      <c r="C25" s="1250">
        <v>2315</v>
      </c>
      <c r="D25" s="1251">
        <v>2319</v>
      </c>
      <c r="E25" s="1252">
        <v>159</v>
      </c>
      <c r="F25" s="1253">
        <v>168</v>
      </c>
      <c r="G25" s="1253">
        <v>172</v>
      </c>
      <c r="H25" s="1254">
        <v>173</v>
      </c>
      <c r="I25" s="1254">
        <v>177</v>
      </c>
      <c r="J25" s="1254">
        <v>189.81</v>
      </c>
      <c r="K25" s="1232">
        <f t="shared" si="1"/>
        <v>189.81</v>
      </c>
      <c r="L25" s="1255" t="s">
        <v>260</v>
      </c>
      <c r="M25" s="1255" t="s">
        <v>260</v>
      </c>
      <c r="N25" s="1255" t="s">
        <v>260</v>
      </c>
      <c r="O25" s="1203" t="s">
        <v>261</v>
      </c>
      <c r="P25" s="1203" t="s">
        <v>261</v>
      </c>
      <c r="Q25" s="1256" t="s">
        <v>260</v>
      </c>
      <c r="R25" s="1257" t="s">
        <v>260</v>
      </c>
      <c r="T25" s="1214"/>
      <c r="X25" s="1215"/>
    </row>
    <row r="26" spans="2:24" ht="13.5" thickBot="1">
      <c r="B26" s="1223" t="s">
        <v>460</v>
      </c>
      <c r="C26" s="1224"/>
      <c r="D26" s="1224"/>
      <c r="E26" s="1224"/>
      <c r="F26" s="1225"/>
      <c r="G26" s="1225"/>
      <c r="H26" s="1224"/>
      <c r="I26" s="1224"/>
      <c r="J26" s="1224"/>
      <c r="K26" s="1224"/>
      <c r="L26" s="1224"/>
      <c r="M26" s="1224"/>
      <c r="N26" s="1224"/>
      <c r="O26" s="1224"/>
      <c r="P26" s="1224"/>
      <c r="Q26" s="1224"/>
      <c r="R26" s="1226"/>
      <c r="T26" s="1214"/>
      <c r="X26" s="1215"/>
    </row>
    <row r="27" spans="2:24" ht="13.5" thickBot="1">
      <c r="B27" s="1258" t="s">
        <v>879</v>
      </c>
      <c r="C27" s="1228">
        <v>3101</v>
      </c>
      <c r="D27" s="1228">
        <v>3101</v>
      </c>
      <c r="E27" s="1229">
        <v>175</v>
      </c>
      <c r="F27" s="1230">
        <v>190</v>
      </c>
      <c r="G27" s="1230">
        <v>195</v>
      </c>
      <c r="H27" s="1231">
        <v>195</v>
      </c>
      <c r="I27" s="1231">
        <v>200</v>
      </c>
      <c r="J27" s="1231">
        <v>214</v>
      </c>
      <c r="K27" s="1232">
        <f>J27</f>
        <v>214</v>
      </c>
      <c r="L27" s="1202" t="s">
        <v>260</v>
      </c>
      <c r="M27" s="1202" t="s">
        <v>260</v>
      </c>
      <c r="N27" s="1202" t="s">
        <v>260</v>
      </c>
      <c r="O27" s="1203" t="s">
        <v>261</v>
      </c>
      <c r="P27" s="1203" t="s">
        <v>261</v>
      </c>
      <c r="Q27" s="1259" t="s">
        <v>260</v>
      </c>
      <c r="R27" s="1260" t="s">
        <v>260</v>
      </c>
      <c r="T27" s="1214"/>
      <c r="X27" s="1215"/>
    </row>
    <row r="28" spans="2:24" ht="13.5" thickBot="1">
      <c r="B28" s="1261" t="s">
        <v>935</v>
      </c>
      <c r="C28" s="1235">
        <v>2465</v>
      </c>
      <c r="D28" s="1235">
        <v>2466</v>
      </c>
      <c r="E28" s="1242">
        <v>1850</v>
      </c>
      <c r="F28" s="1243">
        <v>1960</v>
      </c>
      <c r="G28" s="1238">
        <v>2000</v>
      </c>
      <c r="H28" s="1239">
        <v>2018</v>
      </c>
      <c r="I28" s="1239">
        <v>2061</v>
      </c>
      <c r="J28" s="1239">
        <v>2210.2199999999998</v>
      </c>
      <c r="K28" s="1232">
        <f t="shared" ref="K28:K36" si="2">J28</f>
        <v>2210.2199999999998</v>
      </c>
      <c r="L28" s="1203" t="s">
        <v>260</v>
      </c>
      <c r="M28" s="1203" t="s">
        <v>260</v>
      </c>
      <c r="N28" s="1203" t="s">
        <v>260</v>
      </c>
      <c r="O28" s="1203" t="s">
        <v>261</v>
      </c>
      <c r="P28" s="1203" t="s">
        <v>261</v>
      </c>
      <c r="Q28" s="1262" t="s">
        <v>260</v>
      </c>
      <c r="R28" s="1246" t="s">
        <v>260</v>
      </c>
      <c r="T28" s="1214"/>
      <c r="X28" s="1215"/>
    </row>
    <row r="29" spans="2:24" ht="13.5" thickBot="1">
      <c r="B29" s="1261" t="s">
        <v>936</v>
      </c>
      <c r="C29" s="1235">
        <v>2465</v>
      </c>
      <c r="D29" s="1235">
        <v>2467</v>
      </c>
      <c r="E29" s="1242">
        <v>1000</v>
      </c>
      <c r="F29" s="1243">
        <v>1070</v>
      </c>
      <c r="G29" s="1243">
        <v>1100</v>
      </c>
      <c r="H29" s="1244">
        <f>1362-250</f>
        <v>1112</v>
      </c>
      <c r="I29" s="1244">
        <f>1391-250</f>
        <v>1141</v>
      </c>
      <c r="J29" s="1244">
        <f>1491.71-250</f>
        <v>1241.71</v>
      </c>
      <c r="K29" s="1232">
        <f t="shared" si="2"/>
        <v>1241.71</v>
      </c>
      <c r="L29" s="1203" t="s">
        <v>260</v>
      </c>
      <c r="M29" s="1203" t="s">
        <v>260</v>
      </c>
      <c r="N29" s="1203" t="s">
        <v>260</v>
      </c>
      <c r="O29" s="1203" t="s">
        <v>261</v>
      </c>
      <c r="P29" s="1203" t="s">
        <v>261</v>
      </c>
      <c r="Q29" s="1262" t="s">
        <v>260</v>
      </c>
      <c r="R29" s="1246" t="s">
        <v>260</v>
      </c>
      <c r="T29" s="1214"/>
      <c r="X29" s="1215"/>
    </row>
    <row r="30" spans="2:24" ht="13.5" thickBot="1">
      <c r="B30" s="1261" t="s">
        <v>937</v>
      </c>
      <c r="C30" s="1235">
        <v>2465</v>
      </c>
      <c r="D30" s="1235">
        <v>2468</v>
      </c>
      <c r="E30" s="1242">
        <v>1850</v>
      </c>
      <c r="F30" s="1243">
        <v>1960</v>
      </c>
      <c r="G30" s="1243">
        <v>2000</v>
      </c>
      <c r="H30" s="1244">
        <v>2018</v>
      </c>
      <c r="I30" s="1244">
        <v>2061</v>
      </c>
      <c r="J30" s="1244">
        <v>2210.2199999999998</v>
      </c>
      <c r="K30" s="1232">
        <f t="shared" si="2"/>
        <v>2210.2199999999998</v>
      </c>
      <c r="L30" s="1203" t="s">
        <v>260</v>
      </c>
      <c r="M30" s="1203" t="s">
        <v>260</v>
      </c>
      <c r="N30" s="1203" t="s">
        <v>260</v>
      </c>
      <c r="O30" s="1203" t="s">
        <v>261</v>
      </c>
      <c r="P30" s="1203" t="s">
        <v>261</v>
      </c>
      <c r="Q30" s="1262" t="s">
        <v>260</v>
      </c>
      <c r="R30" s="1246" t="s">
        <v>260</v>
      </c>
      <c r="T30" s="1214"/>
      <c r="X30" s="1215"/>
    </row>
    <row r="31" spans="2:24" ht="13.5" thickBot="1">
      <c r="B31" s="1261" t="s">
        <v>938</v>
      </c>
      <c r="C31" s="1235">
        <v>2465</v>
      </c>
      <c r="D31" s="1235">
        <v>2469</v>
      </c>
      <c r="E31" s="1242">
        <v>1850</v>
      </c>
      <c r="F31" s="1243">
        <v>1960</v>
      </c>
      <c r="G31" s="1243">
        <v>2000</v>
      </c>
      <c r="H31" s="1244">
        <v>2018</v>
      </c>
      <c r="I31" s="1244">
        <v>2061</v>
      </c>
      <c r="J31" s="1244">
        <v>2210.2199999999998</v>
      </c>
      <c r="K31" s="1232">
        <f t="shared" si="2"/>
        <v>2210.2199999999998</v>
      </c>
      <c r="L31" s="1203" t="s">
        <v>260</v>
      </c>
      <c r="M31" s="1203" t="s">
        <v>260</v>
      </c>
      <c r="N31" s="1203" t="s">
        <v>260</v>
      </c>
      <c r="O31" s="1203" t="s">
        <v>261</v>
      </c>
      <c r="P31" s="1203" t="s">
        <v>261</v>
      </c>
      <c r="Q31" s="1262" t="s">
        <v>260</v>
      </c>
      <c r="R31" s="1246" t="s">
        <v>260</v>
      </c>
      <c r="T31" s="1214"/>
      <c r="X31" s="1215"/>
    </row>
    <row r="32" spans="2:24" ht="13.5" thickBot="1">
      <c r="B32" s="1261" t="s">
        <v>884</v>
      </c>
      <c r="C32" s="1235">
        <v>2325</v>
      </c>
      <c r="D32" s="1235">
        <v>2325</v>
      </c>
      <c r="E32" s="1242">
        <v>1590</v>
      </c>
      <c r="F32" s="1243" t="s">
        <v>64</v>
      </c>
      <c r="G32" s="1243" t="s">
        <v>64</v>
      </c>
      <c r="H32" s="1243" t="s">
        <v>64</v>
      </c>
      <c r="I32" s="1243" t="s">
        <v>64</v>
      </c>
      <c r="J32" s="1243" t="s">
        <v>64</v>
      </c>
      <c r="K32" s="1232" t="str">
        <f t="shared" si="2"/>
        <v>nvt</v>
      </c>
      <c r="L32" s="1203" t="s">
        <v>261</v>
      </c>
      <c r="M32" s="1203" t="s">
        <v>261</v>
      </c>
      <c r="N32" s="1203" t="s">
        <v>261</v>
      </c>
      <c r="O32" s="1203" t="s">
        <v>261</v>
      </c>
      <c r="P32" s="1203" t="s">
        <v>261</v>
      </c>
      <c r="Q32" s="1240" t="s">
        <v>261</v>
      </c>
      <c r="R32" s="1246" t="s">
        <v>261</v>
      </c>
      <c r="T32" s="1214"/>
      <c r="X32" s="1215"/>
    </row>
    <row r="33" spans="2:24" ht="13.5" thickBot="1">
      <c r="B33" s="1261" t="s">
        <v>939</v>
      </c>
      <c r="C33" s="1235">
        <v>2325</v>
      </c>
      <c r="D33" s="1235">
        <v>2326</v>
      </c>
      <c r="E33" s="1242">
        <v>1590</v>
      </c>
      <c r="F33" s="1243">
        <v>1680</v>
      </c>
      <c r="G33" s="1243">
        <v>1720</v>
      </c>
      <c r="H33" s="1244">
        <v>1736</v>
      </c>
      <c r="I33" s="1244">
        <v>1773</v>
      </c>
      <c r="J33" s="1244">
        <v>1901.37</v>
      </c>
      <c r="K33" s="1232">
        <f t="shared" si="2"/>
        <v>1901.37</v>
      </c>
      <c r="L33" s="1203" t="s">
        <v>260</v>
      </c>
      <c r="M33" s="1203" t="s">
        <v>260</v>
      </c>
      <c r="N33" s="1203" t="s">
        <v>260</v>
      </c>
      <c r="O33" s="1203" t="s">
        <v>261</v>
      </c>
      <c r="P33" s="1203" t="s">
        <v>261</v>
      </c>
      <c r="Q33" s="1262" t="s">
        <v>260</v>
      </c>
      <c r="R33" s="1263" t="s">
        <v>260</v>
      </c>
      <c r="T33" s="1214"/>
      <c r="X33" s="1215"/>
    </row>
    <row r="34" spans="2:24" ht="13.5" thickBot="1">
      <c r="B34" s="1261" t="s">
        <v>940</v>
      </c>
      <c r="C34" s="1235">
        <v>2325</v>
      </c>
      <c r="D34" s="1235">
        <v>2327</v>
      </c>
      <c r="E34" s="1242">
        <v>790</v>
      </c>
      <c r="F34" s="1243">
        <v>850</v>
      </c>
      <c r="G34" s="1243">
        <v>880</v>
      </c>
      <c r="H34" s="1244">
        <f>1140-250</f>
        <v>890</v>
      </c>
      <c r="I34" s="1244">
        <f>1164-250</f>
        <v>914</v>
      </c>
      <c r="J34" s="1244">
        <f>1248.27-250</f>
        <v>998.27</v>
      </c>
      <c r="K34" s="1232">
        <f t="shared" si="2"/>
        <v>998.27</v>
      </c>
      <c r="L34" s="1203" t="s">
        <v>260</v>
      </c>
      <c r="M34" s="1203" t="s">
        <v>260</v>
      </c>
      <c r="N34" s="1203" t="s">
        <v>260</v>
      </c>
      <c r="O34" s="1203" t="s">
        <v>261</v>
      </c>
      <c r="P34" s="1203" t="s">
        <v>261</v>
      </c>
      <c r="Q34" s="1262" t="s">
        <v>260</v>
      </c>
      <c r="R34" s="1263" t="s">
        <v>260</v>
      </c>
      <c r="T34" s="1214"/>
      <c r="X34" s="1215"/>
    </row>
    <row r="35" spans="2:24" ht="13.5" thickBot="1">
      <c r="B35" s="1261" t="s">
        <v>941</v>
      </c>
      <c r="C35" s="1235">
        <v>2325</v>
      </c>
      <c r="D35" s="1235">
        <v>2328</v>
      </c>
      <c r="E35" s="1242">
        <v>1590</v>
      </c>
      <c r="F35" s="1243">
        <v>1680</v>
      </c>
      <c r="G35" s="1243">
        <v>1720</v>
      </c>
      <c r="H35" s="1244">
        <v>1736</v>
      </c>
      <c r="I35" s="1244">
        <v>1773</v>
      </c>
      <c r="J35" s="1244">
        <f>1901.37</f>
        <v>1901.37</v>
      </c>
      <c r="K35" s="1232">
        <f t="shared" si="2"/>
        <v>1901.37</v>
      </c>
      <c r="L35" s="1203" t="s">
        <v>260</v>
      </c>
      <c r="M35" s="1203" t="s">
        <v>260</v>
      </c>
      <c r="N35" s="1203" t="s">
        <v>260</v>
      </c>
      <c r="O35" s="1203" t="s">
        <v>261</v>
      </c>
      <c r="P35" s="1203" t="s">
        <v>261</v>
      </c>
      <c r="Q35" s="1262" t="s">
        <v>260</v>
      </c>
      <c r="R35" s="1263" t="s">
        <v>260</v>
      </c>
      <c r="T35" s="1214"/>
      <c r="X35" s="1215"/>
    </row>
    <row r="36" spans="2:24" ht="13.5" thickBot="1">
      <c r="B36" s="1249" t="s">
        <v>942</v>
      </c>
      <c r="C36" s="1250">
        <v>2325</v>
      </c>
      <c r="D36" s="1250">
        <v>2329</v>
      </c>
      <c r="E36" s="1264">
        <v>1590</v>
      </c>
      <c r="F36" s="1265">
        <v>1680</v>
      </c>
      <c r="G36" s="1253">
        <v>1720</v>
      </c>
      <c r="H36" s="1254">
        <v>1736</v>
      </c>
      <c r="I36" s="1254">
        <v>1773</v>
      </c>
      <c r="J36" s="1254">
        <f>1901.37</f>
        <v>1901.37</v>
      </c>
      <c r="K36" s="1232">
        <f t="shared" si="2"/>
        <v>1901.37</v>
      </c>
      <c r="L36" s="1255" t="s">
        <v>260</v>
      </c>
      <c r="M36" s="1255" t="s">
        <v>260</v>
      </c>
      <c r="N36" s="1255" t="s">
        <v>260</v>
      </c>
      <c r="O36" s="1203" t="s">
        <v>261</v>
      </c>
      <c r="P36" s="1203" t="s">
        <v>261</v>
      </c>
      <c r="Q36" s="1266" t="s">
        <v>260</v>
      </c>
      <c r="R36" s="1267" t="s">
        <v>260</v>
      </c>
      <c r="T36" s="1214"/>
      <c r="X36" s="1215"/>
    </row>
    <row r="37" spans="2:24" ht="13.5" thickBot="1">
      <c r="B37" s="1223" t="s">
        <v>484</v>
      </c>
      <c r="C37" s="1224"/>
      <c r="D37" s="1224"/>
      <c r="E37" s="1224"/>
      <c r="F37" s="1225"/>
      <c r="G37" s="1225"/>
      <c r="H37" s="1224"/>
      <c r="I37" s="1224"/>
      <c r="J37" s="1224"/>
      <c r="K37" s="1224"/>
      <c r="L37" s="1224"/>
      <c r="M37" s="1224"/>
      <c r="N37" s="1224"/>
      <c r="O37" s="1224"/>
      <c r="P37" s="1224"/>
      <c r="Q37" s="1224"/>
      <c r="R37" s="1226"/>
      <c r="T37" s="1214"/>
      <c r="X37" s="1215"/>
    </row>
    <row r="38" spans="2:24" ht="13.5" thickBot="1">
      <c r="B38" s="1268" t="s">
        <v>943</v>
      </c>
      <c r="C38" s="1197" t="s">
        <v>64</v>
      </c>
      <c r="D38" s="1197" t="s">
        <v>64</v>
      </c>
      <c r="E38" s="1230">
        <v>2</v>
      </c>
      <c r="F38" s="1230">
        <v>2.25</v>
      </c>
      <c r="G38" s="1230">
        <v>2.2999999999999998</v>
      </c>
      <c r="H38" s="1269">
        <v>2.2999999999999998</v>
      </c>
      <c r="I38" s="1269">
        <v>2.35</v>
      </c>
      <c r="J38" s="1269">
        <v>2.5</v>
      </c>
      <c r="K38" s="1270">
        <f>J38</f>
        <v>2.5</v>
      </c>
      <c r="L38" s="1271" t="s">
        <v>64</v>
      </c>
      <c r="M38" s="1271" t="s">
        <v>260</v>
      </c>
      <c r="N38" s="1271" t="s">
        <v>260</v>
      </c>
      <c r="O38" s="1271" t="s">
        <v>260</v>
      </c>
      <c r="P38" s="1271" t="s">
        <v>260</v>
      </c>
      <c r="Q38" s="1271" t="s">
        <v>64</v>
      </c>
      <c r="R38" s="1272" t="s">
        <v>64</v>
      </c>
      <c r="T38" s="1214"/>
      <c r="X38" s="1215"/>
    </row>
    <row r="39" spans="2:24" ht="13.5" thickBot="1">
      <c r="B39" s="1261" t="s">
        <v>943</v>
      </c>
      <c r="C39" s="1209">
        <v>8017</v>
      </c>
      <c r="D39" s="1209"/>
      <c r="E39" s="1238">
        <v>2</v>
      </c>
      <c r="F39" s="1238">
        <v>2.25</v>
      </c>
      <c r="G39" s="1238">
        <v>2.2999999999999998</v>
      </c>
      <c r="H39" s="1239">
        <v>2.2999999999999998</v>
      </c>
      <c r="I39" s="1239">
        <v>2.35</v>
      </c>
      <c r="J39" s="1239">
        <v>2.5</v>
      </c>
      <c r="K39" s="1270">
        <f t="shared" ref="K39:K65" si="3">J39</f>
        <v>2.5</v>
      </c>
      <c r="L39" s="1273" t="s">
        <v>260</v>
      </c>
      <c r="M39" s="1271" t="s">
        <v>260</v>
      </c>
      <c r="N39" s="1271" t="s">
        <v>260</v>
      </c>
      <c r="O39" s="1271" t="s">
        <v>260</v>
      </c>
      <c r="P39" s="1271" t="s">
        <v>260</v>
      </c>
      <c r="Q39" s="1273" t="s">
        <v>64</v>
      </c>
      <c r="R39" s="1263" t="s">
        <v>64</v>
      </c>
      <c r="T39" s="1214"/>
      <c r="X39" s="1215"/>
    </row>
    <row r="40" spans="2:24" ht="13.5" thickBot="1">
      <c r="B40" s="1261" t="s">
        <v>944</v>
      </c>
      <c r="C40" s="1209" t="s">
        <v>64</v>
      </c>
      <c r="D40" s="1209" t="s">
        <v>64</v>
      </c>
      <c r="E40" s="1238">
        <v>5</v>
      </c>
      <c r="F40" s="1238">
        <v>5.25</v>
      </c>
      <c r="G40" s="1238">
        <v>5.35</v>
      </c>
      <c r="H40" s="1239">
        <v>5.4</v>
      </c>
      <c r="I40" s="1239">
        <v>5.5</v>
      </c>
      <c r="J40" s="1239">
        <v>5.9</v>
      </c>
      <c r="K40" s="1270">
        <f t="shared" si="3"/>
        <v>5.9</v>
      </c>
      <c r="L40" s="1273" t="s">
        <v>64</v>
      </c>
      <c r="M40" s="1271" t="s">
        <v>260</v>
      </c>
      <c r="N40" s="1271" t="s">
        <v>260</v>
      </c>
      <c r="O40" s="1271" t="s">
        <v>260</v>
      </c>
      <c r="P40" s="1271" t="s">
        <v>260</v>
      </c>
      <c r="Q40" s="1273" t="s">
        <v>64</v>
      </c>
      <c r="R40" s="1263" t="s">
        <v>64</v>
      </c>
      <c r="T40" s="1214"/>
      <c r="X40" s="1215"/>
    </row>
    <row r="41" spans="2:24" ht="13.5" thickBot="1">
      <c r="B41" s="1261" t="s">
        <v>944</v>
      </c>
      <c r="C41" s="1209">
        <v>8018</v>
      </c>
      <c r="D41" s="1209"/>
      <c r="E41" s="1238">
        <v>5</v>
      </c>
      <c r="F41" s="1238">
        <v>5.25</v>
      </c>
      <c r="G41" s="1238">
        <v>5.35</v>
      </c>
      <c r="H41" s="1239">
        <v>5.4</v>
      </c>
      <c r="I41" s="1239">
        <v>5.5</v>
      </c>
      <c r="J41" s="1239">
        <v>5.9</v>
      </c>
      <c r="K41" s="1270">
        <f t="shared" si="3"/>
        <v>5.9</v>
      </c>
      <c r="L41" s="1273" t="s">
        <v>260</v>
      </c>
      <c r="M41" s="1271" t="s">
        <v>260</v>
      </c>
      <c r="N41" s="1271" t="s">
        <v>260</v>
      </c>
      <c r="O41" s="1271" t="s">
        <v>260</v>
      </c>
      <c r="P41" s="1271" t="s">
        <v>260</v>
      </c>
      <c r="Q41" s="1273" t="s">
        <v>64</v>
      </c>
      <c r="R41" s="1263" t="s">
        <v>64</v>
      </c>
      <c r="T41" s="1214"/>
      <c r="X41" s="1215"/>
    </row>
    <row r="42" spans="2:24" ht="13.5" thickBot="1">
      <c r="B42" s="1261" t="s">
        <v>945</v>
      </c>
      <c r="C42" s="1209" t="s">
        <v>64</v>
      </c>
      <c r="D42" s="1209" t="s">
        <v>64</v>
      </c>
      <c r="E42" s="1238">
        <v>7</v>
      </c>
      <c r="F42" s="1238">
        <v>7.5</v>
      </c>
      <c r="G42" s="1238">
        <v>7.65</v>
      </c>
      <c r="H42" s="1274">
        <v>7.7</v>
      </c>
      <c r="I42" s="1274">
        <v>7.85</v>
      </c>
      <c r="J42" s="1274">
        <v>8.4</v>
      </c>
      <c r="K42" s="1270">
        <f t="shared" si="3"/>
        <v>8.4</v>
      </c>
      <c r="L42" s="1273" t="s">
        <v>64</v>
      </c>
      <c r="M42" s="1271" t="s">
        <v>260</v>
      </c>
      <c r="N42" s="1271" t="s">
        <v>260</v>
      </c>
      <c r="O42" s="1271" t="s">
        <v>260</v>
      </c>
      <c r="P42" s="1271" t="s">
        <v>260</v>
      </c>
      <c r="Q42" s="1273" t="s">
        <v>64</v>
      </c>
      <c r="R42" s="1263" t="s">
        <v>64</v>
      </c>
      <c r="T42" s="1214"/>
      <c r="X42" s="1215"/>
    </row>
    <row r="43" spans="2:24" ht="13.5" thickBot="1">
      <c r="B43" s="1208" t="s">
        <v>946</v>
      </c>
      <c r="C43" s="1209" t="s">
        <v>64</v>
      </c>
      <c r="D43" s="1209" t="s">
        <v>64</v>
      </c>
      <c r="E43" s="1238">
        <v>9</v>
      </c>
      <c r="F43" s="1238">
        <v>9.5</v>
      </c>
      <c r="G43" s="1238">
        <v>9.6999999999999993</v>
      </c>
      <c r="H43" s="1274">
        <v>9.8000000000000007</v>
      </c>
      <c r="I43" s="1274">
        <v>10</v>
      </c>
      <c r="J43" s="1274">
        <v>10.7</v>
      </c>
      <c r="K43" s="1270">
        <f t="shared" si="3"/>
        <v>10.7</v>
      </c>
      <c r="L43" s="1273" t="s">
        <v>64</v>
      </c>
      <c r="M43" s="1271" t="s">
        <v>260</v>
      </c>
      <c r="N43" s="1271" t="s">
        <v>260</v>
      </c>
      <c r="O43" s="1271" t="s">
        <v>260</v>
      </c>
      <c r="P43" s="1271" t="s">
        <v>260</v>
      </c>
      <c r="Q43" s="1273" t="s">
        <v>64</v>
      </c>
      <c r="R43" s="1263" t="s">
        <v>64</v>
      </c>
      <c r="T43" s="1214"/>
      <c r="X43" s="1215"/>
    </row>
    <row r="44" spans="2:24" ht="13.5" thickBot="1">
      <c r="B44" s="1208" t="s">
        <v>947</v>
      </c>
      <c r="C44" s="1209" t="s">
        <v>64</v>
      </c>
      <c r="D44" s="1209" t="s">
        <v>64</v>
      </c>
      <c r="E44" s="1238">
        <v>11</v>
      </c>
      <c r="F44" s="1238">
        <v>11.5</v>
      </c>
      <c r="G44" s="1238">
        <v>11.75</v>
      </c>
      <c r="H44" s="1274">
        <v>11.85</v>
      </c>
      <c r="I44" s="1274">
        <v>12.1</v>
      </c>
      <c r="J44" s="1274">
        <v>13</v>
      </c>
      <c r="K44" s="1270">
        <f t="shared" si="3"/>
        <v>13</v>
      </c>
      <c r="L44" s="1273" t="s">
        <v>64</v>
      </c>
      <c r="M44" s="1271" t="s">
        <v>260</v>
      </c>
      <c r="N44" s="1271" t="s">
        <v>260</v>
      </c>
      <c r="O44" s="1271" t="s">
        <v>260</v>
      </c>
      <c r="P44" s="1271" t="s">
        <v>260</v>
      </c>
      <c r="Q44" s="1273" t="s">
        <v>64</v>
      </c>
      <c r="R44" s="1263" t="s">
        <v>64</v>
      </c>
      <c r="T44" s="1214"/>
      <c r="X44" s="1215"/>
    </row>
    <row r="45" spans="2:24" ht="13.5" thickBot="1">
      <c r="B45" s="1208" t="s">
        <v>948</v>
      </c>
      <c r="C45" s="1209" t="s">
        <v>64</v>
      </c>
      <c r="D45" s="1209" t="s">
        <v>64</v>
      </c>
      <c r="E45" s="1238">
        <v>13</v>
      </c>
      <c r="F45" s="1238">
        <v>14</v>
      </c>
      <c r="G45" s="1238">
        <v>14.3</v>
      </c>
      <c r="H45" s="1274">
        <v>14.45</v>
      </c>
      <c r="I45" s="1274">
        <v>14.75</v>
      </c>
      <c r="J45" s="1274">
        <v>15.8</v>
      </c>
      <c r="K45" s="1270">
        <f t="shared" si="3"/>
        <v>15.8</v>
      </c>
      <c r="L45" s="1273" t="s">
        <v>64</v>
      </c>
      <c r="M45" s="1271" t="s">
        <v>260</v>
      </c>
      <c r="N45" s="1271" t="s">
        <v>260</v>
      </c>
      <c r="O45" s="1271" t="s">
        <v>260</v>
      </c>
      <c r="P45" s="1271" t="s">
        <v>260</v>
      </c>
      <c r="Q45" s="1273" t="s">
        <v>64</v>
      </c>
      <c r="R45" s="1263" t="s">
        <v>64</v>
      </c>
      <c r="T45" s="1214"/>
      <c r="X45" s="1215"/>
    </row>
    <row r="46" spans="2:24" ht="13.5" thickBot="1">
      <c r="B46" s="1208" t="s">
        <v>949</v>
      </c>
      <c r="C46" s="1209" t="s">
        <v>64</v>
      </c>
      <c r="D46" s="1209" t="s">
        <v>64</v>
      </c>
      <c r="E46" s="1238">
        <v>15</v>
      </c>
      <c r="F46" s="1238">
        <v>16</v>
      </c>
      <c r="G46" s="1238">
        <v>16.350000000000001</v>
      </c>
      <c r="H46" s="1274">
        <v>16.5</v>
      </c>
      <c r="I46" s="1274">
        <v>16.850000000000001</v>
      </c>
      <c r="J46" s="1274">
        <v>18.05</v>
      </c>
      <c r="K46" s="1270">
        <f t="shared" si="3"/>
        <v>18.05</v>
      </c>
      <c r="L46" s="1273" t="s">
        <v>64</v>
      </c>
      <c r="M46" s="1271" t="s">
        <v>260</v>
      </c>
      <c r="N46" s="1271" t="s">
        <v>260</v>
      </c>
      <c r="O46" s="1271" t="s">
        <v>260</v>
      </c>
      <c r="P46" s="1271" t="s">
        <v>260</v>
      </c>
      <c r="Q46" s="1273" t="s">
        <v>64</v>
      </c>
      <c r="R46" s="1263" t="s">
        <v>64</v>
      </c>
      <c r="T46" s="1214"/>
      <c r="X46" s="1215"/>
    </row>
    <row r="47" spans="2:24" ht="13.5" thickBot="1">
      <c r="B47" s="1208" t="s">
        <v>950</v>
      </c>
      <c r="C47" s="1209" t="s">
        <v>64</v>
      </c>
      <c r="D47" s="1209" t="s">
        <v>64</v>
      </c>
      <c r="E47" s="1238">
        <v>17</v>
      </c>
      <c r="F47" s="1238">
        <v>18</v>
      </c>
      <c r="G47" s="1238">
        <v>18.399999999999999</v>
      </c>
      <c r="H47" s="1274">
        <v>18.55</v>
      </c>
      <c r="I47" s="1274">
        <v>18.95</v>
      </c>
      <c r="J47" s="1274">
        <v>20.3</v>
      </c>
      <c r="K47" s="1270">
        <f t="shared" si="3"/>
        <v>20.3</v>
      </c>
      <c r="L47" s="1273" t="s">
        <v>64</v>
      </c>
      <c r="M47" s="1271" t="s">
        <v>260</v>
      </c>
      <c r="N47" s="1271" t="s">
        <v>260</v>
      </c>
      <c r="O47" s="1271" t="s">
        <v>260</v>
      </c>
      <c r="P47" s="1271" t="s">
        <v>260</v>
      </c>
      <c r="Q47" s="1273" t="s">
        <v>64</v>
      </c>
      <c r="R47" s="1263" t="s">
        <v>64</v>
      </c>
      <c r="T47" s="1214"/>
      <c r="X47" s="1215"/>
    </row>
    <row r="48" spans="2:24" ht="13.5" thickBot="1">
      <c r="B48" s="1208" t="s">
        <v>951</v>
      </c>
      <c r="C48" s="1209" t="s">
        <v>64</v>
      </c>
      <c r="D48" s="1209" t="s">
        <v>64</v>
      </c>
      <c r="E48" s="1238">
        <v>19</v>
      </c>
      <c r="F48" s="1238">
        <v>20</v>
      </c>
      <c r="G48" s="1238">
        <v>20.45</v>
      </c>
      <c r="H48" s="1274">
        <v>20.65</v>
      </c>
      <c r="I48" s="1274">
        <v>21.1</v>
      </c>
      <c r="J48" s="1274">
        <v>22.65</v>
      </c>
      <c r="K48" s="1270">
        <f t="shared" si="3"/>
        <v>22.65</v>
      </c>
      <c r="L48" s="1273" t="s">
        <v>64</v>
      </c>
      <c r="M48" s="1271" t="s">
        <v>260</v>
      </c>
      <c r="N48" s="1271" t="s">
        <v>260</v>
      </c>
      <c r="O48" s="1271" t="s">
        <v>260</v>
      </c>
      <c r="P48" s="1271" t="s">
        <v>260</v>
      </c>
      <c r="Q48" s="1273" t="s">
        <v>64</v>
      </c>
      <c r="R48" s="1263" t="s">
        <v>64</v>
      </c>
      <c r="T48" s="1214"/>
      <c r="X48" s="1215"/>
    </row>
    <row r="49" spans="2:24" ht="13.5" thickBot="1">
      <c r="B49" s="1208" t="s">
        <v>952</v>
      </c>
      <c r="C49" s="1209" t="s">
        <v>64</v>
      </c>
      <c r="D49" s="1209" t="s">
        <v>64</v>
      </c>
      <c r="E49" s="1238">
        <v>10</v>
      </c>
      <c r="F49" s="1238">
        <v>11</v>
      </c>
      <c r="G49" s="1238">
        <v>11.25</v>
      </c>
      <c r="H49" s="1239">
        <v>11.35</v>
      </c>
      <c r="I49" s="1239">
        <v>11.6</v>
      </c>
      <c r="J49" s="1239">
        <v>12.45</v>
      </c>
      <c r="K49" s="1270">
        <f t="shared" si="3"/>
        <v>12.45</v>
      </c>
      <c r="L49" s="1273" t="s">
        <v>64</v>
      </c>
      <c r="M49" s="1271" t="s">
        <v>260</v>
      </c>
      <c r="N49" s="1271" t="s">
        <v>260</v>
      </c>
      <c r="O49" s="1271" t="s">
        <v>260</v>
      </c>
      <c r="P49" s="1271" t="s">
        <v>260</v>
      </c>
      <c r="Q49" s="1273" t="s">
        <v>64</v>
      </c>
      <c r="R49" s="1263" t="s">
        <v>64</v>
      </c>
      <c r="T49" s="1214"/>
      <c r="X49" s="1215"/>
    </row>
    <row r="50" spans="2:24" ht="13.5" thickBot="1">
      <c r="B50" s="1208" t="s">
        <v>953</v>
      </c>
      <c r="C50" s="1209">
        <v>8080</v>
      </c>
      <c r="D50" s="1209"/>
      <c r="E50" s="1238">
        <v>10</v>
      </c>
      <c r="F50" s="1238">
        <v>11</v>
      </c>
      <c r="G50" s="1238">
        <v>11.25</v>
      </c>
      <c r="H50" s="1239">
        <v>11.35</v>
      </c>
      <c r="I50" s="1239">
        <v>11.6</v>
      </c>
      <c r="J50" s="1239">
        <v>12.45</v>
      </c>
      <c r="K50" s="1270">
        <f t="shared" si="3"/>
        <v>12.45</v>
      </c>
      <c r="L50" s="1273" t="s">
        <v>260</v>
      </c>
      <c r="M50" s="1271" t="s">
        <v>260</v>
      </c>
      <c r="N50" s="1271" t="s">
        <v>260</v>
      </c>
      <c r="O50" s="1271" t="s">
        <v>260</v>
      </c>
      <c r="P50" s="1271" t="s">
        <v>260</v>
      </c>
      <c r="Q50" s="1273" t="s">
        <v>64</v>
      </c>
      <c r="R50" s="1263" t="s">
        <v>64</v>
      </c>
      <c r="T50" s="1214"/>
      <c r="X50" s="1215"/>
    </row>
    <row r="51" spans="2:24" ht="13.5" thickBot="1">
      <c r="B51" s="1208" t="s">
        <v>954</v>
      </c>
      <c r="C51" s="1209" t="s">
        <v>64</v>
      </c>
      <c r="D51" s="1209" t="s">
        <v>64</v>
      </c>
      <c r="E51" s="1238">
        <v>16</v>
      </c>
      <c r="F51" s="1238">
        <v>17</v>
      </c>
      <c r="G51" s="1238">
        <v>17.5</v>
      </c>
      <c r="H51" s="1239">
        <v>17.649999999999999</v>
      </c>
      <c r="I51" s="1239">
        <v>18</v>
      </c>
      <c r="J51" s="1239">
        <v>19.3</v>
      </c>
      <c r="K51" s="1270">
        <f t="shared" si="3"/>
        <v>19.3</v>
      </c>
      <c r="L51" s="1273" t="s">
        <v>64</v>
      </c>
      <c r="M51" s="1271" t="s">
        <v>260</v>
      </c>
      <c r="N51" s="1271" t="s">
        <v>260</v>
      </c>
      <c r="O51" s="1271" t="s">
        <v>260</v>
      </c>
      <c r="P51" s="1271" t="s">
        <v>260</v>
      </c>
      <c r="Q51" s="1273" t="s">
        <v>64</v>
      </c>
      <c r="R51" s="1263" t="s">
        <v>64</v>
      </c>
      <c r="T51" s="1214"/>
      <c r="X51" s="1215"/>
    </row>
    <row r="52" spans="2:24" ht="13.5" thickBot="1">
      <c r="B52" s="1208" t="s">
        <v>955</v>
      </c>
      <c r="C52" s="1209" t="s">
        <v>64</v>
      </c>
      <c r="D52" s="1209" t="s">
        <v>64</v>
      </c>
      <c r="E52" s="1238">
        <v>20</v>
      </c>
      <c r="F52" s="1238">
        <v>21</v>
      </c>
      <c r="G52" s="1238">
        <v>21.5</v>
      </c>
      <c r="H52" s="1239">
        <v>21.7</v>
      </c>
      <c r="I52" s="1239">
        <v>22.15</v>
      </c>
      <c r="J52" s="1239">
        <v>23.75</v>
      </c>
      <c r="K52" s="1270">
        <f t="shared" si="3"/>
        <v>23.75</v>
      </c>
      <c r="L52" s="1273" t="s">
        <v>64</v>
      </c>
      <c r="M52" s="1271" t="s">
        <v>260</v>
      </c>
      <c r="N52" s="1271" t="s">
        <v>260</v>
      </c>
      <c r="O52" s="1271" t="s">
        <v>260</v>
      </c>
      <c r="P52" s="1271" t="s">
        <v>260</v>
      </c>
      <c r="Q52" s="1273" t="s">
        <v>64</v>
      </c>
      <c r="R52" s="1263" t="s">
        <v>64</v>
      </c>
      <c r="T52" s="1214"/>
      <c r="X52" s="1215"/>
    </row>
    <row r="53" spans="2:24" ht="13.5" thickBot="1">
      <c r="B53" s="1208" t="s">
        <v>956</v>
      </c>
      <c r="C53" s="1209" t="s">
        <v>64</v>
      </c>
      <c r="D53" s="1209" t="s">
        <v>64</v>
      </c>
      <c r="E53" s="1238">
        <v>0</v>
      </c>
      <c r="F53" s="1238">
        <v>0</v>
      </c>
      <c r="G53" s="1238">
        <v>0</v>
      </c>
      <c r="H53" s="1238">
        <v>0</v>
      </c>
      <c r="I53" s="1238">
        <v>0</v>
      </c>
      <c r="J53" s="1238" t="s">
        <v>266</v>
      </c>
      <c r="K53" s="1270" t="str">
        <f t="shared" si="3"/>
        <v>-</v>
      </c>
      <c r="L53" s="1273" t="s">
        <v>64</v>
      </c>
      <c r="M53" s="1271" t="s">
        <v>260</v>
      </c>
      <c r="N53" s="1271" t="s">
        <v>260</v>
      </c>
      <c r="O53" s="1271" t="s">
        <v>260</v>
      </c>
      <c r="P53" s="1271" t="s">
        <v>260</v>
      </c>
      <c r="Q53" s="1273" t="s">
        <v>64</v>
      </c>
      <c r="R53" s="1263" t="s">
        <v>64</v>
      </c>
      <c r="T53" s="1214"/>
      <c r="X53" s="1215"/>
    </row>
    <row r="54" spans="2:24" ht="13.5" thickBot="1">
      <c r="B54" s="1208" t="s">
        <v>957</v>
      </c>
      <c r="C54" s="1209" t="s">
        <v>64</v>
      </c>
      <c r="D54" s="1209" t="s">
        <v>64</v>
      </c>
      <c r="E54" s="1238">
        <v>2</v>
      </c>
      <c r="F54" s="1238">
        <v>2.1</v>
      </c>
      <c r="G54" s="1238">
        <v>2.15</v>
      </c>
      <c r="H54" s="1239">
        <v>2.15</v>
      </c>
      <c r="I54" s="1239">
        <v>2.2000000000000002</v>
      </c>
      <c r="J54" s="1239">
        <v>2.35</v>
      </c>
      <c r="K54" s="1270">
        <f t="shared" si="3"/>
        <v>2.35</v>
      </c>
      <c r="L54" s="1273" t="s">
        <v>64</v>
      </c>
      <c r="M54" s="1271" t="s">
        <v>260</v>
      </c>
      <c r="N54" s="1271" t="s">
        <v>260</v>
      </c>
      <c r="O54" s="1271" t="s">
        <v>260</v>
      </c>
      <c r="P54" s="1271" t="s">
        <v>260</v>
      </c>
      <c r="Q54" s="1273" t="s">
        <v>64</v>
      </c>
      <c r="R54" s="1263" t="s">
        <v>64</v>
      </c>
      <c r="T54" s="1214"/>
      <c r="X54" s="1215"/>
    </row>
    <row r="55" spans="2:24" ht="13.5" thickBot="1">
      <c r="B55" s="1208" t="s">
        <v>958</v>
      </c>
      <c r="C55" s="1209" t="s">
        <v>64</v>
      </c>
      <c r="D55" s="1209" t="s">
        <v>64</v>
      </c>
      <c r="E55" s="1238">
        <v>1.2</v>
      </c>
      <c r="F55" s="1238">
        <v>1.3</v>
      </c>
      <c r="G55" s="1238">
        <v>1.35</v>
      </c>
      <c r="H55" s="1239">
        <v>1.35</v>
      </c>
      <c r="I55" s="1239">
        <v>1.4</v>
      </c>
      <c r="J55" s="1239">
        <v>1.5</v>
      </c>
      <c r="K55" s="1270">
        <f t="shared" si="3"/>
        <v>1.5</v>
      </c>
      <c r="L55" s="1273" t="s">
        <v>64</v>
      </c>
      <c r="M55" s="1271" t="s">
        <v>260</v>
      </c>
      <c r="N55" s="1271" t="s">
        <v>260</v>
      </c>
      <c r="O55" s="1271" t="s">
        <v>260</v>
      </c>
      <c r="P55" s="1271" t="s">
        <v>260</v>
      </c>
      <c r="Q55" s="1273" t="s">
        <v>64</v>
      </c>
      <c r="R55" s="1263" t="s">
        <v>64</v>
      </c>
      <c r="T55" s="1214"/>
      <c r="X55" s="1215"/>
    </row>
    <row r="56" spans="2:24" ht="13.5" thickBot="1">
      <c r="B56" s="1208" t="s">
        <v>959</v>
      </c>
      <c r="C56" s="1209" t="s">
        <v>64</v>
      </c>
      <c r="D56" s="1209" t="s">
        <v>64</v>
      </c>
      <c r="E56" s="1238">
        <v>15</v>
      </c>
      <c r="F56" s="1238">
        <v>16</v>
      </c>
      <c r="G56" s="1238">
        <v>16.350000000000001</v>
      </c>
      <c r="H56" s="1239">
        <v>16.5</v>
      </c>
      <c r="I56" s="1239">
        <v>16.850000000000001</v>
      </c>
      <c r="J56" s="1239">
        <v>18.05</v>
      </c>
      <c r="K56" s="1270">
        <f t="shared" si="3"/>
        <v>18.05</v>
      </c>
      <c r="L56" s="1273" t="s">
        <v>64</v>
      </c>
      <c r="M56" s="1271" t="s">
        <v>260</v>
      </c>
      <c r="N56" s="1271" t="s">
        <v>260</v>
      </c>
      <c r="O56" s="1271" t="s">
        <v>260</v>
      </c>
      <c r="P56" s="1271" t="s">
        <v>260</v>
      </c>
      <c r="Q56" s="1273" t="s">
        <v>64</v>
      </c>
      <c r="R56" s="1263" t="s">
        <v>64</v>
      </c>
      <c r="T56" s="1214"/>
      <c r="X56" s="1215"/>
    </row>
    <row r="57" spans="2:24" ht="13.5" thickBot="1">
      <c r="B57" s="1208" t="s">
        <v>960</v>
      </c>
      <c r="C57" s="1209" t="s">
        <v>64</v>
      </c>
      <c r="D57" s="1209" t="s">
        <v>64</v>
      </c>
      <c r="E57" s="1238">
        <v>10</v>
      </c>
      <c r="F57" s="1238">
        <v>11</v>
      </c>
      <c r="G57" s="1238">
        <v>11.25</v>
      </c>
      <c r="H57" s="1239">
        <v>11.35</v>
      </c>
      <c r="I57" s="1239">
        <v>11.6</v>
      </c>
      <c r="J57" s="1239">
        <v>12.45</v>
      </c>
      <c r="K57" s="1270">
        <f t="shared" si="3"/>
        <v>12.45</v>
      </c>
      <c r="L57" s="1273" t="s">
        <v>64</v>
      </c>
      <c r="M57" s="1271" t="s">
        <v>260</v>
      </c>
      <c r="N57" s="1271" t="s">
        <v>260</v>
      </c>
      <c r="O57" s="1271" t="s">
        <v>260</v>
      </c>
      <c r="P57" s="1271" t="s">
        <v>260</v>
      </c>
      <c r="Q57" s="1273" t="s">
        <v>64</v>
      </c>
      <c r="R57" s="1263" t="s">
        <v>64</v>
      </c>
      <c r="T57" s="1214"/>
      <c r="X57" s="1215"/>
    </row>
    <row r="58" spans="2:24" ht="13.5" thickBot="1">
      <c r="B58" s="1208" t="s">
        <v>961</v>
      </c>
      <c r="C58" s="1209" t="s">
        <v>64</v>
      </c>
      <c r="D58" s="1209" t="s">
        <v>64</v>
      </c>
      <c r="E58" s="1238">
        <v>1.5</v>
      </c>
      <c r="F58" s="1238">
        <v>1.6</v>
      </c>
      <c r="G58" s="1238">
        <v>1.65</v>
      </c>
      <c r="H58" s="1239">
        <v>1.65</v>
      </c>
      <c r="I58" s="1239">
        <v>1.7</v>
      </c>
      <c r="J58" s="1239">
        <v>1.8</v>
      </c>
      <c r="K58" s="1270">
        <f t="shared" si="3"/>
        <v>1.8</v>
      </c>
      <c r="L58" s="1273" t="s">
        <v>64</v>
      </c>
      <c r="M58" s="1271" t="s">
        <v>260</v>
      </c>
      <c r="N58" s="1271" t="s">
        <v>260</v>
      </c>
      <c r="O58" s="1271" t="s">
        <v>260</v>
      </c>
      <c r="P58" s="1271" t="s">
        <v>260</v>
      </c>
      <c r="Q58" s="1273" t="s">
        <v>64</v>
      </c>
      <c r="R58" s="1263" t="s">
        <v>64</v>
      </c>
      <c r="T58" s="1214"/>
      <c r="X58" s="1215"/>
    </row>
    <row r="59" spans="2:24" ht="13.5" thickBot="1">
      <c r="B59" s="1208" t="s">
        <v>962</v>
      </c>
      <c r="C59" s="1209" t="s">
        <v>64</v>
      </c>
      <c r="D59" s="1209" t="s">
        <v>64</v>
      </c>
      <c r="E59" s="1238">
        <v>3</v>
      </c>
      <c r="F59" s="1238">
        <v>3</v>
      </c>
      <c r="G59" s="1243" t="s">
        <v>963</v>
      </c>
      <c r="H59" s="1243" t="s">
        <v>963</v>
      </c>
      <c r="I59" s="1243" t="s">
        <v>963</v>
      </c>
      <c r="J59" s="1243" t="s">
        <v>963</v>
      </c>
      <c r="K59" s="1270" t="str">
        <f t="shared" si="3"/>
        <v>ntb</v>
      </c>
      <c r="L59" s="1273" t="s">
        <v>64</v>
      </c>
      <c r="M59" s="1271" t="s">
        <v>260</v>
      </c>
      <c r="N59" s="1271" t="s">
        <v>260</v>
      </c>
      <c r="O59" s="1271" t="s">
        <v>260</v>
      </c>
      <c r="P59" s="1271" t="s">
        <v>260</v>
      </c>
      <c r="Q59" s="1273" t="s">
        <v>64</v>
      </c>
      <c r="R59" s="1263" t="s">
        <v>64</v>
      </c>
      <c r="T59" s="1214"/>
      <c r="X59" s="1215"/>
    </row>
    <row r="60" spans="2:24" ht="13.5" thickBot="1">
      <c r="B60" s="1208" t="s">
        <v>964</v>
      </c>
      <c r="C60" s="1209" t="s">
        <v>64</v>
      </c>
      <c r="D60" s="1209" t="s">
        <v>64</v>
      </c>
      <c r="E60" s="1238">
        <v>25</v>
      </c>
      <c r="F60" s="1243" t="s">
        <v>963</v>
      </c>
      <c r="G60" s="1243" t="s">
        <v>963</v>
      </c>
      <c r="H60" s="1243" t="s">
        <v>963</v>
      </c>
      <c r="I60" s="1243" t="s">
        <v>963</v>
      </c>
      <c r="J60" s="1243" t="s">
        <v>963</v>
      </c>
      <c r="K60" s="1270" t="str">
        <f t="shared" si="3"/>
        <v>ntb</v>
      </c>
      <c r="L60" s="1273" t="s">
        <v>64</v>
      </c>
      <c r="M60" s="1271" t="s">
        <v>260</v>
      </c>
      <c r="N60" s="1271" t="s">
        <v>260</v>
      </c>
      <c r="O60" s="1271" t="s">
        <v>260</v>
      </c>
      <c r="P60" s="1271" t="s">
        <v>260</v>
      </c>
      <c r="Q60" s="1273" t="s">
        <v>64</v>
      </c>
      <c r="R60" s="1263" t="s">
        <v>64</v>
      </c>
      <c r="T60" s="1214"/>
      <c r="X60" s="1215"/>
    </row>
    <row r="61" spans="2:24" ht="13.5" thickBot="1">
      <c r="B61" s="1208" t="s">
        <v>965</v>
      </c>
      <c r="C61" s="1209" t="s">
        <v>64</v>
      </c>
      <c r="D61" s="1209" t="s">
        <v>64</v>
      </c>
      <c r="E61" s="1238" t="s">
        <v>966</v>
      </c>
      <c r="F61" s="1243" t="s">
        <v>963</v>
      </c>
      <c r="G61" s="1243" t="s">
        <v>963</v>
      </c>
      <c r="H61" s="1243" t="s">
        <v>963</v>
      </c>
      <c r="I61" s="1243" t="s">
        <v>963</v>
      </c>
      <c r="J61" s="1243" t="s">
        <v>963</v>
      </c>
      <c r="K61" s="1270" t="str">
        <f t="shared" si="3"/>
        <v>ntb</v>
      </c>
      <c r="L61" s="1273" t="s">
        <v>64</v>
      </c>
      <c r="M61" s="1271" t="s">
        <v>260</v>
      </c>
      <c r="N61" s="1271" t="s">
        <v>260</v>
      </c>
      <c r="O61" s="1271" t="s">
        <v>260</v>
      </c>
      <c r="P61" s="1271" t="s">
        <v>260</v>
      </c>
      <c r="Q61" s="1273" t="s">
        <v>64</v>
      </c>
      <c r="R61" s="1263" t="s">
        <v>64</v>
      </c>
      <c r="T61" s="1214"/>
      <c r="X61" s="1215"/>
    </row>
    <row r="62" spans="2:24" ht="13.5" thickBot="1">
      <c r="B62" s="1208" t="s">
        <v>967</v>
      </c>
      <c r="C62" s="1209" t="s">
        <v>64</v>
      </c>
      <c r="D62" s="1209" t="s">
        <v>64</v>
      </c>
      <c r="E62" s="1238">
        <v>2.5</v>
      </c>
      <c r="F62" s="1238">
        <v>2.5</v>
      </c>
      <c r="G62" s="1238">
        <v>2.5</v>
      </c>
      <c r="H62" s="1239">
        <v>2.5</v>
      </c>
      <c r="I62" s="1239">
        <v>2.5</v>
      </c>
      <c r="J62" s="1239">
        <v>2.5</v>
      </c>
      <c r="K62" s="1270">
        <f t="shared" si="3"/>
        <v>2.5</v>
      </c>
      <c r="L62" s="1273" t="s">
        <v>64</v>
      </c>
      <c r="M62" s="1271" t="s">
        <v>260</v>
      </c>
      <c r="N62" s="1271" t="s">
        <v>260</v>
      </c>
      <c r="O62" s="1271" t="s">
        <v>260</v>
      </c>
      <c r="P62" s="1271" t="s">
        <v>260</v>
      </c>
      <c r="Q62" s="1273" t="s">
        <v>64</v>
      </c>
      <c r="R62" s="1263" t="s">
        <v>64</v>
      </c>
      <c r="T62" s="1214"/>
      <c r="X62" s="1215"/>
    </row>
    <row r="63" spans="2:24" ht="13.5" thickBot="1">
      <c r="B63" s="1208" t="s">
        <v>968</v>
      </c>
      <c r="C63" s="1209" t="s">
        <v>64</v>
      </c>
      <c r="D63" s="1209" t="s">
        <v>64</v>
      </c>
      <c r="E63" s="1238">
        <v>4</v>
      </c>
      <c r="F63" s="1238">
        <v>4</v>
      </c>
      <c r="G63" s="1238">
        <v>4</v>
      </c>
      <c r="H63" s="1239">
        <v>4</v>
      </c>
      <c r="I63" s="1239">
        <v>4</v>
      </c>
      <c r="J63" s="1239">
        <v>4</v>
      </c>
      <c r="K63" s="1270">
        <f t="shared" si="3"/>
        <v>4</v>
      </c>
      <c r="L63" s="1273" t="s">
        <v>64</v>
      </c>
      <c r="M63" s="1271" t="s">
        <v>260</v>
      </c>
      <c r="N63" s="1271" t="s">
        <v>260</v>
      </c>
      <c r="O63" s="1271" t="s">
        <v>260</v>
      </c>
      <c r="P63" s="1271" t="s">
        <v>260</v>
      </c>
      <c r="Q63" s="1273" t="s">
        <v>64</v>
      </c>
      <c r="R63" s="1263" t="s">
        <v>64</v>
      </c>
      <c r="T63" s="1214"/>
      <c r="X63" s="1215"/>
    </row>
    <row r="64" spans="2:24" ht="13.5" thickBot="1">
      <c r="B64" s="1208" t="s">
        <v>969</v>
      </c>
      <c r="C64" s="1209" t="s">
        <v>64</v>
      </c>
      <c r="D64" s="1209" t="s">
        <v>64</v>
      </c>
      <c r="E64" s="1238"/>
      <c r="F64" s="1238">
        <v>3.5</v>
      </c>
      <c r="G64" s="1238">
        <v>3.6</v>
      </c>
      <c r="H64" s="1239">
        <v>3.65</v>
      </c>
      <c r="I64" s="1239">
        <v>3.75</v>
      </c>
      <c r="J64" s="1239">
        <v>4</v>
      </c>
      <c r="K64" s="1270">
        <f t="shared" si="3"/>
        <v>4</v>
      </c>
      <c r="L64" s="1273" t="s">
        <v>64</v>
      </c>
      <c r="M64" s="1271" t="s">
        <v>260</v>
      </c>
      <c r="N64" s="1271" t="s">
        <v>260</v>
      </c>
      <c r="O64" s="1271" t="s">
        <v>260</v>
      </c>
      <c r="P64" s="1271" t="s">
        <v>260</v>
      </c>
      <c r="Q64" s="1273" t="s">
        <v>64</v>
      </c>
      <c r="R64" s="1263" t="s">
        <v>64</v>
      </c>
      <c r="T64" s="1214"/>
      <c r="X64" s="1215"/>
    </row>
    <row r="65" spans="2:24" ht="13.5" thickBot="1">
      <c r="B65" s="1249" t="s">
        <v>970</v>
      </c>
      <c r="C65" s="1275" t="s">
        <v>64</v>
      </c>
      <c r="D65" s="1275" t="s">
        <v>64</v>
      </c>
      <c r="E65" s="1253"/>
      <c r="F65" s="1253" t="s">
        <v>64</v>
      </c>
      <c r="G65" s="1253" t="s">
        <v>971</v>
      </c>
      <c r="H65" s="1254">
        <v>4.6500000000000004</v>
      </c>
      <c r="I65" s="1254">
        <v>4.75</v>
      </c>
      <c r="J65" s="1254">
        <v>5.0999999999999996</v>
      </c>
      <c r="K65" s="1270">
        <f t="shared" si="3"/>
        <v>5.0999999999999996</v>
      </c>
      <c r="L65" s="1276" t="s">
        <v>64</v>
      </c>
      <c r="M65" s="1271" t="s">
        <v>260</v>
      </c>
      <c r="N65" s="1271" t="s">
        <v>260</v>
      </c>
      <c r="O65" s="1271" t="s">
        <v>260</v>
      </c>
      <c r="P65" s="1271" t="s">
        <v>260</v>
      </c>
      <c r="Q65" s="1276" t="s">
        <v>64</v>
      </c>
      <c r="R65" s="1267" t="s">
        <v>64</v>
      </c>
      <c r="T65" s="1214"/>
      <c r="X65" s="1215"/>
    </row>
    <row r="66" spans="2:24" ht="13.5" thickBot="1">
      <c r="B66" s="1223" t="s">
        <v>559</v>
      </c>
      <c r="C66" s="1224"/>
      <c r="D66" s="1224"/>
      <c r="E66" s="1224"/>
      <c r="F66" s="1225"/>
      <c r="G66" s="1225"/>
      <c r="H66" s="1224"/>
      <c r="I66" s="1224"/>
      <c r="J66" s="1224"/>
      <c r="K66" s="1224"/>
      <c r="L66" s="1224"/>
      <c r="M66" s="1224"/>
      <c r="N66" s="1224"/>
      <c r="O66" s="1224"/>
      <c r="P66" s="1224"/>
      <c r="Q66" s="1224"/>
      <c r="R66" s="1226"/>
      <c r="T66" s="1214"/>
      <c r="X66" s="1215"/>
    </row>
    <row r="67" spans="2:24">
      <c r="B67" s="1196" t="s">
        <v>64</v>
      </c>
      <c r="C67" s="1197" t="s">
        <v>64</v>
      </c>
      <c r="D67" s="1197" t="s">
        <v>64</v>
      </c>
      <c r="E67" s="1230" t="s">
        <v>64</v>
      </c>
      <c r="F67" s="1230"/>
      <c r="G67" s="1230"/>
      <c r="H67" s="1269"/>
      <c r="I67" s="1269" t="s">
        <v>64</v>
      </c>
      <c r="J67" s="1269"/>
      <c r="K67" s="1277"/>
      <c r="L67" s="1271" t="s">
        <v>64</v>
      </c>
      <c r="M67" s="1271"/>
      <c r="N67" s="1271"/>
      <c r="O67" s="1271"/>
      <c r="P67" s="1271"/>
      <c r="Q67" s="1271" t="s">
        <v>64</v>
      </c>
      <c r="R67" s="1272" t="s">
        <v>64</v>
      </c>
      <c r="T67" s="1214"/>
      <c r="X67" s="1215"/>
    </row>
    <row r="68" spans="2:24" ht="13.5" thickBot="1">
      <c r="B68" s="1249" t="s">
        <v>64</v>
      </c>
      <c r="C68" s="1275" t="s">
        <v>64</v>
      </c>
      <c r="D68" s="1275" t="s">
        <v>64</v>
      </c>
      <c r="E68" s="1253" t="s">
        <v>64</v>
      </c>
      <c r="F68" s="1253"/>
      <c r="G68" s="1253"/>
      <c r="H68" s="1254"/>
      <c r="I68" s="1254" t="s">
        <v>64</v>
      </c>
      <c r="J68" s="1254"/>
      <c r="K68" s="1278"/>
      <c r="L68" s="1276" t="s">
        <v>64</v>
      </c>
      <c r="M68" s="1276"/>
      <c r="N68" s="1276"/>
      <c r="O68" s="1276"/>
      <c r="P68" s="1276"/>
      <c r="Q68" s="1276" t="s">
        <v>64</v>
      </c>
      <c r="R68" s="1267" t="s">
        <v>64</v>
      </c>
      <c r="T68" s="1214"/>
      <c r="X68" s="1215"/>
    </row>
    <row r="69" spans="2:24" ht="13.5" thickBot="1">
      <c r="B69" s="1223" t="s">
        <v>576</v>
      </c>
      <c r="C69" s="1224"/>
      <c r="D69" s="1224"/>
      <c r="E69" s="1279"/>
      <c r="F69" s="1279"/>
      <c r="G69" s="1279"/>
      <c r="H69" s="1279"/>
      <c r="I69" s="1279"/>
      <c r="J69" s="1279"/>
      <c r="K69" s="1279"/>
      <c r="L69" s="1279"/>
      <c r="M69" s="1279"/>
      <c r="N69" s="1279"/>
      <c r="O69" s="1279"/>
      <c r="P69" s="1279"/>
      <c r="Q69" s="1279"/>
      <c r="R69" s="1280"/>
      <c r="T69" s="1214"/>
      <c r="X69" s="1215"/>
    </row>
    <row r="70" spans="2:24" ht="13.5" thickBot="1">
      <c r="B70" s="1281" t="s">
        <v>972</v>
      </c>
      <c r="C70" s="1282">
        <v>2475</v>
      </c>
      <c r="D70" s="1283">
        <v>2475</v>
      </c>
      <c r="E70" s="1284">
        <v>25</v>
      </c>
      <c r="F70" s="1284">
        <v>25</v>
      </c>
      <c r="G70" s="1284">
        <v>25</v>
      </c>
      <c r="H70" s="1285">
        <v>25</v>
      </c>
      <c r="I70" s="1285">
        <v>25</v>
      </c>
      <c r="J70" s="1285">
        <v>25</v>
      </c>
      <c r="K70" s="1286">
        <f>J70</f>
        <v>25</v>
      </c>
      <c r="L70" s="1287" t="s">
        <v>260</v>
      </c>
      <c r="M70" s="1287" t="s">
        <v>260</v>
      </c>
      <c r="N70" s="1287" t="s">
        <v>260</v>
      </c>
      <c r="O70" s="1287" t="s">
        <v>261</v>
      </c>
      <c r="P70" s="1287" t="s">
        <v>261</v>
      </c>
      <c r="Q70" s="1287" t="s">
        <v>260</v>
      </c>
      <c r="R70" s="1288" t="s">
        <v>260</v>
      </c>
      <c r="T70" s="1214"/>
      <c r="X70" s="1215"/>
    </row>
    <row r="71" spans="2:24" ht="13.5" thickBot="1">
      <c r="B71" s="1289" t="s">
        <v>973</v>
      </c>
      <c r="C71" s="1290">
        <v>2475</v>
      </c>
      <c r="D71" s="1291">
        <v>2476</v>
      </c>
      <c r="E71" s="1243">
        <v>25</v>
      </c>
      <c r="F71" s="1243">
        <v>25</v>
      </c>
      <c r="G71" s="1243">
        <v>25</v>
      </c>
      <c r="H71" s="1292">
        <v>25</v>
      </c>
      <c r="I71" s="1292">
        <v>25</v>
      </c>
      <c r="J71" s="1292">
        <v>25</v>
      </c>
      <c r="K71" s="1286">
        <f t="shared" ref="K71:K74" si="4">J71</f>
        <v>25</v>
      </c>
      <c r="L71" s="1293" t="s">
        <v>260</v>
      </c>
      <c r="M71" s="1287" t="s">
        <v>260</v>
      </c>
      <c r="N71" s="1287" t="s">
        <v>260</v>
      </c>
      <c r="O71" s="1287" t="s">
        <v>261</v>
      </c>
      <c r="P71" s="1287" t="s">
        <v>261</v>
      </c>
      <c r="Q71" s="1293" t="s">
        <v>260</v>
      </c>
      <c r="R71" s="1294" t="s">
        <v>260</v>
      </c>
      <c r="T71" s="1214"/>
      <c r="X71" s="1215"/>
    </row>
    <row r="72" spans="2:24" ht="13.5" thickBot="1">
      <c r="B72" s="1289" t="s">
        <v>974</v>
      </c>
      <c r="C72" s="1290">
        <v>2475</v>
      </c>
      <c r="D72" s="1291">
        <v>2477</v>
      </c>
      <c r="E72" s="1243">
        <v>25</v>
      </c>
      <c r="F72" s="1243">
        <v>25</v>
      </c>
      <c r="G72" s="1243">
        <v>25</v>
      </c>
      <c r="H72" s="1292">
        <v>25</v>
      </c>
      <c r="I72" s="1292">
        <v>25</v>
      </c>
      <c r="J72" s="1292">
        <v>25</v>
      </c>
      <c r="K72" s="1286">
        <f t="shared" si="4"/>
        <v>25</v>
      </c>
      <c r="L72" s="1293" t="s">
        <v>260</v>
      </c>
      <c r="M72" s="1287" t="s">
        <v>260</v>
      </c>
      <c r="N72" s="1287" t="s">
        <v>260</v>
      </c>
      <c r="O72" s="1287" t="s">
        <v>261</v>
      </c>
      <c r="P72" s="1287" t="s">
        <v>261</v>
      </c>
      <c r="Q72" s="1293" t="s">
        <v>260</v>
      </c>
      <c r="R72" s="1294" t="s">
        <v>260</v>
      </c>
      <c r="T72" s="1214"/>
      <c r="X72" s="1215"/>
    </row>
    <row r="73" spans="2:24" ht="13.5" thickBot="1">
      <c r="B73" s="1289" t="s">
        <v>975</v>
      </c>
      <c r="C73" s="1290">
        <v>2475</v>
      </c>
      <c r="D73" s="1291">
        <v>2478</v>
      </c>
      <c r="E73" s="1243">
        <v>25</v>
      </c>
      <c r="F73" s="1243">
        <v>25</v>
      </c>
      <c r="G73" s="1243">
        <v>25</v>
      </c>
      <c r="H73" s="1292">
        <v>25</v>
      </c>
      <c r="I73" s="1292">
        <v>25</v>
      </c>
      <c r="J73" s="1292">
        <v>25</v>
      </c>
      <c r="K73" s="1286">
        <f t="shared" si="4"/>
        <v>25</v>
      </c>
      <c r="L73" s="1293" t="s">
        <v>260</v>
      </c>
      <c r="M73" s="1287" t="s">
        <v>260</v>
      </c>
      <c r="N73" s="1287" t="s">
        <v>260</v>
      </c>
      <c r="O73" s="1287" t="s">
        <v>261</v>
      </c>
      <c r="P73" s="1287" t="s">
        <v>261</v>
      </c>
      <c r="Q73" s="1293" t="s">
        <v>260</v>
      </c>
      <c r="R73" s="1294" t="s">
        <v>260</v>
      </c>
      <c r="T73" s="1214"/>
      <c r="X73" s="1215"/>
    </row>
    <row r="74" spans="2:24">
      <c r="B74" s="1289" t="s">
        <v>976</v>
      </c>
      <c r="C74" s="1290">
        <v>2475</v>
      </c>
      <c r="D74" s="1291">
        <v>2479</v>
      </c>
      <c r="E74" s="1243">
        <v>25</v>
      </c>
      <c r="F74" s="1243">
        <v>25</v>
      </c>
      <c r="G74" s="1243">
        <v>25</v>
      </c>
      <c r="H74" s="1292">
        <v>25</v>
      </c>
      <c r="I74" s="1292">
        <v>25</v>
      </c>
      <c r="J74" s="1292">
        <v>25</v>
      </c>
      <c r="K74" s="1286">
        <f t="shared" si="4"/>
        <v>25</v>
      </c>
      <c r="L74" s="1295" t="s">
        <v>260</v>
      </c>
      <c r="M74" s="1287" t="s">
        <v>260</v>
      </c>
      <c r="N74" s="1287" t="s">
        <v>260</v>
      </c>
      <c r="O74" s="1287" t="s">
        <v>261</v>
      </c>
      <c r="P74" s="1287" t="s">
        <v>261</v>
      </c>
      <c r="Q74" s="1295" t="s">
        <v>260</v>
      </c>
      <c r="R74" s="1296" t="s">
        <v>260</v>
      </c>
      <c r="T74" s="1214"/>
      <c r="X74" s="1215"/>
    </row>
    <row r="75" spans="2:24" ht="13.5" thickBot="1">
      <c r="B75" s="1223" t="s">
        <v>559</v>
      </c>
      <c r="C75" s="1224"/>
      <c r="D75" s="1224"/>
      <c r="E75" s="1224"/>
      <c r="F75" s="1225"/>
      <c r="G75" s="1225"/>
      <c r="H75" s="1224"/>
      <c r="I75" s="1224"/>
      <c r="J75" s="1224"/>
      <c r="K75" s="1224"/>
      <c r="L75" s="1224"/>
      <c r="M75" s="1224"/>
      <c r="N75" s="1224"/>
      <c r="O75" s="1224"/>
      <c r="P75" s="1224"/>
      <c r="Q75" s="1224"/>
      <c r="R75" s="1226"/>
      <c r="T75" s="1214"/>
      <c r="X75" s="1215"/>
    </row>
    <row r="76" spans="2:24">
      <c r="B76" s="1196" t="s">
        <v>64</v>
      </c>
      <c r="C76" s="1197" t="s">
        <v>64</v>
      </c>
      <c r="D76" s="1197" t="s">
        <v>64</v>
      </c>
      <c r="E76" s="1230" t="s">
        <v>64</v>
      </c>
      <c r="F76" s="1230" t="s">
        <v>64</v>
      </c>
      <c r="G76" s="1230"/>
      <c r="H76" s="1230"/>
      <c r="I76" s="1230" t="s">
        <v>64</v>
      </c>
      <c r="J76" s="1230" t="s">
        <v>64</v>
      </c>
      <c r="K76" s="1297"/>
      <c r="L76" s="1277"/>
      <c r="M76" s="1277"/>
      <c r="N76" s="1277"/>
      <c r="O76" s="1277"/>
      <c r="P76" s="1271"/>
      <c r="Q76" s="1271" t="s">
        <v>64</v>
      </c>
      <c r="R76" s="1272" t="s">
        <v>64</v>
      </c>
      <c r="T76" s="1214"/>
      <c r="X76" s="1215"/>
    </row>
    <row r="77" spans="2:24" ht="13.5" thickBot="1">
      <c r="B77" s="1249" t="s">
        <v>64</v>
      </c>
      <c r="C77" s="1275" t="s">
        <v>64</v>
      </c>
      <c r="D77" s="1275" t="s">
        <v>64</v>
      </c>
      <c r="E77" s="1253" t="s">
        <v>64</v>
      </c>
      <c r="F77" s="1253" t="s">
        <v>64</v>
      </c>
      <c r="G77" s="1253"/>
      <c r="H77" s="1253"/>
      <c r="I77" s="1253" t="s">
        <v>64</v>
      </c>
      <c r="J77" s="1253" t="s">
        <v>64</v>
      </c>
      <c r="K77" s="1298"/>
      <c r="L77" s="1278"/>
      <c r="M77" s="1278"/>
      <c r="N77" s="1278"/>
      <c r="O77" s="1278"/>
      <c r="P77" s="1276"/>
      <c r="Q77" s="1276" t="s">
        <v>64</v>
      </c>
      <c r="R77" s="1267" t="s">
        <v>64</v>
      </c>
      <c r="T77" s="1214"/>
      <c r="X77" s="1215"/>
    </row>
    <row r="78" spans="2:24" ht="13.5" thickBot="1">
      <c r="B78" s="1223" t="s">
        <v>576</v>
      </c>
      <c r="C78" s="1224"/>
      <c r="D78" s="1224"/>
      <c r="E78" s="1224"/>
      <c r="F78" s="1225"/>
      <c r="G78" s="1225"/>
      <c r="H78" s="1224"/>
      <c r="I78" s="1224"/>
      <c r="J78" s="1224"/>
      <c r="K78" s="1224"/>
      <c r="L78" s="1224"/>
      <c r="M78" s="1224"/>
      <c r="N78" s="1224"/>
      <c r="O78" s="1224"/>
      <c r="P78" s="1224"/>
      <c r="Q78" s="1224"/>
      <c r="R78" s="1226"/>
      <c r="T78" s="1214"/>
      <c r="X78" s="1215"/>
    </row>
    <row r="79" spans="2:24">
      <c r="B79" s="1196" t="s">
        <v>64</v>
      </c>
      <c r="C79" s="1197" t="s">
        <v>64</v>
      </c>
      <c r="D79" s="1197" t="s">
        <v>64</v>
      </c>
      <c r="E79" s="1230" t="s">
        <v>64</v>
      </c>
      <c r="F79" s="1230" t="s">
        <v>64</v>
      </c>
      <c r="G79" s="1230"/>
      <c r="H79" s="1230"/>
      <c r="I79" s="1230" t="s">
        <v>64</v>
      </c>
      <c r="J79" s="1230" t="s">
        <v>64</v>
      </c>
      <c r="K79" s="1297"/>
      <c r="L79" s="1277"/>
      <c r="M79" s="1277"/>
      <c r="N79" s="1277"/>
      <c r="O79" s="1277"/>
      <c r="P79" s="1271"/>
      <c r="Q79" s="1271" t="s">
        <v>64</v>
      </c>
      <c r="R79" s="1272" t="s">
        <v>64</v>
      </c>
      <c r="T79" s="1214"/>
      <c r="X79" s="1215"/>
    </row>
    <row r="80" spans="2:24" ht="13.5" thickBot="1">
      <c r="B80" s="1249" t="s">
        <v>64</v>
      </c>
      <c r="C80" s="1275" t="s">
        <v>64</v>
      </c>
      <c r="D80" s="1275" t="s">
        <v>64</v>
      </c>
      <c r="E80" s="1253" t="s">
        <v>64</v>
      </c>
      <c r="F80" s="1253" t="s">
        <v>64</v>
      </c>
      <c r="G80" s="1253"/>
      <c r="H80" s="1253"/>
      <c r="I80" s="1253" t="s">
        <v>64</v>
      </c>
      <c r="J80" s="1253" t="s">
        <v>64</v>
      </c>
      <c r="K80" s="1298"/>
      <c r="L80" s="1278"/>
      <c r="M80" s="1278"/>
      <c r="N80" s="1278"/>
      <c r="O80" s="1278"/>
      <c r="P80" s="1276"/>
      <c r="Q80" s="1276" t="s">
        <v>64</v>
      </c>
      <c r="R80" s="1267" t="s">
        <v>64</v>
      </c>
      <c r="T80" s="1299"/>
      <c r="U80" s="1300"/>
      <c r="V80" s="1300"/>
      <c r="W80" s="1300"/>
      <c r="X80" s="1301"/>
    </row>
    <row r="82" spans="1:11">
      <c r="A82" s="1167" t="s">
        <v>513</v>
      </c>
      <c r="B82" s="1302" t="s">
        <v>977</v>
      </c>
      <c r="C82" s="1166"/>
      <c r="D82" s="1166"/>
    </row>
    <row r="83" spans="1:11">
      <c r="B83" s="1303"/>
      <c r="C83" s="1303"/>
      <c r="D83" s="1303"/>
      <c r="E83" s="1304"/>
      <c r="F83" s="1304"/>
      <c r="G83" s="1304"/>
      <c r="H83" s="1304"/>
      <c r="I83" s="1304"/>
      <c r="J83" s="1304"/>
    </row>
    <row r="84" spans="1:11">
      <c r="B84" s="1302" t="s">
        <v>978</v>
      </c>
      <c r="C84" s="1303"/>
      <c r="D84" s="1303"/>
      <c r="E84" s="1304"/>
      <c r="F84" s="1304"/>
      <c r="G84" s="1304"/>
      <c r="H84" s="1304"/>
      <c r="I84" s="1304"/>
      <c r="J84" s="1304"/>
    </row>
    <row r="85" spans="1:11">
      <c r="B85" s="1305"/>
      <c r="C85" s="1305"/>
      <c r="D85" s="1306"/>
      <c r="E85" s="1305"/>
      <c r="F85" s="1305"/>
      <c r="G85" s="1305"/>
      <c r="H85" s="1305"/>
      <c r="I85" s="1305"/>
      <c r="J85" s="1305"/>
    </row>
    <row r="86" spans="1:11">
      <c r="B86" s="1304"/>
      <c r="C86" s="1304"/>
      <c r="D86" s="1307"/>
      <c r="E86" s="1308"/>
      <c r="F86" s="1308"/>
      <c r="G86" s="1308"/>
      <c r="H86" s="1308"/>
      <c r="I86" s="1308"/>
      <c r="J86" s="1308"/>
    </row>
    <row r="87" spans="1:11">
      <c r="B87" s="1304"/>
      <c r="C87" s="1304"/>
      <c r="D87" s="1307"/>
      <c r="E87" s="1308"/>
      <c r="F87" s="1308"/>
      <c r="G87" s="1308"/>
      <c r="H87" s="1308"/>
      <c r="I87" s="1308"/>
      <c r="J87" s="1308"/>
    </row>
    <row r="88" spans="1:11">
      <c r="B88" s="1304"/>
      <c r="C88" s="1304"/>
      <c r="D88" s="1307"/>
      <c r="E88" s="1308"/>
      <c r="F88" s="1308"/>
      <c r="G88" s="1308"/>
      <c r="H88" s="1308"/>
      <c r="I88" s="1308"/>
      <c r="J88" s="1308"/>
    </row>
    <row r="89" spans="1:11">
      <c r="B89" s="1304"/>
      <c r="C89" s="1304"/>
      <c r="D89" s="1307"/>
      <c r="E89" s="1308"/>
      <c r="F89" s="1308"/>
      <c r="G89" s="1308"/>
      <c r="H89" s="1308"/>
      <c r="I89" s="1308"/>
      <c r="J89" s="1308"/>
    </row>
    <row r="90" spans="1:11">
      <c r="B90" s="1304"/>
      <c r="C90" s="1304"/>
      <c r="D90" s="1307"/>
      <c r="E90" s="1308"/>
      <c r="F90" s="1308"/>
      <c r="G90" s="1308"/>
      <c r="H90" s="1308"/>
      <c r="I90" s="1308"/>
      <c r="J90" s="1308"/>
    </row>
    <row r="91" spans="1:11">
      <c r="B91" s="1304"/>
      <c r="C91" s="1304"/>
      <c r="D91" s="1307"/>
      <c r="E91" s="1308"/>
      <c r="F91" s="1308"/>
      <c r="G91" s="1308"/>
      <c r="H91" s="1308"/>
      <c r="I91" s="1308"/>
      <c r="J91" s="1308"/>
      <c r="K91" s="1167"/>
    </row>
    <row r="92" spans="1:11">
      <c r="B92" s="1304"/>
      <c r="C92" s="1304"/>
      <c r="D92" s="1307"/>
      <c r="E92" s="1308"/>
      <c r="F92" s="1308"/>
      <c r="G92" s="1308"/>
      <c r="H92" s="1308"/>
      <c r="I92" s="1308"/>
      <c r="J92" s="1308"/>
      <c r="K92" s="1167"/>
    </row>
    <row r="93" spans="1:11">
      <c r="B93" s="1304"/>
      <c r="C93" s="1304"/>
      <c r="D93" s="1307"/>
      <c r="E93" s="1308"/>
      <c r="F93" s="1308"/>
      <c r="G93" s="1308"/>
      <c r="H93" s="1308"/>
      <c r="I93" s="1308"/>
      <c r="J93" s="1308"/>
      <c r="K93" s="1167"/>
    </row>
    <row r="94" spans="1:11">
      <c r="E94" s="1167"/>
      <c r="F94" s="1304"/>
      <c r="G94" s="1167"/>
      <c r="H94" s="1167"/>
      <c r="I94" s="1167"/>
      <c r="J94" s="1167"/>
      <c r="K94" s="1167"/>
    </row>
    <row r="95" spans="1:11">
      <c r="E95" s="1167"/>
      <c r="F95" s="1304"/>
      <c r="G95" s="1167"/>
      <c r="H95" s="1167"/>
      <c r="I95" s="1167"/>
      <c r="J95" s="1167"/>
      <c r="K95" s="1167"/>
    </row>
    <row r="96" spans="1:11">
      <c r="E96" s="1167"/>
      <c r="F96" s="1304"/>
      <c r="G96" s="1167"/>
      <c r="H96" s="1167"/>
      <c r="I96" s="1167"/>
      <c r="J96" s="1167"/>
      <c r="K96" s="1167"/>
    </row>
    <row r="97" spans="6:6" s="1167" customFormat="1">
      <c r="F97" s="1304"/>
    </row>
    <row r="98" spans="6:6" s="1167" customFormat="1">
      <c r="F98" s="1304"/>
    </row>
    <row r="99" spans="6:6" s="1167" customFormat="1">
      <c r="F99" s="1304"/>
    </row>
    <row r="100" spans="6:6" s="1167" customFormat="1">
      <c r="F100" s="1304"/>
    </row>
    <row r="101" spans="6:6" s="1167" customFormat="1">
      <c r="F101" s="1304"/>
    </row>
    <row r="102" spans="6:6" s="1167" customFormat="1">
      <c r="F102" s="1304"/>
    </row>
    <row r="103" spans="6:6" s="1167" customFormat="1">
      <c r="F103" s="1304"/>
    </row>
    <row r="104" spans="6:6" s="1167" customFormat="1">
      <c r="F104" s="1304"/>
    </row>
    <row r="105" spans="6:6" s="1167" customFormat="1">
      <c r="F105" s="1304"/>
    </row>
    <row r="106" spans="6:6" s="1167" customFormat="1">
      <c r="F106" s="1304"/>
    </row>
    <row r="107" spans="6:6" s="1167" customFormat="1">
      <c r="F107" s="1304"/>
    </row>
    <row r="108" spans="6:6" s="1167" customFormat="1">
      <c r="F108" s="1304"/>
    </row>
    <row r="109" spans="6:6" s="1167" customFormat="1">
      <c r="F109" s="1304"/>
    </row>
    <row r="110" spans="6:6" s="1167" customFormat="1">
      <c r="F110" s="1304"/>
    </row>
    <row r="111" spans="6:6" s="1167" customFormat="1">
      <c r="F111" s="1304"/>
    </row>
    <row r="112" spans="6:6" s="1167" customFormat="1">
      <c r="F112" s="1304"/>
    </row>
    <row r="113" spans="6:6" s="1167" customFormat="1">
      <c r="F113" s="1304"/>
    </row>
    <row r="114" spans="6:6" s="1167" customFormat="1">
      <c r="F114" s="1304"/>
    </row>
    <row r="115" spans="6:6" s="1167" customFormat="1">
      <c r="F115" s="1304"/>
    </row>
    <row r="116" spans="6:6" s="1167" customFormat="1">
      <c r="F116" s="1304"/>
    </row>
    <row r="117" spans="6:6" s="1167" customFormat="1">
      <c r="F117" s="1304"/>
    </row>
    <row r="118" spans="6:6" s="1167" customFormat="1">
      <c r="F118" s="1304"/>
    </row>
    <row r="119" spans="6:6" s="1167" customFormat="1">
      <c r="F119" s="1304"/>
    </row>
    <row r="120" spans="6:6" s="1167" customFormat="1">
      <c r="F120" s="1304"/>
    </row>
    <row r="121" spans="6:6" s="1167" customFormat="1">
      <c r="F121" s="1304"/>
    </row>
    <row r="122" spans="6:6" s="1167" customFormat="1">
      <c r="F122" s="1304"/>
    </row>
    <row r="123" spans="6:6" s="1167" customFormat="1">
      <c r="F123" s="1304"/>
    </row>
    <row r="124" spans="6:6" s="1167" customFormat="1">
      <c r="F124" s="1304"/>
    </row>
    <row r="125" spans="6:6" s="1167" customFormat="1">
      <c r="F125" s="1304"/>
    </row>
    <row r="126" spans="6:6" s="1167" customFormat="1">
      <c r="F126" s="1304"/>
    </row>
    <row r="127" spans="6:6" s="1167" customFormat="1">
      <c r="F127" s="1304"/>
    </row>
    <row r="128" spans="6:6" s="1167" customFormat="1">
      <c r="F128" s="1304"/>
    </row>
    <row r="129" spans="6:6" s="1167" customFormat="1">
      <c r="F129" s="1304"/>
    </row>
    <row r="130" spans="6:6" s="1167" customFormat="1">
      <c r="F130" s="1304"/>
    </row>
    <row r="131" spans="6:6" s="1167" customFormat="1">
      <c r="F131" s="1304"/>
    </row>
    <row r="132" spans="6:6" s="1167" customFormat="1">
      <c r="F132" s="1304"/>
    </row>
    <row r="133" spans="6:6" s="1167" customFormat="1">
      <c r="F133" s="1304"/>
    </row>
    <row r="134" spans="6:6" s="1167" customFormat="1">
      <c r="F134" s="1304"/>
    </row>
    <row r="135" spans="6:6" s="1167" customFormat="1">
      <c r="F135" s="1304"/>
    </row>
    <row r="136" spans="6:6" s="1167" customFormat="1">
      <c r="F136" s="1304"/>
    </row>
    <row r="137" spans="6:6" s="1167" customFormat="1">
      <c r="F137" s="1304"/>
    </row>
    <row r="138" spans="6:6" s="1167" customFormat="1">
      <c r="F138" s="1304"/>
    </row>
    <row r="139" spans="6:6" s="1167" customFormat="1">
      <c r="F139" s="1304"/>
    </row>
    <row r="140" spans="6:6" s="1167" customFormat="1">
      <c r="F140" s="1304"/>
    </row>
    <row r="141" spans="6:6" s="1167" customFormat="1">
      <c r="F141" s="1304"/>
    </row>
    <row r="142" spans="6:6" s="1167" customFormat="1">
      <c r="F142" s="1304"/>
    </row>
    <row r="143" spans="6:6" s="1167" customFormat="1">
      <c r="F143" s="1304"/>
    </row>
    <row r="144" spans="6:6" s="1167" customFormat="1">
      <c r="F144" s="1304"/>
    </row>
    <row r="145" spans="6:6" s="1167" customFormat="1">
      <c r="F145" s="1304"/>
    </row>
    <row r="146" spans="6:6" s="1167" customFormat="1">
      <c r="F146" s="1304"/>
    </row>
    <row r="147" spans="6:6" s="1167" customFormat="1">
      <c r="F147" s="1304"/>
    </row>
    <row r="148" spans="6:6" s="1167" customFormat="1">
      <c r="F148" s="1304"/>
    </row>
    <row r="149" spans="6:6" s="1167" customFormat="1">
      <c r="F149" s="1304"/>
    </row>
    <row r="150" spans="6:6" s="1167" customFormat="1">
      <c r="F150" s="1304"/>
    </row>
    <row r="151" spans="6:6" s="1167" customFormat="1">
      <c r="F151" s="1304"/>
    </row>
    <row r="152" spans="6:6" s="1167" customFormat="1">
      <c r="F152" s="1304"/>
    </row>
    <row r="153" spans="6:6" s="1167" customFormat="1">
      <c r="F153" s="1304"/>
    </row>
    <row r="154" spans="6:6" s="1167" customFormat="1">
      <c r="F154" s="1304"/>
    </row>
    <row r="155" spans="6:6" s="1167" customFormat="1">
      <c r="F155" s="1304"/>
    </row>
    <row r="156" spans="6:6" s="1167" customFormat="1">
      <c r="F156" s="1304"/>
    </row>
    <row r="157" spans="6:6" s="1167" customFormat="1">
      <c r="F157" s="1304"/>
    </row>
    <row r="158" spans="6:6" s="1167" customFormat="1">
      <c r="F158" s="1304"/>
    </row>
    <row r="159" spans="6:6" s="1167" customFormat="1">
      <c r="F159" s="1304"/>
    </row>
    <row r="160" spans="6:6" s="1167" customFormat="1">
      <c r="F160" s="1304"/>
    </row>
    <row r="161" spans="6:6" s="1167" customFormat="1">
      <c r="F161" s="1304"/>
    </row>
    <row r="162" spans="6:6" s="1167" customFormat="1">
      <c r="F162" s="1304"/>
    </row>
    <row r="163" spans="6:6" s="1167" customFormat="1">
      <c r="F163" s="1304"/>
    </row>
    <row r="164" spans="6:6" s="1167" customFormat="1">
      <c r="F164" s="1304"/>
    </row>
    <row r="165" spans="6:6" s="1167" customFormat="1">
      <c r="F165" s="1304"/>
    </row>
    <row r="166" spans="6:6" s="1167" customFormat="1">
      <c r="F166" s="1304"/>
    </row>
    <row r="167" spans="6:6" s="1167" customFormat="1">
      <c r="F167" s="1304"/>
    </row>
    <row r="168" spans="6:6" s="1167" customFormat="1">
      <c r="F168" s="1304"/>
    </row>
    <row r="169" spans="6:6" s="1167" customFormat="1">
      <c r="F169" s="1304"/>
    </row>
    <row r="170" spans="6:6" s="1167" customFormat="1">
      <c r="F170" s="1304"/>
    </row>
    <row r="171" spans="6:6" s="1167" customFormat="1">
      <c r="F171" s="1304"/>
    </row>
    <row r="172" spans="6:6" s="1167" customFormat="1">
      <c r="F172" s="1304"/>
    </row>
    <row r="173" spans="6:6" s="1167" customFormat="1">
      <c r="F173" s="1304"/>
    </row>
    <row r="174" spans="6:6" s="1167" customFormat="1">
      <c r="F174" s="1304"/>
    </row>
    <row r="175" spans="6:6" s="1167" customFormat="1">
      <c r="F175" s="1304"/>
    </row>
    <row r="176" spans="6:6" s="1167" customFormat="1">
      <c r="F176" s="1304"/>
    </row>
    <row r="177" spans="6:6" s="1167" customFormat="1">
      <c r="F177" s="1304"/>
    </row>
    <row r="178" spans="6:6" s="1167" customFormat="1">
      <c r="F178" s="1304"/>
    </row>
    <row r="179" spans="6:6" s="1167" customFormat="1">
      <c r="F179" s="1304"/>
    </row>
    <row r="180" spans="6:6" s="1167" customFormat="1">
      <c r="F180" s="1304"/>
    </row>
  </sheetData>
  <mergeCells count="2">
    <mergeCell ref="T2:X2"/>
    <mergeCell ref="T4:X4"/>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E53CC-158C-4AC3-A64A-91A97FFC4E96}">
  <sheetPr>
    <tabColor rgb="FF92D050"/>
  </sheetPr>
  <dimension ref="B1:T75"/>
  <sheetViews>
    <sheetView zoomScale="85" zoomScaleNormal="85" workbookViewId="0">
      <selection activeCell="P77" sqref="P77"/>
    </sheetView>
  </sheetViews>
  <sheetFormatPr defaultColWidth="9.125" defaultRowHeight="12.75"/>
  <cols>
    <col min="1" max="1" width="3.375" style="1167" customWidth="1"/>
    <col min="2" max="2" width="55" style="1167" customWidth="1"/>
    <col min="3" max="3" width="9.875" style="1167" bestFit="1" customWidth="1"/>
    <col min="4" max="4" width="15.875" style="1167" bestFit="1" customWidth="1"/>
    <col min="5" max="5" width="10.625" style="1304" hidden="1" customWidth="1"/>
    <col min="6" max="6" width="10.875" style="1304" hidden="1" customWidth="1"/>
    <col min="7" max="9" width="10.875" style="1167" hidden="1" customWidth="1"/>
    <col min="10" max="10" width="10.875" style="1167" customWidth="1"/>
    <col min="11" max="11" width="14.625" style="1167" customWidth="1"/>
    <col min="12" max="15" width="10.375" style="1167" customWidth="1"/>
    <col min="16" max="16" width="12.5" style="1167" customWidth="1"/>
    <col min="17" max="17" width="10.375" style="1167" customWidth="1"/>
    <col min="18" max="18" width="10" style="1167" customWidth="1"/>
    <col min="19" max="19" width="10.375" style="1167" bestFit="1" customWidth="1"/>
    <col min="20" max="16384" width="9.125" style="1167"/>
  </cols>
  <sheetData>
    <row r="1" spans="2:19" ht="13.5" thickBot="1"/>
    <row r="2" spans="2:19" ht="13.5" thickBot="1">
      <c r="B2" s="1170" t="s">
        <v>871</v>
      </c>
      <c r="C2" s="1171"/>
      <c r="D2" s="1171"/>
      <c r="E2" s="1172"/>
      <c r="F2" s="1309"/>
      <c r="G2" s="1173"/>
      <c r="H2" s="1173"/>
      <c r="I2" s="1173"/>
      <c r="J2" s="1173"/>
      <c r="K2" s="1171"/>
      <c r="L2" s="1310"/>
      <c r="M2" s="1310"/>
      <c r="N2" s="1310"/>
      <c r="O2" s="1310"/>
      <c r="P2" s="1310"/>
      <c r="Q2" s="1310"/>
      <c r="R2" s="1310"/>
    </row>
    <row r="3" spans="2:19" ht="39" thickBot="1">
      <c r="B3" s="1311" t="s">
        <v>1</v>
      </c>
      <c r="C3" s="1312" t="s">
        <v>2</v>
      </c>
      <c r="D3" s="1312" t="s">
        <v>3</v>
      </c>
      <c r="E3" s="1313">
        <v>2018</v>
      </c>
      <c r="F3" s="1313">
        <v>2019</v>
      </c>
      <c r="G3" s="1314">
        <v>2020</v>
      </c>
      <c r="H3" s="1314">
        <v>2021</v>
      </c>
      <c r="I3" s="1314">
        <v>2022</v>
      </c>
      <c r="J3" s="1315">
        <v>2023</v>
      </c>
      <c r="K3" s="1185">
        <v>2024</v>
      </c>
      <c r="L3" s="1185" t="s">
        <v>5</v>
      </c>
      <c r="M3" s="1186" t="s">
        <v>6</v>
      </c>
      <c r="N3" s="1186" t="s">
        <v>7</v>
      </c>
      <c r="O3" s="1186" t="s">
        <v>8</v>
      </c>
      <c r="P3" s="1186" t="s">
        <v>9</v>
      </c>
      <c r="Q3" s="1185" t="s">
        <v>10</v>
      </c>
      <c r="R3" s="1185" t="s">
        <v>11</v>
      </c>
    </row>
    <row r="4" spans="2:19" ht="13.5" thickBot="1">
      <c r="B4" s="1189" t="s">
        <v>872</v>
      </c>
      <c r="C4" s="1190"/>
      <c r="D4" s="1190"/>
      <c r="E4" s="1190"/>
      <c r="F4" s="1191"/>
      <c r="G4" s="1190"/>
      <c r="H4" s="1190"/>
      <c r="I4" s="1190"/>
      <c r="J4" s="1190"/>
      <c r="K4" s="1190"/>
      <c r="L4" s="1190"/>
      <c r="M4" s="1190"/>
      <c r="N4" s="1190"/>
      <c r="O4" s="1190"/>
      <c r="P4" s="1190"/>
      <c r="Q4" s="1190"/>
      <c r="R4" s="1192"/>
    </row>
    <row r="5" spans="2:19" ht="13.5" thickBot="1">
      <c r="B5" s="1268" t="s">
        <v>873</v>
      </c>
      <c r="C5" s="1316" t="s">
        <v>64</v>
      </c>
      <c r="D5" s="1316" t="s">
        <v>64</v>
      </c>
      <c r="E5" s="1284">
        <v>1.5</v>
      </c>
      <c r="F5" s="1284">
        <v>1.6</v>
      </c>
      <c r="G5" s="1284">
        <v>1.65</v>
      </c>
      <c r="H5" s="1317">
        <v>1.67</v>
      </c>
      <c r="I5" s="1317">
        <v>1.7</v>
      </c>
      <c r="J5" s="1317">
        <v>1.82</v>
      </c>
      <c r="K5" s="1317">
        <v>1.82</v>
      </c>
      <c r="L5" s="1318" t="s">
        <v>260</v>
      </c>
      <c r="M5" s="1318" t="s">
        <v>260</v>
      </c>
      <c r="N5" s="1318" t="s">
        <v>260</v>
      </c>
      <c r="O5" s="1318" t="s">
        <v>260</v>
      </c>
      <c r="P5" s="1318" t="s">
        <v>260</v>
      </c>
      <c r="Q5" s="1318" t="s">
        <v>261</v>
      </c>
      <c r="R5" s="1319" t="s">
        <v>261</v>
      </c>
      <c r="S5" s="1248"/>
    </row>
    <row r="6" spans="2:19" ht="13.5" thickBot="1">
      <c r="B6" s="1261" t="s">
        <v>874</v>
      </c>
      <c r="C6" s="1235" t="s">
        <v>64</v>
      </c>
      <c r="D6" s="1235" t="s">
        <v>64</v>
      </c>
      <c r="E6" s="1243">
        <v>2.25</v>
      </c>
      <c r="F6" s="1243">
        <v>2.5</v>
      </c>
      <c r="G6" s="1243">
        <v>2.5499999999999998</v>
      </c>
      <c r="H6" s="1244">
        <v>2.57</v>
      </c>
      <c r="I6" s="1244">
        <v>2.63</v>
      </c>
      <c r="J6" s="1244">
        <v>2.82</v>
      </c>
      <c r="K6" s="1244">
        <v>2.82</v>
      </c>
      <c r="L6" s="1320" t="s">
        <v>260</v>
      </c>
      <c r="M6" s="1318" t="s">
        <v>260</v>
      </c>
      <c r="N6" s="1318" t="s">
        <v>260</v>
      </c>
      <c r="O6" s="1318" t="s">
        <v>260</v>
      </c>
      <c r="P6" s="1318" t="s">
        <v>260</v>
      </c>
      <c r="Q6" s="1320" t="s">
        <v>261</v>
      </c>
      <c r="R6" s="1321" t="s">
        <v>261</v>
      </c>
      <c r="S6" s="1248"/>
    </row>
    <row r="7" spans="2:19" ht="13.5" thickBot="1">
      <c r="B7" s="1261" t="s">
        <v>875</v>
      </c>
      <c r="C7" s="1235" t="s">
        <v>64</v>
      </c>
      <c r="D7" s="1235" t="s">
        <v>64</v>
      </c>
      <c r="E7" s="1243">
        <v>1.5</v>
      </c>
      <c r="F7" s="1243">
        <v>1.6</v>
      </c>
      <c r="G7" s="1243">
        <v>1.65</v>
      </c>
      <c r="H7" s="1244">
        <v>1.67</v>
      </c>
      <c r="I7" s="1244">
        <v>1.7</v>
      </c>
      <c r="J7" s="1244">
        <v>1.82</v>
      </c>
      <c r="K7" s="1244">
        <v>1.82</v>
      </c>
      <c r="L7" s="1320" t="s">
        <v>260</v>
      </c>
      <c r="M7" s="1318" t="s">
        <v>260</v>
      </c>
      <c r="N7" s="1318" t="s">
        <v>260</v>
      </c>
      <c r="O7" s="1318" t="s">
        <v>260</v>
      </c>
      <c r="P7" s="1318" t="s">
        <v>260</v>
      </c>
      <c r="Q7" s="1320" t="s">
        <v>261</v>
      </c>
      <c r="R7" s="1321" t="s">
        <v>261</v>
      </c>
      <c r="S7" s="1248"/>
    </row>
    <row r="8" spans="2:19" ht="13.5" thickBot="1">
      <c r="B8" s="1261" t="s">
        <v>876</v>
      </c>
      <c r="C8" s="1235" t="s">
        <v>64</v>
      </c>
      <c r="D8" s="1235" t="s">
        <v>64</v>
      </c>
      <c r="E8" s="1243">
        <v>2.25</v>
      </c>
      <c r="F8" s="1243">
        <v>2.5</v>
      </c>
      <c r="G8" s="1243">
        <v>2.5499999999999998</v>
      </c>
      <c r="H8" s="1244">
        <v>2.57</v>
      </c>
      <c r="I8" s="1244">
        <v>2.63</v>
      </c>
      <c r="J8" s="1244">
        <v>2.82</v>
      </c>
      <c r="K8" s="1244">
        <v>2.82</v>
      </c>
      <c r="L8" s="1320" t="s">
        <v>260</v>
      </c>
      <c r="M8" s="1318" t="s">
        <v>260</v>
      </c>
      <c r="N8" s="1318" t="s">
        <v>260</v>
      </c>
      <c r="O8" s="1318" t="s">
        <v>260</v>
      </c>
      <c r="P8" s="1318" t="s">
        <v>260</v>
      </c>
      <c r="Q8" s="1320" t="s">
        <v>261</v>
      </c>
      <c r="R8" s="1321" t="s">
        <v>261</v>
      </c>
      <c r="S8" s="1248"/>
    </row>
    <row r="9" spans="2:19" ht="13.5" thickBot="1">
      <c r="B9" s="1261" t="s">
        <v>877</v>
      </c>
      <c r="C9" s="1235" t="s">
        <v>64</v>
      </c>
      <c r="D9" s="1235" t="s">
        <v>64</v>
      </c>
      <c r="E9" s="1243">
        <v>1.5</v>
      </c>
      <c r="F9" s="1243">
        <v>1.6</v>
      </c>
      <c r="G9" s="1243">
        <v>1.65</v>
      </c>
      <c r="H9" s="1244">
        <v>1.67</v>
      </c>
      <c r="I9" s="1244">
        <v>1.7</v>
      </c>
      <c r="J9" s="1244">
        <v>1.82</v>
      </c>
      <c r="K9" s="1244">
        <v>1.82</v>
      </c>
      <c r="L9" s="1320" t="s">
        <v>260</v>
      </c>
      <c r="M9" s="1318" t="s">
        <v>260</v>
      </c>
      <c r="N9" s="1318" t="s">
        <v>260</v>
      </c>
      <c r="O9" s="1318" t="s">
        <v>260</v>
      </c>
      <c r="P9" s="1318" t="s">
        <v>260</v>
      </c>
      <c r="Q9" s="1320" t="s">
        <v>261</v>
      </c>
      <c r="R9" s="1321" t="s">
        <v>261</v>
      </c>
      <c r="S9" s="1248"/>
    </row>
    <row r="10" spans="2:19" ht="13.5" thickBot="1">
      <c r="B10" s="1322" t="s">
        <v>878</v>
      </c>
      <c r="C10" s="1250" t="s">
        <v>64</v>
      </c>
      <c r="D10" s="1250" t="s">
        <v>64</v>
      </c>
      <c r="E10" s="1265" t="s">
        <v>64</v>
      </c>
      <c r="F10" s="1265">
        <v>2</v>
      </c>
      <c r="G10" s="1265">
        <v>2.0499999999999998</v>
      </c>
      <c r="H10" s="1323">
        <v>2.0699999999999998</v>
      </c>
      <c r="I10" s="1323">
        <v>2.11</v>
      </c>
      <c r="J10" s="1323">
        <v>2.27</v>
      </c>
      <c r="K10" s="1323">
        <v>2.27</v>
      </c>
      <c r="L10" s="1324" t="s">
        <v>260</v>
      </c>
      <c r="M10" s="1318" t="s">
        <v>260</v>
      </c>
      <c r="N10" s="1318" t="s">
        <v>260</v>
      </c>
      <c r="O10" s="1318" t="s">
        <v>260</v>
      </c>
      <c r="P10" s="1318" t="s">
        <v>260</v>
      </c>
      <c r="Q10" s="1324" t="s">
        <v>261</v>
      </c>
      <c r="R10" s="1325" t="s">
        <v>261</v>
      </c>
      <c r="S10" s="1248"/>
    </row>
    <row r="11" spans="2:19" ht="13.5" thickBot="1">
      <c r="B11" s="1223" t="s">
        <v>439</v>
      </c>
      <c r="C11" s="1224"/>
      <c r="D11" s="1224"/>
      <c r="E11" s="1224"/>
      <c r="F11" s="1225"/>
      <c r="G11" s="1225"/>
      <c r="H11" s="1224"/>
      <c r="I11" s="1224"/>
      <c r="J11" s="1224"/>
      <c r="K11" s="1224"/>
      <c r="L11" s="1224"/>
      <c r="M11" s="1224"/>
      <c r="N11" s="1224"/>
      <c r="O11" s="1224"/>
      <c r="P11" s="1224"/>
      <c r="Q11" s="1224"/>
      <c r="R11" s="1226"/>
    </row>
    <row r="12" spans="2:19">
      <c r="B12" s="1208" t="s">
        <v>879</v>
      </c>
      <c r="C12" s="1235">
        <v>3100</v>
      </c>
      <c r="D12" s="1236">
        <v>3100</v>
      </c>
      <c r="E12" s="1242">
        <v>17.5</v>
      </c>
      <c r="F12" s="1326">
        <v>19</v>
      </c>
      <c r="G12" s="1326">
        <v>19.5</v>
      </c>
      <c r="H12" s="1327">
        <v>19.5</v>
      </c>
      <c r="I12" s="1244">
        <v>20</v>
      </c>
      <c r="J12" s="1231">
        <v>21.4</v>
      </c>
      <c r="K12" s="1231">
        <v>21.4</v>
      </c>
      <c r="L12" s="1203" t="s">
        <v>260</v>
      </c>
      <c r="M12" s="1203" t="s">
        <v>260</v>
      </c>
      <c r="N12" s="1203" t="s">
        <v>260</v>
      </c>
      <c r="O12" s="1203" t="s">
        <v>261</v>
      </c>
      <c r="P12" s="1203" t="s">
        <v>261</v>
      </c>
      <c r="Q12" s="1240" t="s">
        <v>260</v>
      </c>
      <c r="R12" s="1241" t="s">
        <v>260</v>
      </c>
    </row>
    <row r="13" spans="2:19">
      <c r="B13" s="1208" t="s">
        <v>880</v>
      </c>
      <c r="C13" s="1235">
        <v>2460</v>
      </c>
      <c r="D13" s="1236">
        <v>2461</v>
      </c>
      <c r="E13" s="1242">
        <v>185</v>
      </c>
      <c r="F13" s="1326">
        <v>196</v>
      </c>
      <c r="G13" s="1326">
        <v>200</v>
      </c>
      <c r="H13" s="1327">
        <v>201</v>
      </c>
      <c r="I13" s="1244">
        <v>206</v>
      </c>
      <c r="J13" s="1239">
        <v>220.91</v>
      </c>
      <c r="K13" s="1239">
        <v>220.91</v>
      </c>
      <c r="L13" s="1203" t="s">
        <v>260</v>
      </c>
      <c r="M13" s="1203" t="s">
        <v>260</v>
      </c>
      <c r="N13" s="1203" t="s">
        <v>260</v>
      </c>
      <c r="O13" s="1203" t="s">
        <v>261</v>
      </c>
      <c r="P13" s="1203" t="s">
        <v>261</v>
      </c>
      <c r="Q13" s="1240" t="s">
        <v>260</v>
      </c>
      <c r="R13" s="1241" t="s">
        <v>260</v>
      </c>
    </row>
    <row r="14" spans="2:19">
      <c r="B14" s="1208" t="s">
        <v>881</v>
      </c>
      <c r="C14" s="1235">
        <v>2460</v>
      </c>
      <c r="D14" s="1236">
        <v>2462</v>
      </c>
      <c r="E14" s="1242">
        <v>100</v>
      </c>
      <c r="F14" s="1326">
        <v>107</v>
      </c>
      <c r="G14" s="1326">
        <v>110</v>
      </c>
      <c r="H14" s="1327">
        <v>111</v>
      </c>
      <c r="I14" s="1244">
        <f>139-25</f>
        <v>114</v>
      </c>
      <c r="J14" s="1244">
        <v>124.4</v>
      </c>
      <c r="K14" s="1244">
        <v>124.4</v>
      </c>
      <c r="L14" s="1203" t="s">
        <v>260</v>
      </c>
      <c r="M14" s="1203" t="s">
        <v>260</v>
      </c>
      <c r="N14" s="1203" t="s">
        <v>260</v>
      </c>
      <c r="O14" s="1203" t="s">
        <v>261</v>
      </c>
      <c r="P14" s="1203" t="s">
        <v>261</v>
      </c>
      <c r="Q14" s="1240" t="s">
        <v>260</v>
      </c>
      <c r="R14" s="1241" t="s">
        <v>260</v>
      </c>
    </row>
    <row r="15" spans="2:19">
      <c r="B15" s="1208" t="s">
        <v>882</v>
      </c>
      <c r="C15" s="1235">
        <v>2460</v>
      </c>
      <c r="D15" s="1236">
        <v>2463</v>
      </c>
      <c r="E15" s="1242">
        <v>185</v>
      </c>
      <c r="F15" s="1326">
        <v>196</v>
      </c>
      <c r="G15" s="1326">
        <v>200</v>
      </c>
      <c r="H15" s="1327">
        <v>201</v>
      </c>
      <c r="I15" s="1244">
        <v>206</v>
      </c>
      <c r="J15" s="1244">
        <v>220.91</v>
      </c>
      <c r="K15" s="1244">
        <v>220.91</v>
      </c>
      <c r="L15" s="1203" t="s">
        <v>260</v>
      </c>
      <c r="M15" s="1203" t="s">
        <v>260</v>
      </c>
      <c r="N15" s="1203" t="s">
        <v>260</v>
      </c>
      <c r="O15" s="1203" t="s">
        <v>261</v>
      </c>
      <c r="P15" s="1203" t="s">
        <v>261</v>
      </c>
      <c r="Q15" s="1240" t="s">
        <v>260</v>
      </c>
      <c r="R15" s="1241" t="s">
        <v>260</v>
      </c>
    </row>
    <row r="16" spans="2:19">
      <c r="B16" s="1208" t="s">
        <v>883</v>
      </c>
      <c r="C16" s="1235">
        <v>2460</v>
      </c>
      <c r="D16" s="1236">
        <v>2464</v>
      </c>
      <c r="E16" s="1242">
        <v>185</v>
      </c>
      <c r="F16" s="1326">
        <v>196</v>
      </c>
      <c r="G16" s="1326">
        <v>200</v>
      </c>
      <c r="H16" s="1327">
        <v>201</v>
      </c>
      <c r="I16" s="1244">
        <v>206</v>
      </c>
      <c r="J16" s="1244">
        <v>220.91</v>
      </c>
      <c r="K16" s="1244">
        <v>220.91</v>
      </c>
      <c r="L16" s="1203" t="s">
        <v>260</v>
      </c>
      <c r="M16" s="1203" t="s">
        <v>260</v>
      </c>
      <c r="N16" s="1203" t="s">
        <v>260</v>
      </c>
      <c r="O16" s="1203" t="s">
        <v>261</v>
      </c>
      <c r="P16" s="1203" t="s">
        <v>261</v>
      </c>
      <c r="Q16" s="1240" t="s">
        <v>260</v>
      </c>
      <c r="R16" s="1241" t="s">
        <v>260</v>
      </c>
    </row>
    <row r="17" spans="2:19">
      <c r="B17" s="1208" t="s">
        <v>884</v>
      </c>
      <c r="C17" s="1235">
        <v>2315</v>
      </c>
      <c r="D17" s="1236">
        <v>2315</v>
      </c>
      <c r="E17" s="1242">
        <v>159</v>
      </c>
      <c r="F17" s="1326" t="s">
        <v>64</v>
      </c>
      <c r="G17" s="1326" t="s">
        <v>64</v>
      </c>
      <c r="H17" s="1326" t="s">
        <v>64</v>
      </c>
      <c r="I17" s="1243" t="s">
        <v>64</v>
      </c>
      <c r="J17" s="1243" t="s">
        <v>64</v>
      </c>
      <c r="K17" s="1243" t="s">
        <v>64</v>
      </c>
      <c r="L17" s="1203" t="s">
        <v>261</v>
      </c>
      <c r="M17" s="1203" t="s">
        <v>261</v>
      </c>
      <c r="N17" s="1203" t="s">
        <v>261</v>
      </c>
      <c r="O17" s="1203" t="s">
        <v>261</v>
      </c>
      <c r="P17" s="1203" t="s">
        <v>261</v>
      </c>
      <c r="Q17" s="1240" t="s">
        <v>261</v>
      </c>
      <c r="R17" s="1246" t="s">
        <v>261</v>
      </c>
    </row>
    <row r="18" spans="2:19">
      <c r="B18" s="1208" t="s">
        <v>885</v>
      </c>
      <c r="C18" s="1235">
        <v>2315</v>
      </c>
      <c r="D18" s="1236">
        <v>2316</v>
      </c>
      <c r="E18" s="1242">
        <v>159</v>
      </c>
      <c r="F18" s="1326">
        <v>168</v>
      </c>
      <c r="G18" s="1326">
        <v>172</v>
      </c>
      <c r="H18" s="1327">
        <v>173</v>
      </c>
      <c r="I18" s="1244">
        <v>177</v>
      </c>
      <c r="J18" s="1244">
        <v>189.81</v>
      </c>
      <c r="K18" s="1244">
        <v>189.81</v>
      </c>
      <c r="L18" s="1203" t="s">
        <v>260</v>
      </c>
      <c r="M18" s="1203" t="s">
        <v>260</v>
      </c>
      <c r="N18" s="1203" t="s">
        <v>260</v>
      </c>
      <c r="O18" s="1203" t="s">
        <v>261</v>
      </c>
      <c r="P18" s="1203" t="s">
        <v>261</v>
      </c>
      <c r="Q18" s="1240" t="s">
        <v>260</v>
      </c>
      <c r="R18" s="1247" t="s">
        <v>260</v>
      </c>
    </row>
    <row r="19" spans="2:19">
      <c r="B19" s="1208" t="s">
        <v>886</v>
      </c>
      <c r="C19" s="1235">
        <v>2315</v>
      </c>
      <c r="D19" s="1236">
        <v>2317</v>
      </c>
      <c r="E19" s="1242">
        <v>79</v>
      </c>
      <c r="F19" s="1326">
        <v>85</v>
      </c>
      <c r="G19" s="1326">
        <v>88</v>
      </c>
      <c r="H19" s="1327">
        <v>89</v>
      </c>
      <c r="I19" s="1244">
        <f>116-25</f>
        <v>91</v>
      </c>
      <c r="J19" s="1244">
        <f>124.4-25</f>
        <v>99.4</v>
      </c>
      <c r="K19" s="1244">
        <f>124.4-25</f>
        <v>99.4</v>
      </c>
      <c r="L19" s="1203" t="s">
        <v>260</v>
      </c>
      <c r="M19" s="1203" t="s">
        <v>260</v>
      </c>
      <c r="N19" s="1203" t="s">
        <v>260</v>
      </c>
      <c r="O19" s="1203" t="s">
        <v>261</v>
      </c>
      <c r="P19" s="1203" t="s">
        <v>261</v>
      </c>
      <c r="Q19" s="1240" t="s">
        <v>260</v>
      </c>
      <c r="R19" s="1247" t="s">
        <v>260</v>
      </c>
    </row>
    <row r="20" spans="2:19">
      <c r="B20" s="1208" t="s">
        <v>887</v>
      </c>
      <c r="C20" s="1235">
        <v>2315</v>
      </c>
      <c r="D20" s="1236">
        <v>2318</v>
      </c>
      <c r="E20" s="1242">
        <v>159</v>
      </c>
      <c r="F20" s="1326">
        <v>168</v>
      </c>
      <c r="G20" s="1326">
        <v>172</v>
      </c>
      <c r="H20" s="1327">
        <v>173</v>
      </c>
      <c r="I20" s="1244">
        <v>177</v>
      </c>
      <c r="J20" s="1244">
        <v>189.81</v>
      </c>
      <c r="K20" s="1244">
        <v>189.81</v>
      </c>
      <c r="L20" s="1203" t="s">
        <v>260</v>
      </c>
      <c r="M20" s="1203" t="s">
        <v>260</v>
      </c>
      <c r="N20" s="1203" t="s">
        <v>260</v>
      </c>
      <c r="O20" s="1203" t="s">
        <v>261</v>
      </c>
      <c r="P20" s="1203" t="s">
        <v>261</v>
      </c>
      <c r="Q20" s="1240" t="s">
        <v>260</v>
      </c>
      <c r="R20" s="1247" t="s">
        <v>260</v>
      </c>
    </row>
    <row r="21" spans="2:19" ht="13.5" thickBot="1">
      <c r="B21" s="1249" t="s">
        <v>888</v>
      </c>
      <c r="C21" s="1250">
        <v>2315</v>
      </c>
      <c r="D21" s="1251">
        <v>2319</v>
      </c>
      <c r="E21" s="1264">
        <v>159</v>
      </c>
      <c r="F21" s="1328">
        <v>168</v>
      </c>
      <c r="G21" s="1328">
        <v>172</v>
      </c>
      <c r="H21" s="1329">
        <v>173</v>
      </c>
      <c r="I21" s="1254">
        <v>177</v>
      </c>
      <c r="J21" s="1254">
        <v>189.81</v>
      </c>
      <c r="K21" s="1254">
        <v>189.81</v>
      </c>
      <c r="L21" s="1255" t="s">
        <v>260</v>
      </c>
      <c r="M21" s="1255" t="s">
        <v>260</v>
      </c>
      <c r="N21" s="1255" t="s">
        <v>260</v>
      </c>
      <c r="O21" s="1203" t="s">
        <v>261</v>
      </c>
      <c r="P21" s="1203" t="s">
        <v>261</v>
      </c>
      <c r="Q21" s="1256" t="s">
        <v>260</v>
      </c>
      <c r="R21" s="1257" t="s">
        <v>260</v>
      </c>
    </row>
    <row r="22" spans="2:19" ht="13.5" thickBot="1">
      <c r="B22" s="1223" t="s">
        <v>460</v>
      </c>
      <c r="C22" s="1224"/>
      <c r="D22" s="1224"/>
      <c r="E22" s="1224"/>
      <c r="F22" s="1225"/>
      <c r="G22" s="1225"/>
      <c r="H22" s="1224"/>
      <c r="I22" s="1224"/>
      <c r="J22" s="1224"/>
      <c r="K22" s="1224"/>
      <c r="L22" s="1224"/>
      <c r="M22" s="1224"/>
      <c r="N22" s="1224"/>
      <c r="O22" s="1224"/>
      <c r="P22" s="1224"/>
      <c r="Q22" s="1224"/>
      <c r="R22" s="1226"/>
    </row>
    <row r="23" spans="2:19">
      <c r="B23" s="1261" t="s">
        <v>879</v>
      </c>
      <c r="C23" s="1235">
        <v>3101</v>
      </c>
      <c r="D23" s="1235">
        <v>3101</v>
      </c>
      <c r="E23" s="1242">
        <v>175</v>
      </c>
      <c r="F23" s="1243">
        <v>190</v>
      </c>
      <c r="G23" s="1243">
        <v>195</v>
      </c>
      <c r="H23" s="1244">
        <v>195</v>
      </c>
      <c r="I23" s="1244">
        <v>200</v>
      </c>
      <c r="J23" s="1231">
        <v>214</v>
      </c>
      <c r="K23" s="1231">
        <v>214</v>
      </c>
      <c r="L23" s="1203" t="s">
        <v>260</v>
      </c>
      <c r="M23" s="1203" t="s">
        <v>260</v>
      </c>
      <c r="N23" s="1203" t="s">
        <v>260</v>
      </c>
      <c r="O23" s="1203" t="s">
        <v>261</v>
      </c>
      <c r="P23" s="1203" t="s">
        <v>261</v>
      </c>
      <c r="Q23" s="1262" t="s">
        <v>260</v>
      </c>
      <c r="R23" s="1246" t="s">
        <v>260</v>
      </c>
    </row>
    <row r="24" spans="2:19">
      <c r="B24" s="1261" t="s">
        <v>880</v>
      </c>
      <c r="C24" s="1235">
        <v>2465</v>
      </c>
      <c r="D24" s="1235">
        <v>2466</v>
      </c>
      <c r="E24" s="1242">
        <v>1850</v>
      </c>
      <c r="F24" s="1243">
        <v>1960</v>
      </c>
      <c r="G24" s="1243">
        <v>2000</v>
      </c>
      <c r="H24" s="1244">
        <v>2018</v>
      </c>
      <c r="I24" s="1244">
        <v>2061</v>
      </c>
      <c r="J24" s="1239">
        <v>2210.2199999999998</v>
      </c>
      <c r="K24" s="1239">
        <v>2210.2199999999998</v>
      </c>
      <c r="L24" s="1203" t="s">
        <v>260</v>
      </c>
      <c r="M24" s="1203" t="s">
        <v>260</v>
      </c>
      <c r="N24" s="1203" t="s">
        <v>260</v>
      </c>
      <c r="O24" s="1203" t="s">
        <v>261</v>
      </c>
      <c r="P24" s="1203" t="s">
        <v>261</v>
      </c>
      <c r="Q24" s="1262" t="s">
        <v>260</v>
      </c>
      <c r="R24" s="1246" t="s">
        <v>260</v>
      </c>
    </row>
    <row r="25" spans="2:19">
      <c r="B25" s="1261" t="s">
        <v>881</v>
      </c>
      <c r="C25" s="1235">
        <v>2465</v>
      </c>
      <c r="D25" s="1235">
        <v>2467</v>
      </c>
      <c r="E25" s="1242">
        <v>1000</v>
      </c>
      <c r="F25" s="1243">
        <v>1070</v>
      </c>
      <c r="G25" s="1243">
        <v>1100</v>
      </c>
      <c r="H25" s="1244">
        <f>1362-250</f>
        <v>1112</v>
      </c>
      <c r="I25" s="1244">
        <v>1141</v>
      </c>
      <c r="J25" s="1244">
        <f>1491.71-250</f>
        <v>1241.71</v>
      </c>
      <c r="K25" s="1244">
        <f>1491.71-250</f>
        <v>1241.71</v>
      </c>
      <c r="L25" s="1203" t="s">
        <v>260</v>
      </c>
      <c r="M25" s="1203" t="s">
        <v>260</v>
      </c>
      <c r="N25" s="1203" t="s">
        <v>260</v>
      </c>
      <c r="O25" s="1203" t="s">
        <v>261</v>
      </c>
      <c r="P25" s="1203" t="s">
        <v>261</v>
      </c>
      <c r="Q25" s="1262" t="s">
        <v>260</v>
      </c>
      <c r="R25" s="1246" t="s">
        <v>260</v>
      </c>
    </row>
    <row r="26" spans="2:19">
      <c r="B26" s="1261" t="s">
        <v>882</v>
      </c>
      <c r="C26" s="1235">
        <v>2465</v>
      </c>
      <c r="D26" s="1235">
        <v>2468</v>
      </c>
      <c r="E26" s="1242">
        <v>1850</v>
      </c>
      <c r="F26" s="1243">
        <v>1960</v>
      </c>
      <c r="G26" s="1243">
        <v>2000</v>
      </c>
      <c r="H26" s="1244">
        <v>2018</v>
      </c>
      <c r="I26" s="1244">
        <v>2061</v>
      </c>
      <c r="J26" s="1244">
        <v>2210.2199999999998</v>
      </c>
      <c r="K26" s="1244">
        <v>2210.2199999999998</v>
      </c>
      <c r="L26" s="1203" t="s">
        <v>260</v>
      </c>
      <c r="M26" s="1203" t="s">
        <v>260</v>
      </c>
      <c r="N26" s="1203" t="s">
        <v>260</v>
      </c>
      <c r="O26" s="1203" t="s">
        <v>261</v>
      </c>
      <c r="P26" s="1203" t="s">
        <v>261</v>
      </c>
      <c r="Q26" s="1262" t="s">
        <v>260</v>
      </c>
      <c r="R26" s="1246" t="s">
        <v>260</v>
      </c>
    </row>
    <row r="27" spans="2:19">
      <c r="B27" s="1261" t="s">
        <v>883</v>
      </c>
      <c r="C27" s="1235">
        <v>2465</v>
      </c>
      <c r="D27" s="1235">
        <v>2469</v>
      </c>
      <c r="E27" s="1242">
        <v>1850</v>
      </c>
      <c r="F27" s="1243">
        <v>1960</v>
      </c>
      <c r="G27" s="1243">
        <v>2000</v>
      </c>
      <c r="H27" s="1244">
        <v>2018</v>
      </c>
      <c r="I27" s="1244">
        <v>2061</v>
      </c>
      <c r="J27" s="1244">
        <v>2210.2199999999998</v>
      </c>
      <c r="K27" s="1244">
        <v>2210.2199999999998</v>
      </c>
      <c r="L27" s="1203" t="s">
        <v>260</v>
      </c>
      <c r="M27" s="1203" t="s">
        <v>260</v>
      </c>
      <c r="N27" s="1203" t="s">
        <v>260</v>
      </c>
      <c r="O27" s="1203" t="s">
        <v>261</v>
      </c>
      <c r="P27" s="1203" t="s">
        <v>261</v>
      </c>
      <c r="Q27" s="1262" t="s">
        <v>260</v>
      </c>
      <c r="R27" s="1246" t="s">
        <v>260</v>
      </c>
    </row>
    <row r="28" spans="2:19">
      <c r="B28" s="1261" t="s">
        <v>884</v>
      </c>
      <c r="C28" s="1235">
        <v>2325</v>
      </c>
      <c r="D28" s="1235">
        <v>2325</v>
      </c>
      <c r="E28" s="1242">
        <v>1590</v>
      </c>
      <c r="F28" s="1243" t="s">
        <v>64</v>
      </c>
      <c r="G28" s="1243" t="s">
        <v>64</v>
      </c>
      <c r="H28" s="1243" t="s">
        <v>64</v>
      </c>
      <c r="I28" s="1243" t="s">
        <v>64</v>
      </c>
      <c r="J28" s="1243" t="s">
        <v>64</v>
      </c>
      <c r="K28" s="1243" t="s">
        <v>64</v>
      </c>
      <c r="L28" s="1203" t="s">
        <v>261</v>
      </c>
      <c r="M28" s="1203" t="s">
        <v>261</v>
      </c>
      <c r="N28" s="1203" t="s">
        <v>261</v>
      </c>
      <c r="O28" s="1203" t="s">
        <v>261</v>
      </c>
      <c r="P28" s="1203" t="s">
        <v>261</v>
      </c>
      <c r="Q28" s="1262" t="s">
        <v>261</v>
      </c>
      <c r="R28" s="1263" t="s">
        <v>261</v>
      </c>
    </row>
    <row r="29" spans="2:19">
      <c r="B29" s="1261" t="s">
        <v>885</v>
      </c>
      <c r="C29" s="1235">
        <v>2325</v>
      </c>
      <c r="D29" s="1235">
        <v>2326</v>
      </c>
      <c r="E29" s="1242">
        <v>1590</v>
      </c>
      <c r="F29" s="1243">
        <v>1680</v>
      </c>
      <c r="G29" s="1243">
        <v>1720</v>
      </c>
      <c r="H29" s="1244">
        <v>1736</v>
      </c>
      <c r="I29" s="1244">
        <v>1773</v>
      </c>
      <c r="J29" s="1244">
        <v>1901.37</v>
      </c>
      <c r="K29" s="1244">
        <v>1901.37</v>
      </c>
      <c r="L29" s="1203" t="s">
        <v>260</v>
      </c>
      <c r="M29" s="1203" t="s">
        <v>260</v>
      </c>
      <c r="N29" s="1203" t="s">
        <v>260</v>
      </c>
      <c r="O29" s="1203" t="s">
        <v>261</v>
      </c>
      <c r="P29" s="1203" t="s">
        <v>261</v>
      </c>
      <c r="Q29" s="1262" t="s">
        <v>260</v>
      </c>
      <c r="R29" s="1263" t="s">
        <v>260</v>
      </c>
    </row>
    <row r="30" spans="2:19">
      <c r="B30" s="1261" t="s">
        <v>886</v>
      </c>
      <c r="C30" s="1235">
        <v>2325</v>
      </c>
      <c r="D30" s="1235">
        <v>2327</v>
      </c>
      <c r="E30" s="1242">
        <v>790</v>
      </c>
      <c r="F30" s="1243">
        <v>850</v>
      </c>
      <c r="G30" s="1243">
        <v>880</v>
      </c>
      <c r="H30" s="1244">
        <v>890</v>
      </c>
      <c r="I30" s="1244">
        <v>914</v>
      </c>
      <c r="J30" s="1244">
        <f>1248.27-250</f>
        <v>998.27</v>
      </c>
      <c r="K30" s="1244">
        <f>1248.27-250</f>
        <v>998.27</v>
      </c>
      <c r="L30" s="1203" t="s">
        <v>260</v>
      </c>
      <c r="M30" s="1203" t="s">
        <v>260</v>
      </c>
      <c r="N30" s="1203" t="s">
        <v>260</v>
      </c>
      <c r="O30" s="1203" t="s">
        <v>261</v>
      </c>
      <c r="P30" s="1203" t="s">
        <v>261</v>
      </c>
      <c r="Q30" s="1262" t="s">
        <v>260</v>
      </c>
      <c r="R30" s="1263" t="s">
        <v>260</v>
      </c>
      <c r="S30" s="1248"/>
    </row>
    <row r="31" spans="2:19">
      <c r="B31" s="1261" t="s">
        <v>887</v>
      </c>
      <c r="C31" s="1235">
        <v>2325</v>
      </c>
      <c r="D31" s="1235">
        <v>2328</v>
      </c>
      <c r="E31" s="1242">
        <v>1590</v>
      </c>
      <c r="F31" s="1243">
        <v>1680</v>
      </c>
      <c r="G31" s="1243">
        <v>1720</v>
      </c>
      <c r="H31" s="1244">
        <v>1736</v>
      </c>
      <c r="I31" s="1244">
        <v>1773</v>
      </c>
      <c r="J31" s="1244">
        <f>1901.37</f>
        <v>1901.37</v>
      </c>
      <c r="K31" s="1244">
        <f>1901.37</f>
        <v>1901.37</v>
      </c>
      <c r="L31" s="1203" t="s">
        <v>260</v>
      </c>
      <c r="M31" s="1203" t="s">
        <v>260</v>
      </c>
      <c r="N31" s="1203" t="s">
        <v>260</v>
      </c>
      <c r="O31" s="1203" t="s">
        <v>261</v>
      </c>
      <c r="P31" s="1203" t="s">
        <v>261</v>
      </c>
      <c r="Q31" s="1262" t="s">
        <v>260</v>
      </c>
      <c r="R31" s="1263" t="s">
        <v>260</v>
      </c>
    </row>
    <row r="32" spans="2:19" ht="13.5" thickBot="1">
      <c r="B32" s="1249" t="s">
        <v>888</v>
      </c>
      <c r="C32" s="1250">
        <v>2325</v>
      </c>
      <c r="D32" s="1250">
        <v>2329</v>
      </c>
      <c r="E32" s="1264">
        <v>1590</v>
      </c>
      <c r="F32" s="1265">
        <v>1680</v>
      </c>
      <c r="G32" s="1265">
        <v>1720</v>
      </c>
      <c r="H32" s="1323">
        <v>1736</v>
      </c>
      <c r="I32" s="1323">
        <v>1773</v>
      </c>
      <c r="J32" s="1254">
        <f>1901.37</f>
        <v>1901.37</v>
      </c>
      <c r="K32" s="1254">
        <f>1901.37</f>
        <v>1901.37</v>
      </c>
      <c r="L32" s="1255" t="s">
        <v>260</v>
      </c>
      <c r="M32" s="1255" t="s">
        <v>260</v>
      </c>
      <c r="N32" s="1255" t="s">
        <v>260</v>
      </c>
      <c r="O32" s="1203" t="s">
        <v>261</v>
      </c>
      <c r="P32" s="1203" t="s">
        <v>261</v>
      </c>
      <c r="Q32" s="1266" t="s">
        <v>260</v>
      </c>
      <c r="R32" s="1267" t="s">
        <v>260</v>
      </c>
    </row>
    <row r="33" spans="2:18" ht="13.5" thickBot="1">
      <c r="B33" s="1223" t="s">
        <v>889</v>
      </c>
      <c r="C33" s="1224"/>
      <c r="D33" s="1224"/>
      <c r="E33" s="1224"/>
      <c r="F33" s="1225"/>
      <c r="G33" s="1225"/>
      <c r="H33" s="1224"/>
      <c r="I33" s="1224"/>
      <c r="J33" s="1224"/>
      <c r="K33" s="1224"/>
      <c r="L33" s="1224"/>
      <c r="M33" s="1224"/>
      <c r="N33" s="1224"/>
      <c r="O33" s="1224"/>
      <c r="P33" s="1224"/>
      <c r="Q33" s="1224"/>
      <c r="R33" s="1226"/>
    </row>
    <row r="34" spans="2:18" ht="13.5" thickBot="1">
      <c r="B34" s="1268" t="s">
        <v>873</v>
      </c>
      <c r="C34" s="1316" t="s">
        <v>64</v>
      </c>
      <c r="D34" s="1316" t="s">
        <v>64</v>
      </c>
      <c r="E34" s="1284">
        <v>2</v>
      </c>
      <c r="F34" s="1284">
        <v>2.2000000000000002</v>
      </c>
      <c r="G34" s="1284">
        <v>2.2999999999999998</v>
      </c>
      <c r="H34" s="1317">
        <v>2.2999999999999998</v>
      </c>
      <c r="I34" s="1317">
        <v>2.35</v>
      </c>
      <c r="J34" s="1317">
        <v>2.5</v>
      </c>
      <c r="K34" s="1317">
        <v>2.5</v>
      </c>
      <c r="L34" s="1202" t="s">
        <v>64</v>
      </c>
      <c r="M34" s="1202" t="s">
        <v>261</v>
      </c>
      <c r="N34" s="1202" t="s">
        <v>261</v>
      </c>
      <c r="O34" s="1202" t="s">
        <v>260</v>
      </c>
      <c r="P34" s="1202" t="s">
        <v>260</v>
      </c>
      <c r="Q34" s="1202" t="s">
        <v>64</v>
      </c>
      <c r="R34" s="1204" t="s">
        <v>64</v>
      </c>
    </row>
    <row r="35" spans="2:18" ht="13.5" thickBot="1">
      <c r="B35" s="1261" t="s">
        <v>890</v>
      </c>
      <c r="C35" s="1235" t="s">
        <v>64</v>
      </c>
      <c r="D35" s="1235" t="s">
        <v>64</v>
      </c>
      <c r="E35" s="1243">
        <v>3</v>
      </c>
      <c r="F35" s="1243">
        <v>3.2</v>
      </c>
      <c r="G35" s="1243">
        <v>3.3</v>
      </c>
      <c r="H35" s="1244">
        <v>3.35</v>
      </c>
      <c r="I35" s="1244">
        <v>3.4</v>
      </c>
      <c r="J35" s="1244">
        <v>3.65</v>
      </c>
      <c r="K35" s="1244">
        <v>3.65</v>
      </c>
      <c r="L35" s="1203" t="s">
        <v>64</v>
      </c>
      <c r="M35" s="1202" t="s">
        <v>261</v>
      </c>
      <c r="N35" s="1202" t="s">
        <v>261</v>
      </c>
      <c r="O35" s="1202" t="s">
        <v>260</v>
      </c>
      <c r="P35" s="1202" t="s">
        <v>260</v>
      </c>
      <c r="Q35" s="1203" t="s">
        <v>64</v>
      </c>
      <c r="R35" s="1213" t="s">
        <v>64</v>
      </c>
    </row>
    <row r="36" spans="2:18" ht="13.5" thickBot="1">
      <c r="B36" s="1261" t="s">
        <v>874</v>
      </c>
      <c r="C36" s="1235" t="s">
        <v>64</v>
      </c>
      <c r="D36" s="1235" t="s">
        <v>64</v>
      </c>
      <c r="E36" s="1243">
        <v>2.5</v>
      </c>
      <c r="F36" s="1243">
        <v>2.7</v>
      </c>
      <c r="G36" s="1243">
        <v>2.8</v>
      </c>
      <c r="H36" s="1244">
        <v>2.85</v>
      </c>
      <c r="I36" s="1244">
        <v>2.9</v>
      </c>
      <c r="J36" s="1244">
        <v>3.1</v>
      </c>
      <c r="K36" s="1244">
        <v>3.1</v>
      </c>
      <c r="L36" s="1203" t="s">
        <v>64</v>
      </c>
      <c r="M36" s="1202" t="s">
        <v>261</v>
      </c>
      <c r="N36" s="1202" t="s">
        <v>261</v>
      </c>
      <c r="O36" s="1202" t="s">
        <v>260</v>
      </c>
      <c r="P36" s="1202" t="s">
        <v>260</v>
      </c>
      <c r="Q36" s="1203" t="s">
        <v>64</v>
      </c>
      <c r="R36" s="1213" t="s">
        <v>64</v>
      </c>
    </row>
    <row r="37" spans="2:18" ht="13.5" thickBot="1">
      <c r="B37" s="1261" t="s">
        <v>891</v>
      </c>
      <c r="C37" s="1235" t="s">
        <v>64</v>
      </c>
      <c r="D37" s="1235" t="s">
        <v>64</v>
      </c>
      <c r="E37" s="1243">
        <v>4.5</v>
      </c>
      <c r="F37" s="1243">
        <v>5</v>
      </c>
      <c r="G37" s="1243">
        <v>5</v>
      </c>
      <c r="H37" s="1244">
        <v>5.05</v>
      </c>
      <c r="I37" s="1244">
        <v>5.15</v>
      </c>
      <c r="J37" s="1244">
        <v>5.64</v>
      </c>
      <c r="K37" s="1244">
        <v>5.64</v>
      </c>
      <c r="L37" s="1203" t="s">
        <v>64</v>
      </c>
      <c r="M37" s="1202" t="s">
        <v>261</v>
      </c>
      <c r="N37" s="1202" t="s">
        <v>261</v>
      </c>
      <c r="O37" s="1202" t="s">
        <v>260</v>
      </c>
      <c r="P37" s="1202" t="s">
        <v>260</v>
      </c>
      <c r="Q37" s="1203" t="s">
        <v>64</v>
      </c>
      <c r="R37" s="1213" t="s">
        <v>64</v>
      </c>
    </row>
    <row r="38" spans="2:18" ht="13.5" thickBot="1">
      <c r="B38" s="1261" t="s">
        <v>892</v>
      </c>
      <c r="C38" s="1235" t="s">
        <v>64</v>
      </c>
      <c r="D38" s="1235" t="s">
        <v>64</v>
      </c>
      <c r="E38" s="1243">
        <v>5</v>
      </c>
      <c r="F38" s="1243">
        <v>5.5</v>
      </c>
      <c r="G38" s="1243">
        <v>5.6</v>
      </c>
      <c r="H38" s="1244">
        <v>5.65</v>
      </c>
      <c r="I38" s="1244">
        <v>5.75</v>
      </c>
      <c r="J38" s="1244">
        <v>6.15</v>
      </c>
      <c r="K38" s="1244">
        <v>6.15</v>
      </c>
      <c r="L38" s="1203" t="s">
        <v>64</v>
      </c>
      <c r="M38" s="1202" t="s">
        <v>261</v>
      </c>
      <c r="N38" s="1202" t="s">
        <v>261</v>
      </c>
      <c r="O38" s="1202" t="s">
        <v>260</v>
      </c>
      <c r="P38" s="1202" t="s">
        <v>260</v>
      </c>
      <c r="Q38" s="1203" t="s">
        <v>64</v>
      </c>
      <c r="R38" s="1213" t="s">
        <v>64</v>
      </c>
    </row>
    <row r="39" spans="2:18" ht="13.5" thickBot="1">
      <c r="B39" s="1261" t="s">
        <v>893</v>
      </c>
      <c r="C39" s="1235" t="s">
        <v>64</v>
      </c>
      <c r="D39" s="1235" t="s">
        <v>64</v>
      </c>
      <c r="E39" s="1243">
        <v>15</v>
      </c>
      <c r="F39" s="1243">
        <v>16</v>
      </c>
      <c r="G39" s="1243">
        <v>16.399999999999999</v>
      </c>
      <c r="H39" s="1244">
        <v>16.55</v>
      </c>
      <c r="I39" s="1244">
        <v>16.899999999999999</v>
      </c>
      <c r="J39" s="1244">
        <v>18.100000000000001</v>
      </c>
      <c r="K39" s="1244">
        <v>18.100000000000001</v>
      </c>
      <c r="L39" s="1203" t="s">
        <v>64</v>
      </c>
      <c r="M39" s="1202" t="s">
        <v>261</v>
      </c>
      <c r="N39" s="1202" t="s">
        <v>261</v>
      </c>
      <c r="O39" s="1202" t="s">
        <v>260</v>
      </c>
      <c r="P39" s="1202" t="s">
        <v>260</v>
      </c>
      <c r="Q39" s="1203" t="s">
        <v>64</v>
      </c>
      <c r="R39" s="1213" t="s">
        <v>64</v>
      </c>
    </row>
    <row r="40" spans="2:18" ht="13.5" thickBot="1">
      <c r="B40" s="1322" t="s">
        <v>894</v>
      </c>
      <c r="C40" s="1250" t="s">
        <v>64</v>
      </c>
      <c r="D40" s="1250" t="s">
        <v>64</v>
      </c>
      <c r="E40" s="1265">
        <v>20</v>
      </c>
      <c r="F40" s="1265">
        <v>21</v>
      </c>
      <c r="G40" s="1265">
        <v>21.5</v>
      </c>
      <c r="H40" s="1323">
        <v>21.7</v>
      </c>
      <c r="I40" s="1323">
        <v>22.15</v>
      </c>
      <c r="J40" s="1323">
        <v>23.75</v>
      </c>
      <c r="K40" s="1323">
        <v>23.75</v>
      </c>
      <c r="L40" s="1255" t="s">
        <v>64</v>
      </c>
      <c r="M40" s="1202" t="s">
        <v>261</v>
      </c>
      <c r="N40" s="1202" t="s">
        <v>261</v>
      </c>
      <c r="O40" s="1202" t="s">
        <v>260</v>
      </c>
      <c r="P40" s="1202" t="s">
        <v>260</v>
      </c>
      <c r="Q40" s="1255" t="s">
        <v>64</v>
      </c>
      <c r="R40" s="1330" t="s">
        <v>64</v>
      </c>
    </row>
    <row r="41" spans="2:18" ht="13.5" thickBot="1">
      <c r="B41" s="1223" t="s">
        <v>895</v>
      </c>
      <c r="C41" s="1224"/>
      <c r="D41" s="1224"/>
      <c r="E41" s="1224"/>
      <c r="F41" s="1225"/>
      <c r="G41" s="1225"/>
      <c r="H41" s="1224"/>
      <c r="I41" s="1224"/>
      <c r="J41" s="1224"/>
      <c r="K41" s="1224"/>
      <c r="L41" s="1224"/>
      <c r="M41" s="1224"/>
      <c r="N41" s="1224"/>
      <c r="O41" s="1224"/>
      <c r="P41" s="1224"/>
      <c r="Q41" s="1224"/>
      <c r="R41" s="1226"/>
    </row>
    <row r="42" spans="2:18" ht="13.5" thickBot="1">
      <c r="B42" s="1268" t="s">
        <v>875</v>
      </c>
      <c r="C42" s="1228" t="s">
        <v>64</v>
      </c>
      <c r="D42" s="1228" t="s">
        <v>64</v>
      </c>
      <c r="E42" s="1284">
        <v>2</v>
      </c>
      <c r="F42" s="1284">
        <v>2.2000000000000002</v>
      </c>
      <c r="G42" s="1284">
        <v>2.2999999999999998</v>
      </c>
      <c r="H42" s="1317">
        <v>2.2999999999999998</v>
      </c>
      <c r="I42" s="1317">
        <v>2.35</v>
      </c>
      <c r="J42" s="1317">
        <v>2.5</v>
      </c>
      <c r="K42" s="1317">
        <v>2.5</v>
      </c>
      <c r="L42" s="1202" t="s">
        <v>64</v>
      </c>
      <c r="M42" s="1202" t="s">
        <v>261</v>
      </c>
      <c r="N42" s="1202" t="s">
        <v>261</v>
      </c>
      <c r="O42" s="1202" t="s">
        <v>260</v>
      </c>
      <c r="P42" s="1202" t="s">
        <v>260</v>
      </c>
      <c r="Q42" s="1202" t="s">
        <v>64</v>
      </c>
      <c r="R42" s="1204" t="s">
        <v>64</v>
      </c>
    </row>
    <row r="43" spans="2:18" ht="13.5" thickBot="1">
      <c r="B43" s="1261" t="s">
        <v>896</v>
      </c>
      <c r="C43" s="1331" t="s">
        <v>64</v>
      </c>
      <c r="D43" s="1331" t="s">
        <v>64</v>
      </c>
      <c r="E43" s="1243">
        <v>3</v>
      </c>
      <c r="F43" s="1243">
        <v>3.2</v>
      </c>
      <c r="G43" s="1243">
        <v>3.3</v>
      </c>
      <c r="H43" s="1244">
        <v>3.35</v>
      </c>
      <c r="I43" s="1244">
        <v>3.4</v>
      </c>
      <c r="J43" s="1244">
        <v>3.65</v>
      </c>
      <c r="K43" s="1244">
        <v>3.65</v>
      </c>
      <c r="L43" s="1203" t="s">
        <v>64</v>
      </c>
      <c r="M43" s="1202" t="s">
        <v>261</v>
      </c>
      <c r="N43" s="1202" t="s">
        <v>261</v>
      </c>
      <c r="O43" s="1202" t="s">
        <v>260</v>
      </c>
      <c r="P43" s="1202" t="s">
        <v>260</v>
      </c>
      <c r="Q43" s="1203" t="s">
        <v>64</v>
      </c>
      <c r="R43" s="1213" t="s">
        <v>64</v>
      </c>
    </row>
    <row r="44" spans="2:18" ht="13.5" thickBot="1">
      <c r="B44" s="1261" t="s">
        <v>876</v>
      </c>
      <c r="C44" s="1331" t="s">
        <v>64</v>
      </c>
      <c r="D44" s="1331" t="s">
        <v>64</v>
      </c>
      <c r="E44" s="1243">
        <v>2.5</v>
      </c>
      <c r="F44" s="1243">
        <v>2.7</v>
      </c>
      <c r="G44" s="1243">
        <v>2.8</v>
      </c>
      <c r="H44" s="1244">
        <v>2.85</v>
      </c>
      <c r="I44" s="1244">
        <v>2.9</v>
      </c>
      <c r="J44" s="1244">
        <v>3.1</v>
      </c>
      <c r="K44" s="1244">
        <v>3.1</v>
      </c>
      <c r="L44" s="1203" t="s">
        <v>64</v>
      </c>
      <c r="M44" s="1202" t="s">
        <v>261</v>
      </c>
      <c r="N44" s="1202" t="s">
        <v>261</v>
      </c>
      <c r="O44" s="1202" t="s">
        <v>260</v>
      </c>
      <c r="P44" s="1202" t="s">
        <v>260</v>
      </c>
      <c r="Q44" s="1203" t="s">
        <v>64</v>
      </c>
      <c r="R44" s="1213" t="s">
        <v>64</v>
      </c>
    </row>
    <row r="45" spans="2:18" ht="13.5" thickBot="1">
      <c r="B45" s="1261" t="s">
        <v>897</v>
      </c>
      <c r="C45" s="1331" t="s">
        <v>64</v>
      </c>
      <c r="D45" s="1331" t="s">
        <v>64</v>
      </c>
      <c r="E45" s="1243">
        <v>4.5</v>
      </c>
      <c r="F45" s="1243">
        <v>5</v>
      </c>
      <c r="G45" s="1243">
        <v>5</v>
      </c>
      <c r="H45" s="1244">
        <v>5.05</v>
      </c>
      <c r="I45" s="1244">
        <v>5.15</v>
      </c>
      <c r="J45" s="1244">
        <v>5.64</v>
      </c>
      <c r="K45" s="1244">
        <v>5.64</v>
      </c>
      <c r="L45" s="1203" t="s">
        <v>64</v>
      </c>
      <c r="M45" s="1202" t="s">
        <v>261</v>
      </c>
      <c r="N45" s="1202" t="s">
        <v>261</v>
      </c>
      <c r="O45" s="1202" t="s">
        <v>260</v>
      </c>
      <c r="P45" s="1202" t="s">
        <v>260</v>
      </c>
      <c r="Q45" s="1203" t="s">
        <v>64</v>
      </c>
      <c r="R45" s="1213" t="s">
        <v>64</v>
      </c>
    </row>
    <row r="46" spans="2:18" ht="13.5" thickBot="1">
      <c r="B46" s="1261" t="s">
        <v>898</v>
      </c>
      <c r="C46" s="1331" t="s">
        <v>64</v>
      </c>
      <c r="D46" s="1331" t="s">
        <v>64</v>
      </c>
      <c r="E46" s="1243">
        <v>6</v>
      </c>
      <c r="F46" s="1243">
        <v>6.5</v>
      </c>
      <c r="G46" s="1243">
        <v>6.7</v>
      </c>
      <c r="H46" s="1244">
        <v>6.75</v>
      </c>
      <c r="I46" s="1244">
        <v>6.9</v>
      </c>
      <c r="J46" s="1244">
        <v>7.4</v>
      </c>
      <c r="K46" s="1244">
        <v>7.4</v>
      </c>
      <c r="L46" s="1203" t="s">
        <v>64</v>
      </c>
      <c r="M46" s="1202" t="s">
        <v>261</v>
      </c>
      <c r="N46" s="1202" t="s">
        <v>261</v>
      </c>
      <c r="O46" s="1202" t="s">
        <v>260</v>
      </c>
      <c r="P46" s="1202" t="s">
        <v>260</v>
      </c>
      <c r="Q46" s="1203" t="s">
        <v>64</v>
      </c>
      <c r="R46" s="1213" t="s">
        <v>64</v>
      </c>
    </row>
    <row r="47" spans="2:18" ht="13.5" thickBot="1">
      <c r="B47" s="1261" t="s">
        <v>899</v>
      </c>
      <c r="C47" s="1331" t="s">
        <v>64</v>
      </c>
      <c r="D47" s="1331" t="s">
        <v>64</v>
      </c>
      <c r="E47" s="1243">
        <v>15</v>
      </c>
      <c r="F47" s="1243">
        <v>16</v>
      </c>
      <c r="G47" s="1243">
        <v>16.399999999999999</v>
      </c>
      <c r="H47" s="1244">
        <v>16.55</v>
      </c>
      <c r="I47" s="1244">
        <v>16.899999999999999</v>
      </c>
      <c r="J47" s="1244">
        <v>18.100000000000001</v>
      </c>
      <c r="K47" s="1244">
        <v>18.100000000000001</v>
      </c>
      <c r="L47" s="1203" t="s">
        <v>64</v>
      </c>
      <c r="M47" s="1202" t="s">
        <v>261</v>
      </c>
      <c r="N47" s="1202" t="s">
        <v>261</v>
      </c>
      <c r="O47" s="1202" t="s">
        <v>260</v>
      </c>
      <c r="P47" s="1202" t="s">
        <v>260</v>
      </c>
      <c r="Q47" s="1203" t="s">
        <v>64</v>
      </c>
      <c r="R47" s="1213" t="s">
        <v>64</v>
      </c>
    </row>
    <row r="48" spans="2:18" s="1333" customFormat="1" ht="13.5" thickBot="1">
      <c r="B48" s="1322" t="s">
        <v>900</v>
      </c>
      <c r="C48" s="1332" t="s">
        <v>64</v>
      </c>
      <c r="D48" s="1332" t="s">
        <v>64</v>
      </c>
      <c r="E48" s="1265">
        <v>20</v>
      </c>
      <c r="F48" s="1265">
        <v>21</v>
      </c>
      <c r="G48" s="1265">
        <v>21.5</v>
      </c>
      <c r="H48" s="1323">
        <v>21.7</v>
      </c>
      <c r="I48" s="1323">
        <v>22.15</v>
      </c>
      <c r="J48" s="1323">
        <v>23.75</v>
      </c>
      <c r="K48" s="1323">
        <v>23.75</v>
      </c>
      <c r="L48" s="1255" t="s">
        <v>64</v>
      </c>
      <c r="M48" s="1202" t="s">
        <v>261</v>
      </c>
      <c r="N48" s="1202" t="s">
        <v>261</v>
      </c>
      <c r="O48" s="1202" t="s">
        <v>260</v>
      </c>
      <c r="P48" s="1202" t="s">
        <v>260</v>
      </c>
      <c r="Q48" s="1255" t="s">
        <v>64</v>
      </c>
      <c r="R48" s="1330" t="s">
        <v>64</v>
      </c>
    </row>
    <row r="49" spans="2:20" s="1333" customFormat="1" ht="13.5" thickBot="1">
      <c r="B49" s="1223" t="s">
        <v>901</v>
      </c>
      <c r="C49" s="1224"/>
      <c r="D49" s="1224"/>
      <c r="E49" s="1224"/>
      <c r="F49" s="1225"/>
      <c r="G49" s="1225"/>
      <c r="H49" s="1224"/>
      <c r="I49" s="1224"/>
      <c r="J49" s="1224"/>
      <c r="K49" s="1224"/>
      <c r="L49" s="1224"/>
      <c r="M49" s="1224"/>
      <c r="N49" s="1224"/>
      <c r="O49" s="1224"/>
      <c r="P49" s="1224"/>
      <c r="Q49" s="1224"/>
      <c r="R49" s="1226"/>
    </row>
    <row r="50" spans="2:20" s="1333" customFormat="1" ht="13.5" thickBot="1">
      <c r="B50" s="1268" t="s">
        <v>902</v>
      </c>
      <c r="C50" s="1197" t="s">
        <v>64</v>
      </c>
      <c r="D50" s="1197" t="s">
        <v>64</v>
      </c>
      <c r="E50" s="1230">
        <v>2</v>
      </c>
      <c r="F50" s="1230">
        <v>2.2000000000000002</v>
      </c>
      <c r="G50" s="1230">
        <v>2.2999999999999998</v>
      </c>
      <c r="H50" s="1269">
        <v>2.2999999999999998</v>
      </c>
      <c r="I50" s="1269">
        <v>2.35</v>
      </c>
      <c r="J50" s="1269">
        <v>2.5</v>
      </c>
      <c r="K50" s="1269">
        <v>2.5</v>
      </c>
      <c r="L50" s="1202" t="s">
        <v>64</v>
      </c>
      <c r="M50" s="1202" t="s">
        <v>261</v>
      </c>
      <c r="N50" s="1202" t="s">
        <v>261</v>
      </c>
      <c r="O50" s="1202" t="s">
        <v>260</v>
      </c>
      <c r="P50" s="1202" t="s">
        <v>260</v>
      </c>
      <c r="Q50" s="1202" t="s">
        <v>64</v>
      </c>
      <c r="R50" s="1204" t="s">
        <v>64</v>
      </c>
    </row>
    <row r="51" spans="2:20" s="1333" customFormat="1" ht="13.5" thickBot="1">
      <c r="B51" s="1261" t="s">
        <v>903</v>
      </c>
      <c r="C51" s="1334" t="s">
        <v>64</v>
      </c>
      <c r="D51" s="1334" t="s">
        <v>64</v>
      </c>
      <c r="E51" s="1238">
        <v>1.2</v>
      </c>
      <c r="F51" s="1238">
        <v>1.5</v>
      </c>
      <c r="G51" s="1238">
        <v>1.5</v>
      </c>
      <c r="H51" s="1239">
        <v>1.5</v>
      </c>
      <c r="I51" s="1239">
        <v>1.55</v>
      </c>
      <c r="J51" s="1239">
        <v>1.65</v>
      </c>
      <c r="K51" s="1239">
        <v>1.65</v>
      </c>
      <c r="L51" s="1203" t="s">
        <v>64</v>
      </c>
      <c r="M51" s="1202" t="s">
        <v>261</v>
      </c>
      <c r="N51" s="1202" t="s">
        <v>261</v>
      </c>
      <c r="O51" s="1202" t="s">
        <v>260</v>
      </c>
      <c r="P51" s="1202" t="s">
        <v>260</v>
      </c>
      <c r="Q51" s="1203" t="s">
        <v>64</v>
      </c>
      <c r="R51" s="1213" t="s">
        <v>64</v>
      </c>
    </row>
    <row r="52" spans="2:20" s="1333" customFormat="1" ht="13.5" thickBot="1">
      <c r="B52" s="1261" t="s">
        <v>904</v>
      </c>
      <c r="C52" s="1334" t="s">
        <v>64</v>
      </c>
      <c r="D52" s="1334" t="s">
        <v>64</v>
      </c>
      <c r="E52" s="1238">
        <v>3.5</v>
      </c>
      <c r="F52" s="1238">
        <v>4</v>
      </c>
      <c r="G52" s="1238">
        <v>4</v>
      </c>
      <c r="H52" s="1239">
        <v>4.05</v>
      </c>
      <c r="I52" s="1239">
        <v>4.1500000000000004</v>
      </c>
      <c r="J52" s="1239">
        <v>4.53</v>
      </c>
      <c r="K52" s="1239">
        <v>4.53</v>
      </c>
      <c r="L52" s="1203"/>
      <c r="M52" s="1202" t="s">
        <v>261</v>
      </c>
      <c r="N52" s="1202" t="s">
        <v>261</v>
      </c>
      <c r="O52" s="1202" t="s">
        <v>260</v>
      </c>
      <c r="P52" s="1202" t="s">
        <v>260</v>
      </c>
      <c r="Q52" s="1203"/>
      <c r="R52" s="1213"/>
    </row>
    <row r="53" spans="2:20" s="1333" customFormat="1" ht="13.5" thickBot="1">
      <c r="B53" s="1261" t="s">
        <v>905</v>
      </c>
      <c r="C53" s="1334" t="s">
        <v>64</v>
      </c>
      <c r="D53" s="1334" t="s">
        <v>64</v>
      </c>
      <c r="E53" s="1238">
        <v>2.5</v>
      </c>
      <c r="F53" s="1238">
        <v>2.5</v>
      </c>
      <c r="G53" s="1238">
        <v>2.5</v>
      </c>
      <c r="H53" s="1239">
        <v>2.5</v>
      </c>
      <c r="I53" s="1239">
        <v>2.5499999999999998</v>
      </c>
      <c r="J53" s="1239">
        <v>2.75</v>
      </c>
      <c r="K53" s="1239">
        <v>2.75</v>
      </c>
      <c r="L53" s="1203"/>
      <c r="M53" s="1202" t="s">
        <v>261</v>
      </c>
      <c r="N53" s="1202" t="s">
        <v>261</v>
      </c>
      <c r="O53" s="1202" t="s">
        <v>260</v>
      </c>
      <c r="P53" s="1202" t="s">
        <v>260</v>
      </c>
      <c r="Q53" s="1203"/>
      <c r="R53" s="1213"/>
    </row>
    <row r="54" spans="2:20" ht="13.5" thickBot="1">
      <c r="B54" s="1322" t="s">
        <v>906</v>
      </c>
      <c r="C54" s="1335" t="s">
        <v>64</v>
      </c>
      <c r="D54" s="1335" t="s">
        <v>64</v>
      </c>
      <c r="E54" s="1253">
        <v>13</v>
      </c>
      <c r="F54" s="1253">
        <v>14</v>
      </c>
      <c r="G54" s="1253">
        <v>14.3</v>
      </c>
      <c r="H54" s="1254">
        <v>14.45</v>
      </c>
      <c r="I54" s="1254">
        <v>14.75</v>
      </c>
      <c r="J54" s="1254">
        <v>15.8</v>
      </c>
      <c r="K54" s="1254">
        <v>15.8</v>
      </c>
      <c r="L54" s="1255" t="s">
        <v>64</v>
      </c>
      <c r="M54" s="1202" t="s">
        <v>261</v>
      </c>
      <c r="N54" s="1202" t="s">
        <v>261</v>
      </c>
      <c r="O54" s="1202" t="s">
        <v>260</v>
      </c>
      <c r="P54" s="1202" t="s">
        <v>260</v>
      </c>
      <c r="Q54" s="1255" t="s">
        <v>64</v>
      </c>
      <c r="R54" s="1330" t="s">
        <v>64</v>
      </c>
    </row>
    <row r="55" spans="2:20" ht="13.5" thickBot="1">
      <c r="B55" s="1223" t="s">
        <v>907</v>
      </c>
      <c r="C55" s="1224"/>
      <c r="D55" s="1224"/>
      <c r="E55" s="1224"/>
      <c r="F55" s="1225"/>
      <c r="G55" s="1225"/>
      <c r="H55" s="1224"/>
      <c r="I55" s="1224"/>
      <c r="J55" s="1224"/>
      <c r="K55" s="1224"/>
      <c r="L55" s="1224"/>
      <c r="M55" s="1224"/>
      <c r="N55" s="1224"/>
      <c r="O55" s="1224"/>
      <c r="P55" s="1224"/>
      <c r="Q55" s="1224"/>
      <c r="R55" s="1226"/>
    </row>
    <row r="56" spans="2:20" ht="13.5" thickBot="1">
      <c r="B56" s="1196" t="s">
        <v>908</v>
      </c>
      <c r="C56" s="1336" t="s">
        <v>64</v>
      </c>
      <c r="D56" s="1336" t="s">
        <v>64</v>
      </c>
      <c r="E56" s="1230">
        <v>2</v>
      </c>
      <c r="F56" s="1230">
        <v>2.2000000000000002</v>
      </c>
      <c r="G56" s="1230">
        <v>2.2999999999999998</v>
      </c>
      <c r="H56" s="1269">
        <v>2.2999999999999998</v>
      </c>
      <c r="I56" s="1269">
        <v>2.35</v>
      </c>
      <c r="J56" s="1269">
        <v>2.5</v>
      </c>
      <c r="K56" s="1269">
        <v>2.5</v>
      </c>
      <c r="L56" s="1259" t="s">
        <v>64</v>
      </c>
      <c r="M56" s="1202" t="s">
        <v>261</v>
      </c>
      <c r="N56" s="1202" t="s">
        <v>261</v>
      </c>
      <c r="O56" s="1202" t="s">
        <v>260</v>
      </c>
      <c r="P56" s="1202" t="s">
        <v>260</v>
      </c>
      <c r="Q56" s="1259" t="s">
        <v>64</v>
      </c>
      <c r="R56" s="1260" t="s">
        <v>64</v>
      </c>
    </row>
    <row r="57" spans="2:20" ht="13.5" thickBot="1">
      <c r="B57" s="1261" t="s">
        <v>909</v>
      </c>
      <c r="C57" s="1337" t="s">
        <v>64</v>
      </c>
      <c r="D57" s="1337" t="s">
        <v>64</v>
      </c>
      <c r="E57" s="1238">
        <v>3</v>
      </c>
      <c r="F57" s="1238">
        <v>3.2</v>
      </c>
      <c r="G57" s="1238">
        <v>3.3</v>
      </c>
      <c r="H57" s="1239">
        <v>3.35</v>
      </c>
      <c r="I57" s="1239">
        <v>3.4</v>
      </c>
      <c r="J57" s="1239">
        <v>3.65</v>
      </c>
      <c r="K57" s="1239">
        <v>3.65</v>
      </c>
      <c r="L57" s="1262" t="s">
        <v>64</v>
      </c>
      <c r="M57" s="1202" t="s">
        <v>261</v>
      </c>
      <c r="N57" s="1202" t="s">
        <v>261</v>
      </c>
      <c r="O57" s="1202" t="s">
        <v>260</v>
      </c>
      <c r="P57" s="1202" t="s">
        <v>260</v>
      </c>
      <c r="Q57" s="1262" t="s">
        <v>64</v>
      </c>
      <c r="R57" s="1246" t="s">
        <v>64</v>
      </c>
    </row>
    <row r="58" spans="2:20" ht="13.5" thickBot="1">
      <c r="B58" s="1261" t="s">
        <v>910</v>
      </c>
      <c r="C58" s="1337" t="s">
        <v>64</v>
      </c>
      <c r="D58" s="1337" t="s">
        <v>64</v>
      </c>
      <c r="E58" s="1238">
        <v>15</v>
      </c>
      <c r="F58" s="1238">
        <v>16</v>
      </c>
      <c r="G58" s="1238">
        <v>16.399999999999999</v>
      </c>
      <c r="H58" s="1239">
        <v>16.55</v>
      </c>
      <c r="I58" s="1239">
        <v>16.899999999999999</v>
      </c>
      <c r="J58" s="1239">
        <v>18.100000000000001</v>
      </c>
      <c r="K58" s="1239">
        <v>18.100000000000001</v>
      </c>
      <c r="L58" s="1262" t="s">
        <v>64</v>
      </c>
      <c r="M58" s="1202" t="s">
        <v>261</v>
      </c>
      <c r="N58" s="1202" t="s">
        <v>261</v>
      </c>
      <c r="O58" s="1202" t="s">
        <v>260</v>
      </c>
      <c r="P58" s="1202" t="s">
        <v>260</v>
      </c>
      <c r="Q58" s="1262" t="s">
        <v>64</v>
      </c>
      <c r="R58" s="1246" t="s">
        <v>64</v>
      </c>
    </row>
    <row r="59" spans="2:20" ht="13.5" thickBot="1">
      <c r="B59" s="1261" t="s">
        <v>911</v>
      </c>
      <c r="C59" s="1209" t="s">
        <v>64</v>
      </c>
      <c r="D59" s="1209" t="s">
        <v>64</v>
      </c>
      <c r="E59" s="1238"/>
      <c r="F59" s="1238">
        <v>1.5</v>
      </c>
      <c r="G59" s="1238">
        <v>1.5</v>
      </c>
      <c r="H59" s="1239">
        <v>1.5</v>
      </c>
      <c r="I59" s="1239">
        <v>1.55</v>
      </c>
      <c r="J59" s="1239">
        <v>1.65</v>
      </c>
      <c r="K59" s="1239">
        <v>1.65</v>
      </c>
      <c r="L59" s="1203" t="s">
        <v>64</v>
      </c>
      <c r="M59" s="1202" t="s">
        <v>261</v>
      </c>
      <c r="N59" s="1202" t="s">
        <v>261</v>
      </c>
      <c r="O59" s="1202" t="s">
        <v>260</v>
      </c>
      <c r="P59" s="1202" t="s">
        <v>260</v>
      </c>
      <c r="Q59" s="1203" t="s">
        <v>64</v>
      </c>
      <c r="R59" s="1213" t="s">
        <v>64</v>
      </c>
    </row>
    <row r="60" spans="2:20" ht="13.5" thickBot="1">
      <c r="B60" s="1261" t="s">
        <v>912</v>
      </c>
      <c r="C60" s="1209" t="s">
        <v>64</v>
      </c>
      <c r="D60" s="1209" t="s">
        <v>64</v>
      </c>
      <c r="E60" s="1238"/>
      <c r="F60" s="1238">
        <v>2.5</v>
      </c>
      <c r="G60" s="1238">
        <v>2.5</v>
      </c>
      <c r="H60" s="1239">
        <v>2.5</v>
      </c>
      <c r="I60" s="1239">
        <v>2.5499999999999998</v>
      </c>
      <c r="J60" s="1239">
        <v>2.75</v>
      </c>
      <c r="K60" s="1239">
        <v>2.75</v>
      </c>
      <c r="L60" s="1203" t="s">
        <v>64</v>
      </c>
      <c r="M60" s="1202" t="s">
        <v>261</v>
      </c>
      <c r="N60" s="1202" t="s">
        <v>261</v>
      </c>
      <c r="O60" s="1202" t="s">
        <v>260</v>
      </c>
      <c r="P60" s="1202" t="s">
        <v>260</v>
      </c>
      <c r="Q60" s="1203" t="s">
        <v>64</v>
      </c>
      <c r="R60" s="1213" t="s">
        <v>64</v>
      </c>
    </row>
    <row r="61" spans="2:20" ht="13.5" thickBot="1">
      <c r="B61" s="1322" t="s">
        <v>913</v>
      </c>
      <c r="C61" s="1338" t="s">
        <v>64</v>
      </c>
      <c r="D61" s="1338" t="s">
        <v>64</v>
      </c>
      <c r="E61" s="1253">
        <v>4</v>
      </c>
      <c r="F61" s="1253">
        <v>4.2</v>
      </c>
      <c r="G61" s="1253">
        <v>4.3</v>
      </c>
      <c r="H61" s="1254">
        <v>4.3499999999999996</v>
      </c>
      <c r="I61" s="1254">
        <v>4.45</v>
      </c>
      <c r="J61" s="1254">
        <v>4.75</v>
      </c>
      <c r="K61" s="1254">
        <v>4.75</v>
      </c>
      <c r="L61" s="1266" t="s">
        <v>64</v>
      </c>
      <c r="M61" s="1202" t="s">
        <v>261</v>
      </c>
      <c r="N61" s="1202" t="s">
        <v>261</v>
      </c>
      <c r="O61" s="1202" t="s">
        <v>260</v>
      </c>
      <c r="P61" s="1202" t="s">
        <v>260</v>
      </c>
      <c r="Q61" s="1266" t="s">
        <v>64</v>
      </c>
      <c r="R61" s="1339" t="s">
        <v>64</v>
      </c>
    </row>
    <row r="62" spans="2:20" ht="13.5" thickBot="1">
      <c r="B62" s="1223" t="s">
        <v>914</v>
      </c>
      <c r="C62" s="1224"/>
      <c r="D62" s="1224"/>
      <c r="E62" s="1224"/>
      <c r="F62" s="1225"/>
      <c r="G62" s="1225"/>
      <c r="H62" s="1224"/>
      <c r="I62" s="1224"/>
      <c r="J62" s="1224"/>
      <c r="K62" s="1224"/>
      <c r="L62" s="1224"/>
      <c r="M62" s="1224"/>
      <c r="N62" s="1224"/>
      <c r="O62" s="1224"/>
      <c r="P62" s="1224"/>
      <c r="Q62" s="1224"/>
      <c r="R62" s="1226"/>
    </row>
    <row r="63" spans="2:20" ht="13.5" thickBot="1">
      <c r="B63" s="1196" t="s">
        <v>915</v>
      </c>
      <c r="C63" s="1336" t="s">
        <v>64</v>
      </c>
      <c r="D63" s="1336" t="s">
        <v>64</v>
      </c>
      <c r="E63" s="1340">
        <v>1.5</v>
      </c>
      <c r="F63" s="1340">
        <v>1.6</v>
      </c>
      <c r="G63" s="1340">
        <v>1.64</v>
      </c>
      <c r="H63" s="1341">
        <v>1.66</v>
      </c>
      <c r="I63" s="1341">
        <f>1.0212*H63</f>
        <v>1.695192</v>
      </c>
      <c r="J63" s="1341">
        <f>J66/10</f>
        <v>1.81</v>
      </c>
      <c r="K63" s="1341">
        <f>K66/10</f>
        <v>1.81</v>
      </c>
      <c r="L63" s="1202" t="s">
        <v>64</v>
      </c>
      <c r="M63" s="1202" t="s">
        <v>261</v>
      </c>
      <c r="N63" s="1202" t="s">
        <v>261</v>
      </c>
      <c r="O63" s="1202" t="s">
        <v>260</v>
      </c>
      <c r="P63" s="1202" t="s">
        <v>260</v>
      </c>
      <c r="Q63" s="1202" t="s">
        <v>64</v>
      </c>
      <c r="R63" s="1204" t="s">
        <v>64</v>
      </c>
      <c r="S63" s="1248"/>
      <c r="T63" s="1248"/>
    </row>
    <row r="64" spans="2:20" ht="13.5" thickBot="1">
      <c r="B64" s="1208" t="s">
        <v>916</v>
      </c>
      <c r="C64" s="1337" t="s">
        <v>64</v>
      </c>
      <c r="D64" s="1337" t="s">
        <v>64</v>
      </c>
      <c r="E64" s="1342">
        <v>3</v>
      </c>
      <c r="F64" s="1342">
        <v>3.2</v>
      </c>
      <c r="G64" s="1342">
        <v>3.28</v>
      </c>
      <c r="H64" s="1343">
        <v>3.31</v>
      </c>
      <c r="I64" s="1343">
        <f t="shared" ref="I64:I69" si="0">1.0212*H64</f>
        <v>3.3801720000000004</v>
      </c>
      <c r="J64" s="1343">
        <f>(J66/10)*2</f>
        <v>3.62</v>
      </c>
      <c r="K64" s="1343">
        <f>(K66/10)*2</f>
        <v>3.62</v>
      </c>
      <c r="L64" s="1203" t="s">
        <v>64</v>
      </c>
      <c r="M64" s="1202" t="s">
        <v>261</v>
      </c>
      <c r="N64" s="1202" t="s">
        <v>261</v>
      </c>
      <c r="O64" s="1202" t="s">
        <v>260</v>
      </c>
      <c r="P64" s="1202" t="s">
        <v>260</v>
      </c>
      <c r="Q64" s="1203" t="s">
        <v>64</v>
      </c>
      <c r="R64" s="1213" t="s">
        <v>64</v>
      </c>
      <c r="S64" s="1248"/>
      <c r="T64" s="1248"/>
    </row>
    <row r="65" spans="2:20" ht="13.5" thickBot="1">
      <c r="B65" s="1208" t="s">
        <v>917</v>
      </c>
      <c r="C65" s="1337" t="s">
        <v>64</v>
      </c>
      <c r="D65" s="1337" t="s">
        <v>64</v>
      </c>
      <c r="E65" s="1342">
        <v>7.5</v>
      </c>
      <c r="F65" s="1342">
        <v>8</v>
      </c>
      <c r="G65" s="1342">
        <v>8.1999999999999993</v>
      </c>
      <c r="H65" s="1343">
        <v>8.2799999999999994</v>
      </c>
      <c r="I65" s="1343">
        <f t="shared" si="0"/>
        <v>8.4555360000000004</v>
      </c>
      <c r="J65" s="1343">
        <f>(J66/10)*5</f>
        <v>9.0500000000000007</v>
      </c>
      <c r="K65" s="1343">
        <f>(K66/10)*5</f>
        <v>9.0500000000000007</v>
      </c>
      <c r="L65" s="1203" t="s">
        <v>64</v>
      </c>
      <c r="M65" s="1202" t="s">
        <v>261</v>
      </c>
      <c r="N65" s="1202" t="s">
        <v>261</v>
      </c>
      <c r="O65" s="1202" t="s">
        <v>260</v>
      </c>
      <c r="P65" s="1202" t="s">
        <v>260</v>
      </c>
      <c r="Q65" s="1203" t="s">
        <v>64</v>
      </c>
      <c r="R65" s="1213" t="s">
        <v>64</v>
      </c>
      <c r="S65" s="1248"/>
      <c r="T65" s="1248"/>
    </row>
    <row r="66" spans="2:20" ht="13.5" thickBot="1">
      <c r="B66" s="1208" t="s">
        <v>918</v>
      </c>
      <c r="C66" s="1337" t="s">
        <v>64</v>
      </c>
      <c r="D66" s="1337" t="s">
        <v>64</v>
      </c>
      <c r="E66" s="1342">
        <v>15</v>
      </c>
      <c r="F66" s="1342">
        <v>16</v>
      </c>
      <c r="G66" s="1342">
        <v>16.399999999999999</v>
      </c>
      <c r="H66" s="1343">
        <v>16.549240000000001</v>
      </c>
      <c r="I66" s="1343">
        <f t="shared" si="0"/>
        <v>16.900083888000005</v>
      </c>
      <c r="J66" s="1343">
        <f>J47</f>
        <v>18.100000000000001</v>
      </c>
      <c r="K66" s="1343">
        <f>K47</f>
        <v>18.100000000000001</v>
      </c>
      <c r="L66" s="1203" t="s">
        <v>64</v>
      </c>
      <c r="M66" s="1202" t="s">
        <v>261</v>
      </c>
      <c r="N66" s="1202" t="s">
        <v>261</v>
      </c>
      <c r="O66" s="1202" t="s">
        <v>260</v>
      </c>
      <c r="P66" s="1202" t="s">
        <v>260</v>
      </c>
      <c r="Q66" s="1203" t="s">
        <v>64</v>
      </c>
      <c r="R66" s="1213" t="s">
        <v>64</v>
      </c>
      <c r="S66" s="1248"/>
      <c r="T66" s="1248"/>
    </row>
    <row r="67" spans="2:20" ht="13.5" thickBot="1">
      <c r="B67" s="1208" t="s">
        <v>919</v>
      </c>
      <c r="C67" s="1337" t="s">
        <v>64</v>
      </c>
      <c r="D67" s="1337" t="s">
        <v>64</v>
      </c>
      <c r="E67" s="1342">
        <v>2</v>
      </c>
      <c r="F67" s="1342">
        <v>2.2000000000000002</v>
      </c>
      <c r="G67" s="1342">
        <v>2.15</v>
      </c>
      <c r="H67" s="1343">
        <v>2.169565</v>
      </c>
      <c r="I67" s="1343">
        <f t="shared" si="0"/>
        <v>2.2155597780000003</v>
      </c>
      <c r="J67" s="1343">
        <f>(J70/10)*1</f>
        <v>2.375</v>
      </c>
      <c r="K67" s="1343">
        <f>(K70/10)*1</f>
        <v>2.375</v>
      </c>
      <c r="L67" s="1203" t="s">
        <v>64</v>
      </c>
      <c r="M67" s="1202" t="s">
        <v>261</v>
      </c>
      <c r="N67" s="1202" t="s">
        <v>261</v>
      </c>
      <c r="O67" s="1202" t="s">
        <v>260</v>
      </c>
      <c r="P67" s="1202" t="s">
        <v>260</v>
      </c>
      <c r="Q67" s="1203" t="s">
        <v>64</v>
      </c>
      <c r="R67" s="1213" t="s">
        <v>64</v>
      </c>
      <c r="S67" s="1248"/>
      <c r="T67" s="1248"/>
    </row>
    <row r="68" spans="2:20" ht="13.5" thickBot="1">
      <c r="B68" s="1208" t="s">
        <v>920</v>
      </c>
      <c r="C68" s="1337" t="s">
        <v>64</v>
      </c>
      <c r="D68" s="1337" t="s">
        <v>64</v>
      </c>
      <c r="E68" s="1342">
        <v>4</v>
      </c>
      <c r="F68" s="1342">
        <v>4.4000000000000004</v>
      </c>
      <c r="G68" s="1342">
        <v>4.3</v>
      </c>
      <c r="H68" s="1343">
        <v>4.3391299999999999</v>
      </c>
      <c r="I68" s="1343">
        <f t="shared" si="0"/>
        <v>4.4311195560000005</v>
      </c>
      <c r="J68" s="1343">
        <f>(J70/10)*2</f>
        <v>4.75</v>
      </c>
      <c r="K68" s="1343">
        <f>(K70/10)*2</f>
        <v>4.75</v>
      </c>
      <c r="L68" s="1203" t="s">
        <v>64</v>
      </c>
      <c r="M68" s="1202" t="s">
        <v>261</v>
      </c>
      <c r="N68" s="1202" t="s">
        <v>261</v>
      </c>
      <c r="O68" s="1202" t="s">
        <v>260</v>
      </c>
      <c r="P68" s="1202" t="s">
        <v>260</v>
      </c>
      <c r="Q68" s="1203" t="s">
        <v>64</v>
      </c>
      <c r="R68" s="1213" t="s">
        <v>64</v>
      </c>
      <c r="S68" s="1248"/>
      <c r="T68" s="1248"/>
    </row>
    <row r="69" spans="2:20" ht="13.5" thickBot="1">
      <c r="B69" s="1208" t="s">
        <v>921</v>
      </c>
      <c r="C69" s="1337" t="s">
        <v>64</v>
      </c>
      <c r="D69" s="1337" t="s">
        <v>64</v>
      </c>
      <c r="E69" s="1342">
        <v>10</v>
      </c>
      <c r="F69" s="1342">
        <v>11</v>
      </c>
      <c r="G69" s="1342">
        <v>10.75</v>
      </c>
      <c r="H69" s="1343">
        <v>10.847825</v>
      </c>
      <c r="I69" s="1343">
        <f t="shared" si="0"/>
        <v>11.077798890000002</v>
      </c>
      <c r="J69" s="1343">
        <f>(J70/10)*5</f>
        <v>11.875</v>
      </c>
      <c r="K69" s="1343">
        <f>(K70/10)*5</f>
        <v>11.875</v>
      </c>
      <c r="L69" s="1203" t="s">
        <v>64</v>
      </c>
      <c r="M69" s="1202" t="s">
        <v>261</v>
      </c>
      <c r="N69" s="1202" t="s">
        <v>261</v>
      </c>
      <c r="O69" s="1202" t="s">
        <v>260</v>
      </c>
      <c r="P69" s="1202" t="s">
        <v>260</v>
      </c>
      <c r="Q69" s="1203" t="s">
        <v>64</v>
      </c>
      <c r="R69" s="1213" t="s">
        <v>64</v>
      </c>
      <c r="S69" s="1248"/>
      <c r="T69" s="1248"/>
    </row>
    <row r="70" spans="2:20" ht="13.5" thickBot="1">
      <c r="B70" s="1249" t="s">
        <v>922</v>
      </c>
      <c r="C70" s="1338" t="s">
        <v>64</v>
      </c>
      <c r="D70" s="1338" t="s">
        <v>64</v>
      </c>
      <c r="E70" s="1344">
        <v>20</v>
      </c>
      <c r="F70" s="1344">
        <v>22</v>
      </c>
      <c r="G70" s="1344">
        <v>21.5</v>
      </c>
      <c r="H70" s="1345">
        <v>21.695650000000001</v>
      </c>
      <c r="I70" s="1345">
        <v>22.15</v>
      </c>
      <c r="J70" s="1345">
        <f>J48</f>
        <v>23.75</v>
      </c>
      <c r="K70" s="1345">
        <f>K48</f>
        <v>23.75</v>
      </c>
      <c r="L70" s="1255" t="s">
        <v>64</v>
      </c>
      <c r="M70" s="1202" t="s">
        <v>261</v>
      </c>
      <c r="N70" s="1202" t="s">
        <v>261</v>
      </c>
      <c r="O70" s="1202" t="s">
        <v>260</v>
      </c>
      <c r="P70" s="1202" t="s">
        <v>260</v>
      </c>
      <c r="Q70" s="1255" t="s">
        <v>64</v>
      </c>
      <c r="R70" s="1330" t="s">
        <v>64</v>
      </c>
      <c r="S70" s="1248"/>
      <c r="T70" s="1248"/>
    </row>
    <row r="71" spans="2:20">
      <c r="B71" s="1333"/>
      <c r="C71" s="1333"/>
      <c r="D71" s="1346"/>
      <c r="E71" s="1347"/>
      <c r="G71" s="1333"/>
      <c r="H71" s="1333"/>
      <c r="I71" s="1333"/>
      <c r="J71" s="1333"/>
      <c r="K71" s="1333"/>
      <c r="L71" s="1333"/>
      <c r="M71" s="1333"/>
      <c r="N71" s="1333"/>
      <c r="O71" s="1333"/>
      <c r="P71" s="1333"/>
      <c r="Q71" s="1333"/>
      <c r="R71" s="1333"/>
    </row>
    <row r="72" spans="2:20">
      <c r="B72" s="1302" t="s">
        <v>923</v>
      </c>
      <c r="C72" s="1333"/>
      <c r="D72" s="1346"/>
      <c r="E72" s="1347"/>
      <c r="G72" s="1333"/>
      <c r="H72" s="1333"/>
      <c r="I72" s="1333"/>
      <c r="J72" s="1333"/>
      <c r="K72" s="1333"/>
      <c r="L72" s="1333"/>
      <c r="M72" s="1333"/>
      <c r="N72" s="1333"/>
      <c r="O72" s="1333"/>
      <c r="P72" s="1333"/>
      <c r="Q72" s="1333"/>
      <c r="R72" s="1333"/>
    </row>
    <row r="73" spans="2:20">
      <c r="B73" s="1333"/>
      <c r="C73" s="1333"/>
      <c r="D73" s="1346"/>
      <c r="E73" s="1347"/>
      <c r="G73" s="1333"/>
      <c r="H73" s="1348"/>
      <c r="I73" s="1348"/>
      <c r="J73" s="1348"/>
      <c r="K73" s="1333"/>
      <c r="L73" s="1333"/>
      <c r="M73" s="1333"/>
      <c r="N73" s="1333"/>
      <c r="O73" s="1333"/>
      <c r="P73" s="1333"/>
      <c r="Q73" s="1333"/>
      <c r="R73" s="1333"/>
    </row>
    <row r="74" spans="2:20">
      <c r="B74" s="1333"/>
      <c r="H74" s="1248"/>
      <c r="I74" s="1248"/>
      <c r="J74" s="1248"/>
    </row>
    <row r="75" spans="2:20">
      <c r="B75" s="1333"/>
      <c r="H75" s="1248"/>
      <c r="I75" s="1248"/>
      <c r="J75" s="1248"/>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C9F7C-2EBF-4EC3-A2C7-DA61852CAEC6}">
  <sheetPr>
    <tabColor rgb="FF92D050"/>
  </sheetPr>
  <dimension ref="A1:S85"/>
  <sheetViews>
    <sheetView zoomScale="85" zoomScaleNormal="85" workbookViewId="0">
      <selection activeCell="B22" sqref="B22"/>
    </sheetView>
  </sheetViews>
  <sheetFormatPr defaultColWidth="9.125" defaultRowHeight="12.75"/>
  <cols>
    <col min="1" max="1" width="2.875" style="1167" customWidth="1"/>
    <col min="2" max="2" width="53" style="1167" customWidth="1"/>
    <col min="3" max="3" width="9.875" style="1167" bestFit="1" customWidth="1"/>
    <col min="4" max="4" width="13.5" style="1167" customWidth="1"/>
    <col min="5" max="5" width="25.5" style="1167" hidden="1" customWidth="1"/>
    <col min="6" max="6" width="14.5" style="1304" hidden="1" customWidth="1"/>
    <col min="7" max="7" width="14.5" style="1167" hidden="1" customWidth="1"/>
    <col min="8" max="9" width="14.5" style="1349" hidden="1" customWidth="1"/>
    <col min="10" max="10" width="14.5" style="1349" customWidth="1"/>
    <col min="11" max="16" width="11.125" style="1167" customWidth="1"/>
    <col min="17" max="18" width="10.5" style="1167" customWidth="1"/>
    <col min="19" max="20" width="10.625" style="1167" bestFit="1" customWidth="1"/>
    <col min="21" max="16384" width="9.125" style="1167"/>
  </cols>
  <sheetData>
    <row r="1" spans="1:19" ht="13.5" customHeight="1" thickBot="1">
      <c r="A1" s="1166"/>
    </row>
    <row r="2" spans="1:19" ht="13.5" thickBot="1">
      <c r="B2" s="1170" t="s">
        <v>979</v>
      </c>
      <c r="C2" s="1171"/>
      <c r="D2" s="1171"/>
      <c r="E2" s="1171"/>
      <c r="F2" s="1350"/>
      <c r="G2" s="1171"/>
      <c r="H2" s="1351"/>
      <c r="I2" s="1351"/>
      <c r="J2" s="1351"/>
      <c r="K2" s="1171"/>
      <c r="L2" s="1171"/>
      <c r="M2" s="1171"/>
      <c r="N2" s="1171"/>
      <c r="O2" s="1171"/>
      <c r="P2" s="1171"/>
      <c r="Q2" s="1171"/>
      <c r="R2" s="1352"/>
    </row>
    <row r="3" spans="1:19" ht="39" thickBot="1">
      <c r="B3" s="1311" t="s">
        <v>1</v>
      </c>
      <c r="C3" s="1312" t="s">
        <v>2</v>
      </c>
      <c r="D3" s="1353" t="s">
        <v>3</v>
      </c>
      <c r="E3" s="1313">
        <v>2018</v>
      </c>
      <c r="F3" s="1314">
        <v>2019</v>
      </c>
      <c r="G3" s="1314">
        <v>2020</v>
      </c>
      <c r="H3" s="1314">
        <v>2021</v>
      </c>
      <c r="I3" s="1314">
        <v>2022</v>
      </c>
      <c r="J3" s="1354">
        <v>2023</v>
      </c>
      <c r="K3" s="1185">
        <v>2024</v>
      </c>
      <c r="L3" s="1185" t="s">
        <v>5</v>
      </c>
      <c r="M3" s="1186" t="s">
        <v>6</v>
      </c>
      <c r="N3" s="1186" t="s">
        <v>7</v>
      </c>
      <c r="O3" s="1186" t="s">
        <v>8</v>
      </c>
      <c r="P3" s="1186" t="s">
        <v>9</v>
      </c>
      <c r="Q3" s="1185" t="s">
        <v>10</v>
      </c>
      <c r="R3" s="1185" t="s">
        <v>11</v>
      </c>
    </row>
    <row r="4" spans="1:19" ht="13.5" thickBot="1">
      <c r="B4" s="1189" t="s">
        <v>432</v>
      </c>
      <c r="C4" s="1190"/>
      <c r="D4" s="1190"/>
      <c r="E4" s="1190"/>
      <c r="F4" s="1191"/>
      <c r="G4" s="1190"/>
      <c r="H4" s="1355"/>
      <c r="I4" s="1355"/>
      <c r="J4" s="1355"/>
      <c r="K4" s="1190"/>
      <c r="L4" s="1190"/>
      <c r="M4" s="1190"/>
      <c r="N4" s="1190"/>
      <c r="O4" s="1190"/>
      <c r="P4" s="1190"/>
      <c r="Q4" s="1190"/>
      <c r="R4" s="1192"/>
    </row>
    <row r="5" spans="1:19">
      <c r="B5" s="1196" t="s">
        <v>64</v>
      </c>
      <c r="C5" s="1197" t="s">
        <v>64</v>
      </c>
      <c r="D5" s="1277" t="s">
        <v>64</v>
      </c>
      <c r="E5" s="1356" t="s">
        <v>64</v>
      </c>
      <c r="F5" s="1199" t="s">
        <v>64</v>
      </c>
      <c r="G5" s="1199" t="s">
        <v>64</v>
      </c>
      <c r="H5" s="1357"/>
      <c r="I5" s="1357"/>
      <c r="J5" s="1357"/>
      <c r="K5" s="1277"/>
      <c r="L5" s="1197" t="s">
        <v>64</v>
      </c>
      <c r="M5" s="1197"/>
      <c r="N5" s="1197"/>
      <c r="O5" s="1197"/>
      <c r="P5" s="1197"/>
      <c r="Q5" s="1202" t="s">
        <v>64</v>
      </c>
      <c r="R5" s="1204" t="s">
        <v>64</v>
      </c>
    </row>
    <row r="6" spans="1:19" ht="13.5" thickBot="1">
      <c r="B6" s="1249" t="s">
        <v>64</v>
      </c>
      <c r="C6" s="1275" t="s">
        <v>64</v>
      </c>
      <c r="D6" s="1278" t="s">
        <v>64</v>
      </c>
      <c r="E6" s="1358" t="s">
        <v>64</v>
      </c>
      <c r="F6" s="1359" t="s">
        <v>64</v>
      </c>
      <c r="G6" s="1359" t="s">
        <v>64</v>
      </c>
      <c r="H6" s="1360"/>
      <c r="I6" s="1360"/>
      <c r="J6" s="1360"/>
      <c r="K6" s="1278"/>
      <c r="L6" s="1275" t="s">
        <v>64</v>
      </c>
      <c r="M6" s="1275"/>
      <c r="N6" s="1275"/>
      <c r="O6" s="1275"/>
      <c r="P6" s="1275"/>
      <c r="Q6" s="1255" t="s">
        <v>64</v>
      </c>
      <c r="R6" s="1330" t="s">
        <v>64</v>
      </c>
    </row>
    <row r="7" spans="1:19" ht="13.5" thickBot="1">
      <c r="B7" s="1223" t="s">
        <v>439</v>
      </c>
      <c r="C7" s="1224"/>
      <c r="D7" s="1361"/>
      <c r="E7" s="1224"/>
      <c r="F7" s="1225"/>
      <c r="G7" s="1224"/>
      <c r="H7" s="1362"/>
      <c r="I7" s="1362"/>
      <c r="J7" s="1362"/>
      <c r="K7" s="1224"/>
      <c r="L7" s="1224"/>
      <c r="M7" s="1224"/>
      <c r="N7" s="1224"/>
      <c r="O7" s="1224"/>
      <c r="P7" s="1224"/>
      <c r="Q7" s="1224"/>
      <c r="R7" s="1226"/>
    </row>
    <row r="8" spans="1:19" ht="13.5" thickBot="1">
      <c r="B8" s="1227" t="s">
        <v>980</v>
      </c>
      <c r="C8" s="1363">
        <v>7490</v>
      </c>
      <c r="D8" s="1364">
        <v>7492</v>
      </c>
      <c r="E8" s="1340">
        <v>48.95</v>
      </c>
      <c r="F8" s="1340">
        <v>51.75</v>
      </c>
      <c r="G8" s="1340">
        <v>52.9</v>
      </c>
      <c r="H8" s="1365">
        <v>53.4</v>
      </c>
      <c r="I8" s="1365">
        <v>42.7</v>
      </c>
      <c r="J8" s="333">
        <v>45.8</v>
      </c>
      <c r="K8" s="333">
        <v>45.8</v>
      </c>
      <c r="L8" s="1202" t="s">
        <v>260</v>
      </c>
      <c r="M8" s="1202" t="s">
        <v>260</v>
      </c>
      <c r="N8" s="1202" t="s">
        <v>260</v>
      </c>
      <c r="O8" s="1202" t="s">
        <v>261</v>
      </c>
      <c r="P8" s="1233" t="s">
        <v>261</v>
      </c>
      <c r="Q8" s="1233" t="s">
        <v>260</v>
      </c>
      <c r="R8" s="1366" t="s">
        <v>260</v>
      </c>
    </row>
    <row r="9" spans="1:19" ht="13.5" thickBot="1">
      <c r="B9" s="1367" t="s">
        <v>981</v>
      </c>
      <c r="C9" s="1363">
        <v>7490</v>
      </c>
      <c r="D9" s="1364">
        <v>7492</v>
      </c>
      <c r="E9" s="1342">
        <v>80.2</v>
      </c>
      <c r="F9" s="1342">
        <v>84.8</v>
      </c>
      <c r="G9" s="1342">
        <v>86.7</v>
      </c>
      <c r="H9" s="1368">
        <v>87.5</v>
      </c>
      <c r="I9" s="1368">
        <v>70</v>
      </c>
      <c r="J9" s="333">
        <v>75.05</v>
      </c>
      <c r="K9" s="333">
        <v>75.05</v>
      </c>
      <c r="L9" s="1203" t="s">
        <v>260</v>
      </c>
      <c r="M9" s="1203" t="s">
        <v>260</v>
      </c>
      <c r="N9" s="1203" t="s">
        <v>260</v>
      </c>
      <c r="O9" s="1202" t="s">
        <v>261</v>
      </c>
      <c r="P9" s="1233" t="s">
        <v>261</v>
      </c>
      <c r="Q9" s="1240" t="s">
        <v>260</v>
      </c>
      <c r="R9" s="1369" t="s">
        <v>260</v>
      </c>
    </row>
    <row r="10" spans="1:19" ht="13.5" thickBot="1">
      <c r="B10" s="1367" t="s">
        <v>982</v>
      </c>
      <c r="C10" s="1363">
        <v>7490</v>
      </c>
      <c r="D10" s="1364">
        <v>7492</v>
      </c>
      <c r="E10" s="1238">
        <v>119.2</v>
      </c>
      <c r="F10" s="1342">
        <v>126.05</v>
      </c>
      <c r="G10" s="1342">
        <v>128.9</v>
      </c>
      <c r="H10" s="1274">
        <v>130.05000000000001</v>
      </c>
      <c r="I10" s="1274">
        <v>104.05</v>
      </c>
      <c r="J10" s="333">
        <v>111.6</v>
      </c>
      <c r="K10" s="333">
        <v>111.6</v>
      </c>
      <c r="L10" s="1203" t="s">
        <v>260</v>
      </c>
      <c r="M10" s="1203" t="s">
        <v>260</v>
      </c>
      <c r="N10" s="1203" t="s">
        <v>260</v>
      </c>
      <c r="O10" s="1202" t="s">
        <v>261</v>
      </c>
      <c r="P10" s="1233" t="s">
        <v>261</v>
      </c>
      <c r="Q10" s="1240" t="s">
        <v>260</v>
      </c>
      <c r="R10" s="1369" t="s">
        <v>260</v>
      </c>
    </row>
    <row r="11" spans="1:19" ht="13.5" thickBot="1">
      <c r="B11" s="1367" t="s">
        <v>983</v>
      </c>
      <c r="C11" s="1363">
        <v>7490</v>
      </c>
      <c r="D11" s="1364">
        <v>7492</v>
      </c>
      <c r="E11" s="1238">
        <v>158.69999999999999</v>
      </c>
      <c r="F11" s="1342">
        <v>167.8</v>
      </c>
      <c r="G11" s="1342">
        <v>171.55</v>
      </c>
      <c r="H11" s="1274">
        <v>173.1</v>
      </c>
      <c r="I11" s="1274">
        <v>138.5</v>
      </c>
      <c r="J11" s="333">
        <v>148.5</v>
      </c>
      <c r="K11" s="333">
        <v>148.5</v>
      </c>
      <c r="L11" s="1203" t="s">
        <v>260</v>
      </c>
      <c r="M11" s="1203" t="s">
        <v>260</v>
      </c>
      <c r="N11" s="1203" t="s">
        <v>260</v>
      </c>
      <c r="O11" s="1202" t="s">
        <v>261</v>
      </c>
      <c r="P11" s="1233" t="s">
        <v>261</v>
      </c>
      <c r="Q11" s="1240" t="s">
        <v>260</v>
      </c>
      <c r="R11" s="1369" t="s">
        <v>260</v>
      </c>
    </row>
    <row r="12" spans="1:19" ht="13.5" thickBot="1">
      <c r="B12" s="1367" t="s">
        <v>984</v>
      </c>
      <c r="C12" s="1363">
        <v>7490</v>
      </c>
      <c r="D12" s="1364">
        <v>7492</v>
      </c>
      <c r="E12" s="1238">
        <v>197.55</v>
      </c>
      <c r="F12" s="1342">
        <v>208.9</v>
      </c>
      <c r="G12" s="1342">
        <v>213.6</v>
      </c>
      <c r="H12" s="1274">
        <v>215.55</v>
      </c>
      <c r="I12" s="1274">
        <v>172.45</v>
      </c>
      <c r="J12" s="333">
        <v>184.95</v>
      </c>
      <c r="K12" s="333">
        <v>184.95</v>
      </c>
      <c r="L12" s="1203" t="s">
        <v>260</v>
      </c>
      <c r="M12" s="1203" t="s">
        <v>260</v>
      </c>
      <c r="N12" s="1203" t="s">
        <v>260</v>
      </c>
      <c r="O12" s="1202" t="s">
        <v>261</v>
      </c>
      <c r="P12" s="1233" t="s">
        <v>261</v>
      </c>
      <c r="Q12" s="1240" t="s">
        <v>260</v>
      </c>
      <c r="R12" s="1369" t="s">
        <v>260</v>
      </c>
    </row>
    <row r="13" spans="1:19" ht="13.5" thickBot="1">
      <c r="B13" s="1367" t="s">
        <v>985</v>
      </c>
      <c r="C13" s="1363">
        <v>7490</v>
      </c>
      <c r="D13" s="1364">
        <v>7492</v>
      </c>
      <c r="E13" s="1238">
        <v>236.85</v>
      </c>
      <c r="F13" s="1342">
        <v>250.45</v>
      </c>
      <c r="G13" s="1342">
        <v>256.05</v>
      </c>
      <c r="H13" s="1274">
        <v>258.39999999999998</v>
      </c>
      <c r="I13" s="1274">
        <v>206.7</v>
      </c>
      <c r="J13" s="333">
        <v>221.65</v>
      </c>
      <c r="K13" s="333">
        <v>221.65</v>
      </c>
      <c r="L13" s="1203" t="s">
        <v>260</v>
      </c>
      <c r="M13" s="1203" t="s">
        <v>260</v>
      </c>
      <c r="N13" s="1203" t="s">
        <v>260</v>
      </c>
      <c r="O13" s="1202" t="s">
        <v>261</v>
      </c>
      <c r="P13" s="1233" t="s">
        <v>261</v>
      </c>
      <c r="Q13" s="1240" t="s">
        <v>260</v>
      </c>
      <c r="R13" s="1369" t="s">
        <v>260</v>
      </c>
    </row>
    <row r="14" spans="1:19" ht="13.5" thickBot="1">
      <c r="B14" s="1367" t="s">
        <v>986</v>
      </c>
      <c r="C14" s="1363">
        <v>7490</v>
      </c>
      <c r="D14" s="1363">
        <v>7490</v>
      </c>
      <c r="E14" s="1238">
        <v>32.299999999999997</v>
      </c>
      <c r="F14" s="1342">
        <v>34.15</v>
      </c>
      <c r="G14" s="1342">
        <v>34.950000000000003</v>
      </c>
      <c r="H14" s="1274">
        <v>35.25</v>
      </c>
      <c r="I14" s="1274">
        <f>36</f>
        <v>36</v>
      </c>
      <c r="J14" s="1274">
        <v>38.6</v>
      </c>
      <c r="K14" s="1274">
        <v>38.6</v>
      </c>
      <c r="L14" s="1203" t="s">
        <v>260</v>
      </c>
      <c r="M14" s="1203" t="s">
        <v>260</v>
      </c>
      <c r="N14" s="1203" t="s">
        <v>260</v>
      </c>
      <c r="O14" s="1202" t="s">
        <v>261</v>
      </c>
      <c r="P14" s="1233" t="s">
        <v>261</v>
      </c>
      <c r="Q14" s="1240" t="s">
        <v>260</v>
      </c>
      <c r="R14" s="1369" t="s">
        <v>260</v>
      </c>
      <c r="S14" s="1370"/>
    </row>
    <row r="15" spans="1:19" ht="13.5" thickBot="1">
      <c r="B15" s="1367" t="s">
        <v>987</v>
      </c>
      <c r="C15" s="1363">
        <v>7490</v>
      </c>
      <c r="D15" s="1364">
        <v>7491</v>
      </c>
      <c r="E15" s="1238"/>
      <c r="F15" s="1342">
        <v>34.15</v>
      </c>
      <c r="G15" s="1342">
        <v>34.950000000000003</v>
      </c>
      <c r="H15" s="1274">
        <v>35.25</v>
      </c>
      <c r="I15" s="1274">
        <v>36</v>
      </c>
      <c r="J15" s="1274">
        <v>38.6</v>
      </c>
      <c r="K15" s="1274">
        <v>38.6</v>
      </c>
      <c r="L15" s="1203" t="s">
        <v>260</v>
      </c>
      <c r="M15" s="1203" t="s">
        <v>260</v>
      </c>
      <c r="N15" s="1203" t="s">
        <v>260</v>
      </c>
      <c r="O15" s="1202" t="s">
        <v>261</v>
      </c>
      <c r="P15" s="1233" t="s">
        <v>261</v>
      </c>
      <c r="Q15" s="1240" t="s">
        <v>260</v>
      </c>
      <c r="R15" s="1369" t="s">
        <v>260</v>
      </c>
      <c r="S15" s="1370"/>
    </row>
    <row r="16" spans="1:19" ht="13.5" thickBot="1">
      <c r="B16" s="1367" t="s">
        <v>988</v>
      </c>
      <c r="C16" s="1363">
        <v>7490</v>
      </c>
      <c r="D16" s="1364">
        <v>7493</v>
      </c>
      <c r="E16" s="1238"/>
      <c r="F16" s="1342">
        <v>34.15</v>
      </c>
      <c r="G16" s="1342">
        <v>34.950000000000003</v>
      </c>
      <c r="H16" s="1274">
        <v>35.25</v>
      </c>
      <c r="I16" s="1274">
        <v>36</v>
      </c>
      <c r="J16" s="1274">
        <v>38.6</v>
      </c>
      <c r="K16" s="1274">
        <v>38.6</v>
      </c>
      <c r="L16" s="1203" t="s">
        <v>260</v>
      </c>
      <c r="M16" s="1203" t="s">
        <v>260</v>
      </c>
      <c r="N16" s="1203" t="s">
        <v>260</v>
      </c>
      <c r="O16" s="1202" t="s">
        <v>261</v>
      </c>
      <c r="P16" s="1233" t="s">
        <v>261</v>
      </c>
      <c r="Q16" s="1240" t="s">
        <v>260</v>
      </c>
      <c r="R16" s="1369" t="s">
        <v>260</v>
      </c>
      <c r="S16" s="1370"/>
    </row>
    <row r="17" spans="2:19" ht="13.5" thickBot="1">
      <c r="B17" s="1367" t="s">
        <v>989</v>
      </c>
      <c r="C17" s="1363">
        <v>7490</v>
      </c>
      <c r="D17" s="1363">
        <v>7490</v>
      </c>
      <c r="E17" s="1238">
        <v>53</v>
      </c>
      <c r="F17" s="1342">
        <v>56.05</v>
      </c>
      <c r="G17" s="1342">
        <v>57.3</v>
      </c>
      <c r="H17" s="1274">
        <v>57.8</v>
      </c>
      <c r="I17" s="1274">
        <v>59.05</v>
      </c>
      <c r="J17" s="1274">
        <v>63.3</v>
      </c>
      <c r="K17" s="1274">
        <v>63.3</v>
      </c>
      <c r="L17" s="1203" t="s">
        <v>260</v>
      </c>
      <c r="M17" s="1203" t="s">
        <v>260</v>
      </c>
      <c r="N17" s="1203" t="s">
        <v>260</v>
      </c>
      <c r="O17" s="1202" t="s">
        <v>261</v>
      </c>
      <c r="P17" s="1233" t="s">
        <v>261</v>
      </c>
      <c r="Q17" s="1240" t="s">
        <v>260</v>
      </c>
      <c r="R17" s="1369" t="s">
        <v>260</v>
      </c>
      <c r="S17" s="1370"/>
    </row>
    <row r="18" spans="2:19" ht="13.5" thickBot="1">
      <c r="B18" s="1367" t="s">
        <v>990</v>
      </c>
      <c r="C18" s="1363">
        <v>7490</v>
      </c>
      <c r="D18" s="1364">
        <v>7491</v>
      </c>
      <c r="E18" s="1238"/>
      <c r="F18" s="1342">
        <v>56.05</v>
      </c>
      <c r="G18" s="1342">
        <v>57.3</v>
      </c>
      <c r="H18" s="1274">
        <v>57.8</v>
      </c>
      <c r="I18" s="1274">
        <v>59.05</v>
      </c>
      <c r="J18" s="1274">
        <v>63.3</v>
      </c>
      <c r="K18" s="1274">
        <v>63.3</v>
      </c>
      <c r="L18" s="1203" t="s">
        <v>260</v>
      </c>
      <c r="M18" s="1203" t="s">
        <v>260</v>
      </c>
      <c r="N18" s="1203" t="s">
        <v>260</v>
      </c>
      <c r="O18" s="1202" t="s">
        <v>261</v>
      </c>
      <c r="P18" s="1233" t="s">
        <v>261</v>
      </c>
      <c r="Q18" s="1240" t="s">
        <v>260</v>
      </c>
      <c r="R18" s="1369" t="s">
        <v>260</v>
      </c>
      <c r="S18" s="1370"/>
    </row>
    <row r="19" spans="2:19" ht="13.5" thickBot="1">
      <c r="B19" s="1367" t="s">
        <v>991</v>
      </c>
      <c r="C19" s="1363">
        <v>7490</v>
      </c>
      <c r="D19" s="1364">
        <v>7493</v>
      </c>
      <c r="E19" s="1238"/>
      <c r="F19" s="1342">
        <v>56.05</v>
      </c>
      <c r="G19" s="1342">
        <v>57.3</v>
      </c>
      <c r="H19" s="1274">
        <v>57.8</v>
      </c>
      <c r="I19" s="1274">
        <v>59.05</v>
      </c>
      <c r="J19" s="1274">
        <v>63.3</v>
      </c>
      <c r="K19" s="1274">
        <v>63.3</v>
      </c>
      <c r="L19" s="1203" t="s">
        <v>260</v>
      </c>
      <c r="M19" s="1203" t="s">
        <v>260</v>
      </c>
      <c r="N19" s="1203" t="s">
        <v>260</v>
      </c>
      <c r="O19" s="1202" t="s">
        <v>261</v>
      </c>
      <c r="P19" s="1233" t="s">
        <v>261</v>
      </c>
      <c r="Q19" s="1240" t="s">
        <v>260</v>
      </c>
      <c r="R19" s="1369" t="s">
        <v>260</v>
      </c>
      <c r="S19" s="1370"/>
    </row>
    <row r="20" spans="2:19" ht="13.5" thickBot="1">
      <c r="B20" s="1367" t="s">
        <v>992</v>
      </c>
      <c r="C20" s="1363">
        <v>7490</v>
      </c>
      <c r="D20" s="1363">
        <v>7490</v>
      </c>
      <c r="E20" s="1238">
        <v>78.7</v>
      </c>
      <c r="F20" s="1342">
        <v>83.2</v>
      </c>
      <c r="G20" s="1342">
        <v>85.1</v>
      </c>
      <c r="H20" s="1274">
        <v>85.85</v>
      </c>
      <c r="I20" s="1274">
        <v>87.65</v>
      </c>
      <c r="J20" s="1274">
        <v>94</v>
      </c>
      <c r="K20" s="1274">
        <v>94</v>
      </c>
      <c r="L20" s="1203" t="s">
        <v>260</v>
      </c>
      <c r="M20" s="1203" t="s">
        <v>260</v>
      </c>
      <c r="N20" s="1203" t="s">
        <v>260</v>
      </c>
      <c r="O20" s="1202" t="s">
        <v>261</v>
      </c>
      <c r="P20" s="1233" t="s">
        <v>261</v>
      </c>
      <c r="Q20" s="1240" t="s">
        <v>260</v>
      </c>
      <c r="R20" s="1369" t="s">
        <v>260</v>
      </c>
      <c r="S20" s="1370"/>
    </row>
    <row r="21" spans="2:19" ht="13.5" thickBot="1">
      <c r="B21" s="1367" t="s">
        <v>993</v>
      </c>
      <c r="C21" s="1363">
        <v>7490</v>
      </c>
      <c r="D21" s="1364">
        <v>7491</v>
      </c>
      <c r="E21" s="1238"/>
      <c r="F21" s="1342">
        <v>83.2</v>
      </c>
      <c r="G21" s="1342">
        <v>85.1</v>
      </c>
      <c r="H21" s="1274">
        <v>85.85</v>
      </c>
      <c r="I21" s="1274">
        <v>87.65</v>
      </c>
      <c r="J21" s="1274">
        <v>94</v>
      </c>
      <c r="K21" s="1274">
        <v>94</v>
      </c>
      <c r="L21" s="1203" t="s">
        <v>260</v>
      </c>
      <c r="M21" s="1203" t="s">
        <v>260</v>
      </c>
      <c r="N21" s="1203" t="s">
        <v>260</v>
      </c>
      <c r="O21" s="1202" t="s">
        <v>261</v>
      </c>
      <c r="P21" s="1233" t="s">
        <v>261</v>
      </c>
      <c r="Q21" s="1240" t="s">
        <v>260</v>
      </c>
      <c r="R21" s="1369" t="s">
        <v>260</v>
      </c>
      <c r="S21" s="1370"/>
    </row>
    <row r="22" spans="2:19" ht="13.5" thickBot="1">
      <c r="B22" s="1367" t="s">
        <v>994</v>
      </c>
      <c r="C22" s="1363">
        <v>7490</v>
      </c>
      <c r="D22" s="1364">
        <v>7493</v>
      </c>
      <c r="E22" s="1238"/>
      <c r="F22" s="1342">
        <v>83.2</v>
      </c>
      <c r="G22" s="1342">
        <v>85.1</v>
      </c>
      <c r="H22" s="1274">
        <v>85.85</v>
      </c>
      <c r="I22" s="1274">
        <v>87.65</v>
      </c>
      <c r="J22" s="1274">
        <v>94</v>
      </c>
      <c r="K22" s="1274">
        <v>94</v>
      </c>
      <c r="L22" s="1203" t="s">
        <v>260</v>
      </c>
      <c r="M22" s="1203" t="s">
        <v>260</v>
      </c>
      <c r="N22" s="1203" t="s">
        <v>260</v>
      </c>
      <c r="O22" s="1202" t="s">
        <v>261</v>
      </c>
      <c r="P22" s="1233" t="s">
        <v>261</v>
      </c>
      <c r="Q22" s="1240" t="s">
        <v>260</v>
      </c>
      <c r="R22" s="1369" t="s">
        <v>260</v>
      </c>
      <c r="S22" s="1370"/>
    </row>
    <row r="23" spans="2:19" ht="13.5" thickBot="1">
      <c r="B23" s="1367" t="s">
        <v>995</v>
      </c>
      <c r="C23" s="1363">
        <v>7490</v>
      </c>
      <c r="D23" s="1363">
        <v>7490</v>
      </c>
      <c r="E23" s="1238">
        <v>104.7</v>
      </c>
      <c r="F23" s="1342">
        <v>110.7</v>
      </c>
      <c r="G23" s="1342">
        <v>113.2</v>
      </c>
      <c r="H23" s="1274">
        <v>114.2</v>
      </c>
      <c r="I23" s="1274">
        <v>116.6</v>
      </c>
      <c r="J23" s="1274">
        <v>125.05</v>
      </c>
      <c r="K23" s="1274">
        <v>125.05</v>
      </c>
      <c r="L23" s="1203" t="s">
        <v>260</v>
      </c>
      <c r="M23" s="1203" t="s">
        <v>260</v>
      </c>
      <c r="N23" s="1203" t="s">
        <v>260</v>
      </c>
      <c r="O23" s="1202" t="s">
        <v>261</v>
      </c>
      <c r="P23" s="1233" t="s">
        <v>261</v>
      </c>
      <c r="Q23" s="1240" t="s">
        <v>260</v>
      </c>
      <c r="R23" s="1369" t="s">
        <v>260</v>
      </c>
      <c r="S23" s="1370"/>
    </row>
    <row r="24" spans="2:19" ht="13.5" thickBot="1">
      <c r="B24" s="1367" t="s">
        <v>996</v>
      </c>
      <c r="C24" s="1363">
        <v>7490</v>
      </c>
      <c r="D24" s="1364">
        <v>7491</v>
      </c>
      <c r="E24" s="1238"/>
      <c r="F24" s="1342">
        <v>110.7</v>
      </c>
      <c r="G24" s="1342">
        <v>113.2</v>
      </c>
      <c r="H24" s="1274">
        <v>114.2</v>
      </c>
      <c r="I24" s="1274">
        <v>116.6</v>
      </c>
      <c r="J24" s="1274">
        <v>125.05</v>
      </c>
      <c r="K24" s="1274">
        <v>125.05</v>
      </c>
      <c r="L24" s="1203" t="s">
        <v>260</v>
      </c>
      <c r="M24" s="1203" t="s">
        <v>260</v>
      </c>
      <c r="N24" s="1203" t="s">
        <v>260</v>
      </c>
      <c r="O24" s="1202" t="s">
        <v>261</v>
      </c>
      <c r="P24" s="1233" t="s">
        <v>261</v>
      </c>
      <c r="Q24" s="1240" t="s">
        <v>260</v>
      </c>
      <c r="R24" s="1369" t="s">
        <v>260</v>
      </c>
      <c r="S24" s="1370"/>
    </row>
    <row r="25" spans="2:19" ht="13.5" thickBot="1">
      <c r="B25" s="1367" t="s">
        <v>997</v>
      </c>
      <c r="C25" s="1363">
        <v>7490</v>
      </c>
      <c r="D25" s="1364">
        <v>7493</v>
      </c>
      <c r="E25" s="1238"/>
      <c r="F25" s="1342">
        <v>110.7</v>
      </c>
      <c r="G25" s="1342">
        <v>113.2</v>
      </c>
      <c r="H25" s="1274">
        <v>114.2</v>
      </c>
      <c r="I25" s="1274">
        <v>116.6</v>
      </c>
      <c r="J25" s="1274">
        <v>125.05</v>
      </c>
      <c r="K25" s="1274">
        <v>125.05</v>
      </c>
      <c r="L25" s="1203" t="s">
        <v>260</v>
      </c>
      <c r="M25" s="1203" t="s">
        <v>260</v>
      </c>
      <c r="N25" s="1203" t="s">
        <v>260</v>
      </c>
      <c r="O25" s="1202" t="s">
        <v>261</v>
      </c>
      <c r="P25" s="1233" t="s">
        <v>261</v>
      </c>
      <c r="Q25" s="1240" t="s">
        <v>260</v>
      </c>
      <c r="R25" s="1369" t="s">
        <v>260</v>
      </c>
      <c r="S25" s="1370"/>
    </row>
    <row r="26" spans="2:19" ht="13.5" thickBot="1">
      <c r="B26" s="1367" t="s">
        <v>998</v>
      </c>
      <c r="C26" s="1363">
        <v>7490</v>
      </c>
      <c r="D26" s="1363">
        <v>7490</v>
      </c>
      <c r="E26" s="1238">
        <v>130.35</v>
      </c>
      <c r="F26" s="1342">
        <v>137.85</v>
      </c>
      <c r="G26" s="1342">
        <v>140.94999999999999</v>
      </c>
      <c r="H26" s="1274">
        <v>142.19999999999999</v>
      </c>
      <c r="I26" s="1274">
        <v>145.19999999999999</v>
      </c>
      <c r="J26" s="1274">
        <v>155.69999999999999</v>
      </c>
      <c r="K26" s="1274">
        <v>155.69999999999999</v>
      </c>
      <c r="L26" s="1203" t="s">
        <v>260</v>
      </c>
      <c r="M26" s="1203" t="s">
        <v>260</v>
      </c>
      <c r="N26" s="1203" t="s">
        <v>260</v>
      </c>
      <c r="O26" s="1202" t="s">
        <v>261</v>
      </c>
      <c r="P26" s="1233" t="s">
        <v>261</v>
      </c>
      <c r="Q26" s="1240" t="s">
        <v>260</v>
      </c>
      <c r="R26" s="1369" t="s">
        <v>260</v>
      </c>
      <c r="S26" s="1370"/>
    </row>
    <row r="27" spans="2:19" ht="13.5" thickBot="1">
      <c r="B27" s="1367" t="s">
        <v>999</v>
      </c>
      <c r="C27" s="1363">
        <v>7490</v>
      </c>
      <c r="D27" s="1364">
        <v>7491</v>
      </c>
      <c r="E27" s="1238"/>
      <c r="F27" s="1342">
        <v>137.85</v>
      </c>
      <c r="G27" s="1342">
        <v>140.94999999999999</v>
      </c>
      <c r="H27" s="1274">
        <v>142.19999999999999</v>
      </c>
      <c r="I27" s="1274">
        <v>145.19999999999999</v>
      </c>
      <c r="J27" s="1274">
        <v>155.69999999999999</v>
      </c>
      <c r="K27" s="1274">
        <v>155.69999999999999</v>
      </c>
      <c r="L27" s="1203" t="s">
        <v>260</v>
      </c>
      <c r="M27" s="1203" t="s">
        <v>260</v>
      </c>
      <c r="N27" s="1203" t="s">
        <v>260</v>
      </c>
      <c r="O27" s="1202" t="s">
        <v>261</v>
      </c>
      <c r="P27" s="1233" t="s">
        <v>261</v>
      </c>
      <c r="Q27" s="1240" t="s">
        <v>260</v>
      </c>
      <c r="R27" s="1369" t="s">
        <v>260</v>
      </c>
      <c r="S27" s="1370"/>
    </row>
    <row r="28" spans="2:19" ht="13.5" thickBot="1">
      <c r="B28" s="1367" t="s">
        <v>1000</v>
      </c>
      <c r="C28" s="1363">
        <v>7490</v>
      </c>
      <c r="D28" s="1364">
        <v>7493</v>
      </c>
      <c r="E28" s="1238"/>
      <c r="F28" s="1342">
        <v>137.85</v>
      </c>
      <c r="G28" s="1342">
        <v>140.94999999999999</v>
      </c>
      <c r="H28" s="1274">
        <v>142.19999999999999</v>
      </c>
      <c r="I28" s="1274">
        <v>145.19999999999999</v>
      </c>
      <c r="J28" s="1274">
        <v>155.69999999999999</v>
      </c>
      <c r="K28" s="1274">
        <v>155.69999999999999</v>
      </c>
      <c r="L28" s="1203" t="s">
        <v>260</v>
      </c>
      <c r="M28" s="1203" t="s">
        <v>260</v>
      </c>
      <c r="N28" s="1203" t="s">
        <v>260</v>
      </c>
      <c r="O28" s="1202" t="s">
        <v>261</v>
      </c>
      <c r="P28" s="1233" t="s">
        <v>261</v>
      </c>
      <c r="Q28" s="1240" t="s">
        <v>260</v>
      </c>
      <c r="R28" s="1369" t="s">
        <v>260</v>
      </c>
      <c r="S28" s="1370"/>
    </row>
    <row r="29" spans="2:19" ht="13.5" thickBot="1">
      <c r="B29" s="1367" t="s">
        <v>1001</v>
      </c>
      <c r="C29" s="1363">
        <v>7490</v>
      </c>
      <c r="D29" s="1363">
        <v>7490</v>
      </c>
      <c r="E29" s="1238">
        <v>156.35</v>
      </c>
      <c r="F29" s="1342">
        <v>165.3</v>
      </c>
      <c r="G29" s="1342">
        <v>169</v>
      </c>
      <c r="H29" s="1274">
        <v>170.55</v>
      </c>
      <c r="I29" s="1274">
        <v>174.15</v>
      </c>
      <c r="J29" s="1274">
        <v>186.75</v>
      </c>
      <c r="K29" s="1274">
        <v>186.75</v>
      </c>
      <c r="L29" s="1203" t="s">
        <v>260</v>
      </c>
      <c r="M29" s="1203" t="s">
        <v>260</v>
      </c>
      <c r="N29" s="1203" t="s">
        <v>260</v>
      </c>
      <c r="O29" s="1202" t="s">
        <v>261</v>
      </c>
      <c r="P29" s="1233" t="s">
        <v>261</v>
      </c>
      <c r="Q29" s="1240" t="s">
        <v>260</v>
      </c>
      <c r="R29" s="1369" t="s">
        <v>260</v>
      </c>
      <c r="S29" s="1370"/>
    </row>
    <row r="30" spans="2:19" ht="13.5" thickBot="1">
      <c r="B30" s="1367" t="s">
        <v>1002</v>
      </c>
      <c r="C30" s="1363">
        <v>7490</v>
      </c>
      <c r="D30" s="1364">
        <v>7491</v>
      </c>
      <c r="E30" s="1238"/>
      <c r="F30" s="1342">
        <v>165.3</v>
      </c>
      <c r="G30" s="1342">
        <v>169</v>
      </c>
      <c r="H30" s="1274">
        <v>170.55</v>
      </c>
      <c r="I30" s="1274">
        <v>174.15</v>
      </c>
      <c r="J30" s="1274">
        <v>186.75</v>
      </c>
      <c r="K30" s="1274">
        <v>186.75</v>
      </c>
      <c r="L30" s="1203" t="s">
        <v>260</v>
      </c>
      <c r="M30" s="1203" t="s">
        <v>260</v>
      </c>
      <c r="N30" s="1203" t="s">
        <v>260</v>
      </c>
      <c r="O30" s="1202" t="s">
        <v>261</v>
      </c>
      <c r="P30" s="1233" t="s">
        <v>261</v>
      </c>
      <c r="Q30" s="1240" t="s">
        <v>260</v>
      </c>
      <c r="R30" s="1369" t="s">
        <v>260</v>
      </c>
      <c r="S30" s="1370"/>
    </row>
    <row r="31" spans="2:19" ht="13.5" thickBot="1">
      <c r="B31" s="1367" t="s">
        <v>1003</v>
      </c>
      <c r="C31" s="1363">
        <v>7490</v>
      </c>
      <c r="D31" s="1364">
        <v>7493</v>
      </c>
      <c r="E31" s="1238"/>
      <c r="F31" s="1342">
        <v>165.3</v>
      </c>
      <c r="G31" s="1342">
        <v>169</v>
      </c>
      <c r="H31" s="1274">
        <v>170.55</v>
      </c>
      <c r="I31" s="1274">
        <v>174.15</v>
      </c>
      <c r="J31" s="1274">
        <v>186.75</v>
      </c>
      <c r="K31" s="1274">
        <v>186.75</v>
      </c>
      <c r="L31" s="1203" t="s">
        <v>260</v>
      </c>
      <c r="M31" s="1203" t="s">
        <v>260</v>
      </c>
      <c r="N31" s="1203" t="s">
        <v>260</v>
      </c>
      <c r="O31" s="1202" t="s">
        <v>261</v>
      </c>
      <c r="P31" s="1233" t="s">
        <v>261</v>
      </c>
      <c r="Q31" s="1240" t="s">
        <v>260</v>
      </c>
      <c r="R31" s="1369" t="s">
        <v>260</v>
      </c>
      <c r="S31" s="1370"/>
    </row>
    <row r="32" spans="2:19" ht="13.5" thickBot="1">
      <c r="B32" s="1371" t="s">
        <v>458</v>
      </c>
      <c r="C32" s="1275">
        <v>8090</v>
      </c>
      <c r="D32" s="1372">
        <v>8090</v>
      </c>
      <c r="E32" s="1373" t="s">
        <v>459</v>
      </c>
      <c r="F32" s="1344" t="s">
        <v>459</v>
      </c>
      <c r="G32" s="1344"/>
      <c r="H32" s="1374"/>
      <c r="I32" s="1374"/>
      <c r="J32" s="1374"/>
      <c r="K32" s="1375"/>
      <c r="L32" s="1255" t="s">
        <v>260</v>
      </c>
      <c r="M32" s="1255" t="s">
        <v>260</v>
      </c>
      <c r="N32" s="1255" t="s">
        <v>260</v>
      </c>
      <c r="O32" s="1202" t="s">
        <v>261</v>
      </c>
      <c r="P32" s="1233" t="s">
        <v>261</v>
      </c>
      <c r="Q32" s="1256" t="s">
        <v>260</v>
      </c>
      <c r="R32" s="1376" t="s">
        <v>260</v>
      </c>
    </row>
    <row r="33" spans="2:18">
      <c r="B33" s="1223" t="s">
        <v>460</v>
      </c>
      <c r="C33" s="1224"/>
      <c r="D33" s="1361"/>
      <c r="E33" s="1224"/>
      <c r="F33" s="1225"/>
      <c r="G33" s="1224"/>
      <c r="H33" s="1362"/>
      <c r="I33" s="1362"/>
      <c r="J33" s="1362"/>
      <c r="K33" s="1224"/>
      <c r="L33" s="1224"/>
      <c r="M33" s="1224"/>
      <c r="N33" s="1224"/>
      <c r="O33" s="1224"/>
      <c r="P33" s="1224"/>
      <c r="Q33" s="1224"/>
      <c r="R33" s="1226"/>
    </row>
    <row r="34" spans="2:18" ht="13.5" thickBot="1">
      <c r="B34" s="1377" t="s">
        <v>1004</v>
      </c>
      <c r="C34" s="1363">
        <v>7495</v>
      </c>
      <c r="D34" s="1378">
        <v>7496</v>
      </c>
      <c r="E34" s="1342">
        <v>323</v>
      </c>
      <c r="F34" s="1342">
        <v>324.39999999999998</v>
      </c>
      <c r="G34" s="1342">
        <v>332</v>
      </c>
      <c r="H34" s="1368">
        <v>334.9</v>
      </c>
      <c r="I34" s="1368">
        <v>342</v>
      </c>
      <c r="J34" s="1368">
        <v>366.75</v>
      </c>
      <c r="K34" s="1368">
        <v>366.75</v>
      </c>
      <c r="L34" s="1262" t="s">
        <v>260</v>
      </c>
      <c r="M34" s="1262" t="s">
        <v>260</v>
      </c>
      <c r="N34" s="1262" t="s">
        <v>260</v>
      </c>
      <c r="O34" s="1262" t="s">
        <v>261</v>
      </c>
      <c r="P34" s="1262" t="s">
        <v>261</v>
      </c>
      <c r="Q34" s="1262" t="s">
        <v>260</v>
      </c>
      <c r="R34" s="1246" t="s">
        <v>260</v>
      </c>
    </row>
    <row r="35" spans="2:18" ht="13.5" thickBot="1">
      <c r="B35" s="1377" t="s">
        <v>1004</v>
      </c>
      <c r="C35" s="1363">
        <v>7495</v>
      </c>
      <c r="D35" s="1378">
        <v>7497</v>
      </c>
      <c r="E35" s="1342"/>
      <c r="F35" s="1342">
        <v>324.39999999999998</v>
      </c>
      <c r="G35" s="1342">
        <v>332</v>
      </c>
      <c r="H35" s="1368">
        <v>334.9</v>
      </c>
      <c r="I35" s="1368">
        <v>342</v>
      </c>
      <c r="J35" s="1368">
        <v>366.75</v>
      </c>
      <c r="K35" s="1368">
        <v>366.75</v>
      </c>
      <c r="L35" s="1262" t="s">
        <v>260</v>
      </c>
      <c r="M35" s="1262" t="s">
        <v>260</v>
      </c>
      <c r="N35" s="1262" t="s">
        <v>260</v>
      </c>
      <c r="O35" s="1262" t="s">
        <v>261</v>
      </c>
      <c r="P35" s="1262" t="s">
        <v>261</v>
      </c>
      <c r="Q35" s="1262" t="s">
        <v>260</v>
      </c>
      <c r="R35" s="1246" t="s">
        <v>260</v>
      </c>
    </row>
    <row r="36" spans="2:18" ht="13.5" thickBot="1">
      <c r="B36" s="1377" t="s">
        <v>1004</v>
      </c>
      <c r="C36" s="1363">
        <v>7495</v>
      </c>
      <c r="D36" s="1378">
        <v>7499</v>
      </c>
      <c r="E36" s="1342"/>
      <c r="F36" s="1342">
        <v>324.39999999999998</v>
      </c>
      <c r="G36" s="1342">
        <v>332</v>
      </c>
      <c r="H36" s="1368">
        <v>334.9</v>
      </c>
      <c r="I36" s="1368">
        <v>342</v>
      </c>
      <c r="J36" s="1368">
        <v>366.75</v>
      </c>
      <c r="K36" s="1368">
        <v>366.75</v>
      </c>
      <c r="L36" s="1262" t="s">
        <v>260</v>
      </c>
      <c r="M36" s="1262" t="s">
        <v>260</v>
      </c>
      <c r="N36" s="1262" t="s">
        <v>260</v>
      </c>
      <c r="O36" s="1262" t="s">
        <v>261</v>
      </c>
      <c r="P36" s="1262" t="s">
        <v>261</v>
      </c>
      <c r="Q36" s="1262" t="s">
        <v>260</v>
      </c>
      <c r="R36" s="1246" t="s">
        <v>260</v>
      </c>
    </row>
    <row r="37" spans="2:18" ht="13.5" thickBot="1">
      <c r="B37" s="1377" t="s">
        <v>1005</v>
      </c>
      <c r="C37" s="1363">
        <v>7495</v>
      </c>
      <c r="D37" s="1378">
        <v>7496</v>
      </c>
      <c r="E37" s="1342">
        <v>530</v>
      </c>
      <c r="F37" s="1342">
        <v>532.4</v>
      </c>
      <c r="G37" s="1342">
        <v>544.29999999999995</v>
      </c>
      <c r="H37" s="1368">
        <v>549.1</v>
      </c>
      <c r="I37" s="1368">
        <v>561</v>
      </c>
      <c r="J37" s="1368">
        <v>601.35</v>
      </c>
      <c r="K37" s="1368">
        <v>601.35</v>
      </c>
      <c r="L37" s="1262" t="s">
        <v>260</v>
      </c>
      <c r="M37" s="1262" t="s">
        <v>260</v>
      </c>
      <c r="N37" s="1262" t="s">
        <v>260</v>
      </c>
      <c r="O37" s="1262" t="s">
        <v>261</v>
      </c>
      <c r="P37" s="1262" t="s">
        <v>261</v>
      </c>
      <c r="Q37" s="1262" t="s">
        <v>260</v>
      </c>
      <c r="R37" s="1246" t="s">
        <v>260</v>
      </c>
    </row>
    <row r="38" spans="2:18" ht="13.5" thickBot="1">
      <c r="B38" s="1377" t="s">
        <v>1005</v>
      </c>
      <c r="C38" s="1363">
        <v>7495</v>
      </c>
      <c r="D38" s="1378">
        <v>7497</v>
      </c>
      <c r="E38" s="1342"/>
      <c r="F38" s="1342">
        <v>532.4</v>
      </c>
      <c r="G38" s="1342">
        <v>544.29999999999995</v>
      </c>
      <c r="H38" s="1368">
        <v>549.1</v>
      </c>
      <c r="I38" s="1368">
        <v>561</v>
      </c>
      <c r="J38" s="1368">
        <v>601.35</v>
      </c>
      <c r="K38" s="1368">
        <v>601.35</v>
      </c>
      <c r="L38" s="1262" t="s">
        <v>260</v>
      </c>
      <c r="M38" s="1262" t="s">
        <v>260</v>
      </c>
      <c r="N38" s="1262" t="s">
        <v>260</v>
      </c>
      <c r="O38" s="1262" t="s">
        <v>261</v>
      </c>
      <c r="P38" s="1262" t="s">
        <v>261</v>
      </c>
      <c r="Q38" s="1262" t="s">
        <v>260</v>
      </c>
      <c r="R38" s="1246" t="s">
        <v>260</v>
      </c>
    </row>
    <row r="39" spans="2:18" ht="13.5" thickBot="1">
      <c r="B39" s="1377" t="s">
        <v>1005</v>
      </c>
      <c r="C39" s="1363">
        <v>7495</v>
      </c>
      <c r="D39" s="1378">
        <v>7499</v>
      </c>
      <c r="E39" s="1342"/>
      <c r="F39" s="1342">
        <v>532.4</v>
      </c>
      <c r="G39" s="1342">
        <v>544.29999999999995</v>
      </c>
      <c r="H39" s="1368">
        <v>549.1</v>
      </c>
      <c r="I39" s="1368">
        <v>561</v>
      </c>
      <c r="J39" s="1368">
        <v>601.35</v>
      </c>
      <c r="K39" s="1368">
        <v>601.35</v>
      </c>
      <c r="L39" s="1262" t="s">
        <v>260</v>
      </c>
      <c r="M39" s="1262" t="s">
        <v>260</v>
      </c>
      <c r="N39" s="1262" t="s">
        <v>260</v>
      </c>
      <c r="O39" s="1262" t="s">
        <v>261</v>
      </c>
      <c r="P39" s="1262" t="s">
        <v>261</v>
      </c>
      <c r="Q39" s="1262" t="s">
        <v>260</v>
      </c>
      <c r="R39" s="1246" t="s">
        <v>260</v>
      </c>
    </row>
    <row r="40" spans="2:18" ht="13.5" thickBot="1">
      <c r="B40" s="1377" t="s">
        <v>1006</v>
      </c>
      <c r="C40" s="1363">
        <v>7495</v>
      </c>
      <c r="D40" s="1378">
        <v>7496</v>
      </c>
      <c r="E40" s="1342">
        <v>787</v>
      </c>
      <c r="F40" s="1342">
        <v>790.4</v>
      </c>
      <c r="G40" s="1342">
        <v>808.4</v>
      </c>
      <c r="H40" s="1368">
        <v>815.6</v>
      </c>
      <c r="I40" s="1368">
        <v>832.7</v>
      </c>
      <c r="J40" s="1368">
        <v>893</v>
      </c>
      <c r="K40" s="1368">
        <v>893</v>
      </c>
      <c r="L40" s="1262" t="s">
        <v>260</v>
      </c>
      <c r="M40" s="1262" t="s">
        <v>260</v>
      </c>
      <c r="N40" s="1262" t="s">
        <v>260</v>
      </c>
      <c r="O40" s="1262" t="s">
        <v>261</v>
      </c>
      <c r="P40" s="1262" t="s">
        <v>261</v>
      </c>
      <c r="Q40" s="1262" t="s">
        <v>260</v>
      </c>
      <c r="R40" s="1246" t="s">
        <v>260</v>
      </c>
    </row>
    <row r="41" spans="2:18" ht="13.5" thickBot="1">
      <c r="B41" s="1377" t="s">
        <v>1006</v>
      </c>
      <c r="C41" s="1363">
        <v>7495</v>
      </c>
      <c r="D41" s="1378">
        <v>7497</v>
      </c>
      <c r="E41" s="1342"/>
      <c r="F41" s="1342">
        <v>790.4</v>
      </c>
      <c r="G41" s="1342">
        <v>808.4</v>
      </c>
      <c r="H41" s="1368">
        <v>815.6</v>
      </c>
      <c r="I41" s="1368">
        <v>832.7</v>
      </c>
      <c r="J41" s="1368">
        <v>893</v>
      </c>
      <c r="K41" s="1368">
        <v>893</v>
      </c>
      <c r="L41" s="1262" t="s">
        <v>260</v>
      </c>
      <c r="M41" s="1262" t="s">
        <v>260</v>
      </c>
      <c r="N41" s="1262" t="s">
        <v>260</v>
      </c>
      <c r="O41" s="1262" t="s">
        <v>261</v>
      </c>
      <c r="P41" s="1262" t="s">
        <v>261</v>
      </c>
      <c r="Q41" s="1262" t="s">
        <v>260</v>
      </c>
      <c r="R41" s="1246" t="s">
        <v>260</v>
      </c>
    </row>
    <row r="42" spans="2:18" ht="13.5" thickBot="1">
      <c r="B42" s="1377" t="s">
        <v>1006</v>
      </c>
      <c r="C42" s="1363">
        <v>7495</v>
      </c>
      <c r="D42" s="1378">
        <v>7499</v>
      </c>
      <c r="E42" s="1342"/>
      <c r="F42" s="1342">
        <v>790.4</v>
      </c>
      <c r="G42" s="1342">
        <v>808.4</v>
      </c>
      <c r="H42" s="1368">
        <v>815.6</v>
      </c>
      <c r="I42" s="1368">
        <v>832.7</v>
      </c>
      <c r="J42" s="1368">
        <v>893</v>
      </c>
      <c r="K42" s="1368">
        <v>893</v>
      </c>
      <c r="L42" s="1262" t="s">
        <v>260</v>
      </c>
      <c r="M42" s="1262" t="s">
        <v>260</v>
      </c>
      <c r="N42" s="1262" t="s">
        <v>260</v>
      </c>
      <c r="O42" s="1262" t="s">
        <v>261</v>
      </c>
      <c r="P42" s="1262" t="s">
        <v>261</v>
      </c>
      <c r="Q42" s="1262" t="s">
        <v>260</v>
      </c>
      <c r="R42" s="1246" t="s">
        <v>260</v>
      </c>
    </row>
    <row r="43" spans="2:18" ht="13.5" thickBot="1">
      <c r="B43" s="1377" t="s">
        <v>1007</v>
      </c>
      <c r="C43" s="1363">
        <v>7495</v>
      </c>
      <c r="D43" s="1378">
        <v>7496</v>
      </c>
      <c r="E43" s="1342">
        <v>1047</v>
      </c>
      <c r="F43" s="1342">
        <v>1051.5999999999999</v>
      </c>
      <c r="G43" s="1342">
        <v>1075.4000000000001</v>
      </c>
      <c r="H43" s="1368">
        <v>1084.8999999999999</v>
      </c>
      <c r="I43" s="1368">
        <v>1107.7</v>
      </c>
      <c r="J43" s="1368">
        <v>1188</v>
      </c>
      <c r="K43" s="1368">
        <v>1188</v>
      </c>
      <c r="L43" s="1262" t="s">
        <v>260</v>
      </c>
      <c r="M43" s="1262" t="s">
        <v>260</v>
      </c>
      <c r="N43" s="1262" t="s">
        <v>260</v>
      </c>
      <c r="O43" s="1262" t="s">
        <v>261</v>
      </c>
      <c r="P43" s="1262" t="s">
        <v>261</v>
      </c>
      <c r="Q43" s="1262" t="s">
        <v>260</v>
      </c>
      <c r="R43" s="1246" t="s">
        <v>260</v>
      </c>
    </row>
    <row r="44" spans="2:18" ht="13.5" thickBot="1">
      <c r="B44" s="1377" t="s">
        <v>1007</v>
      </c>
      <c r="C44" s="1363">
        <v>7495</v>
      </c>
      <c r="D44" s="1378">
        <v>7497</v>
      </c>
      <c r="E44" s="1342"/>
      <c r="F44" s="1342">
        <v>1051.5999999999999</v>
      </c>
      <c r="G44" s="1342">
        <v>1075.4000000000001</v>
      </c>
      <c r="H44" s="1368">
        <v>1084.8999999999999</v>
      </c>
      <c r="I44" s="1368">
        <v>1107.7</v>
      </c>
      <c r="J44" s="1368">
        <v>1188</v>
      </c>
      <c r="K44" s="1368">
        <v>1188</v>
      </c>
      <c r="L44" s="1262" t="s">
        <v>260</v>
      </c>
      <c r="M44" s="1262" t="s">
        <v>260</v>
      </c>
      <c r="N44" s="1262" t="s">
        <v>260</v>
      </c>
      <c r="O44" s="1262" t="s">
        <v>261</v>
      </c>
      <c r="P44" s="1262" t="s">
        <v>261</v>
      </c>
      <c r="Q44" s="1262" t="s">
        <v>260</v>
      </c>
      <c r="R44" s="1246" t="s">
        <v>260</v>
      </c>
    </row>
    <row r="45" spans="2:18" ht="13.5" thickBot="1">
      <c r="B45" s="1377" t="s">
        <v>1007</v>
      </c>
      <c r="C45" s="1363">
        <v>7495</v>
      </c>
      <c r="D45" s="1378">
        <v>7499</v>
      </c>
      <c r="E45" s="1342"/>
      <c r="F45" s="1342">
        <v>1051.5999999999999</v>
      </c>
      <c r="G45" s="1342">
        <v>1075.4000000000001</v>
      </c>
      <c r="H45" s="1368">
        <v>1084.8999999999999</v>
      </c>
      <c r="I45" s="1368">
        <v>1107.7</v>
      </c>
      <c r="J45" s="1368">
        <v>1188</v>
      </c>
      <c r="K45" s="1368">
        <v>1188</v>
      </c>
      <c r="L45" s="1262" t="s">
        <v>260</v>
      </c>
      <c r="M45" s="1262" t="s">
        <v>260</v>
      </c>
      <c r="N45" s="1262" t="s">
        <v>260</v>
      </c>
      <c r="O45" s="1262" t="s">
        <v>261</v>
      </c>
      <c r="P45" s="1262" t="s">
        <v>261</v>
      </c>
      <c r="Q45" s="1262" t="s">
        <v>260</v>
      </c>
      <c r="R45" s="1246" t="s">
        <v>260</v>
      </c>
    </row>
    <row r="46" spans="2:18" ht="13.5" thickBot="1">
      <c r="B46" s="1377" t="s">
        <v>1008</v>
      </c>
      <c r="C46" s="1363">
        <v>7495</v>
      </c>
      <c r="D46" s="1378">
        <v>7496</v>
      </c>
      <c r="E46" s="1342">
        <v>1303.5</v>
      </c>
      <c r="F46" s="1342">
        <v>1309.5</v>
      </c>
      <c r="G46" s="1342">
        <v>1339</v>
      </c>
      <c r="H46" s="1368">
        <v>1350.8999999999999</v>
      </c>
      <c r="I46" s="1368">
        <v>1379.4</v>
      </c>
      <c r="J46" s="1368">
        <v>1479.15</v>
      </c>
      <c r="K46" s="1368">
        <v>1479.15</v>
      </c>
      <c r="L46" s="1262" t="s">
        <v>260</v>
      </c>
      <c r="M46" s="1262" t="s">
        <v>260</v>
      </c>
      <c r="N46" s="1262" t="s">
        <v>260</v>
      </c>
      <c r="O46" s="1262" t="s">
        <v>261</v>
      </c>
      <c r="P46" s="1262" t="s">
        <v>261</v>
      </c>
      <c r="Q46" s="1262" t="s">
        <v>260</v>
      </c>
      <c r="R46" s="1246" t="s">
        <v>260</v>
      </c>
    </row>
    <row r="47" spans="2:18" ht="13.5" thickBot="1">
      <c r="B47" s="1377" t="s">
        <v>1008</v>
      </c>
      <c r="C47" s="1363">
        <v>7495</v>
      </c>
      <c r="D47" s="1378">
        <v>7497</v>
      </c>
      <c r="E47" s="1342"/>
      <c r="F47" s="1342">
        <v>1309.5</v>
      </c>
      <c r="G47" s="1342">
        <v>1339</v>
      </c>
      <c r="H47" s="1368">
        <v>1350.8999999999999</v>
      </c>
      <c r="I47" s="1368">
        <v>1379.4</v>
      </c>
      <c r="J47" s="1368">
        <v>1479.15</v>
      </c>
      <c r="K47" s="1368">
        <v>1479.15</v>
      </c>
      <c r="L47" s="1262" t="s">
        <v>260</v>
      </c>
      <c r="M47" s="1262" t="s">
        <v>260</v>
      </c>
      <c r="N47" s="1262" t="s">
        <v>260</v>
      </c>
      <c r="O47" s="1262" t="s">
        <v>261</v>
      </c>
      <c r="P47" s="1262" t="s">
        <v>261</v>
      </c>
      <c r="Q47" s="1262" t="s">
        <v>260</v>
      </c>
      <c r="R47" s="1246" t="s">
        <v>260</v>
      </c>
    </row>
    <row r="48" spans="2:18" ht="13.5" thickBot="1">
      <c r="B48" s="1377" t="s">
        <v>1008</v>
      </c>
      <c r="C48" s="1363">
        <v>7495</v>
      </c>
      <c r="D48" s="1378">
        <v>7499</v>
      </c>
      <c r="E48" s="1342"/>
      <c r="F48" s="1342">
        <v>1309.5</v>
      </c>
      <c r="G48" s="1342">
        <v>1339</v>
      </c>
      <c r="H48" s="1368">
        <v>1350.8999999999999</v>
      </c>
      <c r="I48" s="1368">
        <v>1379.4</v>
      </c>
      <c r="J48" s="1368">
        <v>1479.15</v>
      </c>
      <c r="K48" s="1368">
        <v>1479.15</v>
      </c>
      <c r="L48" s="1262" t="s">
        <v>260</v>
      </c>
      <c r="M48" s="1262" t="s">
        <v>260</v>
      </c>
      <c r="N48" s="1262" t="s">
        <v>260</v>
      </c>
      <c r="O48" s="1262" t="s">
        <v>261</v>
      </c>
      <c r="P48" s="1262" t="s">
        <v>261</v>
      </c>
      <c r="Q48" s="1262" t="s">
        <v>260</v>
      </c>
      <c r="R48" s="1246" t="s">
        <v>260</v>
      </c>
    </row>
    <row r="49" spans="2:18" ht="13.5" thickBot="1">
      <c r="B49" s="1377" t="s">
        <v>1009</v>
      </c>
      <c r="C49" s="1363">
        <v>7495</v>
      </c>
      <c r="D49" s="1378">
        <v>7496</v>
      </c>
      <c r="E49" s="1342">
        <v>1563.5</v>
      </c>
      <c r="F49" s="1342">
        <v>1570.3</v>
      </c>
      <c r="G49" s="1342">
        <v>1605.5</v>
      </c>
      <c r="H49" s="1368">
        <v>1620.2</v>
      </c>
      <c r="I49" s="1368">
        <v>1654.4</v>
      </c>
      <c r="J49" s="1368">
        <v>1774.15</v>
      </c>
      <c r="K49" s="1368">
        <v>1774.15</v>
      </c>
      <c r="L49" s="1262" t="s">
        <v>260</v>
      </c>
      <c r="M49" s="1262" t="s">
        <v>260</v>
      </c>
      <c r="N49" s="1262" t="s">
        <v>260</v>
      </c>
      <c r="O49" s="1262" t="s">
        <v>261</v>
      </c>
      <c r="P49" s="1262" t="s">
        <v>261</v>
      </c>
      <c r="Q49" s="1262" t="s">
        <v>260</v>
      </c>
      <c r="R49" s="1246" t="s">
        <v>260</v>
      </c>
    </row>
    <row r="50" spans="2:18" ht="13.5" thickBot="1">
      <c r="B50" s="1377" t="s">
        <v>1009</v>
      </c>
      <c r="C50" s="1363">
        <v>7495</v>
      </c>
      <c r="D50" s="1378">
        <v>7497</v>
      </c>
      <c r="E50" s="1342"/>
      <c r="F50" s="1342">
        <v>1570.3</v>
      </c>
      <c r="G50" s="1342">
        <v>1605.5</v>
      </c>
      <c r="H50" s="1368">
        <v>1620.2</v>
      </c>
      <c r="I50" s="1368">
        <v>1654.4</v>
      </c>
      <c r="J50" s="1368">
        <v>1774.15</v>
      </c>
      <c r="K50" s="1368">
        <v>1774.15</v>
      </c>
      <c r="L50" s="1262" t="s">
        <v>260</v>
      </c>
      <c r="M50" s="1262" t="s">
        <v>260</v>
      </c>
      <c r="N50" s="1262" t="s">
        <v>260</v>
      </c>
      <c r="O50" s="1262" t="s">
        <v>261</v>
      </c>
      <c r="P50" s="1262" t="s">
        <v>261</v>
      </c>
      <c r="Q50" s="1262" t="s">
        <v>260</v>
      </c>
      <c r="R50" s="1246" t="s">
        <v>260</v>
      </c>
    </row>
    <row r="51" spans="2:18" ht="13.5" thickBot="1">
      <c r="B51" s="1377" t="s">
        <v>1009</v>
      </c>
      <c r="C51" s="1363">
        <v>7495</v>
      </c>
      <c r="D51" s="1378">
        <v>7499</v>
      </c>
      <c r="E51" s="1342"/>
      <c r="F51" s="1342">
        <v>1570.3</v>
      </c>
      <c r="G51" s="1342">
        <v>1605.5</v>
      </c>
      <c r="H51" s="1368">
        <v>1620.2</v>
      </c>
      <c r="I51" s="1368">
        <v>1654.4</v>
      </c>
      <c r="J51" s="1368">
        <v>1774.15</v>
      </c>
      <c r="K51" s="1368">
        <v>1774.15</v>
      </c>
      <c r="L51" s="1262" t="s">
        <v>260</v>
      </c>
      <c r="M51" s="1262" t="s">
        <v>260</v>
      </c>
      <c r="N51" s="1262" t="s">
        <v>260</v>
      </c>
      <c r="O51" s="1262" t="s">
        <v>261</v>
      </c>
      <c r="P51" s="1262" t="s">
        <v>261</v>
      </c>
      <c r="Q51" s="1262" t="s">
        <v>260</v>
      </c>
      <c r="R51" s="1246" t="s">
        <v>260</v>
      </c>
    </row>
    <row r="52" spans="2:18" ht="13.5" thickBot="1">
      <c r="B52" s="1371" t="s">
        <v>478</v>
      </c>
      <c r="C52" s="1275">
        <v>8092</v>
      </c>
      <c r="D52" s="1278">
        <v>8092</v>
      </c>
      <c r="E52" s="1373" t="s">
        <v>459</v>
      </c>
      <c r="F52" s="1344" t="s">
        <v>459</v>
      </c>
      <c r="G52" s="1344"/>
      <c r="H52" s="1374"/>
      <c r="I52" s="1374"/>
      <c r="J52" s="1374"/>
      <c r="K52" s="1375"/>
      <c r="L52" s="1266" t="s">
        <v>260</v>
      </c>
      <c r="M52" s="1266" t="s">
        <v>260</v>
      </c>
      <c r="N52" s="1266" t="s">
        <v>260</v>
      </c>
      <c r="O52" s="1262" t="s">
        <v>261</v>
      </c>
      <c r="P52" s="1262" t="s">
        <v>261</v>
      </c>
      <c r="Q52" s="1266" t="s">
        <v>260</v>
      </c>
      <c r="R52" s="1339" t="s">
        <v>260</v>
      </c>
    </row>
    <row r="53" spans="2:18" ht="13.5" thickBot="1">
      <c r="B53" s="1223" t="s">
        <v>559</v>
      </c>
      <c r="C53" s="1224"/>
      <c r="D53" s="1361"/>
      <c r="E53" s="1361"/>
      <c r="F53" s="1379"/>
      <c r="G53" s="1361"/>
      <c r="H53" s="1380"/>
      <c r="I53" s="1380"/>
      <c r="J53" s="1380"/>
      <c r="K53" s="1361"/>
      <c r="L53" s="1361"/>
      <c r="M53" s="1361"/>
      <c r="N53" s="1361"/>
      <c r="O53" s="1361"/>
      <c r="P53" s="1361"/>
      <c r="Q53" s="1361"/>
      <c r="R53" s="1381"/>
    </row>
    <row r="54" spans="2:18" ht="13.5" customHeight="1">
      <c r="B54" s="1196" t="s">
        <v>1010</v>
      </c>
      <c r="C54" s="1316">
        <v>1438</v>
      </c>
      <c r="D54" s="1382">
        <v>1438</v>
      </c>
      <c r="E54" s="1383">
        <v>3.6</v>
      </c>
      <c r="F54" s="1384">
        <v>3.8</v>
      </c>
      <c r="G54" s="1384">
        <v>3.9</v>
      </c>
      <c r="H54" s="1385">
        <v>4</v>
      </c>
      <c r="I54" s="1385">
        <v>4</v>
      </c>
      <c r="J54" s="1385">
        <v>4.1500000000000004</v>
      </c>
      <c r="K54" s="1385">
        <v>4.1500000000000004</v>
      </c>
      <c r="L54" s="1259" t="s">
        <v>260</v>
      </c>
      <c r="M54" s="1259" t="s">
        <v>260</v>
      </c>
      <c r="N54" s="1259" t="s">
        <v>260</v>
      </c>
      <c r="O54" s="1259" t="s">
        <v>261</v>
      </c>
      <c r="P54" s="1259" t="s">
        <v>261</v>
      </c>
      <c r="Q54" s="1259" t="s">
        <v>261</v>
      </c>
      <c r="R54" s="1260" t="s">
        <v>261</v>
      </c>
    </row>
    <row r="55" spans="2:18" ht="13.5" customHeight="1">
      <c r="B55" s="1261" t="s">
        <v>1011</v>
      </c>
      <c r="C55" s="1235">
        <v>8012</v>
      </c>
      <c r="D55" s="1386">
        <v>8012</v>
      </c>
      <c r="E55" s="1387">
        <v>3.6</v>
      </c>
      <c r="F55" s="1388">
        <v>3.8</v>
      </c>
      <c r="G55" s="1388">
        <v>3.9</v>
      </c>
      <c r="H55" s="1389">
        <v>4</v>
      </c>
      <c r="I55" s="1389">
        <v>4</v>
      </c>
      <c r="J55" s="1389">
        <v>4.1500000000000004</v>
      </c>
      <c r="K55" s="1389">
        <v>4.1500000000000004</v>
      </c>
      <c r="L55" s="1293" t="s">
        <v>260</v>
      </c>
      <c r="M55" s="1293" t="s">
        <v>260</v>
      </c>
      <c r="N55" s="1293" t="s">
        <v>260</v>
      </c>
      <c r="O55" s="1293" t="s">
        <v>261</v>
      </c>
      <c r="P55" s="1293" t="s">
        <v>261</v>
      </c>
      <c r="Q55" s="1293" t="s">
        <v>261</v>
      </c>
      <c r="R55" s="1294" t="s">
        <v>261</v>
      </c>
    </row>
    <row r="56" spans="2:18">
      <c r="B56" s="1208" t="s">
        <v>1012</v>
      </c>
      <c r="C56" s="1209" t="s">
        <v>64</v>
      </c>
      <c r="D56" s="1390" t="s">
        <v>64</v>
      </c>
      <c r="E56" s="1391">
        <v>11</v>
      </c>
      <c r="F56" s="1388">
        <v>11.5</v>
      </c>
      <c r="G56" s="1388">
        <v>11.5</v>
      </c>
      <c r="H56" s="1389">
        <v>11.5</v>
      </c>
      <c r="I56" s="1389">
        <v>11.5</v>
      </c>
      <c r="J56" s="1389">
        <v>12</v>
      </c>
      <c r="K56" s="1389">
        <v>12</v>
      </c>
      <c r="L56" s="1262" t="s">
        <v>261</v>
      </c>
      <c r="M56" s="1262" t="s">
        <v>261</v>
      </c>
      <c r="N56" s="1262" t="s">
        <v>261</v>
      </c>
      <c r="O56" s="1262" t="s">
        <v>261</v>
      </c>
      <c r="P56" s="1262" t="s">
        <v>261</v>
      </c>
      <c r="Q56" s="1262" t="s">
        <v>261</v>
      </c>
      <c r="R56" s="1246" t="s">
        <v>261</v>
      </c>
    </row>
    <row r="57" spans="2:18">
      <c r="B57" s="1208" t="s">
        <v>1013</v>
      </c>
      <c r="C57" s="1209" t="s">
        <v>64</v>
      </c>
      <c r="D57" s="1390" t="s">
        <v>64</v>
      </c>
      <c r="E57" s="1391">
        <v>17.5</v>
      </c>
      <c r="F57" s="1388">
        <v>18.5</v>
      </c>
      <c r="G57" s="1388">
        <v>18.5</v>
      </c>
      <c r="H57" s="1389">
        <v>18.5</v>
      </c>
      <c r="I57" s="1389">
        <v>18.5</v>
      </c>
      <c r="J57" s="1389">
        <v>19.5</v>
      </c>
      <c r="K57" s="1389">
        <v>19.5</v>
      </c>
      <c r="L57" s="1262" t="s">
        <v>261</v>
      </c>
      <c r="M57" s="1262" t="s">
        <v>261</v>
      </c>
      <c r="N57" s="1262" t="s">
        <v>261</v>
      </c>
      <c r="O57" s="1262" t="s">
        <v>261</v>
      </c>
      <c r="P57" s="1262" t="s">
        <v>261</v>
      </c>
      <c r="Q57" s="1262" t="s">
        <v>261</v>
      </c>
      <c r="R57" s="1246" t="s">
        <v>261</v>
      </c>
    </row>
    <row r="58" spans="2:18">
      <c r="B58" s="1208" t="s">
        <v>1014</v>
      </c>
      <c r="C58" s="1209" t="s">
        <v>64</v>
      </c>
      <c r="D58" s="1390" t="s">
        <v>64</v>
      </c>
      <c r="E58" s="1391">
        <v>28</v>
      </c>
      <c r="F58" s="1388">
        <v>29</v>
      </c>
      <c r="G58" s="1388" t="s">
        <v>1015</v>
      </c>
      <c r="H58" s="1389" t="s">
        <v>1015</v>
      </c>
      <c r="I58" s="1389">
        <v>30</v>
      </c>
      <c r="J58" s="1389">
        <v>31</v>
      </c>
      <c r="K58" s="1389">
        <v>31</v>
      </c>
      <c r="L58" s="1262" t="s">
        <v>261</v>
      </c>
      <c r="M58" s="1262" t="s">
        <v>261</v>
      </c>
      <c r="N58" s="1262" t="s">
        <v>261</v>
      </c>
      <c r="O58" s="1262" t="s">
        <v>261</v>
      </c>
      <c r="P58" s="1262" t="s">
        <v>261</v>
      </c>
      <c r="Q58" s="1262" t="s">
        <v>261</v>
      </c>
      <c r="R58" s="1246" t="s">
        <v>261</v>
      </c>
    </row>
    <row r="59" spans="2:18">
      <c r="B59" s="1208" t="s">
        <v>1016</v>
      </c>
      <c r="C59" s="1209" t="s">
        <v>64</v>
      </c>
      <c r="D59" s="1390" t="s">
        <v>64</v>
      </c>
      <c r="E59" s="1391">
        <v>33</v>
      </c>
      <c r="F59" s="1388">
        <v>35</v>
      </c>
      <c r="G59" s="1388" t="s">
        <v>1017</v>
      </c>
      <c r="H59" s="1389" t="s">
        <v>1017</v>
      </c>
      <c r="I59" s="1389">
        <v>36.5</v>
      </c>
      <c r="J59" s="1389">
        <v>37.5</v>
      </c>
      <c r="K59" s="1389">
        <v>37.5</v>
      </c>
      <c r="L59" s="1262" t="s">
        <v>261</v>
      </c>
      <c r="M59" s="1262" t="s">
        <v>261</v>
      </c>
      <c r="N59" s="1262" t="s">
        <v>261</v>
      </c>
      <c r="O59" s="1262" t="s">
        <v>261</v>
      </c>
      <c r="P59" s="1262" t="s">
        <v>261</v>
      </c>
      <c r="Q59" s="1262" t="s">
        <v>261</v>
      </c>
      <c r="R59" s="1246" t="s">
        <v>261</v>
      </c>
    </row>
    <row r="60" spans="2:18">
      <c r="B60" s="1208" t="s">
        <v>1018</v>
      </c>
      <c r="C60" s="1209" t="s">
        <v>64</v>
      </c>
      <c r="D60" s="1390" t="s">
        <v>64</v>
      </c>
      <c r="E60" s="1391">
        <v>38</v>
      </c>
      <c r="F60" s="1388">
        <v>41</v>
      </c>
      <c r="G60" s="1388" t="s">
        <v>1019</v>
      </c>
      <c r="H60" s="1389" t="s">
        <v>1019</v>
      </c>
      <c r="I60" s="1389">
        <v>43</v>
      </c>
      <c r="J60" s="1389">
        <v>44</v>
      </c>
      <c r="K60" s="1389">
        <v>44</v>
      </c>
      <c r="L60" s="1262" t="s">
        <v>261</v>
      </c>
      <c r="M60" s="1262" t="s">
        <v>261</v>
      </c>
      <c r="N60" s="1262" t="s">
        <v>261</v>
      </c>
      <c r="O60" s="1262" t="s">
        <v>261</v>
      </c>
      <c r="P60" s="1262" t="s">
        <v>261</v>
      </c>
      <c r="Q60" s="1262" t="s">
        <v>261</v>
      </c>
      <c r="R60" s="1246" t="s">
        <v>261</v>
      </c>
    </row>
    <row r="61" spans="2:18">
      <c r="B61" s="1208" t="s">
        <v>1020</v>
      </c>
      <c r="C61" s="1209" t="s">
        <v>64</v>
      </c>
      <c r="D61" s="1390" t="s">
        <v>64</v>
      </c>
      <c r="E61" s="1391">
        <v>43</v>
      </c>
      <c r="F61" s="1388">
        <v>47</v>
      </c>
      <c r="G61" s="1388" t="s">
        <v>1021</v>
      </c>
      <c r="H61" s="1389" t="s">
        <v>1021</v>
      </c>
      <c r="I61" s="1389">
        <v>49.5</v>
      </c>
      <c r="J61" s="1389">
        <v>50.5</v>
      </c>
      <c r="K61" s="1389">
        <v>50.5</v>
      </c>
      <c r="L61" s="1262" t="s">
        <v>261</v>
      </c>
      <c r="M61" s="1262" t="s">
        <v>261</v>
      </c>
      <c r="N61" s="1262" t="s">
        <v>261</v>
      </c>
      <c r="O61" s="1262" t="s">
        <v>261</v>
      </c>
      <c r="P61" s="1262" t="s">
        <v>261</v>
      </c>
      <c r="Q61" s="1262" t="s">
        <v>261</v>
      </c>
      <c r="R61" s="1246" t="s">
        <v>261</v>
      </c>
    </row>
    <row r="62" spans="2:18" ht="13.5" thickBot="1">
      <c r="B62" s="1249" t="s">
        <v>1022</v>
      </c>
      <c r="C62" s="1275" t="s">
        <v>64</v>
      </c>
      <c r="D62" s="1278" t="s">
        <v>64</v>
      </c>
      <c r="E62" s="1392">
        <v>48</v>
      </c>
      <c r="F62" s="1393">
        <v>53</v>
      </c>
      <c r="G62" s="1393" t="s">
        <v>1023</v>
      </c>
      <c r="H62" s="1394" t="s">
        <v>1023</v>
      </c>
      <c r="I62" s="1394">
        <v>56</v>
      </c>
      <c r="J62" s="1394">
        <v>57</v>
      </c>
      <c r="K62" s="1394">
        <v>57</v>
      </c>
      <c r="L62" s="1266" t="s">
        <v>261</v>
      </c>
      <c r="M62" s="1266" t="s">
        <v>261</v>
      </c>
      <c r="N62" s="1266" t="s">
        <v>261</v>
      </c>
      <c r="O62" s="1266" t="s">
        <v>261</v>
      </c>
      <c r="P62" s="1266" t="s">
        <v>261</v>
      </c>
      <c r="Q62" s="1266" t="s">
        <v>261</v>
      </c>
      <c r="R62" s="1339" t="s">
        <v>261</v>
      </c>
    </row>
    <row r="63" spans="2:18" ht="13.5" thickBot="1">
      <c r="B63" s="1223" t="s">
        <v>576</v>
      </c>
      <c r="C63" s="1224"/>
      <c r="D63" s="1224"/>
      <c r="E63" s="1224"/>
      <c r="F63" s="1225"/>
      <c r="G63" s="1224"/>
      <c r="H63" s="1362"/>
      <c r="I63" s="1362"/>
      <c r="J63" s="1362"/>
      <c r="K63" s="1224"/>
      <c r="L63" s="1224"/>
      <c r="M63" s="1224"/>
      <c r="N63" s="1224"/>
      <c r="O63" s="1224"/>
      <c r="P63" s="1224"/>
      <c r="Q63" s="1224"/>
      <c r="R63" s="1226"/>
    </row>
    <row r="64" spans="2:18" ht="13.5" thickBot="1">
      <c r="B64" s="1281" t="s">
        <v>972</v>
      </c>
      <c r="C64" s="1282">
        <v>2475</v>
      </c>
      <c r="D64" s="1283">
        <v>2475</v>
      </c>
      <c r="E64" s="1384">
        <v>25</v>
      </c>
      <c r="F64" s="1384">
        <v>25</v>
      </c>
      <c r="G64" s="1384">
        <v>25</v>
      </c>
      <c r="H64" s="1395">
        <v>25</v>
      </c>
      <c r="I64" s="1395">
        <v>25</v>
      </c>
      <c r="J64" s="1395">
        <v>25</v>
      </c>
      <c r="K64" s="1395">
        <v>25</v>
      </c>
      <c r="L64" s="1259" t="s">
        <v>260</v>
      </c>
      <c r="M64" s="1259" t="s">
        <v>260</v>
      </c>
      <c r="N64" s="1259" t="s">
        <v>260</v>
      </c>
      <c r="O64" s="1259" t="s">
        <v>261</v>
      </c>
      <c r="P64" s="1259" t="s">
        <v>261</v>
      </c>
      <c r="Q64" s="1259" t="s">
        <v>260</v>
      </c>
      <c r="R64" s="1260" t="s">
        <v>260</v>
      </c>
    </row>
    <row r="65" spans="1:18" ht="13.5" thickBot="1">
      <c r="B65" s="1289" t="s">
        <v>973</v>
      </c>
      <c r="C65" s="1290">
        <v>2475</v>
      </c>
      <c r="D65" s="1291">
        <v>2476</v>
      </c>
      <c r="E65" s="1388">
        <v>25</v>
      </c>
      <c r="F65" s="1388">
        <v>25</v>
      </c>
      <c r="G65" s="1388">
        <v>25</v>
      </c>
      <c r="H65" s="1396">
        <v>25</v>
      </c>
      <c r="I65" s="1396">
        <v>25</v>
      </c>
      <c r="J65" s="1396">
        <v>25</v>
      </c>
      <c r="K65" s="1396">
        <v>25</v>
      </c>
      <c r="L65" s="1262" t="s">
        <v>260</v>
      </c>
      <c r="M65" s="1262" t="s">
        <v>260</v>
      </c>
      <c r="N65" s="1262" t="s">
        <v>260</v>
      </c>
      <c r="O65" s="1259" t="s">
        <v>261</v>
      </c>
      <c r="P65" s="1259" t="s">
        <v>261</v>
      </c>
      <c r="Q65" s="1262" t="s">
        <v>260</v>
      </c>
      <c r="R65" s="1246" t="s">
        <v>260</v>
      </c>
    </row>
    <row r="66" spans="1:18" ht="13.5" thickBot="1">
      <c r="B66" s="1289" t="s">
        <v>974</v>
      </c>
      <c r="C66" s="1290">
        <v>2475</v>
      </c>
      <c r="D66" s="1291">
        <v>2477</v>
      </c>
      <c r="E66" s="1388">
        <v>25</v>
      </c>
      <c r="F66" s="1388">
        <v>25</v>
      </c>
      <c r="G66" s="1388">
        <v>25</v>
      </c>
      <c r="H66" s="1396">
        <v>25</v>
      </c>
      <c r="I66" s="1396">
        <v>25</v>
      </c>
      <c r="J66" s="1396">
        <v>25</v>
      </c>
      <c r="K66" s="1396">
        <v>25</v>
      </c>
      <c r="L66" s="1262" t="s">
        <v>260</v>
      </c>
      <c r="M66" s="1262" t="s">
        <v>260</v>
      </c>
      <c r="N66" s="1262" t="s">
        <v>260</v>
      </c>
      <c r="O66" s="1259" t="s">
        <v>261</v>
      </c>
      <c r="P66" s="1259" t="s">
        <v>261</v>
      </c>
      <c r="Q66" s="1262" t="s">
        <v>260</v>
      </c>
      <c r="R66" s="1246" t="s">
        <v>260</v>
      </c>
    </row>
    <row r="67" spans="1:18" ht="13.5" thickBot="1">
      <c r="B67" s="1289" t="s">
        <v>975</v>
      </c>
      <c r="C67" s="1290">
        <v>2475</v>
      </c>
      <c r="D67" s="1291">
        <v>2478</v>
      </c>
      <c r="E67" s="1388">
        <v>25</v>
      </c>
      <c r="F67" s="1388">
        <v>25</v>
      </c>
      <c r="G67" s="1388">
        <v>25</v>
      </c>
      <c r="H67" s="1396">
        <v>25</v>
      </c>
      <c r="I67" s="1396">
        <v>25</v>
      </c>
      <c r="J67" s="1396">
        <v>25</v>
      </c>
      <c r="K67" s="1396">
        <v>25</v>
      </c>
      <c r="L67" s="1262" t="s">
        <v>260</v>
      </c>
      <c r="M67" s="1262" t="s">
        <v>260</v>
      </c>
      <c r="N67" s="1262" t="s">
        <v>260</v>
      </c>
      <c r="O67" s="1259" t="s">
        <v>261</v>
      </c>
      <c r="P67" s="1259" t="s">
        <v>261</v>
      </c>
      <c r="Q67" s="1262" t="s">
        <v>260</v>
      </c>
      <c r="R67" s="1246" t="s">
        <v>260</v>
      </c>
    </row>
    <row r="68" spans="1:18" ht="13.5" thickBot="1">
      <c r="B68" s="1397" t="s">
        <v>976</v>
      </c>
      <c r="C68" s="1398">
        <v>2475</v>
      </c>
      <c r="D68" s="1399">
        <v>2479</v>
      </c>
      <c r="E68" s="1393">
        <v>25</v>
      </c>
      <c r="F68" s="1393">
        <v>25</v>
      </c>
      <c r="G68" s="1393">
        <v>25</v>
      </c>
      <c r="H68" s="1400">
        <v>25</v>
      </c>
      <c r="I68" s="1400">
        <v>25</v>
      </c>
      <c r="J68" s="1400">
        <v>25</v>
      </c>
      <c r="K68" s="1400">
        <v>25</v>
      </c>
      <c r="L68" s="1266" t="s">
        <v>260</v>
      </c>
      <c r="M68" s="1266" t="s">
        <v>260</v>
      </c>
      <c r="N68" s="1266" t="s">
        <v>260</v>
      </c>
      <c r="O68" s="1259" t="s">
        <v>261</v>
      </c>
      <c r="P68" s="1259" t="s">
        <v>261</v>
      </c>
      <c r="Q68" s="1266" t="s">
        <v>260</v>
      </c>
      <c r="R68" s="1339" t="s">
        <v>260</v>
      </c>
    </row>
    <row r="69" spans="1:18">
      <c r="D69" s="1401"/>
      <c r="E69" s="1401"/>
      <c r="F69" s="1402"/>
      <c r="G69" s="1401"/>
      <c r="H69" s="1403"/>
      <c r="I69" s="1403"/>
      <c r="J69" s="1403"/>
      <c r="K69" s="1401"/>
      <c r="L69" s="1401"/>
      <c r="M69" s="1401"/>
      <c r="N69" s="1401"/>
      <c r="O69" s="1401"/>
      <c r="P69" s="1401"/>
    </row>
    <row r="70" spans="1:18" s="1349" customFormat="1">
      <c r="B70" s="1403" t="s">
        <v>1024</v>
      </c>
      <c r="C70" s="1403"/>
      <c r="F70" s="1304"/>
    </row>
    <row r="71" spans="1:18" s="1349" customFormat="1">
      <c r="B71" s="1349" t="s">
        <v>1025</v>
      </c>
      <c r="F71" s="1304"/>
    </row>
    <row r="72" spans="1:18" ht="63.75">
      <c r="B72" s="1404" t="s">
        <v>1026</v>
      </c>
    </row>
    <row r="73" spans="1:18">
      <c r="B73" s="1405" t="s">
        <v>1</v>
      </c>
      <c r="C73" s="1405" t="s">
        <v>579</v>
      </c>
      <c r="D73" s="1405" t="s">
        <v>580</v>
      </c>
      <c r="E73" s="1405" t="s">
        <v>581</v>
      </c>
    </row>
    <row r="74" spans="1:18">
      <c r="B74" s="1406"/>
      <c r="C74" s="1406"/>
      <c r="D74" s="1406"/>
      <c r="E74" s="1401" t="s">
        <v>583</v>
      </c>
      <c r="F74" s="1407"/>
      <c r="G74" s="1408"/>
      <c r="H74" s="1409"/>
      <c r="I74" s="1409"/>
      <c r="J74" s="1409"/>
    </row>
    <row r="75" spans="1:18">
      <c r="B75" s="1406"/>
      <c r="C75" s="1406"/>
      <c r="D75" s="1406"/>
      <c r="E75" s="1401" t="s">
        <v>584</v>
      </c>
      <c r="F75" s="1407"/>
      <c r="G75" s="1408"/>
      <c r="H75" s="1409"/>
      <c r="I75" s="1409"/>
      <c r="J75" s="1409"/>
    </row>
    <row r="76" spans="1:18">
      <c r="A76" s="1333"/>
      <c r="B76" s="1406"/>
      <c r="C76" s="1406"/>
      <c r="D76" s="1406"/>
      <c r="E76" s="1401" t="s">
        <v>585</v>
      </c>
      <c r="F76" s="1407"/>
      <c r="G76" s="1408"/>
      <c r="H76" s="1409"/>
      <c r="I76" s="1409"/>
      <c r="J76" s="1409"/>
    </row>
    <row r="77" spans="1:18">
      <c r="A77" s="1333"/>
      <c r="B77" s="1406"/>
      <c r="C77" s="1406"/>
      <c r="D77" s="1406"/>
      <c r="E77" s="1401" t="s">
        <v>586</v>
      </c>
    </row>
    <row r="78" spans="1:18" s="1333" customFormat="1">
      <c r="A78" s="1167"/>
      <c r="B78" s="1406"/>
      <c r="C78" s="1406"/>
      <c r="D78" s="1406"/>
      <c r="E78" s="1401" t="s">
        <v>583</v>
      </c>
      <c r="F78" s="1304"/>
      <c r="G78" s="1167"/>
      <c r="H78" s="1349"/>
      <c r="I78" s="1349"/>
      <c r="J78" s="1349"/>
      <c r="K78" s="1167"/>
      <c r="L78" s="1167"/>
      <c r="M78" s="1167"/>
      <c r="N78" s="1167"/>
      <c r="O78" s="1167"/>
      <c r="P78" s="1167"/>
      <c r="Q78" s="1167"/>
      <c r="R78" s="1167"/>
    </row>
    <row r="79" spans="1:18" s="1333" customFormat="1">
      <c r="A79" s="1167"/>
      <c r="B79" s="1406"/>
      <c r="C79" s="1406"/>
      <c r="D79" s="1406"/>
      <c r="E79" s="1401" t="s">
        <v>584</v>
      </c>
      <c r="F79" s="1304"/>
      <c r="G79" s="1167"/>
      <c r="H79" s="1349"/>
      <c r="I79" s="1349"/>
      <c r="J79" s="1349"/>
      <c r="K79" s="1167"/>
      <c r="L79" s="1167"/>
      <c r="M79" s="1167"/>
      <c r="N79" s="1167"/>
      <c r="O79" s="1167"/>
      <c r="P79" s="1167"/>
      <c r="Q79" s="1167"/>
      <c r="R79" s="1167"/>
    </row>
    <row r="80" spans="1:18">
      <c r="B80" s="1406"/>
      <c r="C80" s="1406"/>
      <c r="D80" s="1406"/>
      <c r="E80" s="1401" t="s">
        <v>585</v>
      </c>
    </row>
    <row r="81" spans="2:5">
      <c r="B81" s="1406"/>
      <c r="C81" s="1406"/>
      <c r="D81" s="1406"/>
      <c r="E81" s="1401" t="s">
        <v>586</v>
      </c>
    </row>
    <row r="82" spans="2:5">
      <c r="B82" s="1401"/>
      <c r="C82" s="1401"/>
      <c r="D82" s="1401"/>
      <c r="E82" s="1401"/>
    </row>
    <row r="85" spans="2:5">
      <c r="D85" s="1410"/>
    </row>
  </sheetData>
  <conditionalFormatting sqref="D85">
    <cfRule type="cellIs" dxfId="0" priority="1" operator="lessThan">
      <formula>D84</formula>
    </cfRule>
  </conditionalFormatting>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21988-85DE-4610-83E0-74F694591C2B}">
  <sheetPr>
    <tabColor theme="0" tint="-0.14999847407452621"/>
  </sheetPr>
  <dimension ref="A1:Y258"/>
  <sheetViews>
    <sheetView workbookViewId="0">
      <selection activeCell="B1" sqref="B1"/>
    </sheetView>
  </sheetViews>
  <sheetFormatPr defaultColWidth="10" defaultRowHeight="15"/>
  <cols>
    <col min="1" max="1" width="13.625" style="310" bestFit="1" customWidth="1"/>
    <col min="2" max="5" width="10" style="310"/>
    <col min="6" max="6" width="10.625" style="310" bestFit="1" customWidth="1"/>
    <col min="7" max="9" width="10" style="310"/>
    <col min="10" max="10" width="14.375" style="310" bestFit="1" customWidth="1"/>
    <col min="11" max="16384" width="10" style="310"/>
  </cols>
  <sheetData>
    <row r="1" spans="1:25">
      <c r="A1" s="311" t="s">
        <v>1027</v>
      </c>
      <c r="B1" s="323">
        <v>1.0350999999999999</v>
      </c>
      <c r="C1" s="312"/>
      <c r="D1" s="312"/>
      <c r="E1" s="312"/>
      <c r="F1" s="312"/>
      <c r="G1" s="312"/>
      <c r="H1" s="312"/>
      <c r="I1" s="312"/>
      <c r="J1" s="312" t="s">
        <v>26</v>
      </c>
      <c r="K1" s="313" t="s">
        <v>26</v>
      </c>
      <c r="L1" s="312" t="s">
        <v>26</v>
      </c>
      <c r="M1" s="312" t="s">
        <v>26</v>
      </c>
      <c r="N1" s="312"/>
      <c r="O1" s="312"/>
      <c r="P1" s="312"/>
      <c r="Q1" s="312"/>
      <c r="R1" s="312"/>
      <c r="S1" s="314"/>
      <c r="T1" s="312"/>
      <c r="U1" s="314"/>
      <c r="V1" s="312"/>
      <c r="W1" s="312"/>
    </row>
    <row r="2" spans="1:25">
      <c r="A2" s="190" t="s">
        <v>1028</v>
      </c>
      <c r="B2" s="191">
        <v>1</v>
      </c>
      <c r="C2" s="192" t="s">
        <v>1029</v>
      </c>
      <c r="D2" s="193"/>
      <c r="E2" s="193"/>
      <c r="F2" s="193" t="s">
        <v>26</v>
      </c>
      <c r="G2" s="193"/>
      <c r="H2" s="193"/>
      <c r="I2" s="194"/>
      <c r="J2" s="193" t="s">
        <v>26</v>
      </c>
      <c r="K2" s="193"/>
      <c r="L2" s="193"/>
      <c r="M2" s="193"/>
      <c r="N2" s="193"/>
      <c r="O2" s="193"/>
      <c r="P2" s="193"/>
      <c r="Q2" s="193"/>
      <c r="R2" s="193" t="s">
        <v>1030</v>
      </c>
      <c r="S2" s="195"/>
      <c r="T2" s="193"/>
      <c r="U2" s="195"/>
      <c r="V2" s="193"/>
      <c r="W2" s="193"/>
    </row>
    <row r="3" spans="1:25" ht="33.950000000000003" customHeight="1">
      <c r="A3" s="190" t="s">
        <v>1031</v>
      </c>
      <c r="B3" s="191">
        <v>2</v>
      </c>
      <c r="C3" s="192"/>
      <c r="D3" s="193"/>
      <c r="E3" s="193"/>
      <c r="F3" s="193"/>
      <c r="G3" s="196" t="s">
        <v>1032</v>
      </c>
      <c r="H3" s="196"/>
      <c r="I3" s="197"/>
      <c r="J3" s="196"/>
      <c r="K3" s="196"/>
      <c r="L3" s="193"/>
      <c r="M3" s="193"/>
      <c r="N3" s="193"/>
      <c r="O3" s="193"/>
      <c r="P3" s="193"/>
      <c r="Q3" s="193"/>
      <c r="R3" s="196" t="s">
        <v>1033</v>
      </c>
      <c r="S3" s="198"/>
      <c r="T3" s="199" t="s">
        <v>1034</v>
      </c>
      <c r="U3" s="200"/>
      <c r="V3" s="199"/>
      <c r="W3" s="199"/>
    </row>
    <row r="4" spans="1:25">
      <c r="A4" s="201" t="s">
        <v>1035</v>
      </c>
      <c r="B4" s="191">
        <v>1</v>
      </c>
      <c r="C4" s="191">
        <v>1</v>
      </c>
      <c r="D4" s="201">
        <v>1</v>
      </c>
      <c r="E4" s="201">
        <v>1</v>
      </c>
      <c r="F4" s="201">
        <v>20</v>
      </c>
      <c r="G4" s="201">
        <v>20</v>
      </c>
      <c r="H4" s="201">
        <v>60</v>
      </c>
      <c r="I4" s="201">
        <v>60</v>
      </c>
      <c r="J4" s="191">
        <v>2</v>
      </c>
      <c r="K4" s="191">
        <v>2</v>
      </c>
      <c r="L4" s="202">
        <v>45</v>
      </c>
      <c r="M4" s="202">
        <v>45</v>
      </c>
      <c r="N4" s="201">
        <v>10</v>
      </c>
      <c r="O4" s="201">
        <v>10</v>
      </c>
      <c r="P4" s="201">
        <v>61</v>
      </c>
      <c r="Q4" s="201">
        <v>61</v>
      </c>
      <c r="R4" s="201">
        <v>37</v>
      </c>
      <c r="S4" s="201">
        <v>37</v>
      </c>
      <c r="T4" s="201">
        <v>34</v>
      </c>
      <c r="U4" s="201">
        <v>34</v>
      </c>
      <c r="V4" s="201">
        <v>36</v>
      </c>
      <c r="W4" s="201">
        <v>36</v>
      </c>
    </row>
    <row r="5" spans="1:25">
      <c r="A5" s="203" t="s">
        <v>1036</v>
      </c>
      <c r="B5" s="204">
        <v>1001</v>
      </c>
      <c r="C5" s="204">
        <v>1001</v>
      </c>
      <c r="D5" s="203">
        <v>1001</v>
      </c>
      <c r="E5" s="203">
        <v>1001</v>
      </c>
      <c r="F5" s="203">
        <v>1020</v>
      </c>
      <c r="G5" s="203">
        <v>1020</v>
      </c>
      <c r="H5" s="203">
        <v>1060</v>
      </c>
      <c r="I5" s="203">
        <v>1060</v>
      </c>
      <c r="J5" s="204">
        <v>1002</v>
      </c>
      <c r="K5" s="204">
        <v>1002</v>
      </c>
      <c r="L5" s="315">
        <v>1045</v>
      </c>
      <c r="M5" s="315">
        <v>1045</v>
      </c>
      <c r="N5" s="203">
        <v>1010</v>
      </c>
      <c r="O5" s="203">
        <v>1010</v>
      </c>
      <c r="P5" s="203">
        <v>1061</v>
      </c>
      <c r="Q5" s="203">
        <v>1061</v>
      </c>
      <c r="R5" s="203">
        <v>1037</v>
      </c>
      <c r="S5" s="203">
        <v>1037</v>
      </c>
      <c r="T5" s="203">
        <v>1034</v>
      </c>
      <c r="U5" s="203">
        <v>1034</v>
      </c>
      <c r="V5" s="203">
        <v>1036</v>
      </c>
      <c r="W5" s="203">
        <v>1036</v>
      </c>
    </row>
    <row r="6" spans="1:25" ht="60">
      <c r="A6" s="316" t="s">
        <v>1037</v>
      </c>
      <c r="B6" s="317" t="s">
        <v>1038</v>
      </c>
      <c r="C6" s="317" t="s">
        <v>1039</v>
      </c>
      <c r="D6" s="317" t="s">
        <v>1040</v>
      </c>
      <c r="E6" s="317" t="s">
        <v>1041</v>
      </c>
      <c r="F6" s="317" t="s">
        <v>1042</v>
      </c>
      <c r="G6" s="317" t="s">
        <v>1043</v>
      </c>
      <c r="H6" s="317" t="s">
        <v>1044</v>
      </c>
      <c r="I6" s="317" t="s">
        <v>1045</v>
      </c>
      <c r="J6" s="317" t="s">
        <v>1046</v>
      </c>
      <c r="K6" s="317" t="s">
        <v>1047</v>
      </c>
      <c r="L6" s="317" t="s">
        <v>1048</v>
      </c>
      <c r="M6" s="317" t="s">
        <v>1049</v>
      </c>
      <c r="N6" s="317" t="s">
        <v>1050</v>
      </c>
      <c r="O6" s="317" t="s">
        <v>1051</v>
      </c>
      <c r="P6" s="317" t="s">
        <v>1052</v>
      </c>
      <c r="Q6" s="317" t="s">
        <v>1053</v>
      </c>
      <c r="R6" s="318" t="s">
        <v>1054</v>
      </c>
      <c r="S6" s="318" t="s">
        <v>1055</v>
      </c>
      <c r="T6" s="319" t="s">
        <v>1056</v>
      </c>
      <c r="U6" s="319" t="s">
        <v>1057</v>
      </c>
      <c r="V6" s="320" t="s">
        <v>1058</v>
      </c>
      <c r="W6" s="320" t="s">
        <v>1059</v>
      </c>
      <c r="X6" s="317" t="s">
        <v>1060</v>
      </c>
      <c r="Y6" s="317" t="s">
        <v>1061</v>
      </c>
    </row>
    <row r="7" spans="1:25">
      <c r="A7" s="321">
        <v>0</v>
      </c>
      <c r="B7" s="312">
        <v>2.5499999999999998</v>
      </c>
      <c r="C7" s="312">
        <v>2.5499999999999998</v>
      </c>
      <c r="D7" s="312" t="s">
        <v>26</v>
      </c>
      <c r="E7" s="312"/>
      <c r="F7" s="312">
        <v>1.53</v>
      </c>
      <c r="G7" s="312">
        <v>1.53</v>
      </c>
      <c r="H7" s="312">
        <v>2.04</v>
      </c>
      <c r="I7" s="312">
        <v>2.04</v>
      </c>
      <c r="J7" s="312">
        <v>5.0999999999999996</v>
      </c>
      <c r="K7" s="312">
        <v>5.0999999999999996</v>
      </c>
      <c r="L7" s="312"/>
      <c r="M7" s="312"/>
      <c r="N7" s="312">
        <v>3.06</v>
      </c>
      <c r="O7" s="312">
        <v>3.06</v>
      </c>
      <c r="P7" s="312">
        <v>4.08</v>
      </c>
      <c r="Q7" s="312">
        <v>4.08</v>
      </c>
      <c r="R7" s="322">
        <v>797.69</v>
      </c>
      <c r="S7" s="322">
        <v>797.69</v>
      </c>
      <c r="T7" s="322">
        <v>66.44</v>
      </c>
      <c r="U7" s="322">
        <v>66.44</v>
      </c>
      <c r="V7" s="322">
        <v>79.790000000000006</v>
      </c>
      <c r="W7" s="322">
        <v>79.790000000000006</v>
      </c>
      <c r="X7" s="322">
        <v>199.31</v>
      </c>
      <c r="Y7" s="322">
        <v>199.31</v>
      </c>
    </row>
    <row r="8" spans="1:25">
      <c r="A8" s="311">
        <v>1</v>
      </c>
      <c r="B8" s="312">
        <v>2.5499999999999998</v>
      </c>
      <c r="C8" s="312">
        <v>2.5499999999999998</v>
      </c>
      <c r="D8" s="312"/>
      <c r="F8" s="312">
        <v>1.53</v>
      </c>
      <c r="G8" s="312">
        <v>1.53</v>
      </c>
      <c r="H8" s="312">
        <v>2.04</v>
      </c>
      <c r="I8" s="312">
        <v>2.04</v>
      </c>
      <c r="J8" s="312">
        <v>5.0999999999999996</v>
      </c>
      <c r="K8" s="312">
        <v>5.0999999999999996</v>
      </c>
      <c r="L8" s="312"/>
      <c r="M8" s="312"/>
      <c r="N8" s="312">
        <v>3.06</v>
      </c>
      <c r="O8" s="312">
        <v>3.06</v>
      </c>
      <c r="P8" s="312">
        <v>4.08</v>
      </c>
      <c r="Q8" s="312">
        <v>4.08</v>
      </c>
      <c r="R8" s="322">
        <v>797.69</v>
      </c>
      <c r="S8" s="322">
        <v>797.69</v>
      </c>
      <c r="T8" s="322">
        <v>66.44</v>
      </c>
      <c r="U8" s="322">
        <v>66.44</v>
      </c>
      <c r="V8" s="322">
        <v>79.790000000000006</v>
      </c>
      <c r="W8" s="322">
        <v>79.790000000000006</v>
      </c>
      <c r="X8" s="322">
        <v>199.31</v>
      </c>
      <c r="Y8" s="322">
        <v>199.31</v>
      </c>
    </row>
    <row r="9" spans="1:25">
      <c r="A9" s="311">
        <v>2</v>
      </c>
      <c r="B9" s="312">
        <v>2.5499999999999998</v>
      </c>
      <c r="C9" s="312">
        <v>2.5499999999999998</v>
      </c>
      <c r="D9" s="312"/>
      <c r="E9" s="312"/>
      <c r="F9" s="312">
        <v>1.53</v>
      </c>
      <c r="G9" s="312">
        <v>1.53</v>
      </c>
      <c r="H9" s="312">
        <v>2.04</v>
      </c>
      <c r="I9" s="312">
        <v>2.04</v>
      </c>
      <c r="J9" s="312">
        <v>5.0999999999999996</v>
      </c>
      <c r="K9" s="312">
        <v>5.0999999999999996</v>
      </c>
      <c r="L9" s="312"/>
      <c r="M9" s="312"/>
      <c r="N9" s="312">
        <v>3.06</v>
      </c>
      <c r="O9" s="312">
        <v>3.06</v>
      </c>
      <c r="P9" s="312">
        <v>4.08</v>
      </c>
      <c r="Q9" s="312">
        <v>4.08</v>
      </c>
      <c r="R9" s="322">
        <v>797.69</v>
      </c>
      <c r="S9" s="322">
        <v>797.69</v>
      </c>
      <c r="T9" s="322">
        <v>66.44</v>
      </c>
      <c r="U9" s="322">
        <v>66.44</v>
      </c>
      <c r="V9" s="322">
        <v>79.790000000000006</v>
      </c>
      <c r="W9" s="322">
        <v>79.790000000000006</v>
      </c>
      <c r="X9" s="322">
        <v>199.31</v>
      </c>
      <c r="Y9" s="322">
        <v>199.31</v>
      </c>
    </row>
    <row r="10" spans="1:25">
      <c r="A10" s="311">
        <v>3</v>
      </c>
      <c r="B10" s="312">
        <v>2.5499999999999998</v>
      </c>
      <c r="C10" s="312">
        <v>2.5499999999999998</v>
      </c>
      <c r="D10" s="312"/>
      <c r="E10" s="312"/>
      <c r="F10" s="312">
        <v>1.53</v>
      </c>
      <c r="G10" s="312">
        <v>1.53</v>
      </c>
      <c r="H10" s="312">
        <v>2.04</v>
      </c>
      <c r="I10" s="312">
        <v>2.04</v>
      </c>
      <c r="J10" s="312">
        <v>5.0999999999999996</v>
      </c>
      <c r="K10" s="312">
        <v>5.0999999999999996</v>
      </c>
      <c r="L10" s="312"/>
      <c r="M10" s="312"/>
      <c r="N10" s="312">
        <v>3.06</v>
      </c>
      <c r="O10" s="312">
        <v>3.06</v>
      </c>
      <c r="P10" s="312">
        <v>4.08</v>
      </c>
      <c r="Q10" s="312">
        <v>4.08</v>
      </c>
      <c r="R10" s="322">
        <v>797.69</v>
      </c>
      <c r="S10" s="322">
        <v>797.69</v>
      </c>
      <c r="T10" s="322">
        <v>66.44</v>
      </c>
      <c r="U10" s="322">
        <v>66.44</v>
      </c>
      <c r="V10" s="322">
        <v>79.790000000000006</v>
      </c>
      <c r="W10" s="322">
        <v>79.790000000000006</v>
      </c>
      <c r="X10" s="322">
        <v>199.31</v>
      </c>
      <c r="Y10" s="322">
        <v>199.31</v>
      </c>
    </row>
    <row r="11" spans="1:25">
      <c r="A11" s="311">
        <v>4</v>
      </c>
      <c r="B11" s="312">
        <v>2.5499999999999998</v>
      </c>
      <c r="C11" s="312">
        <v>2.5499999999999998</v>
      </c>
      <c r="D11" s="312"/>
      <c r="E11" s="312"/>
      <c r="F11" s="312">
        <v>1.53</v>
      </c>
      <c r="G11" s="312">
        <v>1.53</v>
      </c>
      <c r="H11" s="312">
        <v>2.04</v>
      </c>
      <c r="I11" s="312">
        <v>2.04</v>
      </c>
      <c r="J11" s="312">
        <v>5.0999999999999996</v>
      </c>
      <c r="K11" s="312">
        <v>5.0999999999999996</v>
      </c>
      <c r="L11" s="312"/>
      <c r="M11" s="312"/>
      <c r="N11" s="312">
        <v>3.06</v>
      </c>
      <c r="O11" s="312">
        <v>3.06</v>
      </c>
      <c r="P11" s="312">
        <v>4.08</v>
      </c>
      <c r="Q11" s="312">
        <v>4.08</v>
      </c>
      <c r="R11" s="322">
        <v>797.69</v>
      </c>
      <c r="S11" s="322">
        <v>797.69</v>
      </c>
      <c r="T11" s="322">
        <v>66.44</v>
      </c>
      <c r="U11" s="322">
        <v>66.44</v>
      </c>
      <c r="V11" s="322">
        <v>79.790000000000006</v>
      </c>
      <c r="W11" s="322">
        <v>79.790000000000006</v>
      </c>
      <c r="X11" s="322">
        <v>199.31</v>
      </c>
      <c r="Y11" s="322">
        <v>199.31</v>
      </c>
    </row>
    <row r="12" spans="1:25">
      <c r="A12" s="311">
        <v>5</v>
      </c>
      <c r="B12" s="312">
        <v>2.5499999999999998</v>
      </c>
      <c r="C12" s="312">
        <v>2.5499999999999998</v>
      </c>
      <c r="D12" s="312"/>
      <c r="E12" s="312"/>
      <c r="F12" s="312">
        <v>1.53</v>
      </c>
      <c r="G12" s="312">
        <v>1.53</v>
      </c>
      <c r="H12" s="312">
        <v>2.04</v>
      </c>
      <c r="I12" s="312">
        <v>2.04</v>
      </c>
      <c r="J12" s="312">
        <v>5.0999999999999996</v>
      </c>
      <c r="K12" s="312">
        <v>5.0999999999999996</v>
      </c>
      <c r="L12" s="312"/>
      <c r="M12" s="312"/>
      <c r="N12" s="312">
        <v>3.06</v>
      </c>
      <c r="O12" s="312">
        <v>3.06</v>
      </c>
      <c r="P12" s="312">
        <v>4.08</v>
      </c>
      <c r="Q12" s="312">
        <v>4.08</v>
      </c>
      <c r="R12" s="322">
        <v>797.69</v>
      </c>
      <c r="S12" s="322">
        <v>797.69</v>
      </c>
      <c r="T12" s="322">
        <v>66.44</v>
      </c>
      <c r="U12" s="322">
        <v>66.44</v>
      </c>
      <c r="V12" s="322">
        <v>79.790000000000006</v>
      </c>
      <c r="W12" s="322">
        <v>79.790000000000006</v>
      </c>
      <c r="X12" s="322">
        <v>199.31</v>
      </c>
      <c r="Y12" s="322">
        <v>199.31</v>
      </c>
    </row>
    <row r="13" spans="1:25">
      <c r="A13" s="311">
        <v>6</v>
      </c>
      <c r="B13" s="312">
        <v>2.5499999999999998</v>
      </c>
      <c r="C13" s="312">
        <v>2.5499999999999998</v>
      </c>
      <c r="D13" s="312"/>
      <c r="E13" s="312"/>
      <c r="F13" s="312">
        <v>1.53</v>
      </c>
      <c r="G13" s="312">
        <v>1.53</v>
      </c>
      <c r="H13" s="312">
        <v>2.04</v>
      </c>
      <c r="I13" s="312">
        <v>2.04</v>
      </c>
      <c r="J13" s="312">
        <v>5.0999999999999996</v>
      </c>
      <c r="K13" s="312">
        <v>5.0999999999999996</v>
      </c>
      <c r="L13" s="312"/>
      <c r="M13" s="312"/>
      <c r="N13" s="312">
        <v>3.06</v>
      </c>
      <c r="O13" s="312">
        <v>3.06</v>
      </c>
      <c r="P13" s="312">
        <v>4.08</v>
      </c>
      <c r="Q13" s="312">
        <v>4.08</v>
      </c>
      <c r="R13" s="322">
        <v>797.69</v>
      </c>
      <c r="S13" s="322">
        <v>797.69</v>
      </c>
      <c r="T13" s="322">
        <v>66.44</v>
      </c>
      <c r="U13" s="322">
        <v>66.44</v>
      </c>
      <c r="V13" s="322">
        <v>79.790000000000006</v>
      </c>
      <c r="W13" s="322">
        <v>79.790000000000006</v>
      </c>
      <c r="X13" s="322">
        <v>199.31</v>
      </c>
      <c r="Y13" s="322">
        <v>199.31</v>
      </c>
    </row>
    <row r="14" spans="1:25">
      <c r="A14" s="311">
        <v>7</v>
      </c>
      <c r="B14" s="312">
        <v>2.5499999999999998</v>
      </c>
      <c r="C14" s="312">
        <v>2.5499999999999998</v>
      </c>
      <c r="D14" s="312"/>
      <c r="E14" s="312"/>
      <c r="F14" s="312">
        <v>1.53</v>
      </c>
      <c r="G14" s="312">
        <v>1.53</v>
      </c>
      <c r="H14" s="312">
        <v>2.04</v>
      </c>
      <c r="I14" s="312">
        <v>2.04</v>
      </c>
      <c r="J14" s="312">
        <v>5.0999999999999996</v>
      </c>
      <c r="K14" s="312">
        <v>5.0999999999999996</v>
      </c>
      <c r="L14" s="312"/>
      <c r="M14" s="312"/>
      <c r="N14" s="312">
        <v>3.06</v>
      </c>
      <c r="O14" s="312">
        <v>3.06</v>
      </c>
      <c r="P14" s="312">
        <v>4.08</v>
      </c>
      <c r="Q14" s="312">
        <v>4.08</v>
      </c>
      <c r="R14" s="322">
        <v>797.69</v>
      </c>
      <c r="S14" s="322">
        <v>797.69</v>
      </c>
      <c r="T14" s="322">
        <v>66.44</v>
      </c>
      <c r="U14" s="322">
        <v>66.44</v>
      </c>
      <c r="V14" s="322">
        <v>79.790000000000006</v>
      </c>
      <c r="W14" s="322">
        <v>79.790000000000006</v>
      </c>
      <c r="X14" s="322">
        <v>199.31</v>
      </c>
      <c r="Y14" s="322">
        <v>199.31</v>
      </c>
    </row>
    <row r="15" spans="1:25">
      <c r="A15" s="311">
        <v>8</v>
      </c>
      <c r="B15" s="312">
        <v>2.5499999999999998</v>
      </c>
      <c r="C15" s="312">
        <v>2.5499999999999998</v>
      </c>
      <c r="D15" s="312"/>
      <c r="E15" s="312"/>
      <c r="F15" s="312">
        <v>1.53</v>
      </c>
      <c r="G15" s="312">
        <v>1.53</v>
      </c>
      <c r="H15" s="312">
        <v>2.04</v>
      </c>
      <c r="I15" s="312">
        <v>2.04</v>
      </c>
      <c r="J15" s="312">
        <v>5.0999999999999996</v>
      </c>
      <c r="K15" s="312">
        <v>5.0999999999999996</v>
      </c>
      <c r="L15" s="312"/>
      <c r="M15" s="312"/>
      <c r="N15" s="312">
        <v>3.06</v>
      </c>
      <c r="O15" s="312">
        <v>3.06</v>
      </c>
      <c r="P15" s="312">
        <v>4.08</v>
      </c>
      <c r="Q15" s="312">
        <v>4.08</v>
      </c>
      <c r="R15" s="322">
        <v>797.69</v>
      </c>
      <c r="S15" s="322">
        <v>797.69</v>
      </c>
      <c r="T15" s="322">
        <v>66.44</v>
      </c>
      <c r="U15" s="322">
        <v>66.44</v>
      </c>
      <c r="V15" s="322">
        <v>79.790000000000006</v>
      </c>
      <c r="W15" s="322">
        <v>79.790000000000006</v>
      </c>
      <c r="X15" s="322">
        <v>199.31</v>
      </c>
      <c r="Y15" s="322">
        <v>199.31</v>
      </c>
    </row>
    <row r="16" spans="1:25">
      <c r="A16" s="311">
        <v>9</v>
      </c>
      <c r="B16" s="312">
        <v>2.77</v>
      </c>
      <c r="C16" s="312">
        <v>2.77</v>
      </c>
      <c r="D16" s="312"/>
      <c r="E16" s="312"/>
      <c r="F16" s="312">
        <v>1.66</v>
      </c>
      <c r="G16" s="312">
        <v>1.66</v>
      </c>
      <c r="H16" s="312">
        <v>2.2200000000000002</v>
      </c>
      <c r="I16" s="312">
        <v>2.2200000000000002</v>
      </c>
      <c r="J16" s="312">
        <v>5.54</v>
      </c>
      <c r="K16" s="312">
        <v>5.54</v>
      </c>
      <c r="L16" s="312"/>
      <c r="M16" s="312"/>
      <c r="N16" s="312">
        <v>3.33</v>
      </c>
      <c r="O16" s="312">
        <v>3.33</v>
      </c>
      <c r="P16" s="312">
        <v>4.43</v>
      </c>
      <c r="Q16" s="312">
        <v>4.43</v>
      </c>
      <c r="R16" s="322">
        <v>825.48</v>
      </c>
      <c r="S16" s="322">
        <v>825.48</v>
      </c>
      <c r="T16" s="322">
        <v>68.83</v>
      </c>
      <c r="U16" s="322">
        <v>68.83</v>
      </c>
      <c r="V16" s="322">
        <v>82.51</v>
      </c>
      <c r="W16" s="322">
        <v>82.51</v>
      </c>
      <c r="X16" s="322">
        <v>206.49</v>
      </c>
      <c r="Y16" s="322">
        <v>206.49</v>
      </c>
    </row>
    <row r="17" spans="1:25">
      <c r="A17" s="311">
        <v>10</v>
      </c>
      <c r="B17" s="312">
        <v>3.12</v>
      </c>
      <c r="C17" s="312">
        <v>3.12</v>
      </c>
      <c r="D17" s="312"/>
      <c r="E17" s="312"/>
      <c r="F17" s="312">
        <v>1.87</v>
      </c>
      <c r="G17" s="312">
        <v>1.87</v>
      </c>
      <c r="H17" s="312">
        <v>2.5</v>
      </c>
      <c r="I17" s="312">
        <v>2.5</v>
      </c>
      <c r="J17" s="312">
        <v>6.24</v>
      </c>
      <c r="K17" s="312">
        <v>6.24</v>
      </c>
      <c r="L17" s="312"/>
      <c r="M17" s="312"/>
      <c r="N17" s="312">
        <v>3.74</v>
      </c>
      <c r="O17" s="312">
        <v>3.74</v>
      </c>
      <c r="P17" s="312">
        <v>4.99</v>
      </c>
      <c r="Q17" s="312">
        <v>4.99</v>
      </c>
      <c r="R17" s="322">
        <v>890.61</v>
      </c>
      <c r="S17" s="322">
        <v>890.61</v>
      </c>
      <c r="T17" s="322">
        <v>74.260000000000005</v>
      </c>
      <c r="U17" s="322">
        <v>74.260000000000005</v>
      </c>
      <c r="V17" s="322">
        <v>89.12</v>
      </c>
      <c r="W17" s="322">
        <v>89.12</v>
      </c>
      <c r="X17" s="322">
        <v>222.77</v>
      </c>
      <c r="Y17" s="322">
        <v>222.77</v>
      </c>
    </row>
    <row r="18" spans="1:25">
      <c r="A18" s="311">
        <v>11</v>
      </c>
      <c r="B18" s="312">
        <v>3.25</v>
      </c>
      <c r="C18" s="312">
        <v>3.25</v>
      </c>
      <c r="D18" s="312"/>
      <c r="E18" s="312"/>
      <c r="F18" s="312">
        <v>1.95</v>
      </c>
      <c r="G18" s="312">
        <v>1.95</v>
      </c>
      <c r="H18" s="312">
        <v>2.6</v>
      </c>
      <c r="I18" s="312">
        <v>2.6</v>
      </c>
      <c r="J18" s="312">
        <v>6.49</v>
      </c>
      <c r="K18" s="312">
        <v>6.49</v>
      </c>
      <c r="L18" s="312"/>
      <c r="M18" s="312"/>
      <c r="N18" s="312">
        <v>3.89</v>
      </c>
      <c r="O18" s="312">
        <v>3.89</v>
      </c>
      <c r="P18" s="312">
        <v>5.19</v>
      </c>
      <c r="Q18" s="312">
        <v>5.19</v>
      </c>
      <c r="R18" s="322">
        <v>955.75</v>
      </c>
      <c r="S18" s="322">
        <v>955.75</v>
      </c>
      <c r="T18" s="322">
        <v>79.680000000000007</v>
      </c>
      <c r="U18" s="322">
        <v>79.680000000000007</v>
      </c>
      <c r="V18" s="322">
        <v>95.64</v>
      </c>
      <c r="W18" s="322">
        <v>95.64</v>
      </c>
      <c r="X18" s="322">
        <v>239.05</v>
      </c>
      <c r="Y18" s="322">
        <v>239.05</v>
      </c>
    </row>
    <row r="19" spans="1:25">
      <c r="A19" s="311">
        <v>12</v>
      </c>
      <c r="B19" s="312">
        <v>3.47</v>
      </c>
      <c r="C19" s="312">
        <v>3.47</v>
      </c>
      <c r="D19" s="312"/>
      <c r="E19" s="312"/>
      <c r="F19" s="312">
        <v>2.08</v>
      </c>
      <c r="G19" s="312">
        <v>2.08</v>
      </c>
      <c r="H19" s="312">
        <v>2.77</v>
      </c>
      <c r="I19" s="312">
        <v>2.77</v>
      </c>
      <c r="J19" s="312">
        <v>6.93</v>
      </c>
      <c r="K19" s="312">
        <v>6.93</v>
      </c>
      <c r="L19" s="312"/>
      <c r="M19" s="312"/>
      <c r="N19" s="312">
        <v>4.16</v>
      </c>
      <c r="O19" s="312">
        <v>4.16</v>
      </c>
      <c r="P19" s="312">
        <v>5.55</v>
      </c>
      <c r="Q19" s="312">
        <v>5.55</v>
      </c>
      <c r="R19" s="322">
        <v>999.17</v>
      </c>
      <c r="S19" s="322">
        <v>999.17</v>
      </c>
      <c r="T19" s="322">
        <v>83.37</v>
      </c>
      <c r="U19" s="322">
        <v>83.37</v>
      </c>
      <c r="V19" s="322">
        <v>99.98</v>
      </c>
      <c r="W19" s="322">
        <v>99.98</v>
      </c>
      <c r="X19" s="322">
        <v>250.11</v>
      </c>
      <c r="Y19" s="322">
        <v>250.11</v>
      </c>
    </row>
    <row r="20" spans="1:25">
      <c r="A20" s="311">
        <v>13</v>
      </c>
      <c r="B20" s="312">
        <v>3.69</v>
      </c>
      <c r="C20" s="312">
        <v>3.69</v>
      </c>
      <c r="D20" s="312"/>
      <c r="E20" s="312"/>
      <c r="F20" s="312">
        <v>2.21</v>
      </c>
      <c r="G20" s="312">
        <v>2.21</v>
      </c>
      <c r="H20" s="312">
        <v>2.95</v>
      </c>
      <c r="I20" s="312">
        <v>2.95</v>
      </c>
      <c r="J20" s="312">
        <v>7.38</v>
      </c>
      <c r="K20" s="312">
        <v>7.38</v>
      </c>
      <c r="L20" s="312"/>
      <c r="M20" s="312"/>
      <c r="N20" s="312">
        <v>4.43</v>
      </c>
      <c r="O20" s="312">
        <v>4.43</v>
      </c>
      <c r="P20" s="312">
        <v>5.9</v>
      </c>
      <c r="Q20" s="312">
        <v>5.9</v>
      </c>
      <c r="R20" s="322">
        <v>1066.8</v>
      </c>
      <c r="S20" s="322">
        <v>1066.8</v>
      </c>
      <c r="T20" s="322">
        <v>89.02</v>
      </c>
      <c r="U20" s="322">
        <v>89.02</v>
      </c>
      <c r="V20" s="322">
        <v>106.71</v>
      </c>
      <c r="W20" s="322">
        <v>106.71</v>
      </c>
      <c r="X20" s="322">
        <v>267.06</v>
      </c>
      <c r="Y20" s="322">
        <v>267.06</v>
      </c>
    </row>
    <row r="21" spans="1:25">
      <c r="A21" s="311">
        <v>14</v>
      </c>
      <c r="B21" s="312">
        <v>3.94</v>
      </c>
      <c r="C21" s="312">
        <v>3.94</v>
      </c>
      <c r="D21" s="312"/>
      <c r="E21" s="312"/>
      <c r="F21" s="312">
        <v>2.36</v>
      </c>
      <c r="G21" s="312">
        <v>2.36</v>
      </c>
      <c r="H21" s="312">
        <v>3.15</v>
      </c>
      <c r="I21" s="312">
        <v>3.15</v>
      </c>
      <c r="J21" s="312">
        <v>7.88</v>
      </c>
      <c r="K21" s="312">
        <v>7.88</v>
      </c>
      <c r="L21" s="312"/>
      <c r="M21" s="312"/>
      <c r="N21" s="312">
        <v>4.7300000000000004</v>
      </c>
      <c r="O21" s="312">
        <v>4.7300000000000004</v>
      </c>
      <c r="P21" s="312">
        <v>6.31</v>
      </c>
      <c r="Q21" s="312">
        <v>6.31</v>
      </c>
      <c r="R21" s="322">
        <v>1130.74</v>
      </c>
      <c r="S21" s="322">
        <v>1130.74</v>
      </c>
      <c r="T21" s="322">
        <v>94.33</v>
      </c>
      <c r="U21" s="322">
        <v>94.33</v>
      </c>
      <c r="V21" s="322">
        <v>113</v>
      </c>
      <c r="W21" s="322">
        <v>113</v>
      </c>
      <c r="X21" s="322">
        <v>282.99</v>
      </c>
      <c r="Y21" s="322">
        <v>282.99</v>
      </c>
    </row>
    <row r="22" spans="1:25">
      <c r="A22" s="311">
        <v>15</v>
      </c>
      <c r="B22" s="312">
        <v>4.05</v>
      </c>
      <c r="C22" s="312">
        <v>4.05</v>
      </c>
      <c r="D22" s="312"/>
      <c r="E22" s="312"/>
      <c r="F22" s="312">
        <v>2.4300000000000002</v>
      </c>
      <c r="G22" s="312">
        <v>2.4300000000000002</v>
      </c>
      <c r="H22" s="312">
        <v>3.24</v>
      </c>
      <c r="I22" s="312">
        <v>3.24</v>
      </c>
      <c r="J22" s="312">
        <v>8.09</v>
      </c>
      <c r="K22" s="312">
        <v>8.09</v>
      </c>
      <c r="L22" s="312"/>
      <c r="M22" s="312"/>
      <c r="N22" s="312">
        <v>4.8600000000000003</v>
      </c>
      <c r="O22" s="312">
        <v>4.8600000000000003</v>
      </c>
      <c r="P22" s="312">
        <v>6.47</v>
      </c>
      <c r="Q22" s="312">
        <v>6.47</v>
      </c>
      <c r="R22" s="322">
        <v>1195.8699999999999</v>
      </c>
      <c r="S22" s="322">
        <v>1195.8699999999999</v>
      </c>
      <c r="T22" s="322">
        <v>99.77</v>
      </c>
      <c r="U22" s="322">
        <v>99.77</v>
      </c>
      <c r="V22" s="322">
        <v>119.52</v>
      </c>
      <c r="W22" s="322">
        <v>119.52</v>
      </c>
      <c r="X22" s="322">
        <v>299.3</v>
      </c>
      <c r="Y22" s="322">
        <v>299.3</v>
      </c>
    </row>
    <row r="23" spans="1:25">
      <c r="A23" s="311">
        <v>16</v>
      </c>
      <c r="B23" s="312">
        <v>4.28</v>
      </c>
      <c r="C23" s="312">
        <v>4.28</v>
      </c>
      <c r="D23" s="312"/>
      <c r="E23" s="312"/>
      <c r="F23" s="312">
        <v>2.57</v>
      </c>
      <c r="G23" s="312">
        <v>2.57</v>
      </c>
      <c r="H23" s="312">
        <v>3.42</v>
      </c>
      <c r="I23" s="312">
        <v>3.42</v>
      </c>
      <c r="J23" s="312">
        <v>8.56</v>
      </c>
      <c r="K23" s="312">
        <v>8.56</v>
      </c>
      <c r="L23" s="312"/>
      <c r="M23" s="312"/>
      <c r="N23" s="312">
        <v>5.13</v>
      </c>
      <c r="O23" s="312">
        <v>5.13</v>
      </c>
      <c r="P23" s="312">
        <v>6.85</v>
      </c>
      <c r="Q23" s="312">
        <v>6.85</v>
      </c>
      <c r="R23" s="322">
        <v>1259.82</v>
      </c>
      <c r="S23" s="322">
        <v>1259.82</v>
      </c>
      <c r="T23" s="322">
        <v>105.08</v>
      </c>
      <c r="U23" s="322">
        <v>105.08</v>
      </c>
      <c r="V23" s="322">
        <v>125.93</v>
      </c>
      <c r="W23" s="322">
        <v>125.93</v>
      </c>
      <c r="X23" s="322">
        <v>315.23</v>
      </c>
      <c r="Y23" s="322">
        <v>315.23</v>
      </c>
    </row>
    <row r="24" spans="1:25">
      <c r="A24" s="311">
        <v>17</v>
      </c>
      <c r="B24" s="312">
        <v>4.51</v>
      </c>
      <c r="C24" s="312">
        <v>4.51</v>
      </c>
      <c r="D24" s="312"/>
      <c r="E24" s="312"/>
      <c r="F24" s="312">
        <v>2.71</v>
      </c>
      <c r="G24" s="312">
        <v>2.71</v>
      </c>
      <c r="H24" s="312">
        <v>3.61</v>
      </c>
      <c r="I24" s="312">
        <v>3.61</v>
      </c>
      <c r="J24" s="312">
        <v>9.02</v>
      </c>
      <c r="K24" s="312">
        <v>9.02</v>
      </c>
      <c r="L24" s="312"/>
      <c r="M24" s="312"/>
      <c r="N24" s="312">
        <v>5.41</v>
      </c>
      <c r="O24" s="312">
        <v>5.41</v>
      </c>
      <c r="P24" s="312">
        <v>7.22</v>
      </c>
      <c r="Q24" s="312">
        <v>7.22</v>
      </c>
      <c r="R24" s="322">
        <v>1364.79</v>
      </c>
      <c r="S24" s="322">
        <v>1364.79</v>
      </c>
      <c r="T24" s="322">
        <v>113.77</v>
      </c>
      <c r="U24" s="322">
        <v>113.77</v>
      </c>
      <c r="V24" s="322">
        <v>136.34</v>
      </c>
      <c r="W24" s="322">
        <v>136.34</v>
      </c>
      <c r="X24" s="322">
        <v>341.31</v>
      </c>
      <c r="Y24" s="322">
        <v>341.31</v>
      </c>
    </row>
    <row r="25" spans="1:25">
      <c r="A25" s="311">
        <v>18</v>
      </c>
      <c r="B25" s="312">
        <v>4.62</v>
      </c>
      <c r="C25" s="312">
        <v>4.62</v>
      </c>
      <c r="D25" s="312"/>
      <c r="E25" s="312"/>
      <c r="F25" s="312">
        <v>2.77</v>
      </c>
      <c r="G25" s="312">
        <v>2.77</v>
      </c>
      <c r="H25" s="312">
        <v>3.69</v>
      </c>
      <c r="I25" s="312">
        <v>3.69</v>
      </c>
      <c r="J25" s="312">
        <v>9.23</v>
      </c>
      <c r="K25" s="312">
        <v>9.23</v>
      </c>
      <c r="L25" s="312"/>
      <c r="M25" s="312"/>
      <c r="N25" s="312">
        <v>5.54</v>
      </c>
      <c r="O25" s="312">
        <v>5.54</v>
      </c>
      <c r="P25" s="312">
        <v>7.38</v>
      </c>
      <c r="Q25" s="312">
        <v>7.38</v>
      </c>
      <c r="R25" s="322">
        <v>1392.47</v>
      </c>
      <c r="S25" s="322">
        <v>1392.47</v>
      </c>
      <c r="T25" s="322">
        <v>116.16</v>
      </c>
      <c r="U25" s="322">
        <v>116.16</v>
      </c>
      <c r="V25" s="322">
        <v>139.27000000000001</v>
      </c>
      <c r="W25" s="322">
        <v>139.27000000000001</v>
      </c>
      <c r="X25" s="322">
        <v>348.49</v>
      </c>
      <c r="Y25" s="322">
        <v>348.49</v>
      </c>
    </row>
    <row r="26" spans="1:25">
      <c r="A26" s="311">
        <v>19</v>
      </c>
      <c r="B26" s="312">
        <v>4.8600000000000003</v>
      </c>
      <c r="C26" s="312">
        <v>4.8600000000000003</v>
      </c>
      <c r="D26" s="312"/>
      <c r="E26" s="312"/>
      <c r="F26" s="312">
        <v>2.91</v>
      </c>
      <c r="G26" s="312">
        <v>2.91</v>
      </c>
      <c r="H26" s="312">
        <v>3.89</v>
      </c>
      <c r="I26" s="312">
        <v>3.89</v>
      </c>
      <c r="J26" s="312">
        <v>9.7200000000000006</v>
      </c>
      <c r="K26" s="312">
        <v>9.7200000000000006</v>
      </c>
      <c r="L26" s="312"/>
      <c r="M26" s="312"/>
      <c r="N26" s="312">
        <v>5.83</v>
      </c>
      <c r="O26" s="312">
        <v>5.83</v>
      </c>
      <c r="P26" s="312">
        <v>7.77</v>
      </c>
      <c r="Q26" s="312">
        <v>7.77</v>
      </c>
      <c r="R26" s="322">
        <v>1456.53</v>
      </c>
      <c r="S26" s="322">
        <v>1456.53</v>
      </c>
      <c r="T26" s="322">
        <v>121.47</v>
      </c>
      <c r="U26" s="322">
        <v>121.47</v>
      </c>
      <c r="V26" s="322">
        <v>145.68</v>
      </c>
      <c r="W26" s="322">
        <v>145.68</v>
      </c>
      <c r="X26" s="322">
        <v>364.42</v>
      </c>
      <c r="Y26" s="322">
        <v>364.42</v>
      </c>
    </row>
    <row r="27" spans="1:25">
      <c r="A27" s="311">
        <v>20</v>
      </c>
      <c r="B27" s="312">
        <v>4.96</v>
      </c>
      <c r="C27" s="312">
        <v>4.96</v>
      </c>
      <c r="D27" s="312"/>
      <c r="E27" s="312"/>
      <c r="F27" s="312">
        <v>2.98</v>
      </c>
      <c r="G27" s="312">
        <v>2.98</v>
      </c>
      <c r="H27" s="312">
        <v>3.97</v>
      </c>
      <c r="I27" s="312">
        <v>3.97</v>
      </c>
      <c r="J27" s="312">
        <v>9.93</v>
      </c>
      <c r="K27" s="312">
        <v>9.93</v>
      </c>
      <c r="L27" s="312"/>
      <c r="M27" s="312"/>
      <c r="N27" s="312">
        <v>5.96</v>
      </c>
      <c r="O27" s="312">
        <v>5.96</v>
      </c>
      <c r="P27" s="312">
        <v>7.94</v>
      </c>
      <c r="Q27" s="312">
        <v>7.94</v>
      </c>
      <c r="R27" s="322">
        <v>1522.85</v>
      </c>
      <c r="S27" s="322">
        <v>1522.85</v>
      </c>
      <c r="T27" s="322">
        <v>127.02</v>
      </c>
      <c r="U27" s="322">
        <v>127.02</v>
      </c>
      <c r="V27" s="322">
        <v>152.19</v>
      </c>
      <c r="W27" s="322">
        <v>152.19</v>
      </c>
      <c r="X27" s="322">
        <v>381.05</v>
      </c>
      <c r="Y27" s="322">
        <v>381.05</v>
      </c>
    </row>
    <row r="28" spans="1:25">
      <c r="A28" s="311">
        <v>21</v>
      </c>
      <c r="B28" s="312">
        <v>5.21</v>
      </c>
      <c r="C28" s="312">
        <v>5.21</v>
      </c>
      <c r="D28" s="312"/>
      <c r="E28" s="312"/>
      <c r="F28" s="312">
        <v>3.12</v>
      </c>
      <c r="G28" s="312">
        <v>3.12</v>
      </c>
      <c r="H28" s="312">
        <v>4.16</v>
      </c>
      <c r="I28" s="312">
        <v>4.16</v>
      </c>
      <c r="J28" s="312">
        <v>10.41</v>
      </c>
      <c r="K28" s="312">
        <v>10.41</v>
      </c>
      <c r="L28" s="312"/>
      <c r="M28" s="312"/>
      <c r="N28" s="312">
        <v>6.25</v>
      </c>
      <c r="O28" s="312">
        <v>6.25</v>
      </c>
      <c r="P28" s="312">
        <v>8.33</v>
      </c>
      <c r="Q28" s="312">
        <v>8.33</v>
      </c>
      <c r="R28" s="322">
        <v>1588.09</v>
      </c>
      <c r="S28" s="322">
        <v>1588.09</v>
      </c>
      <c r="T28" s="322">
        <v>132.44</v>
      </c>
      <c r="U28" s="322">
        <v>132.44</v>
      </c>
      <c r="V28" s="322">
        <v>158.82</v>
      </c>
      <c r="W28" s="322">
        <v>158.82</v>
      </c>
      <c r="X28" s="322">
        <v>397.33</v>
      </c>
      <c r="Y28" s="322">
        <v>397.33</v>
      </c>
    </row>
    <row r="29" spans="1:25">
      <c r="A29" s="311">
        <v>22</v>
      </c>
      <c r="B29" s="312">
        <v>5.31</v>
      </c>
      <c r="C29" s="312">
        <v>5.31</v>
      </c>
      <c r="D29" s="312"/>
      <c r="E29" s="312"/>
      <c r="F29" s="312">
        <v>3.19</v>
      </c>
      <c r="G29" s="312">
        <v>3.19</v>
      </c>
      <c r="H29" s="312">
        <v>4.25</v>
      </c>
      <c r="I29" s="312">
        <v>4.25</v>
      </c>
      <c r="J29" s="312">
        <v>10.62</v>
      </c>
      <c r="K29" s="312">
        <v>10.62</v>
      </c>
      <c r="L29" s="312"/>
      <c r="M29" s="312"/>
      <c r="N29" s="312">
        <v>6.37</v>
      </c>
      <c r="O29" s="312">
        <v>6.37</v>
      </c>
      <c r="P29" s="312">
        <v>8.5</v>
      </c>
      <c r="Q29" s="312">
        <v>8.5</v>
      </c>
      <c r="R29" s="322">
        <v>1616.97</v>
      </c>
      <c r="S29" s="322">
        <v>1616.97</v>
      </c>
      <c r="T29" s="322">
        <v>134.82</v>
      </c>
      <c r="U29" s="322">
        <v>134.82</v>
      </c>
      <c r="V29" s="322">
        <v>161.76</v>
      </c>
      <c r="W29" s="322">
        <v>161.76</v>
      </c>
      <c r="X29" s="322">
        <v>404.47</v>
      </c>
      <c r="Y29" s="322">
        <v>404.47</v>
      </c>
    </row>
    <row r="30" spans="1:25">
      <c r="A30" s="311">
        <v>23</v>
      </c>
      <c r="B30" s="312">
        <v>5.55</v>
      </c>
      <c r="C30" s="312">
        <v>5.55</v>
      </c>
      <c r="D30" s="312"/>
      <c r="E30" s="312"/>
      <c r="F30" s="312">
        <v>3.33</v>
      </c>
      <c r="G30" s="312">
        <v>3.33</v>
      </c>
      <c r="H30" s="312">
        <v>4.4400000000000004</v>
      </c>
      <c r="I30" s="312">
        <v>4.4400000000000004</v>
      </c>
      <c r="J30" s="312">
        <v>11.11</v>
      </c>
      <c r="K30" s="312">
        <v>11.11</v>
      </c>
      <c r="L30" s="312"/>
      <c r="M30" s="312"/>
      <c r="N30" s="312">
        <v>6.66</v>
      </c>
      <c r="O30" s="312">
        <v>6.66</v>
      </c>
      <c r="P30" s="312">
        <v>8.89</v>
      </c>
      <c r="Q30" s="312">
        <v>8.89</v>
      </c>
      <c r="R30" s="322">
        <v>1695.47</v>
      </c>
      <c r="S30" s="322">
        <v>1695.47</v>
      </c>
      <c r="T30" s="322">
        <v>141.22999999999999</v>
      </c>
      <c r="U30" s="322">
        <v>141.22999999999999</v>
      </c>
      <c r="V30" s="322">
        <v>169.57</v>
      </c>
      <c r="W30" s="322">
        <v>169.57</v>
      </c>
      <c r="X30" s="322">
        <v>423.7</v>
      </c>
      <c r="Y30" s="322">
        <v>423.7</v>
      </c>
    </row>
    <row r="31" spans="1:25">
      <c r="A31" s="311">
        <v>24</v>
      </c>
      <c r="B31" s="312">
        <v>5.66</v>
      </c>
      <c r="C31" s="312">
        <v>5.66</v>
      </c>
      <c r="D31" s="312"/>
      <c r="E31" s="312"/>
      <c r="F31" s="312">
        <v>3.4</v>
      </c>
      <c r="G31" s="312">
        <v>3.4</v>
      </c>
      <c r="H31" s="312">
        <v>4.53</v>
      </c>
      <c r="I31" s="312">
        <v>4.53</v>
      </c>
      <c r="J31" s="312">
        <v>11.32</v>
      </c>
      <c r="K31" s="312">
        <v>11.32</v>
      </c>
      <c r="L31" s="312"/>
      <c r="M31" s="312"/>
      <c r="N31" s="312">
        <v>6.79</v>
      </c>
      <c r="O31" s="312">
        <v>6.79</v>
      </c>
      <c r="P31" s="312">
        <v>9.0500000000000007</v>
      </c>
      <c r="Q31" s="312">
        <v>9.0500000000000007</v>
      </c>
      <c r="R31" s="322">
        <v>1725.53</v>
      </c>
      <c r="S31" s="322">
        <v>1725.53</v>
      </c>
      <c r="T31" s="322">
        <v>143.94999999999999</v>
      </c>
      <c r="U31" s="322">
        <v>143.94999999999999</v>
      </c>
      <c r="V31" s="322">
        <v>172.61</v>
      </c>
      <c r="W31" s="322">
        <v>172.61</v>
      </c>
      <c r="X31" s="322">
        <v>431.85</v>
      </c>
      <c r="Y31" s="322">
        <v>431.85</v>
      </c>
    </row>
    <row r="32" spans="1:25">
      <c r="A32" s="311">
        <v>25</v>
      </c>
      <c r="B32" s="312">
        <v>5.89</v>
      </c>
      <c r="C32" s="312">
        <v>5.89</v>
      </c>
      <c r="D32" s="312"/>
      <c r="E32" s="312"/>
      <c r="F32" s="312">
        <v>3.53</v>
      </c>
      <c r="G32" s="312">
        <v>3.53</v>
      </c>
      <c r="H32" s="312">
        <v>4.71</v>
      </c>
      <c r="I32" s="312">
        <v>4.71</v>
      </c>
      <c r="J32" s="312">
        <v>11.78</v>
      </c>
      <c r="K32" s="312">
        <v>11.78</v>
      </c>
      <c r="L32" s="312"/>
      <c r="M32" s="312"/>
      <c r="N32" s="312">
        <v>7.07</v>
      </c>
      <c r="O32" s="312">
        <v>7.07</v>
      </c>
      <c r="P32" s="312">
        <v>9.42</v>
      </c>
      <c r="Q32" s="312">
        <v>9.42</v>
      </c>
      <c r="R32" s="322">
        <v>1827.03</v>
      </c>
      <c r="S32" s="322">
        <v>1827.03</v>
      </c>
      <c r="T32" s="322">
        <v>152.19</v>
      </c>
      <c r="U32" s="322">
        <v>152.19</v>
      </c>
      <c r="V32" s="322">
        <v>182.7</v>
      </c>
      <c r="W32" s="322">
        <v>182.7</v>
      </c>
      <c r="X32" s="322">
        <v>456.57</v>
      </c>
      <c r="Y32" s="322">
        <v>456.57</v>
      </c>
    </row>
    <row r="33" spans="1:25">
      <c r="A33" s="311">
        <v>26</v>
      </c>
      <c r="B33" s="312">
        <v>6.24</v>
      </c>
      <c r="C33" s="312">
        <v>6.24</v>
      </c>
      <c r="D33" s="312"/>
      <c r="E33" s="312"/>
      <c r="F33" s="312">
        <v>3.74</v>
      </c>
      <c r="G33" s="312">
        <v>3.74</v>
      </c>
      <c r="H33" s="312">
        <v>4.99</v>
      </c>
      <c r="I33" s="312">
        <v>4.99</v>
      </c>
      <c r="J33" s="312">
        <v>12.48</v>
      </c>
      <c r="K33" s="312">
        <v>12.48</v>
      </c>
      <c r="L33" s="312"/>
      <c r="M33" s="312"/>
      <c r="N33" s="312">
        <v>7.49</v>
      </c>
      <c r="O33" s="312">
        <v>7.49</v>
      </c>
      <c r="P33" s="312">
        <v>9.98</v>
      </c>
      <c r="Q33" s="312">
        <v>9.98</v>
      </c>
      <c r="R33" s="322">
        <v>1929.51</v>
      </c>
      <c r="S33" s="322">
        <v>1929.51</v>
      </c>
      <c r="T33" s="322">
        <v>160.88</v>
      </c>
      <c r="U33" s="322">
        <v>160.88</v>
      </c>
      <c r="V33" s="322">
        <v>192.92</v>
      </c>
      <c r="W33" s="322">
        <v>192.92</v>
      </c>
      <c r="X33" s="322">
        <v>482.65</v>
      </c>
      <c r="Y33" s="322">
        <v>482.65</v>
      </c>
    </row>
    <row r="34" spans="1:25">
      <c r="A34" s="311">
        <v>27</v>
      </c>
      <c r="B34" s="312">
        <v>6.35</v>
      </c>
      <c r="C34" s="312">
        <v>6.35</v>
      </c>
      <c r="D34" s="312"/>
      <c r="E34" s="312"/>
      <c r="F34" s="312">
        <v>3.81</v>
      </c>
      <c r="G34" s="312">
        <v>3.81</v>
      </c>
      <c r="H34" s="312">
        <v>5.08</v>
      </c>
      <c r="I34" s="312">
        <v>5.08</v>
      </c>
      <c r="J34" s="312">
        <v>12.71</v>
      </c>
      <c r="K34" s="312">
        <v>12.71</v>
      </c>
      <c r="L34" s="312"/>
      <c r="M34" s="312"/>
      <c r="N34" s="312">
        <v>7.62</v>
      </c>
      <c r="O34" s="312">
        <v>7.62</v>
      </c>
      <c r="P34" s="312">
        <v>10.17</v>
      </c>
      <c r="Q34" s="312">
        <v>10.17</v>
      </c>
      <c r="R34" s="322">
        <v>1957.41</v>
      </c>
      <c r="S34" s="322">
        <v>1957.41</v>
      </c>
      <c r="T34" s="322">
        <v>163.05000000000001</v>
      </c>
      <c r="U34" s="322">
        <v>163.05000000000001</v>
      </c>
      <c r="V34" s="322">
        <v>195.73</v>
      </c>
      <c r="W34" s="322">
        <v>195.73</v>
      </c>
      <c r="X34" s="322">
        <v>489.16</v>
      </c>
      <c r="Y34" s="322">
        <v>489.16</v>
      </c>
    </row>
    <row r="35" spans="1:25">
      <c r="A35" s="311">
        <v>28</v>
      </c>
      <c r="B35" s="312">
        <v>6.59</v>
      </c>
      <c r="C35" s="312">
        <v>6.59</v>
      </c>
      <c r="D35" s="312"/>
      <c r="E35" s="312"/>
      <c r="F35" s="312">
        <v>3.95</v>
      </c>
      <c r="G35" s="312">
        <v>3.95</v>
      </c>
      <c r="H35" s="312">
        <v>5.27</v>
      </c>
      <c r="I35" s="312">
        <v>5.27</v>
      </c>
      <c r="J35" s="312">
        <v>13.17</v>
      </c>
      <c r="K35" s="312">
        <v>13.17</v>
      </c>
      <c r="L35" s="312"/>
      <c r="M35" s="312"/>
      <c r="N35" s="312">
        <v>7.9</v>
      </c>
      <c r="O35" s="312">
        <v>7.9</v>
      </c>
      <c r="P35" s="312">
        <v>10.54</v>
      </c>
      <c r="Q35" s="312">
        <v>10.54</v>
      </c>
      <c r="R35" s="322">
        <v>2061.09</v>
      </c>
      <c r="S35" s="322">
        <v>2061.09</v>
      </c>
      <c r="T35" s="322">
        <v>171.74</v>
      </c>
      <c r="U35" s="322">
        <v>171.74</v>
      </c>
      <c r="V35" s="322">
        <v>206.05</v>
      </c>
      <c r="W35" s="322">
        <v>206.05</v>
      </c>
      <c r="X35" s="322">
        <v>515.21</v>
      </c>
      <c r="Y35" s="322">
        <v>515.21</v>
      </c>
    </row>
    <row r="36" spans="1:25">
      <c r="A36" s="311">
        <v>29</v>
      </c>
      <c r="B36" s="312">
        <v>6.7</v>
      </c>
      <c r="C36" s="312">
        <v>6.7</v>
      </c>
      <c r="D36" s="312"/>
      <c r="E36" s="312"/>
      <c r="F36" s="312">
        <v>4.0199999999999996</v>
      </c>
      <c r="G36" s="312">
        <v>4.0199999999999996</v>
      </c>
      <c r="H36" s="312">
        <v>5.36</v>
      </c>
      <c r="I36" s="312">
        <v>5.36</v>
      </c>
      <c r="J36" s="312">
        <v>13.4</v>
      </c>
      <c r="K36" s="312">
        <v>13.4</v>
      </c>
      <c r="L36" s="312"/>
      <c r="M36" s="312"/>
      <c r="N36" s="312">
        <v>8.0399999999999991</v>
      </c>
      <c r="O36" s="312">
        <v>8.0399999999999991</v>
      </c>
      <c r="P36" s="312">
        <v>10.72</v>
      </c>
      <c r="Q36" s="312">
        <v>10.72</v>
      </c>
      <c r="R36" s="322">
        <v>2089.96</v>
      </c>
      <c r="S36" s="322">
        <v>2089.96</v>
      </c>
      <c r="T36" s="322">
        <v>174.13</v>
      </c>
      <c r="U36" s="322">
        <v>174.13</v>
      </c>
      <c r="V36" s="322">
        <v>208.98</v>
      </c>
      <c r="W36" s="322">
        <v>208.98</v>
      </c>
      <c r="X36" s="322">
        <v>522.39</v>
      </c>
      <c r="Y36" s="322">
        <v>522.39</v>
      </c>
    </row>
    <row r="37" spans="1:25">
      <c r="A37" s="311">
        <v>30</v>
      </c>
      <c r="B37" s="312">
        <v>6.93</v>
      </c>
      <c r="C37" s="312">
        <v>6.93</v>
      </c>
      <c r="D37" s="312"/>
      <c r="E37" s="312"/>
      <c r="F37" s="312">
        <v>4.16</v>
      </c>
      <c r="G37" s="312">
        <v>4.16</v>
      </c>
      <c r="H37" s="312">
        <v>5.55</v>
      </c>
      <c r="I37" s="312">
        <v>5.55</v>
      </c>
      <c r="J37" s="312">
        <v>13.87</v>
      </c>
      <c r="K37" s="312">
        <v>13.87</v>
      </c>
      <c r="L37" s="312"/>
      <c r="M37" s="312"/>
      <c r="N37" s="312">
        <v>8.32</v>
      </c>
      <c r="O37" s="312">
        <v>8.32</v>
      </c>
      <c r="P37" s="312">
        <v>11.09</v>
      </c>
      <c r="Q37" s="312">
        <v>11.09</v>
      </c>
      <c r="R37" s="322">
        <v>2192.66</v>
      </c>
      <c r="S37" s="322">
        <v>2192.66</v>
      </c>
      <c r="T37" s="322">
        <v>182.7</v>
      </c>
      <c r="U37" s="322">
        <v>182.7</v>
      </c>
      <c r="V37" s="322">
        <v>219.29</v>
      </c>
      <c r="W37" s="322">
        <v>219.29</v>
      </c>
      <c r="X37" s="322">
        <v>548.09</v>
      </c>
      <c r="Y37" s="322">
        <v>548.09</v>
      </c>
    </row>
    <row r="38" spans="1:25">
      <c r="A38" s="311">
        <v>31</v>
      </c>
      <c r="B38" s="312">
        <v>7.05</v>
      </c>
      <c r="C38" s="312">
        <v>7.05</v>
      </c>
      <c r="D38" s="312"/>
      <c r="E38" s="312"/>
      <c r="F38" s="312">
        <v>4.2300000000000004</v>
      </c>
      <c r="G38" s="312">
        <v>4.2300000000000004</v>
      </c>
      <c r="H38" s="312">
        <v>5.64</v>
      </c>
      <c r="I38" s="312">
        <v>5.64</v>
      </c>
      <c r="J38" s="312">
        <v>14.1</v>
      </c>
      <c r="K38" s="312">
        <v>14.1</v>
      </c>
      <c r="L38" s="312"/>
      <c r="M38" s="312"/>
      <c r="N38" s="312">
        <v>8.4600000000000009</v>
      </c>
      <c r="O38" s="312">
        <v>8.4600000000000009</v>
      </c>
      <c r="P38" s="312">
        <v>11.28</v>
      </c>
      <c r="Q38" s="312">
        <v>11.28</v>
      </c>
      <c r="R38" s="322">
        <v>2219.0300000000002</v>
      </c>
      <c r="S38" s="322">
        <v>2219.0300000000002</v>
      </c>
      <c r="T38" s="322">
        <v>184.98</v>
      </c>
      <c r="U38" s="322">
        <v>184.98</v>
      </c>
      <c r="V38" s="322">
        <v>221.89</v>
      </c>
      <c r="W38" s="322">
        <v>221.89</v>
      </c>
      <c r="X38" s="322">
        <v>554.95000000000005</v>
      </c>
      <c r="Y38" s="322">
        <v>554.95000000000005</v>
      </c>
    </row>
    <row r="39" spans="1:25">
      <c r="A39" s="311">
        <v>32</v>
      </c>
      <c r="B39" s="312">
        <v>7.28</v>
      </c>
      <c r="C39" s="312">
        <v>7.28</v>
      </c>
      <c r="D39" s="312"/>
      <c r="E39" s="312"/>
      <c r="F39" s="312">
        <v>4.37</v>
      </c>
      <c r="G39" s="312">
        <v>4.37</v>
      </c>
      <c r="H39" s="312">
        <v>5.83</v>
      </c>
      <c r="I39" s="312">
        <v>5.83</v>
      </c>
      <c r="J39" s="312">
        <v>14.56</v>
      </c>
      <c r="K39" s="312">
        <v>14.56</v>
      </c>
      <c r="L39" s="312"/>
      <c r="M39" s="312"/>
      <c r="N39" s="312">
        <v>8.74</v>
      </c>
      <c r="O39" s="312">
        <v>8.74</v>
      </c>
      <c r="P39" s="312">
        <v>11.65</v>
      </c>
      <c r="Q39" s="312">
        <v>11.65</v>
      </c>
      <c r="R39" s="322">
        <v>2284.2800000000002</v>
      </c>
      <c r="S39" s="322">
        <v>2284.2800000000002</v>
      </c>
      <c r="T39" s="322">
        <v>190.41</v>
      </c>
      <c r="U39" s="322">
        <v>190.41</v>
      </c>
      <c r="V39" s="322">
        <v>228.51</v>
      </c>
      <c r="W39" s="322">
        <v>228.51</v>
      </c>
      <c r="X39" s="322">
        <v>571.23</v>
      </c>
      <c r="Y39" s="322">
        <v>571.23</v>
      </c>
    </row>
    <row r="40" spans="1:25">
      <c r="A40" s="311">
        <v>33</v>
      </c>
      <c r="B40" s="312">
        <v>7.51</v>
      </c>
      <c r="C40" s="312">
        <v>7.51</v>
      </c>
      <c r="D40" s="312"/>
      <c r="E40" s="312"/>
      <c r="F40" s="312">
        <v>4.51</v>
      </c>
      <c r="G40" s="312">
        <v>4.51</v>
      </c>
      <c r="H40" s="312">
        <v>6.01</v>
      </c>
      <c r="I40" s="312">
        <v>6.01</v>
      </c>
      <c r="J40" s="312">
        <v>15.03</v>
      </c>
      <c r="K40" s="312">
        <v>15.03</v>
      </c>
      <c r="L40" s="312"/>
      <c r="M40" s="312"/>
      <c r="N40" s="312">
        <v>9.02</v>
      </c>
      <c r="O40" s="312">
        <v>9.02</v>
      </c>
      <c r="P40" s="312">
        <v>12.02</v>
      </c>
      <c r="Q40" s="312">
        <v>12.02</v>
      </c>
      <c r="R40" s="322">
        <v>2365.0500000000002</v>
      </c>
      <c r="S40" s="322">
        <v>2365.0500000000002</v>
      </c>
      <c r="T40" s="322">
        <v>197.03</v>
      </c>
      <c r="U40" s="322">
        <v>197.03</v>
      </c>
      <c r="V40" s="322">
        <v>236.55</v>
      </c>
      <c r="W40" s="322">
        <v>236.55</v>
      </c>
      <c r="X40" s="322">
        <v>591.08000000000004</v>
      </c>
      <c r="Y40" s="322">
        <v>591.08000000000004</v>
      </c>
    </row>
    <row r="41" spans="1:25">
      <c r="A41" s="311">
        <v>34</v>
      </c>
      <c r="B41" s="312">
        <v>7.63</v>
      </c>
      <c r="C41" s="312">
        <v>7.63</v>
      </c>
      <c r="D41" s="312"/>
      <c r="E41" s="312"/>
      <c r="F41" s="312">
        <v>4.58</v>
      </c>
      <c r="G41" s="312">
        <v>4.58</v>
      </c>
      <c r="H41" s="312">
        <v>6.1</v>
      </c>
      <c r="I41" s="312">
        <v>6.1</v>
      </c>
      <c r="J41" s="312">
        <v>15.26</v>
      </c>
      <c r="K41" s="312">
        <v>15.26</v>
      </c>
      <c r="L41" s="312"/>
      <c r="M41" s="312"/>
      <c r="N41" s="312">
        <v>9.15</v>
      </c>
      <c r="O41" s="312">
        <v>9.15</v>
      </c>
      <c r="P41" s="312">
        <v>12.21</v>
      </c>
      <c r="Q41" s="312">
        <v>12.21</v>
      </c>
      <c r="R41" s="322">
        <v>2392.94</v>
      </c>
      <c r="S41" s="322">
        <v>2392.94</v>
      </c>
      <c r="T41" s="322">
        <v>199.53</v>
      </c>
      <c r="U41" s="322">
        <v>199.53</v>
      </c>
      <c r="V41" s="322">
        <v>239.38</v>
      </c>
      <c r="W41" s="322">
        <v>239.38</v>
      </c>
      <c r="X41" s="322">
        <v>598.6</v>
      </c>
      <c r="Y41" s="322">
        <v>598.6</v>
      </c>
    </row>
    <row r="42" spans="1:25">
      <c r="A42" s="311">
        <v>35</v>
      </c>
      <c r="B42" s="312">
        <v>7.86</v>
      </c>
      <c r="C42" s="312">
        <v>7.86</v>
      </c>
      <c r="D42" s="312"/>
      <c r="E42" s="312"/>
      <c r="F42" s="312">
        <v>4.72</v>
      </c>
      <c r="G42" s="312">
        <v>4.72</v>
      </c>
      <c r="H42" s="312">
        <v>6.29</v>
      </c>
      <c r="I42" s="312">
        <v>6.29</v>
      </c>
      <c r="J42" s="312">
        <v>15.72</v>
      </c>
      <c r="K42" s="312">
        <v>15.72</v>
      </c>
      <c r="L42" s="312"/>
      <c r="M42" s="312"/>
      <c r="N42" s="312">
        <v>9.43</v>
      </c>
      <c r="O42" s="312">
        <v>9.43</v>
      </c>
      <c r="P42" s="312">
        <v>12.58</v>
      </c>
      <c r="Q42" s="312">
        <v>12.58</v>
      </c>
      <c r="R42" s="322">
        <v>2495.5300000000002</v>
      </c>
      <c r="S42" s="322">
        <v>2495.5300000000002</v>
      </c>
      <c r="T42" s="322">
        <v>208</v>
      </c>
      <c r="U42" s="322">
        <v>208</v>
      </c>
      <c r="V42" s="322">
        <v>249.47</v>
      </c>
      <c r="W42" s="322">
        <v>249.47</v>
      </c>
      <c r="X42" s="322">
        <v>623.99</v>
      </c>
      <c r="Y42" s="322">
        <v>623.99</v>
      </c>
    </row>
    <row r="43" spans="1:25">
      <c r="A43" s="311">
        <v>36</v>
      </c>
      <c r="B43" s="312">
        <v>7.98</v>
      </c>
      <c r="C43" s="312">
        <v>7.98</v>
      </c>
      <c r="D43" s="312"/>
      <c r="E43" s="312"/>
      <c r="F43" s="312">
        <v>4.79</v>
      </c>
      <c r="G43" s="312">
        <v>4.79</v>
      </c>
      <c r="H43" s="312">
        <v>6.38</v>
      </c>
      <c r="I43" s="312">
        <v>6.38</v>
      </c>
      <c r="J43" s="312">
        <v>15.95</v>
      </c>
      <c r="K43" s="312">
        <v>15.95</v>
      </c>
      <c r="L43" s="312"/>
      <c r="M43" s="312"/>
      <c r="N43" s="312">
        <v>9.57</v>
      </c>
      <c r="O43" s="312">
        <v>9.57</v>
      </c>
      <c r="P43" s="312">
        <v>12.76</v>
      </c>
      <c r="Q43" s="312">
        <v>12.76</v>
      </c>
      <c r="R43" s="322">
        <v>2524.52</v>
      </c>
      <c r="S43" s="322">
        <v>2524.52</v>
      </c>
      <c r="T43" s="322">
        <v>210.28</v>
      </c>
      <c r="U43" s="322">
        <v>210.28</v>
      </c>
      <c r="V43" s="322">
        <v>252.4</v>
      </c>
      <c r="W43" s="322">
        <v>252.4</v>
      </c>
      <c r="X43" s="322">
        <v>630.85</v>
      </c>
      <c r="Y43" s="322">
        <v>630.85</v>
      </c>
    </row>
    <row r="44" spans="1:25">
      <c r="A44" s="311">
        <v>37</v>
      </c>
      <c r="B44" s="312">
        <v>8.32</v>
      </c>
      <c r="C44" s="312">
        <v>8.32</v>
      </c>
      <c r="D44" s="312"/>
      <c r="E44" s="312"/>
      <c r="F44" s="312">
        <v>4.99</v>
      </c>
      <c r="G44" s="312">
        <v>4.99</v>
      </c>
      <c r="H44" s="312">
        <v>6.66</v>
      </c>
      <c r="I44" s="312">
        <v>6.66</v>
      </c>
      <c r="J44" s="312">
        <v>16.649999999999999</v>
      </c>
      <c r="K44" s="312">
        <v>16.649999999999999</v>
      </c>
      <c r="L44" s="312"/>
      <c r="M44" s="312"/>
      <c r="N44" s="312">
        <v>9.99</v>
      </c>
      <c r="O44" s="312">
        <v>9.99</v>
      </c>
      <c r="P44" s="312">
        <v>13.32</v>
      </c>
      <c r="Q44" s="312">
        <v>13.32</v>
      </c>
      <c r="R44" s="322">
        <v>2589.5500000000002</v>
      </c>
      <c r="S44" s="322">
        <v>2589.5500000000002</v>
      </c>
      <c r="T44" s="322">
        <v>215.71</v>
      </c>
      <c r="U44" s="322">
        <v>215.71</v>
      </c>
      <c r="V44" s="322">
        <v>258.91000000000003</v>
      </c>
      <c r="W44" s="322">
        <v>258.91000000000003</v>
      </c>
      <c r="X44" s="322">
        <v>647.13</v>
      </c>
      <c r="Y44" s="322">
        <v>647.13</v>
      </c>
    </row>
    <row r="45" spans="1:25">
      <c r="A45" s="311">
        <v>38</v>
      </c>
      <c r="B45" s="312">
        <v>8.56</v>
      </c>
      <c r="C45" s="312">
        <v>8.56</v>
      </c>
      <c r="D45" s="312"/>
      <c r="E45" s="312"/>
      <c r="F45" s="312">
        <v>5.13</v>
      </c>
      <c r="G45" s="312">
        <v>5.13</v>
      </c>
      <c r="H45" s="312">
        <v>6.85</v>
      </c>
      <c r="I45" s="312">
        <v>6.85</v>
      </c>
      <c r="J45" s="312">
        <v>17.11</v>
      </c>
      <c r="K45" s="312">
        <v>17.11</v>
      </c>
      <c r="L45" s="312"/>
      <c r="M45" s="312"/>
      <c r="N45" s="312">
        <v>10.27</v>
      </c>
      <c r="O45" s="312">
        <v>10.27</v>
      </c>
      <c r="P45" s="312">
        <v>13.69</v>
      </c>
      <c r="Q45" s="312">
        <v>13.69</v>
      </c>
      <c r="R45" s="322">
        <v>2653.6</v>
      </c>
      <c r="S45" s="322">
        <v>2653.6</v>
      </c>
      <c r="T45" s="322">
        <v>221.14</v>
      </c>
      <c r="U45" s="322">
        <v>221.14</v>
      </c>
      <c r="V45" s="322">
        <v>265.32</v>
      </c>
      <c r="W45" s="322">
        <v>265.32</v>
      </c>
      <c r="X45" s="322">
        <v>663.41</v>
      </c>
      <c r="Y45" s="322">
        <v>663.41</v>
      </c>
    </row>
    <row r="46" spans="1:25">
      <c r="A46" s="311">
        <v>39</v>
      </c>
      <c r="B46" s="312">
        <v>8.7799999999999994</v>
      </c>
      <c r="C46" s="312">
        <v>8.7799999999999994</v>
      </c>
      <c r="D46" s="312"/>
      <c r="E46" s="312"/>
      <c r="F46" s="312">
        <v>5.27</v>
      </c>
      <c r="G46" s="312">
        <v>5.27</v>
      </c>
      <c r="H46" s="312">
        <v>7.02</v>
      </c>
      <c r="I46" s="312">
        <v>7.02</v>
      </c>
      <c r="J46" s="312">
        <v>17.559999999999999</v>
      </c>
      <c r="K46" s="312">
        <v>17.559999999999999</v>
      </c>
      <c r="L46" s="312"/>
      <c r="M46" s="312"/>
      <c r="N46" s="312">
        <v>10.53</v>
      </c>
      <c r="O46" s="312">
        <v>10.53</v>
      </c>
      <c r="P46" s="312">
        <v>14.04</v>
      </c>
      <c r="Q46" s="312">
        <v>14.04</v>
      </c>
      <c r="R46" s="322">
        <v>2718.62</v>
      </c>
      <c r="S46" s="322">
        <v>2718.62</v>
      </c>
      <c r="T46" s="322">
        <v>226.56</v>
      </c>
      <c r="U46" s="322">
        <v>226.56</v>
      </c>
      <c r="V46" s="322">
        <v>271.83</v>
      </c>
      <c r="W46" s="322">
        <v>271.83</v>
      </c>
      <c r="X46" s="322">
        <v>679.69</v>
      </c>
      <c r="Y46" s="322">
        <v>679.69</v>
      </c>
    </row>
    <row r="47" spans="1:25">
      <c r="A47" s="311">
        <v>40</v>
      </c>
      <c r="B47" s="312">
        <v>8.89</v>
      </c>
      <c r="C47" s="312">
        <v>8.89</v>
      </c>
      <c r="D47" s="312"/>
      <c r="E47" s="312"/>
      <c r="F47" s="312">
        <v>5.34</v>
      </c>
      <c r="G47" s="312">
        <v>5.34</v>
      </c>
      <c r="H47" s="312">
        <v>7.11</v>
      </c>
      <c r="I47" s="312">
        <v>7.11</v>
      </c>
      <c r="J47" s="312">
        <v>17.79</v>
      </c>
      <c r="K47" s="312">
        <v>17.79</v>
      </c>
      <c r="L47" s="312"/>
      <c r="M47" s="312"/>
      <c r="N47" s="312">
        <v>10.67</v>
      </c>
      <c r="O47" s="312">
        <v>10.67</v>
      </c>
      <c r="P47" s="312">
        <v>14.23</v>
      </c>
      <c r="Q47" s="312">
        <v>14.23</v>
      </c>
      <c r="R47" s="322">
        <v>2786.26</v>
      </c>
      <c r="S47" s="322">
        <v>2786.26</v>
      </c>
      <c r="T47" s="322">
        <v>232.11</v>
      </c>
      <c r="U47" s="322">
        <v>232.11</v>
      </c>
      <c r="V47" s="322">
        <v>278.67</v>
      </c>
      <c r="W47" s="322">
        <v>278.67</v>
      </c>
      <c r="X47" s="322">
        <v>696.32</v>
      </c>
      <c r="Y47" s="322">
        <v>696.32</v>
      </c>
    </row>
    <row r="48" spans="1:25">
      <c r="A48" s="311">
        <v>41</v>
      </c>
      <c r="B48" s="312">
        <v>9.14</v>
      </c>
      <c r="C48" s="312">
        <v>9.14</v>
      </c>
      <c r="D48" s="312"/>
      <c r="E48" s="312"/>
      <c r="F48" s="312">
        <v>5.48</v>
      </c>
      <c r="G48" s="312">
        <v>5.48</v>
      </c>
      <c r="H48" s="312">
        <v>7.31</v>
      </c>
      <c r="I48" s="312">
        <v>7.31</v>
      </c>
      <c r="J48" s="312">
        <v>18.27</v>
      </c>
      <c r="K48" s="312">
        <v>18.27</v>
      </c>
      <c r="L48" s="312"/>
      <c r="M48" s="312"/>
      <c r="N48" s="312">
        <v>10.96</v>
      </c>
      <c r="O48" s="312">
        <v>10.96</v>
      </c>
      <c r="P48" s="312">
        <v>14.62</v>
      </c>
      <c r="Q48" s="312">
        <v>14.62</v>
      </c>
      <c r="R48" s="322">
        <v>2829.03</v>
      </c>
      <c r="S48" s="322">
        <v>2829.03</v>
      </c>
      <c r="T48" s="322">
        <v>235.9</v>
      </c>
      <c r="U48" s="322">
        <v>235.9</v>
      </c>
      <c r="V48" s="322">
        <v>282.91000000000003</v>
      </c>
      <c r="W48" s="322">
        <v>282.91000000000003</v>
      </c>
      <c r="X48" s="322">
        <v>707.7</v>
      </c>
      <c r="Y48" s="322">
        <v>707.7</v>
      </c>
    </row>
    <row r="49" spans="1:25">
      <c r="A49" s="311">
        <v>42</v>
      </c>
      <c r="B49" s="312">
        <v>9.3699999999999992</v>
      </c>
      <c r="C49" s="312">
        <v>9.3699999999999992</v>
      </c>
      <c r="D49" s="312"/>
      <c r="E49" s="312"/>
      <c r="F49" s="312">
        <v>5.62</v>
      </c>
      <c r="G49" s="312">
        <v>5.62</v>
      </c>
      <c r="H49" s="312">
        <v>7.49</v>
      </c>
      <c r="I49" s="312">
        <v>7.49</v>
      </c>
      <c r="J49" s="312">
        <v>18.739999999999998</v>
      </c>
      <c r="K49" s="312">
        <v>18.739999999999998</v>
      </c>
      <c r="L49" s="312"/>
      <c r="M49" s="312"/>
      <c r="N49" s="312">
        <v>11.24</v>
      </c>
      <c r="O49" s="312">
        <v>11.24</v>
      </c>
      <c r="P49" s="312">
        <v>14.99</v>
      </c>
      <c r="Q49" s="312">
        <v>14.99</v>
      </c>
      <c r="R49" s="322">
        <v>2895.78</v>
      </c>
      <c r="S49" s="322">
        <v>2895.78</v>
      </c>
      <c r="T49" s="322">
        <v>241.32</v>
      </c>
      <c r="U49" s="322">
        <v>241.32</v>
      </c>
      <c r="V49" s="322">
        <v>289.52</v>
      </c>
      <c r="W49" s="322">
        <v>289.52</v>
      </c>
      <c r="X49" s="322">
        <v>723.95</v>
      </c>
      <c r="Y49" s="322">
        <v>723.95</v>
      </c>
    </row>
    <row r="50" spans="1:25">
      <c r="A50" s="311">
        <v>43</v>
      </c>
      <c r="B50" s="312">
        <v>9.4700000000000006</v>
      </c>
      <c r="C50" s="312">
        <v>9.4700000000000006</v>
      </c>
      <c r="D50" s="312"/>
      <c r="E50" s="312"/>
      <c r="F50" s="312">
        <v>5.68</v>
      </c>
      <c r="G50" s="312">
        <v>5.68</v>
      </c>
      <c r="H50" s="312">
        <v>7.58</v>
      </c>
      <c r="I50" s="312">
        <v>7.58</v>
      </c>
      <c r="J50" s="312">
        <v>18.95</v>
      </c>
      <c r="K50" s="312">
        <v>18.95</v>
      </c>
      <c r="L50" s="312"/>
      <c r="M50" s="312"/>
      <c r="N50" s="312">
        <v>11.37</v>
      </c>
      <c r="O50" s="312">
        <v>11.37</v>
      </c>
      <c r="P50" s="312">
        <v>15.16</v>
      </c>
      <c r="Q50" s="312">
        <v>15.16</v>
      </c>
      <c r="R50" s="322">
        <v>2965.16</v>
      </c>
      <c r="S50" s="322">
        <v>2965.16</v>
      </c>
      <c r="T50" s="322">
        <v>247.08</v>
      </c>
      <c r="U50" s="322">
        <v>247.08</v>
      </c>
      <c r="V50" s="322">
        <v>296.48</v>
      </c>
      <c r="W50" s="322">
        <v>296.48</v>
      </c>
      <c r="X50" s="322">
        <v>741.24</v>
      </c>
      <c r="Y50" s="322">
        <v>741.24</v>
      </c>
    </row>
    <row r="51" spans="1:25">
      <c r="A51" s="311">
        <v>44</v>
      </c>
      <c r="B51" s="312">
        <v>9.6999999999999993</v>
      </c>
      <c r="C51" s="312">
        <v>9.6999999999999993</v>
      </c>
      <c r="D51" s="312"/>
      <c r="E51" s="312"/>
      <c r="F51" s="312">
        <v>5.82</v>
      </c>
      <c r="G51" s="312">
        <v>5.82</v>
      </c>
      <c r="H51" s="312">
        <v>7.76</v>
      </c>
      <c r="I51" s="312">
        <v>7.76</v>
      </c>
      <c r="J51" s="312">
        <v>19.41</v>
      </c>
      <c r="K51" s="312">
        <v>19.41</v>
      </c>
      <c r="L51" s="312"/>
      <c r="M51" s="312"/>
      <c r="N51" s="312">
        <v>11.65</v>
      </c>
      <c r="O51" s="312">
        <v>11.65</v>
      </c>
      <c r="P51" s="312">
        <v>15.53</v>
      </c>
      <c r="Q51" s="312">
        <v>15.53</v>
      </c>
      <c r="R51" s="322">
        <v>3007.71</v>
      </c>
      <c r="S51" s="322">
        <v>3007.71</v>
      </c>
      <c r="T51" s="322">
        <v>250.66</v>
      </c>
      <c r="U51" s="322">
        <v>250.66</v>
      </c>
      <c r="V51" s="322">
        <v>300.70999999999998</v>
      </c>
      <c r="W51" s="322">
        <v>300.70999999999998</v>
      </c>
      <c r="X51" s="322">
        <v>751.99</v>
      </c>
      <c r="Y51" s="322">
        <v>751.99</v>
      </c>
    </row>
    <row r="52" spans="1:25">
      <c r="A52" s="311">
        <v>45</v>
      </c>
      <c r="B52" s="312">
        <v>9.83</v>
      </c>
      <c r="C52" s="312">
        <v>9.83</v>
      </c>
      <c r="D52" s="312"/>
      <c r="E52" s="312"/>
      <c r="F52" s="312">
        <v>5.9</v>
      </c>
      <c r="G52" s="312">
        <v>5.9</v>
      </c>
      <c r="H52" s="312">
        <v>7.87</v>
      </c>
      <c r="I52" s="312">
        <v>7.87</v>
      </c>
      <c r="J52" s="312">
        <v>19.66</v>
      </c>
      <c r="K52" s="312">
        <v>19.66</v>
      </c>
      <c r="L52" s="312"/>
      <c r="M52" s="312"/>
      <c r="N52" s="312">
        <v>11.8</v>
      </c>
      <c r="O52" s="312">
        <v>11.8</v>
      </c>
      <c r="P52" s="312">
        <v>15.73</v>
      </c>
      <c r="Q52" s="312">
        <v>15.73</v>
      </c>
      <c r="R52" s="322">
        <v>3074.58</v>
      </c>
      <c r="S52" s="322">
        <v>3074.58</v>
      </c>
      <c r="T52" s="322">
        <v>256.3</v>
      </c>
      <c r="U52" s="322">
        <v>256.3</v>
      </c>
      <c r="V52" s="322">
        <v>307.44</v>
      </c>
      <c r="W52" s="322">
        <v>307.44</v>
      </c>
      <c r="X52" s="322">
        <v>768.9</v>
      </c>
      <c r="Y52" s="322">
        <v>768.9</v>
      </c>
    </row>
    <row r="53" spans="1:25">
      <c r="A53" s="311">
        <v>46</v>
      </c>
      <c r="B53" s="312">
        <v>10.050000000000001</v>
      </c>
      <c r="C53" s="312">
        <v>10.050000000000001</v>
      </c>
      <c r="D53" s="312"/>
      <c r="E53" s="312"/>
      <c r="F53" s="312">
        <v>6.03</v>
      </c>
      <c r="G53" s="312">
        <v>6.03</v>
      </c>
      <c r="H53" s="312">
        <v>8.0399999999999991</v>
      </c>
      <c r="I53" s="312">
        <v>8.0399999999999991</v>
      </c>
      <c r="J53" s="312">
        <v>20.11</v>
      </c>
      <c r="K53" s="312">
        <v>20.11</v>
      </c>
      <c r="L53" s="312"/>
      <c r="M53" s="312"/>
      <c r="N53" s="312">
        <v>12.06</v>
      </c>
      <c r="O53" s="312">
        <v>12.06</v>
      </c>
      <c r="P53" s="312">
        <v>16.079999999999998</v>
      </c>
      <c r="Q53" s="312">
        <v>16.079999999999998</v>
      </c>
      <c r="R53" s="322">
        <v>3142.53</v>
      </c>
      <c r="S53" s="322">
        <v>3142.53</v>
      </c>
      <c r="T53" s="322">
        <v>261.83999999999997</v>
      </c>
      <c r="U53" s="322">
        <v>261.83999999999997</v>
      </c>
      <c r="V53" s="322">
        <v>314.27999999999997</v>
      </c>
      <c r="W53" s="322">
        <v>314.27999999999997</v>
      </c>
      <c r="X53" s="322">
        <v>785.53</v>
      </c>
      <c r="Y53" s="322">
        <v>785.53</v>
      </c>
    </row>
    <row r="54" spans="1:25">
      <c r="A54" s="311">
        <v>47</v>
      </c>
      <c r="B54" s="312">
        <v>10.28</v>
      </c>
      <c r="C54" s="312">
        <v>10.28</v>
      </c>
      <c r="D54" s="312"/>
      <c r="E54" s="312"/>
      <c r="F54" s="312">
        <v>6.17</v>
      </c>
      <c r="G54" s="312">
        <v>6.17</v>
      </c>
      <c r="H54" s="312">
        <v>8.23</v>
      </c>
      <c r="I54" s="312">
        <v>8.23</v>
      </c>
      <c r="J54" s="312">
        <v>20.57</v>
      </c>
      <c r="K54" s="312">
        <v>20.57</v>
      </c>
      <c r="L54" s="312"/>
      <c r="M54" s="312"/>
      <c r="N54" s="312">
        <v>12.34</v>
      </c>
      <c r="O54" s="312">
        <v>12.34</v>
      </c>
      <c r="P54" s="312">
        <v>16.46</v>
      </c>
      <c r="Q54" s="312">
        <v>16.46</v>
      </c>
      <c r="R54" s="322">
        <v>3224.07</v>
      </c>
      <c r="S54" s="322">
        <v>3224.07</v>
      </c>
      <c r="T54" s="322">
        <v>268.68</v>
      </c>
      <c r="U54" s="322">
        <v>268.68</v>
      </c>
      <c r="V54" s="322">
        <v>322.42</v>
      </c>
      <c r="W54" s="322">
        <v>322.42</v>
      </c>
      <c r="X54" s="322">
        <v>806.04</v>
      </c>
      <c r="Y54" s="322">
        <v>806.04</v>
      </c>
    </row>
    <row r="55" spans="1:25">
      <c r="A55" s="311">
        <v>48</v>
      </c>
      <c r="B55" s="312">
        <v>10.53</v>
      </c>
      <c r="C55" s="312">
        <v>10.53</v>
      </c>
      <c r="D55" s="312"/>
      <c r="E55" s="312"/>
      <c r="F55" s="312">
        <v>6.32</v>
      </c>
      <c r="G55" s="312">
        <v>6.32</v>
      </c>
      <c r="H55" s="312">
        <v>8.42</v>
      </c>
      <c r="I55" s="312">
        <v>8.42</v>
      </c>
      <c r="J55" s="312">
        <v>21.05</v>
      </c>
      <c r="K55" s="312">
        <v>21.05</v>
      </c>
      <c r="L55" s="312"/>
      <c r="M55" s="312"/>
      <c r="N55" s="312">
        <v>12.63</v>
      </c>
      <c r="O55" s="312">
        <v>12.63</v>
      </c>
      <c r="P55" s="312">
        <v>16.84</v>
      </c>
      <c r="Q55" s="312">
        <v>16.84</v>
      </c>
      <c r="R55" s="322">
        <v>3291.92</v>
      </c>
      <c r="S55" s="322">
        <v>3291.92</v>
      </c>
      <c r="T55" s="322">
        <v>274.33</v>
      </c>
      <c r="U55" s="322">
        <v>274.33</v>
      </c>
      <c r="V55" s="322">
        <v>329.26</v>
      </c>
      <c r="W55" s="322">
        <v>329.26</v>
      </c>
      <c r="X55" s="322">
        <v>822.99</v>
      </c>
      <c r="Y55" s="322">
        <v>822.99</v>
      </c>
    </row>
    <row r="56" spans="1:25">
      <c r="A56" s="311">
        <v>49</v>
      </c>
      <c r="B56" s="312">
        <v>10.64</v>
      </c>
      <c r="C56" s="312">
        <v>10.64</v>
      </c>
      <c r="D56" s="312"/>
      <c r="E56" s="312"/>
      <c r="F56" s="312">
        <v>6.39</v>
      </c>
      <c r="G56" s="312">
        <v>6.39</v>
      </c>
      <c r="H56" s="312">
        <v>8.51</v>
      </c>
      <c r="I56" s="312">
        <v>8.51</v>
      </c>
      <c r="J56" s="312">
        <v>21.29</v>
      </c>
      <c r="K56" s="312">
        <v>21.29</v>
      </c>
      <c r="L56" s="312"/>
      <c r="M56" s="312"/>
      <c r="N56" s="312">
        <v>12.77</v>
      </c>
      <c r="O56" s="312">
        <v>12.77</v>
      </c>
      <c r="P56" s="312">
        <v>17.03</v>
      </c>
      <c r="Q56" s="312">
        <v>17.03</v>
      </c>
      <c r="R56" s="322">
        <v>3358.79</v>
      </c>
      <c r="S56" s="322">
        <v>3358.79</v>
      </c>
      <c r="T56" s="322">
        <v>279.87</v>
      </c>
      <c r="U56" s="322">
        <v>279.87</v>
      </c>
      <c r="V56" s="322">
        <v>335.88</v>
      </c>
      <c r="W56" s="322">
        <v>335.88</v>
      </c>
      <c r="X56" s="322">
        <v>839.61</v>
      </c>
      <c r="Y56" s="322">
        <v>839.61</v>
      </c>
    </row>
    <row r="57" spans="1:25">
      <c r="A57" s="311">
        <v>50</v>
      </c>
      <c r="B57" s="312">
        <v>10.86</v>
      </c>
      <c r="C57" s="312">
        <v>10.86</v>
      </c>
      <c r="D57" s="312"/>
      <c r="E57" s="312"/>
      <c r="F57" s="312">
        <v>6.52</v>
      </c>
      <c r="G57" s="312">
        <v>6.52</v>
      </c>
      <c r="H57" s="312">
        <v>8.69</v>
      </c>
      <c r="I57" s="312">
        <v>8.69</v>
      </c>
      <c r="J57" s="312">
        <v>21.73</v>
      </c>
      <c r="K57" s="312">
        <v>21.73</v>
      </c>
      <c r="L57" s="312"/>
      <c r="M57" s="312"/>
      <c r="N57" s="312">
        <v>13.04</v>
      </c>
      <c r="O57" s="312">
        <v>13.04</v>
      </c>
      <c r="P57" s="312">
        <v>17.38</v>
      </c>
      <c r="Q57" s="312">
        <v>17.38</v>
      </c>
      <c r="R57" s="322">
        <v>3403.73</v>
      </c>
      <c r="S57" s="322">
        <v>3403.73</v>
      </c>
      <c r="T57" s="322">
        <v>283.66000000000003</v>
      </c>
      <c r="U57" s="322">
        <v>283.66000000000003</v>
      </c>
      <c r="V57" s="322">
        <v>340.32</v>
      </c>
      <c r="W57" s="322">
        <v>340.32</v>
      </c>
      <c r="X57" s="322">
        <v>850.99</v>
      </c>
      <c r="Y57" s="322">
        <v>850.99</v>
      </c>
    </row>
    <row r="58" spans="1:25">
      <c r="A58" s="311">
        <v>51</v>
      </c>
      <c r="B58" s="312">
        <v>10.97</v>
      </c>
      <c r="C58" s="312">
        <v>10.97</v>
      </c>
      <c r="D58" s="312"/>
      <c r="E58" s="312"/>
      <c r="F58" s="312">
        <v>6.58</v>
      </c>
      <c r="G58" s="312">
        <v>6.58</v>
      </c>
      <c r="H58" s="312">
        <v>8.7799999999999994</v>
      </c>
      <c r="I58" s="312">
        <v>8.7799999999999994</v>
      </c>
      <c r="J58" s="312">
        <v>21.94</v>
      </c>
      <c r="K58" s="312">
        <v>21.94</v>
      </c>
      <c r="L58" s="312"/>
      <c r="M58" s="312"/>
      <c r="N58" s="312">
        <v>13.16</v>
      </c>
      <c r="O58" s="312">
        <v>13.16</v>
      </c>
      <c r="P58" s="312">
        <v>17.55</v>
      </c>
      <c r="Q58" s="312">
        <v>17.55</v>
      </c>
      <c r="R58" s="322">
        <v>3432.93</v>
      </c>
      <c r="S58" s="322">
        <v>3432.93</v>
      </c>
      <c r="T58" s="322">
        <v>286.05</v>
      </c>
      <c r="U58" s="322">
        <v>286.05</v>
      </c>
      <c r="V58" s="322">
        <v>343.25</v>
      </c>
      <c r="W58" s="322">
        <v>343.25</v>
      </c>
      <c r="X58" s="322">
        <v>858.14</v>
      </c>
      <c r="Y58" s="322">
        <v>858.14</v>
      </c>
    </row>
    <row r="59" spans="1:25">
      <c r="A59" s="311">
        <v>52</v>
      </c>
      <c r="B59" s="312">
        <v>11.22</v>
      </c>
      <c r="C59" s="312">
        <v>11.22</v>
      </c>
      <c r="D59" s="312"/>
      <c r="E59" s="312"/>
      <c r="F59" s="312">
        <v>6.73</v>
      </c>
      <c r="G59" s="312">
        <v>6.73</v>
      </c>
      <c r="H59" s="312">
        <v>8.98</v>
      </c>
      <c r="I59" s="312">
        <v>8.98</v>
      </c>
      <c r="J59" s="312">
        <v>22.44</v>
      </c>
      <c r="K59" s="312">
        <v>22.44</v>
      </c>
      <c r="L59" s="312"/>
      <c r="M59" s="312"/>
      <c r="N59" s="312">
        <v>13.47</v>
      </c>
      <c r="O59" s="312">
        <v>13.47</v>
      </c>
      <c r="P59" s="312">
        <v>17.96</v>
      </c>
      <c r="Q59" s="312">
        <v>17.96</v>
      </c>
      <c r="R59" s="322">
        <v>3536.17</v>
      </c>
      <c r="S59" s="322">
        <v>3536.17</v>
      </c>
      <c r="T59" s="322">
        <v>294.62</v>
      </c>
      <c r="U59" s="322">
        <v>294.62</v>
      </c>
      <c r="V59" s="322">
        <v>353.58</v>
      </c>
      <c r="W59" s="322">
        <v>353.58</v>
      </c>
      <c r="X59" s="322">
        <v>883.87</v>
      </c>
      <c r="Y59" s="322">
        <v>883.87</v>
      </c>
    </row>
    <row r="60" spans="1:25">
      <c r="A60" s="311">
        <v>53</v>
      </c>
      <c r="B60" s="312">
        <v>11.33</v>
      </c>
      <c r="C60" s="312">
        <v>11.33</v>
      </c>
      <c r="D60" s="312"/>
      <c r="E60" s="312"/>
      <c r="F60" s="312">
        <v>6.8</v>
      </c>
      <c r="G60" s="312">
        <v>6.8</v>
      </c>
      <c r="H60" s="312">
        <v>9.06</v>
      </c>
      <c r="I60" s="312">
        <v>9.06</v>
      </c>
      <c r="J60" s="312">
        <v>22.66</v>
      </c>
      <c r="K60" s="312">
        <v>22.66</v>
      </c>
      <c r="L60" s="312"/>
      <c r="M60" s="312"/>
      <c r="N60" s="312">
        <v>13.59</v>
      </c>
      <c r="O60" s="312">
        <v>13.59</v>
      </c>
      <c r="P60" s="312">
        <v>18.12</v>
      </c>
      <c r="Q60" s="312">
        <v>18.12</v>
      </c>
      <c r="R60" s="322">
        <v>3544.74</v>
      </c>
      <c r="S60" s="322">
        <v>3544.74</v>
      </c>
      <c r="T60" s="322">
        <v>295.27999999999997</v>
      </c>
      <c r="U60" s="322">
        <v>295.27999999999997</v>
      </c>
      <c r="V60" s="322">
        <v>354.55</v>
      </c>
      <c r="W60" s="322">
        <v>354.55</v>
      </c>
      <c r="X60" s="322">
        <v>885.83</v>
      </c>
      <c r="Y60" s="322">
        <v>885.83</v>
      </c>
    </row>
    <row r="61" spans="1:25">
      <c r="A61" s="311">
        <v>54</v>
      </c>
      <c r="B61" s="312">
        <v>11.56</v>
      </c>
      <c r="C61" s="312">
        <v>11.56</v>
      </c>
      <c r="D61" s="312"/>
      <c r="E61" s="312"/>
      <c r="F61" s="312">
        <v>6.94</v>
      </c>
      <c r="G61" s="312">
        <v>6.94</v>
      </c>
      <c r="H61" s="312">
        <v>9.25</v>
      </c>
      <c r="I61" s="312">
        <v>9.25</v>
      </c>
      <c r="J61" s="312">
        <v>23.12</v>
      </c>
      <c r="K61" s="312">
        <v>23.12</v>
      </c>
      <c r="L61" s="312"/>
      <c r="M61" s="312"/>
      <c r="N61" s="312">
        <v>13.87</v>
      </c>
      <c r="O61" s="312">
        <v>13.87</v>
      </c>
      <c r="P61" s="312">
        <v>18.5</v>
      </c>
      <c r="Q61" s="312">
        <v>18.5</v>
      </c>
      <c r="R61" s="322">
        <v>3649.18</v>
      </c>
      <c r="S61" s="322">
        <v>3649.18</v>
      </c>
      <c r="T61" s="322">
        <v>304.06</v>
      </c>
      <c r="U61" s="322">
        <v>304.06</v>
      </c>
      <c r="V61" s="322">
        <v>364.97</v>
      </c>
      <c r="W61" s="322">
        <v>364.97</v>
      </c>
      <c r="X61" s="322">
        <v>912.19</v>
      </c>
      <c r="Y61" s="322">
        <v>912.19</v>
      </c>
    </row>
    <row r="62" spans="1:25">
      <c r="A62" s="311">
        <v>55</v>
      </c>
      <c r="B62" s="312">
        <v>11.8</v>
      </c>
      <c r="C62" s="312">
        <v>11.8</v>
      </c>
      <c r="D62" s="312"/>
      <c r="E62" s="312"/>
      <c r="F62" s="312">
        <v>7.08</v>
      </c>
      <c r="G62" s="312">
        <v>7.08</v>
      </c>
      <c r="H62" s="312">
        <v>9.44</v>
      </c>
      <c r="I62" s="312">
        <v>9.44</v>
      </c>
      <c r="J62" s="312">
        <v>23.6</v>
      </c>
      <c r="K62" s="312">
        <v>23.6</v>
      </c>
      <c r="L62" s="312"/>
      <c r="M62" s="312"/>
      <c r="N62" s="312">
        <v>14.16</v>
      </c>
      <c r="O62" s="312">
        <v>14.16</v>
      </c>
      <c r="P62" s="312">
        <v>18.88</v>
      </c>
      <c r="Q62" s="312">
        <v>18.88</v>
      </c>
      <c r="R62" s="322">
        <v>3679.46</v>
      </c>
      <c r="S62" s="322">
        <v>3679.46</v>
      </c>
      <c r="T62" s="322">
        <v>306.68</v>
      </c>
      <c r="U62" s="322">
        <v>306.68</v>
      </c>
      <c r="V62" s="322">
        <v>367.9</v>
      </c>
      <c r="W62" s="322">
        <v>367.9</v>
      </c>
      <c r="X62" s="322">
        <v>920.03</v>
      </c>
      <c r="Y62" s="322">
        <v>920.03</v>
      </c>
    </row>
    <row r="63" spans="1:25">
      <c r="A63" s="311">
        <v>56</v>
      </c>
      <c r="B63" s="312">
        <v>12.02</v>
      </c>
      <c r="C63" s="312">
        <v>12.02</v>
      </c>
      <c r="D63" s="312"/>
      <c r="E63" s="312"/>
      <c r="F63" s="312">
        <v>7.21</v>
      </c>
      <c r="G63" s="312">
        <v>7.21</v>
      </c>
      <c r="H63" s="312">
        <v>9.6199999999999992</v>
      </c>
      <c r="I63" s="312">
        <v>9.6199999999999992</v>
      </c>
      <c r="J63" s="312">
        <v>24.05</v>
      </c>
      <c r="K63" s="312">
        <v>24.05</v>
      </c>
      <c r="L63" s="312"/>
      <c r="M63" s="312"/>
      <c r="N63" s="312">
        <v>14.43</v>
      </c>
      <c r="O63" s="312">
        <v>14.43</v>
      </c>
      <c r="P63" s="312">
        <v>19.239999999999998</v>
      </c>
      <c r="Q63" s="312">
        <v>19.239999999999998</v>
      </c>
      <c r="R63" s="322">
        <v>3762.08</v>
      </c>
      <c r="S63" s="322">
        <v>3762.08</v>
      </c>
      <c r="T63" s="322">
        <v>313.62</v>
      </c>
      <c r="U63" s="322">
        <v>313.62</v>
      </c>
      <c r="V63" s="322">
        <v>376.27</v>
      </c>
      <c r="W63" s="322">
        <v>376.27</v>
      </c>
      <c r="X63" s="322">
        <v>940.87</v>
      </c>
      <c r="Y63" s="322">
        <v>940.87</v>
      </c>
    </row>
    <row r="64" spans="1:25">
      <c r="A64" s="311">
        <v>57</v>
      </c>
      <c r="B64" s="312">
        <v>12.24</v>
      </c>
      <c r="C64" s="312">
        <v>12.24</v>
      </c>
      <c r="D64" s="312"/>
      <c r="E64" s="312"/>
      <c r="F64" s="312">
        <v>7.35</v>
      </c>
      <c r="G64" s="312">
        <v>7.35</v>
      </c>
      <c r="H64" s="312">
        <v>9.8000000000000007</v>
      </c>
      <c r="I64" s="312">
        <v>9.8000000000000007</v>
      </c>
      <c r="J64" s="312">
        <v>24.49</v>
      </c>
      <c r="K64" s="312">
        <v>24.49</v>
      </c>
      <c r="L64" s="312"/>
      <c r="M64" s="312"/>
      <c r="N64" s="312">
        <v>14.69</v>
      </c>
      <c r="O64" s="312">
        <v>14.69</v>
      </c>
      <c r="P64" s="312">
        <v>19.59</v>
      </c>
      <c r="Q64" s="312">
        <v>19.59</v>
      </c>
      <c r="R64" s="322">
        <v>3791.06</v>
      </c>
      <c r="S64" s="322">
        <v>3791.06</v>
      </c>
      <c r="T64" s="322">
        <v>316.01</v>
      </c>
      <c r="U64" s="322">
        <v>316.01</v>
      </c>
      <c r="V64" s="322">
        <v>379.09</v>
      </c>
      <c r="W64" s="322">
        <v>379.09</v>
      </c>
      <c r="X64" s="322">
        <v>948.04</v>
      </c>
      <c r="Y64" s="322">
        <v>948.04</v>
      </c>
    </row>
    <row r="65" spans="1:25">
      <c r="A65" s="311">
        <v>58</v>
      </c>
      <c r="B65" s="312">
        <v>12.5</v>
      </c>
      <c r="C65" s="312">
        <v>12.5</v>
      </c>
      <c r="D65" s="312"/>
      <c r="E65" s="312"/>
      <c r="F65" s="312">
        <v>7.5</v>
      </c>
      <c r="G65" s="312">
        <v>7.5</v>
      </c>
      <c r="H65" s="312">
        <v>10</v>
      </c>
      <c r="I65" s="312">
        <v>10</v>
      </c>
      <c r="J65" s="312">
        <v>24.99</v>
      </c>
      <c r="K65" s="312">
        <v>24.99</v>
      </c>
      <c r="L65" s="312"/>
      <c r="M65" s="312"/>
      <c r="N65" s="312">
        <v>15</v>
      </c>
      <c r="O65" s="312">
        <v>15</v>
      </c>
      <c r="P65" s="312">
        <v>20</v>
      </c>
      <c r="Q65" s="312">
        <v>20</v>
      </c>
      <c r="R65" s="322">
        <v>3872.59</v>
      </c>
      <c r="S65" s="322">
        <v>3872.59</v>
      </c>
      <c r="T65" s="322">
        <v>322.63</v>
      </c>
      <c r="U65" s="322">
        <v>322.63</v>
      </c>
      <c r="V65" s="322">
        <v>387.23</v>
      </c>
      <c r="W65" s="322">
        <v>387.23</v>
      </c>
      <c r="X65" s="322">
        <v>967.89</v>
      </c>
      <c r="Y65" s="322">
        <v>967.89</v>
      </c>
    </row>
    <row r="66" spans="1:25">
      <c r="A66" s="311">
        <v>59</v>
      </c>
      <c r="B66" s="312">
        <v>12.6</v>
      </c>
      <c r="C66" s="312">
        <v>12.6</v>
      </c>
      <c r="D66" s="312"/>
      <c r="E66" s="312"/>
      <c r="F66" s="312">
        <v>7.56</v>
      </c>
      <c r="G66" s="312">
        <v>7.56</v>
      </c>
      <c r="H66" s="312">
        <v>10.08</v>
      </c>
      <c r="I66" s="312">
        <v>10.08</v>
      </c>
      <c r="J66" s="312">
        <v>25.21</v>
      </c>
      <c r="K66" s="312">
        <v>25.21</v>
      </c>
      <c r="L66" s="312"/>
      <c r="M66" s="312"/>
      <c r="N66" s="312">
        <v>15.12</v>
      </c>
      <c r="O66" s="312">
        <v>15.12</v>
      </c>
      <c r="P66" s="312">
        <v>20.16</v>
      </c>
      <c r="Q66" s="312">
        <v>20.16</v>
      </c>
      <c r="R66" s="322">
        <v>3901.58</v>
      </c>
      <c r="S66" s="322">
        <v>3901.58</v>
      </c>
      <c r="T66" s="322">
        <v>325.02</v>
      </c>
      <c r="U66" s="322">
        <v>325.02</v>
      </c>
      <c r="V66" s="322">
        <v>390.26</v>
      </c>
      <c r="W66" s="322">
        <v>390.26</v>
      </c>
      <c r="X66" s="322">
        <v>975.07</v>
      </c>
      <c r="Y66" s="322">
        <v>975.07</v>
      </c>
    </row>
    <row r="67" spans="1:25">
      <c r="A67" s="311">
        <v>60</v>
      </c>
      <c r="B67" s="312">
        <v>12.83</v>
      </c>
      <c r="C67" s="312">
        <v>12.83</v>
      </c>
      <c r="D67" s="312"/>
      <c r="E67" s="312"/>
      <c r="F67" s="312">
        <v>7.7</v>
      </c>
      <c r="G67" s="312">
        <v>7.7</v>
      </c>
      <c r="H67" s="312">
        <v>10.27</v>
      </c>
      <c r="I67" s="312">
        <v>10.27</v>
      </c>
      <c r="J67" s="312">
        <v>25.67</v>
      </c>
      <c r="K67" s="312">
        <v>25.67</v>
      </c>
      <c r="L67" s="312"/>
      <c r="M67" s="312"/>
      <c r="N67" s="312">
        <v>15.4</v>
      </c>
      <c r="O67" s="312">
        <v>15.4</v>
      </c>
      <c r="P67" s="312">
        <v>20.54</v>
      </c>
      <c r="Q67" s="312">
        <v>20.54</v>
      </c>
      <c r="R67" s="322">
        <v>3969.53</v>
      </c>
      <c r="S67" s="322">
        <v>3969.53</v>
      </c>
      <c r="T67" s="322">
        <v>330.78</v>
      </c>
      <c r="U67" s="322">
        <v>330.78</v>
      </c>
      <c r="V67" s="322">
        <v>397</v>
      </c>
      <c r="W67" s="322">
        <v>397</v>
      </c>
      <c r="X67" s="322">
        <v>992.33</v>
      </c>
      <c r="Y67" s="322">
        <v>992.33</v>
      </c>
    </row>
    <row r="68" spans="1:25">
      <c r="A68" s="311">
        <v>61</v>
      </c>
      <c r="B68" s="312">
        <v>12.94</v>
      </c>
      <c r="C68" s="312">
        <v>12.94</v>
      </c>
      <c r="D68" s="312"/>
      <c r="E68" s="312"/>
      <c r="F68" s="312">
        <v>7.76</v>
      </c>
      <c r="G68" s="312">
        <v>7.76</v>
      </c>
      <c r="H68" s="312">
        <v>10.35</v>
      </c>
      <c r="I68" s="312">
        <v>10.35</v>
      </c>
      <c r="J68" s="312">
        <v>25.88</v>
      </c>
      <c r="K68" s="312">
        <v>25.88</v>
      </c>
      <c r="L68" s="312"/>
      <c r="M68" s="312"/>
      <c r="N68" s="312">
        <v>15.53</v>
      </c>
      <c r="O68" s="312">
        <v>15.53</v>
      </c>
      <c r="P68" s="312">
        <v>20.7</v>
      </c>
      <c r="Q68" s="312">
        <v>20.7</v>
      </c>
      <c r="R68" s="322">
        <v>4013.4</v>
      </c>
      <c r="S68" s="322">
        <v>4013.4</v>
      </c>
      <c r="T68" s="322">
        <v>334.36</v>
      </c>
      <c r="U68" s="322">
        <v>334.36</v>
      </c>
      <c r="V68" s="322">
        <v>401.35</v>
      </c>
      <c r="W68" s="322">
        <v>401.35</v>
      </c>
      <c r="X68" s="322">
        <v>1003.08</v>
      </c>
      <c r="Y68" s="322">
        <v>1003.08</v>
      </c>
    </row>
    <row r="69" spans="1:25">
      <c r="A69" s="311">
        <v>62</v>
      </c>
      <c r="B69" s="312">
        <v>13.18</v>
      </c>
      <c r="C69" s="312">
        <v>13.18</v>
      </c>
      <c r="D69" s="312"/>
      <c r="E69" s="312"/>
      <c r="F69" s="312">
        <v>7.91</v>
      </c>
      <c r="G69" s="312">
        <v>7.91</v>
      </c>
      <c r="H69" s="312">
        <v>10.55</v>
      </c>
      <c r="I69" s="312">
        <v>10.55</v>
      </c>
      <c r="J69" s="312">
        <v>26.36</v>
      </c>
      <c r="K69" s="312">
        <v>26.36</v>
      </c>
      <c r="L69" s="312"/>
      <c r="M69" s="312"/>
      <c r="N69" s="312">
        <v>15.82</v>
      </c>
      <c r="O69" s="312">
        <v>15.82</v>
      </c>
      <c r="P69" s="312">
        <v>21.09</v>
      </c>
      <c r="Q69" s="312">
        <v>21.09</v>
      </c>
      <c r="R69" s="322">
        <v>4081.24</v>
      </c>
      <c r="S69" s="322">
        <v>4081.24</v>
      </c>
      <c r="T69" s="322">
        <v>340.11</v>
      </c>
      <c r="U69" s="322">
        <v>340.11</v>
      </c>
      <c r="V69" s="322">
        <v>408.17</v>
      </c>
      <c r="W69" s="322">
        <v>408.17</v>
      </c>
      <c r="X69" s="322">
        <v>1020.34</v>
      </c>
      <c r="Y69" s="322">
        <v>1020.34</v>
      </c>
    </row>
    <row r="70" spans="1:25">
      <c r="A70" s="311">
        <v>63</v>
      </c>
      <c r="B70" s="312">
        <v>13.3</v>
      </c>
      <c r="C70" s="312">
        <v>13.3</v>
      </c>
      <c r="D70" s="312"/>
      <c r="E70" s="312"/>
      <c r="F70" s="312">
        <v>7.98</v>
      </c>
      <c r="G70" s="312">
        <v>7.98</v>
      </c>
      <c r="H70" s="312">
        <v>10.64</v>
      </c>
      <c r="I70" s="312">
        <v>10.64</v>
      </c>
      <c r="J70" s="312">
        <v>26.6</v>
      </c>
      <c r="K70" s="312">
        <v>26.6</v>
      </c>
      <c r="L70" s="312"/>
      <c r="M70" s="312"/>
      <c r="N70" s="312">
        <v>15.96</v>
      </c>
      <c r="O70" s="312">
        <v>15.96</v>
      </c>
      <c r="P70" s="312">
        <v>21.28</v>
      </c>
      <c r="Q70" s="312">
        <v>21.28</v>
      </c>
      <c r="R70" s="322">
        <v>4148</v>
      </c>
      <c r="S70" s="322">
        <v>4148</v>
      </c>
      <c r="T70" s="322">
        <v>345.66</v>
      </c>
      <c r="U70" s="322">
        <v>345.66</v>
      </c>
      <c r="V70" s="322">
        <v>414.8</v>
      </c>
      <c r="W70" s="322">
        <v>414.8</v>
      </c>
      <c r="X70" s="322">
        <v>1036.97</v>
      </c>
      <c r="Y70" s="322">
        <v>1036.97</v>
      </c>
    </row>
    <row r="71" spans="1:25">
      <c r="A71" s="311">
        <v>64</v>
      </c>
      <c r="B71" s="312">
        <v>13.52</v>
      </c>
      <c r="C71" s="312">
        <v>13.52</v>
      </c>
      <c r="D71" s="312"/>
      <c r="E71" s="312"/>
      <c r="F71" s="312">
        <v>8.11</v>
      </c>
      <c r="G71" s="312">
        <v>8.11</v>
      </c>
      <c r="H71" s="312">
        <v>10.82</v>
      </c>
      <c r="I71" s="312">
        <v>10.82</v>
      </c>
      <c r="J71" s="312">
        <v>27.04</v>
      </c>
      <c r="K71" s="312">
        <v>27.04</v>
      </c>
      <c r="L71" s="312"/>
      <c r="M71" s="312"/>
      <c r="N71" s="312">
        <v>16.22</v>
      </c>
      <c r="O71" s="312">
        <v>16.22</v>
      </c>
      <c r="P71" s="312">
        <v>21.63</v>
      </c>
      <c r="Q71" s="312">
        <v>21.63</v>
      </c>
      <c r="R71" s="322">
        <v>4192.96</v>
      </c>
      <c r="S71" s="322">
        <v>4192.96</v>
      </c>
      <c r="T71" s="322">
        <v>349.45</v>
      </c>
      <c r="U71" s="322">
        <v>349.45</v>
      </c>
      <c r="V71" s="322">
        <v>419.25</v>
      </c>
      <c r="W71" s="322">
        <v>419.25</v>
      </c>
      <c r="X71" s="322">
        <v>1048.3499999999999</v>
      </c>
      <c r="Y71" s="322">
        <v>1048.3499999999999</v>
      </c>
    </row>
    <row r="72" spans="1:25">
      <c r="A72" s="311">
        <v>65</v>
      </c>
      <c r="B72" s="312">
        <v>13.64</v>
      </c>
      <c r="C72" s="312">
        <v>13.64</v>
      </c>
      <c r="D72" s="312"/>
      <c r="E72" s="312"/>
      <c r="F72" s="312">
        <v>8.18</v>
      </c>
      <c r="G72" s="312">
        <v>8.18</v>
      </c>
      <c r="H72" s="312">
        <v>10.91</v>
      </c>
      <c r="I72" s="312">
        <v>10.91</v>
      </c>
      <c r="J72" s="312">
        <v>27.27</v>
      </c>
      <c r="K72" s="312">
        <v>27.27</v>
      </c>
      <c r="L72" s="312"/>
      <c r="M72" s="312"/>
      <c r="N72" s="312">
        <v>16.36</v>
      </c>
      <c r="O72" s="312">
        <v>16.36</v>
      </c>
      <c r="P72" s="312">
        <v>21.82</v>
      </c>
      <c r="Q72" s="312">
        <v>21.82</v>
      </c>
      <c r="R72" s="322">
        <v>4259.71</v>
      </c>
      <c r="S72" s="322">
        <v>4259.71</v>
      </c>
      <c r="T72" s="322">
        <v>354.99</v>
      </c>
      <c r="U72" s="322">
        <v>354.99</v>
      </c>
      <c r="V72" s="322">
        <v>425.98</v>
      </c>
      <c r="W72" s="322">
        <v>425.98</v>
      </c>
      <c r="X72" s="322">
        <v>1064.98</v>
      </c>
      <c r="Y72" s="322">
        <v>1064.98</v>
      </c>
    </row>
    <row r="73" spans="1:25">
      <c r="A73" s="311">
        <v>66</v>
      </c>
      <c r="B73" s="312">
        <v>13.87</v>
      </c>
      <c r="C73" s="312">
        <v>13.87</v>
      </c>
      <c r="D73" s="312"/>
      <c r="E73" s="312"/>
      <c r="F73" s="312">
        <v>8.32</v>
      </c>
      <c r="G73" s="312">
        <v>8.32</v>
      </c>
      <c r="H73" s="312">
        <v>11.09</v>
      </c>
      <c r="I73" s="312">
        <v>11.09</v>
      </c>
      <c r="J73" s="312">
        <v>27.73</v>
      </c>
      <c r="K73" s="312">
        <v>27.73</v>
      </c>
      <c r="L73" s="312"/>
      <c r="M73" s="312"/>
      <c r="N73" s="312">
        <v>16.64</v>
      </c>
      <c r="O73" s="312">
        <v>16.64</v>
      </c>
      <c r="P73" s="312">
        <v>22.19</v>
      </c>
      <c r="Q73" s="312">
        <v>22.19</v>
      </c>
      <c r="R73" s="322">
        <v>4326.37</v>
      </c>
      <c r="S73" s="322">
        <v>4326.37</v>
      </c>
      <c r="T73" s="322">
        <v>360.52</v>
      </c>
      <c r="U73" s="322">
        <v>360.52</v>
      </c>
      <c r="V73" s="322">
        <v>432.61</v>
      </c>
      <c r="W73" s="322">
        <v>432.61</v>
      </c>
      <c r="X73" s="322">
        <v>1081.57</v>
      </c>
      <c r="Y73" s="322">
        <v>1081.57</v>
      </c>
    </row>
    <row r="74" spans="1:25">
      <c r="A74" s="311">
        <v>67</v>
      </c>
      <c r="B74" s="312">
        <v>13.99</v>
      </c>
      <c r="C74" s="312">
        <v>13.99</v>
      </c>
      <c r="D74" s="312"/>
      <c r="E74" s="312"/>
      <c r="F74" s="312">
        <v>8.4</v>
      </c>
      <c r="G74" s="312">
        <v>8.4</v>
      </c>
      <c r="H74" s="312">
        <v>11.19</v>
      </c>
      <c r="I74" s="312">
        <v>11.19</v>
      </c>
      <c r="J74" s="312">
        <v>27.99</v>
      </c>
      <c r="K74" s="312">
        <v>27.99</v>
      </c>
      <c r="L74" s="312"/>
      <c r="M74" s="312"/>
      <c r="N74" s="312">
        <v>16.79</v>
      </c>
      <c r="O74" s="312">
        <v>16.79</v>
      </c>
      <c r="P74" s="312">
        <v>22.39</v>
      </c>
      <c r="Q74" s="312">
        <v>22.39</v>
      </c>
      <c r="R74" s="322">
        <v>4327.4399999999996</v>
      </c>
      <c r="S74" s="322">
        <v>4327.4399999999996</v>
      </c>
      <c r="T74" s="322">
        <v>360.96</v>
      </c>
      <c r="U74" s="322">
        <v>360.96</v>
      </c>
      <c r="V74" s="322">
        <v>432.71</v>
      </c>
      <c r="W74" s="322">
        <v>432.71</v>
      </c>
      <c r="X74" s="322">
        <v>1082.8699999999999</v>
      </c>
      <c r="Y74" s="322">
        <v>1082.8699999999999</v>
      </c>
    </row>
    <row r="75" spans="1:25">
      <c r="A75" s="311">
        <v>68</v>
      </c>
      <c r="B75" s="312">
        <v>14.21</v>
      </c>
      <c r="C75" s="312">
        <v>14.21</v>
      </c>
      <c r="D75" s="312"/>
      <c r="E75" s="312"/>
      <c r="F75" s="312">
        <v>8.5299999999999994</v>
      </c>
      <c r="G75" s="312">
        <v>8.5299999999999994</v>
      </c>
      <c r="H75" s="312">
        <v>11.37</v>
      </c>
      <c r="I75" s="312">
        <v>11.37</v>
      </c>
      <c r="J75" s="312">
        <v>28.43</v>
      </c>
      <c r="K75" s="312">
        <v>28.43</v>
      </c>
      <c r="L75" s="312"/>
      <c r="M75" s="312"/>
      <c r="N75" s="312">
        <v>17.059999999999999</v>
      </c>
      <c r="O75" s="312">
        <v>17.059999999999999</v>
      </c>
      <c r="P75" s="312">
        <v>22.74</v>
      </c>
      <c r="Q75" s="312">
        <v>22.74</v>
      </c>
      <c r="R75" s="322">
        <v>4394.22</v>
      </c>
      <c r="S75" s="322">
        <v>4394.22</v>
      </c>
      <c r="T75" s="322">
        <v>366.17</v>
      </c>
      <c r="U75" s="322">
        <v>366.17</v>
      </c>
      <c r="V75" s="322">
        <v>439.33</v>
      </c>
      <c r="W75" s="322">
        <v>439.33</v>
      </c>
      <c r="X75" s="322">
        <v>1098.52</v>
      </c>
      <c r="Y75" s="322">
        <v>1098.52</v>
      </c>
    </row>
    <row r="76" spans="1:25">
      <c r="A76" s="311">
        <v>69</v>
      </c>
      <c r="B76" s="312">
        <v>14.44</v>
      </c>
      <c r="C76" s="312">
        <v>14.44</v>
      </c>
      <c r="D76" s="312"/>
      <c r="E76" s="312"/>
      <c r="F76" s="312">
        <v>8.66</v>
      </c>
      <c r="G76" s="312">
        <v>8.66</v>
      </c>
      <c r="H76" s="312">
        <v>11.55</v>
      </c>
      <c r="I76" s="312">
        <v>11.55</v>
      </c>
      <c r="J76" s="312">
        <v>28.87</v>
      </c>
      <c r="K76" s="312">
        <v>28.87</v>
      </c>
      <c r="L76" s="312"/>
      <c r="M76" s="312"/>
      <c r="N76" s="312">
        <v>17.32</v>
      </c>
      <c r="O76" s="312">
        <v>17.32</v>
      </c>
      <c r="P76" s="312">
        <v>23.1</v>
      </c>
      <c r="Q76" s="312">
        <v>23.1</v>
      </c>
      <c r="R76" s="322">
        <v>4469.55</v>
      </c>
      <c r="S76" s="322">
        <v>4469.55</v>
      </c>
      <c r="T76" s="322">
        <v>372.46</v>
      </c>
      <c r="U76" s="322">
        <v>372.46</v>
      </c>
      <c r="V76" s="322">
        <v>447.05</v>
      </c>
      <c r="W76" s="322">
        <v>447.05</v>
      </c>
      <c r="X76" s="322">
        <v>1117.3900000000001</v>
      </c>
      <c r="Y76" s="322">
        <v>1117.3900000000001</v>
      </c>
    </row>
    <row r="77" spans="1:25">
      <c r="A77" s="311">
        <v>70</v>
      </c>
      <c r="B77" s="312">
        <v>14.69</v>
      </c>
      <c r="C77" s="312">
        <v>14.69</v>
      </c>
      <c r="D77" s="312"/>
      <c r="E77" s="312"/>
      <c r="F77" s="312">
        <v>8.81</v>
      </c>
      <c r="G77" s="312">
        <v>8.81</v>
      </c>
      <c r="H77" s="312">
        <v>11.75</v>
      </c>
      <c r="I77" s="312">
        <v>11.75</v>
      </c>
      <c r="J77" s="312">
        <v>29.38</v>
      </c>
      <c r="K77" s="312">
        <v>29.38</v>
      </c>
      <c r="L77" s="312"/>
      <c r="M77" s="312"/>
      <c r="N77" s="312">
        <v>17.63</v>
      </c>
      <c r="O77" s="312">
        <v>17.63</v>
      </c>
      <c r="P77" s="312">
        <v>23.5</v>
      </c>
      <c r="Q77" s="312">
        <v>23.5</v>
      </c>
      <c r="R77" s="322">
        <v>4538.7</v>
      </c>
      <c r="S77" s="322">
        <v>4538.7</v>
      </c>
      <c r="T77" s="322">
        <v>375.41</v>
      </c>
      <c r="U77" s="322">
        <v>375.41</v>
      </c>
      <c r="V77" s="322">
        <v>453.88</v>
      </c>
      <c r="W77" s="322">
        <v>453.88</v>
      </c>
      <c r="X77" s="322">
        <v>1126.24</v>
      </c>
      <c r="Y77" s="322">
        <v>1126.24</v>
      </c>
    </row>
    <row r="78" spans="1:25">
      <c r="A78" s="311">
        <v>71</v>
      </c>
      <c r="B78" s="312">
        <v>14.79</v>
      </c>
      <c r="C78" s="312">
        <v>14.79</v>
      </c>
      <c r="D78" s="312"/>
      <c r="E78" s="312"/>
      <c r="F78" s="312">
        <v>8.8800000000000008</v>
      </c>
      <c r="G78" s="312">
        <v>8.8800000000000008</v>
      </c>
      <c r="H78" s="312">
        <v>11.84</v>
      </c>
      <c r="I78" s="312">
        <v>11.84</v>
      </c>
      <c r="J78" s="312">
        <v>29.59</v>
      </c>
      <c r="K78" s="312">
        <v>29.59</v>
      </c>
      <c r="L78" s="312"/>
      <c r="M78" s="312"/>
      <c r="N78" s="312">
        <v>17.75</v>
      </c>
      <c r="O78" s="312">
        <v>17.75</v>
      </c>
      <c r="P78" s="312">
        <v>23.67</v>
      </c>
      <c r="Q78" s="312">
        <v>23.67</v>
      </c>
      <c r="R78" s="322">
        <v>4563.8900000000003</v>
      </c>
      <c r="S78" s="322">
        <v>4563.8900000000003</v>
      </c>
      <c r="T78" s="322">
        <v>375.41</v>
      </c>
      <c r="U78" s="322">
        <v>375.41</v>
      </c>
      <c r="V78" s="322">
        <v>456.49</v>
      </c>
      <c r="W78" s="322">
        <v>456.49</v>
      </c>
      <c r="X78" s="322">
        <v>1126.24</v>
      </c>
      <c r="Y78" s="322">
        <v>1126.24</v>
      </c>
    </row>
    <row r="79" spans="1:25">
      <c r="A79" s="311">
        <v>72</v>
      </c>
      <c r="B79" s="312">
        <v>15.13</v>
      </c>
      <c r="C79" s="312">
        <v>15.13</v>
      </c>
      <c r="D79" s="312"/>
      <c r="E79" s="312"/>
      <c r="F79" s="312">
        <v>9.08</v>
      </c>
      <c r="G79" s="312">
        <v>9.08</v>
      </c>
      <c r="H79" s="312">
        <v>12.11</v>
      </c>
      <c r="I79" s="312">
        <v>12.11</v>
      </c>
      <c r="J79" s="312">
        <v>30.26</v>
      </c>
      <c r="K79" s="312">
        <v>30.26</v>
      </c>
      <c r="L79" s="312"/>
      <c r="M79" s="312"/>
      <c r="N79" s="312">
        <v>18.16</v>
      </c>
      <c r="O79" s="312">
        <v>18.16</v>
      </c>
      <c r="P79" s="312">
        <v>24.21</v>
      </c>
      <c r="Q79" s="312">
        <v>24.21</v>
      </c>
      <c r="R79" s="322">
        <v>4616.1000000000004</v>
      </c>
      <c r="S79" s="322">
        <v>4616.1000000000004</v>
      </c>
      <c r="T79" s="322">
        <v>375.41</v>
      </c>
      <c r="U79" s="322">
        <v>375.41</v>
      </c>
      <c r="V79" s="322">
        <v>461.19</v>
      </c>
      <c r="W79" s="322">
        <v>461.19</v>
      </c>
      <c r="X79" s="322">
        <v>1126.24</v>
      </c>
      <c r="Y79" s="322">
        <v>1126.24</v>
      </c>
    </row>
    <row r="80" spans="1:25">
      <c r="A80" s="311">
        <v>73</v>
      </c>
      <c r="B80" s="312">
        <v>15.26</v>
      </c>
      <c r="C80" s="312">
        <v>15.26</v>
      </c>
      <c r="D80" s="312"/>
      <c r="E80" s="312"/>
      <c r="F80" s="312">
        <v>9.15</v>
      </c>
      <c r="G80" s="312">
        <v>9.15</v>
      </c>
      <c r="H80" s="312">
        <v>12.21</v>
      </c>
      <c r="I80" s="312">
        <v>12.21</v>
      </c>
      <c r="J80" s="312">
        <v>30.52</v>
      </c>
      <c r="K80" s="312">
        <v>30.52</v>
      </c>
      <c r="L80" s="312"/>
      <c r="M80" s="312"/>
      <c r="N80" s="312">
        <v>18.309999999999999</v>
      </c>
      <c r="O80" s="312">
        <v>18.309999999999999</v>
      </c>
      <c r="P80" s="312">
        <v>24.41</v>
      </c>
      <c r="Q80" s="312">
        <v>24.41</v>
      </c>
      <c r="R80" s="322">
        <v>4630.33</v>
      </c>
      <c r="S80" s="322">
        <v>4630.33</v>
      </c>
      <c r="T80" s="322">
        <v>375.41</v>
      </c>
      <c r="U80" s="322">
        <v>375.41</v>
      </c>
      <c r="V80" s="322">
        <v>461.19</v>
      </c>
      <c r="W80" s="322">
        <v>461.19</v>
      </c>
      <c r="X80" s="322">
        <v>1126.24</v>
      </c>
      <c r="Y80" s="322">
        <v>1126.24</v>
      </c>
    </row>
    <row r="81" spans="1:25">
      <c r="A81" s="311">
        <v>74</v>
      </c>
      <c r="B81" s="312">
        <v>15.49</v>
      </c>
      <c r="C81" s="312">
        <v>15.49</v>
      </c>
      <c r="D81" s="312"/>
      <c r="E81" s="312"/>
      <c r="F81" s="312">
        <v>9.2899999999999991</v>
      </c>
      <c r="G81" s="312">
        <v>9.2899999999999991</v>
      </c>
      <c r="H81" s="312">
        <v>12.39</v>
      </c>
      <c r="I81" s="312">
        <v>12.39</v>
      </c>
      <c r="J81" s="312">
        <v>30.98</v>
      </c>
      <c r="K81" s="312">
        <v>30.98</v>
      </c>
      <c r="L81" s="312"/>
      <c r="M81" s="312"/>
      <c r="N81" s="312">
        <v>18.59</v>
      </c>
      <c r="O81" s="312">
        <v>18.59</v>
      </c>
      <c r="P81" s="312">
        <v>24.78</v>
      </c>
      <c r="Q81" s="312">
        <v>24.78</v>
      </c>
      <c r="R81" s="322">
        <v>4644.66</v>
      </c>
      <c r="S81" s="322">
        <v>4644.66</v>
      </c>
      <c r="T81" s="322">
        <v>375.41</v>
      </c>
      <c r="U81" s="322">
        <v>375.41</v>
      </c>
      <c r="V81" s="322">
        <v>461.19</v>
      </c>
      <c r="W81" s="322">
        <v>461.19</v>
      </c>
      <c r="X81" s="322">
        <v>1126.24</v>
      </c>
      <c r="Y81" s="322">
        <v>1126.24</v>
      </c>
    </row>
    <row r="82" spans="1:25">
      <c r="A82" s="311">
        <v>75</v>
      </c>
      <c r="B82" s="312">
        <v>15.84</v>
      </c>
      <c r="C82" s="312">
        <v>15.84</v>
      </c>
      <c r="D82" s="312"/>
      <c r="E82" s="312"/>
      <c r="F82" s="312">
        <v>9.5</v>
      </c>
      <c r="G82" s="312">
        <v>9.5</v>
      </c>
      <c r="H82" s="312">
        <v>12.67</v>
      </c>
      <c r="I82" s="312">
        <v>12.67</v>
      </c>
      <c r="J82" s="312">
        <v>31.68</v>
      </c>
      <c r="K82" s="312">
        <v>31.68</v>
      </c>
      <c r="L82" s="312"/>
      <c r="M82" s="312"/>
      <c r="N82" s="312">
        <v>19.010000000000002</v>
      </c>
      <c r="O82" s="312">
        <v>19.010000000000002</v>
      </c>
      <c r="P82" s="312">
        <v>25.34</v>
      </c>
      <c r="Q82" s="312">
        <v>25.34</v>
      </c>
      <c r="R82" s="322">
        <v>4673.54</v>
      </c>
      <c r="S82" s="322">
        <v>4673.54</v>
      </c>
      <c r="T82" s="322">
        <v>375.41</v>
      </c>
      <c r="U82" s="322">
        <v>375.41</v>
      </c>
      <c r="V82" s="322">
        <v>461.19</v>
      </c>
      <c r="W82" s="322">
        <v>461.19</v>
      </c>
      <c r="X82" s="322">
        <v>1126.24</v>
      </c>
      <c r="Y82" s="322">
        <v>1126.24</v>
      </c>
    </row>
    <row r="83" spans="1:25">
      <c r="A83" s="311">
        <v>76</v>
      </c>
      <c r="B83" s="312">
        <v>15.95</v>
      </c>
      <c r="C83" s="312">
        <v>15.95</v>
      </c>
      <c r="D83" s="312"/>
      <c r="E83" s="312"/>
      <c r="F83" s="312">
        <v>9.57</v>
      </c>
      <c r="G83" s="312">
        <v>9.57</v>
      </c>
      <c r="H83" s="312">
        <v>12.76</v>
      </c>
      <c r="I83" s="312">
        <v>12.76</v>
      </c>
      <c r="J83" s="312">
        <v>31.91</v>
      </c>
      <c r="K83" s="312">
        <v>31.91</v>
      </c>
      <c r="L83" s="312"/>
      <c r="M83" s="312"/>
      <c r="N83" s="312">
        <v>19.14</v>
      </c>
      <c r="O83" s="312">
        <v>19.14</v>
      </c>
      <c r="P83" s="312">
        <v>25.53</v>
      </c>
      <c r="Q83" s="312">
        <v>25.53</v>
      </c>
      <c r="R83" s="322">
        <v>4675.4799999999996</v>
      </c>
      <c r="S83" s="322">
        <v>4675.4799999999996</v>
      </c>
      <c r="T83" s="322">
        <v>375.41</v>
      </c>
      <c r="U83" s="322">
        <v>375.41</v>
      </c>
      <c r="V83" s="322">
        <v>461.19</v>
      </c>
      <c r="W83" s="322">
        <v>461.19</v>
      </c>
      <c r="X83" s="322">
        <v>1126.24</v>
      </c>
      <c r="Y83" s="322">
        <v>1126.24</v>
      </c>
    </row>
    <row r="84" spans="1:25">
      <c r="A84" s="311">
        <v>77</v>
      </c>
      <c r="B84" s="312">
        <v>16.190000000000001</v>
      </c>
      <c r="C84" s="312">
        <v>16.190000000000001</v>
      </c>
      <c r="D84" s="312"/>
      <c r="E84" s="312"/>
      <c r="F84" s="312">
        <v>9.7100000000000009</v>
      </c>
      <c r="G84" s="312">
        <v>9.7100000000000009</v>
      </c>
      <c r="H84" s="312">
        <v>12.95</v>
      </c>
      <c r="I84" s="312">
        <v>12.95</v>
      </c>
      <c r="J84" s="312">
        <v>32.369999999999997</v>
      </c>
      <c r="K84" s="312">
        <v>32.369999999999997</v>
      </c>
      <c r="L84" s="312"/>
      <c r="M84" s="312"/>
      <c r="N84" s="312">
        <v>19.420000000000002</v>
      </c>
      <c r="O84" s="312">
        <v>19.420000000000002</v>
      </c>
      <c r="P84" s="312">
        <v>25.9</v>
      </c>
      <c r="Q84" s="312">
        <v>25.9</v>
      </c>
      <c r="R84" s="322">
        <v>4678.75</v>
      </c>
      <c r="S84" s="322">
        <v>4678.75</v>
      </c>
      <c r="T84" s="322">
        <v>375.41</v>
      </c>
      <c r="U84" s="322">
        <v>375.41</v>
      </c>
      <c r="V84" s="322">
        <v>461.19</v>
      </c>
      <c r="W84" s="322">
        <v>461.19</v>
      </c>
      <c r="X84" s="322">
        <v>1126.24</v>
      </c>
      <c r="Y84" s="322">
        <v>1126.24</v>
      </c>
    </row>
    <row r="85" spans="1:25">
      <c r="A85" s="311">
        <v>78</v>
      </c>
      <c r="B85" s="312">
        <v>16.3</v>
      </c>
      <c r="C85" s="312">
        <v>16.3</v>
      </c>
      <c r="D85" s="312"/>
      <c r="E85" s="312"/>
      <c r="F85" s="312">
        <v>9.7799999999999994</v>
      </c>
      <c r="G85" s="312">
        <v>9.7799999999999994</v>
      </c>
      <c r="H85" s="312">
        <v>13.04</v>
      </c>
      <c r="I85" s="312">
        <v>13.04</v>
      </c>
      <c r="J85" s="312">
        <v>32.6</v>
      </c>
      <c r="K85" s="312">
        <v>32.6</v>
      </c>
      <c r="L85" s="312"/>
      <c r="M85" s="312"/>
      <c r="N85" s="312">
        <v>19.559999999999999</v>
      </c>
      <c r="O85" s="312">
        <v>19.559999999999999</v>
      </c>
      <c r="P85" s="312">
        <v>26.08</v>
      </c>
      <c r="Q85" s="312">
        <v>26.08</v>
      </c>
      <c r="R85" s="322">
        <v>4696.66</v>
      </c>
      <c r="S85" s="322">
        <v>4696.66</v>
      </c>
      <c r="T85" s="322">
        <v>375.41</v>
      </c>
      <c r="U85" s="322">
        <v>375.41</v>
      </c>
      <c r="V85" s="322">
        <v>461.19</v>
      </c>
      <c r="W85" s="322">
        <v>461.19</v>
      </c>
      <c r="X85" s="322">
        <v>1126.24</v>
      </c>
      <c r="Y85" s="322">
        <v>1126.24</v>
      </c>
    </row>
    <row r="86" spans="1:25">
      <c r="A86" s="311">
        <v>79</v>
      </c>
      <c r="B86" s="312">
        <v>16.53</v>
      </c>
      <c r="C86" s="312">
        <v>16.53</v>
      </c>
      <c r="D86" s="312"/>
      <c r="E86" s="312"/>
      <c r="F86" s="312">
        <v>9.92</v>
      </c>
      <c r="G86" s="312">
        <v>9.92</v>
      </c>
      <c r="H86" s="312">
        <v>13.23</v>
      </c>
      <c r="I86" s="312">
        <v>13.23</v>
      </c>
      <c r="J86" s="312">
        <v>33.07</v>
      </c>
      <c r="K86" s="312">
        <v>33.07</v>
      </c>
      <c r="L86" s="312"/>
      <c r="M86" s="312"/>
      <c r="N86" s="312">
        <v>19.84</v>
      </c>
      <c r="O86" s="312">
        <v>19.84</v>
      </c>
      <c r="P86" s="312">
        <v>26.45</v>
      </c>
      <c r="Q86" s="312">
        <v>26.45</v>
      </c>
      <c r="R86" s="322">
        <v>4703.5</v>
      </c>
      <c r="S86" s="322">
        <v>4703.5</v>
      </c>
      <c r="T86" s="322">
        <v>375.41</v>
      </c>
      <c r="U86" s="322">
        <v>375.41</v>
      </c>
      <c r="V86" s="322">
        <v>461.19</v>
      </c>
      <c r="W86" s="322">
        <v>461.19</v>
      </c>
      <c r="X86" s="322">
        <v>1126.24</v>
      </c>
      <c r="Y86" s="322">
        <v>1126.24</v>
      </c>
    </row>
    <row r="87" spans="1:25">
      <c r="A87" s="311">
        <v>80</v>
      </c>
      <c r="B87" s="312">
        <v>16.649999999999999</v>
      </c>
      <c r="C87" s="312">
        <v>16.649999999999999</v>
      </c>
      <c r="D87" s="312"/>
      <c r="E87" s="312"/>
      <c r="F87" s="312">
        <v>9.99</v>
      </c>
      <c r="G87" s="312">
        <v>9.99</v>
      </c>
      <c r="H87" s="312">
        <v>13.32</v>
      </c>
      <c r="I87" s="312">
        <v>13.32</v>
      </c>
      <c r="J87" s="312">
        <v>33.299999999999997</v>
      </c>
      <c r="K87" s="312">
        <v>33.299999999999997</v>
      </c>
      <c r="L87" s="312"/>
      <c r="M87" s="312"/>
      <c r="N87" s="312">
        <v>19.98</v>
      </c>
      <c r="O87" s="312">
        <v>19.98</v>
      </c>
      <c r="P87" s="312">
        <v>26.64</v>
      </c>
      <c r="Q87" s="312">
        <v>26.64</v>
      </c>
      <c r="R87" s="322">
        <v>4711.53</v>
      </c>
      <c r="S87" s="322">
        <v>4711.53</v>
      </c>
      <c r="T87" s="322">
        <v>375.41</v>
      </c>
      <c r="U87" s="322">
        <v>375.41</v>
      </c>
      <c r="V87" s="322">
        <v>461.19</v>
      </c>
      <c r="W87" s="322">
        <v>461.19</v>
      </c>
      <c r="X87" s="322">
        <v>1126.24</v>
      </c>
      <c r="Y87" s="322">
        <v>1126.24</v>
      </c>
    </row>
    <row r="88" spans="1:25">
      <c r="A88" s="311">
        <v>81</v>
      </c>
      <c r="B88" s="312">
        <v>16.760000000000002</v>
      </c>
      <c r="C88" s="312">
        <v>16.760000000000002</v>
      </c>
      <c r="D88" s="312"/>
      <c r="E88" s="312"/>
      <c r="F88" s="312">
        <v>10.06</v>
      </c>
      <c r="G88" s="312">
        <v>10.06</v>
      </c>
      <c r="H88" s="312">
        <v>13.41</v>
      </c>
      <c r="I88" s="312">
        <v>13.41</v>
      </c>
      <c r="J88" s="312">
        <v>33.53</v>
      </c>
      <c r="K88" s="312">
        <v>33.53</v>
      </c>
      <c r="L88" s="312"/>
      <c r="M88" s="312"/>
      <c r="N88" s="312">
        <v>20.12</v>
      </c>
      <c r="O88" s="312">
        <v>20.12</v>
      </c>
      <c r="P88" s="312">
        <v>26.82</v>
      </c>
      <c r="Q88" s="312">
        <v>26.82</v>
      </c>
      <c r="R88" s="322">
        <v>4715.1099999999997</v>
      </c>
      <c r="S88" s="322">
        <v>4715.1099999999997</v>
      </c>
      <c r="T88" s="322">
        <v>375.41</v>
      </c>
      <c r="U88" s="322">
        <v>375.41</v>
      </c>
      <c r="V88" s="322">
        <v>461.19</v>
      </c>
      <c r="W88" s="322">
        <v>461.19</v>
      </c>
      <c r="X88" s="322">
        <v>1126.24</v>
      </c>
      <c r="Y88" s="322">
        <v>1126.24</v>
      </c>
    </row>
    <row r="89" spans="1:25">
      <c r="A89" s="311">
        <v>82</v>
      </c>
      <c r="B89" s="312">
        <v>16.989999999999998</v>
      </c>
      <c r="C89" s="312">
        <v>16.989999999999998</v>
      </c>
      <c r="D89" s="312"/>
      <c r="E89" s="312"/>
      <c r="F89" s="312">
        <v>10.19</v>
      </c>
      <c r="G89" s="312">
        <v>10.19</v>
      </c>
      <c r="H89" s="312">
        <v>13.59</v>
      </c>
      <c r="I89" s="312">
        <v>13.59</v>
      </c>
      <c r="J89" s="312">
        <v>33.97</v>
      </c>
      <c r="K89" s="312">
        <v>33.97</v>
      </c>
      <c r="L89" s="312"/>
      <c r="M89" s="312"/>
      <c r="N89" s="312">
        <v>20.38</v>
      </c>
      <c r="O89" s="312">
        <v>20.38</v>
      </c>
      <c r="P89" s="312">
        <v>27.18</v>
      </c>
      <c r="Q89" s="312">
        <v>27.18</v>
      </c>
      <c r="R89" s="322">
        <v>4718.7</v>
      </c>
      <c r="S89" s="322">
        <v>4718.7</v>
      </c>
      <c r="T89" s="322">
        <v>375.41</v>
      </c>
      <c r="U89" s="322">
        <v>375.41</v>
      </c>
      <c r="V89" s="322">
        <v>461.19</v>
      </c>
      <c r="W89" s="322">
        <v>461.19</v>
      </c>
      <c r="X89" s="322">
        <v>1126.24</v>
      </c>
      <c r="Y89" s="322">
        <v>1126.24</v>
      </c>
    </row>
    <row r="90" spans="1:25">
      <c r="A90" s="311">
        <v>83</v>
      </c>
      <c r="B90" s="312">
        <v>17.100000000000001</v>
      </c>
      <c r="C90" s="312">
        <v>17.100000000000001</v>
      </c>
      <c r="D90" s="312"/>
      <c r="E90" s="312"/>
      <c r="F90" s="312">
        <v>10.26</v>
      </c>
      <c r="G90" s="312">
        <v>10.26</v>
      </c>
      <c r="H90" s="312">
        <v>13.68</v>
      </c>
      <c r="I90" s="312">
        <v>13.68</v>
      </c>
      <c r="J90" s="312">
        <v>34.200000000000003</v>
      </c>
      <c r="K90" s="312">
        <v>34.200000000000003</v>
      </c>
      <c r="L90" s="312"/>
      <c r="M90" s="312"/>
      <c r="N90" s="312">
        <v>20.52</v>
      </c>
      <c r="O90" s="312">
        <v>20.52</v>
      </c>
      <c r="P90" s="312">
        <v>27.36</v>
      </c>
      <c r="Q90" s="312">
        <v>27.36</v>
      </c>
      <c r="R90" s="322">
        <v>4721.1899999999996</v>
      </c>
      <c r="S90" s="322">
        <v>4721.1899999999996</v>
      </c>
      <c r="T90" s="322">
        <v>375.41</v>
      </c>
      <c r="U90" s="322">
        <v>375.41</v>
      </c>
      <c r="V90" s="322">
        <v>461.19</v>
      </c>
      <c r="W90" s="322">
        <v>461.19</v>
      </c>
      <c r="X90" s="322">
        <v>1126.24</v>
      </c>
      <c r="Y90" s="322">
        <v>1126.24</v>
      </c>
    </row>
    <row r="91" spans="1:25">
      <c r="A91" s="311">
        <v>84</v>
      </c>
      <c r="B91" s="312">
        <v>17.23</v>
      </c>
      <c r="C91" s="312">
        <v>17.23</v>
      </c>
      <c r="D91" s="312"/>
      <c r="E91" s="312"/>
      <c r="F91" s="312">
        <v>10.34</v>
      </c>
      <c r="G91" s="312">
        <v>10.34</v>
      </c>
      <c r="H91" s="312">
        <v>13.78</v>
      </c>
      <c r="I91" s="312">
        <v>13.78</v>
      </c>
      <c r="J91" s="312">
        <v>34.46</v>
      </c>
      <c r="K91" s="312">
        <v>34.46</v>
      </c>
      <c r="L91" s="312"/>
      <c r="M91" s="312"/>
      <c r="N91" s="312">
        <v>20.67</v>
      </c>
      <c r="O91" s="312">
        <v>20.67</v>
      </c>
      <c r="P91" s="312">
        <v>27.57</v>
      </c>
      <c r="Q91" s="312">
        <v>27.57</v>
      </c>
      <c r="R91" s="322">
        <v>4723.4799999999996</v>
      </c>
      <c r="S91" s="322">
        <v>4723.4799999999996</v>
      </c>
      <c r="T91" s="322">
        <v>375.41</v>
      </c>
      <c r="U91" s="322">
        <v>375.41</v>
      </c>
      <c r="V91" s="322">
        <v>461.19</v>
      </c>
      <c r="W91" s="322">
        <v>461.19</v>
      </c>
      <c r="X91" s="322">
        <v>1126.24</v>
      </c>
      <c r="Y91" s="322">
        <v>1126.24</v>
      </c>
    </row>
    <row r="92" spans="1:25">
      <c r="A92" s="311">
        <v>85</v>
      </c>
      <c r="B92" s="312">
        <v>17.45</v>
      </c>
      <c r="C92" s="312">
        <v>17.45</v>
      </c>
      <c r="D92" s="312"/>
      <c r="E92" s="312"/>
      <c r="F92" s="312">
        <v>10.47</v>
      </c>
      <c r="G92" s="312">
        <v>10.47</v>
      </c>
      <c r="H92" s="312">
        <v>13.96</v>
      </c>
      <c r="I92" s="312">
        <v>13.96</v>
      </c>
      <c r="J92" s="312">
        <v>34.9</v>
      </c>
      <c r="K92" s="312">
        <v>34.9</v>
      </c>
      <c r="L92" s="312"/>
      <c r="M92" s="312"/>
      <c r="N92" s="312">
        <v>20.94</v>
      </c>
      <c r="O92" s="312">
        <v>20.94</v>
      </c>
      <c r="P92" s="312">
        <v>27.92</v>
      </c>
      <c r="Q92" s="312">
        <v>27.92</v>
      </c>
      <c r="R92" s="322">
        <v>4727.17</v>
      </c>
      <c r="S92" s="322">
        <v>4727.17</v>
      </c>
      <c r="T92" s="322">
        <v>375.41</v>
      </c>
      <c r="U92" s="322">
        <v>375.41</v>
      </c>
      <c r="V92" s="322">
        <v>461.19</v>
      </c>
      <c r="W92" s="322">
        <v>461.19</v>
      </c>
      <c r="X92" s="322">
        <v>1126.24</v>
      </c>
      <c r="Y92" s="322">
        <v>1126.24</v>
      </c>
    </row>
    <row r="93" spans="1:25">
      <c r="A93" s="311">
        <v>86</v>
      </c>
      <c r="B93" s="312">
        <v>17.579999999999998</v>
      </c>
      <c r="C93" s="312">
        <v>17.579999999999998</v>
      </c>
      <c r="D93" s="312"/>
      <c r="E93" s="312"/>
      <c r="F93" s="312">
        <v>10.55</v>
      </c>
      <c r="G93" s="312">
        <v>10.55</v>
      </c>
      <c r="H93" s="312">
        <v>14.06</v>
      </c>
      <c r="I93" s="312">
        <v>14.06</v>
      </c>
      <c r="J93" s="312">
        <v>35.15</v>
      </c>
      <c r="K93" s="312">
        <v>35.15</v>
      </c>
      <c r="L93" s="312"/>
      <c r="M93" s="312"/>
      <c r="N93" s="312">
        <v>21.09</v>
      </c>
      <c r="O93" s="312">
        <v>21.09</v>
      </c>
      <c r="P93" s="312">
        <v>28.12</v>
      </c>
      <c r="Q93" s="312">
        <v>28.12</v>
      </c>
      <c r="R93" s="322">
        <v>4733.13</v>
      </c>
      <c r="S93" s="322">
        <v>4733.13</v>
      </c>
      <c r="T93" s="322">
        <v>375.41</v>
      </c>
      <c r="U93" s="322">
        <v>375.41</v>
      </c>
      <c r="V93" s="322">
        <v>461.19</v>
      </c>
      <c r="W93" s="322">
        <v>461.19</v>
      </c>
      <c r="X93" s="322">
        <v>1126.24</v>
      </c>
      <c r="Y93" s="322">
        <v>1126.24</v>
      </c>
    </row>
    <row r="94" spans="1:25">
      <c r="A94" s="311">
        <v>87</v>
      </c>
      <c r="B94" s="312">
        <v>17.68</v>
      </c>
      <c r="C94" s="312">
        <v>17.68</v>
      </c>
      <c r="D94" s="312"/>
      <c r="E94" s="312"/>
      <c r="F94" s="312">
        <v>10.61</v>
      </c>
      <c r="G94" s="312">
        <v>10.61</v>
      </c>
      <c r="H94" s="312">
        <v>14.15</v>
      </c>
      <c r="I94" s="312">
        <v>14.15</v>
      </c>
      <c r="J94" s="312">
        <v>35.36</v>
      </c>
      <c r="K94" s="312">
        <v>35.36</v>
      </c>
      <c r="L94" s="312"/>
      <c r="M94" s="312"/>
      <c r="N94" s="312">
        <v>21.22</v>
      </c>
      <c r="O94" s="312">
        <v>21.22</v>
      </c>
      <c r="P94" s="312">
        <v>28.29</v>
      </c>
      <c r="Q94" s="312">
        <v>28.29</v>
      </c>
      <c r="R94" s="322">
        <v>4735.51</v>
      </c>
      <c r="S94" s="322">
        <v>4735.51</v>
      </c>
      <c r="T94" s="322">
        <v>375.41</v>
      </c>
      <c r="U94" s="322">
        <v>375.41</v>
      </c>
      <c r="V94" s="322">
        <v>461.19</v>
      </c>
      <c r="W94" s="322">
        <v>461.19</v>
      </c>
      <c r="X94" s="322">
        <v>1126.24</v>
      </c>
      <c r="Y94" s="322">
        <v>1126.24</v>
      </c>
    </row>
    <row r="95" spans="1:25">
      <c r="A95" s="311">
        <v>88</v>
      </c>
      <c r="B95" s="312">
        <v>17.920000000000002</v>
      </c>
      <c r="C95" s="312">
        <v>17.920000000000002</v>
      </c>
      <c r="D95" s="312"/>
      <c r="E95" s="312"/>
      <c r="F95" s="312">
        <v>10.75</v>
      </c>
      <c r="G95" s="312">
        <v>10.75</v>
      </c>
      <c r="H95" s="312">
        <v>14.34</v>
      </c>
      <c r="I95" s="312">
        <v>14.34</v>
      </c>
      <c r="J95" s="312">
        <v>35.85</v>
      </c>
      <c r="K95" s="312">
        <v>35.85</v>
      </c>
      <c r="L95" s="312"/>
      <c r="M95" s="312"/>
      <c r="N95" s="312">
        <v>21.51</v>
      </c>
      <c r="O95" s="312">
        <v>21.51</v>
      </c>
      <c r="P95" s="312">
        <v>28.68</v>
      </c>
      <c r="Q95" s="312">
        <v>28.68</v>
      </c>
      <c r="R95" s="322">
        <v>4737.92</v>
      </c>
      <c r="S95" s="322">
        <v>4737.92</v>
      </c>
      <c r="T95" s="322">
        <v>375.41</v>
      </c>
      <c r="U95" s="322">
        <v>375.41</v>
      </c>
      <c r="V95" s="322">
        <v>461.19</v>
      </c>
      <c r="W95" s="322">
        <v>461.19</v>
      </c>
      <c r="X95" s="322">
        <v>1126.24</v>
      </c>
      <c r="Y95" s="322">
        <v>1126.24</v>
      </c>
    </row>
    <row r="96" spans="1:25">
      <c r="A96" s="311">
        <v>89</v>
      </c>
      <c r="B96" s="312">
        <v>18.03</v>
      </c>
      <c r="C96" s="312">
        <v>18.03</v>
      </c>
      <c r="D96" s="312"/>
      <c r="E96" s="312"/>
      <c r="F96" s="312">
        <v>10.82</v>
      </c>
      <c r="G96" s="312">
        <v>10.82</v>
      </c>
      <c r="H96" s="312">
        <v>14.42</v>
      </c>
      <c r="I96" s="312">
        <v>14.42</v>
      </c>
      <c r="J96" s="312">
        <v>36.06</v>
      </c>
      <c r="K96" s="312">
        <v>36.06</v>
      </c>
      <c r="L96" s="312"/>
      <c r="M96" s="312"/>
      <c r="N96" s="312">
        <v>21.64</v>
      </c>
      <c r="O96" s="312">
        <v>21.64</v>
      </c>
      <c r="P96" s="312">
        <v>28.85</v>
      </c>
      <c r="Q96" s="312">
        <v>28.85</v>
      </c>
      <c r="R96" s="322">
        <v>4740.3</v>
      </c>
      <c r="S96" s="322">
        <v>4740.3</v>
      </c>
      <c r="T96" s="322">
        <v>375.41</v>
      </c>
      <c r="U96" s="322">
        <v>375.41</v>
      </c>
      <c r="V96" s="322">
        <v>461.19</v>
      </c>
      <c r="W96" s="322">
        <v>461.19</v>
      </c>
      <c r="X96" s="322">
        <v>1126.24</v>
      </c>
      <c r="Y96" s="322">
        <v>1126.24</v>
      </c>
    </row>
    <row r="97" spans="1:25">
      <c r="A97" s="311">
        <v>90</v>
      </c>
      <c r="B97" s="312">
        <v>18.149999999999999</v>
      </c>
      <c r="C97" s="312">
        <v>18.149999999999999</v>
      </c>
      <c r="D97" s="312"/>
      <c r="E97" s="312"/>
      <c r="F97" s="312">
        <v>10.89</v>
      </c>
      <c r="G97" s="312">
        <v>10.89</v>
      </c>
      <c r="H97" s="312">
        <v>14.52</v>
      </c>
      <c r="I97" s="312">
        <v>14.52</v>
      </c>
      <c r="J97" s="312">
        <v>36.29</v>
      </c>
      <c r="K97" s="312">
        <v>36.29</v>
      </c>
      <c r="L97" s="312"/>
      <c r="M97" s="312"/>
      <c r="N97" s="312">
        <v>21.77</v>
      </c>
      <c r="O97" s="312">
        <v>21.77</v>
      </c>
      <c r="P97" s="312">
        <v>29.03</v>
      </c>
      <c r="Q97" s="312">
        <v>29.03</v>
      </c>
      <c r="R97" s="322">
        <v>4742.68</v>
      </c>
      <c r="S97" s="322">
        <v>4742.68</v>
      </c>
      <c r="T97" s="322">
        <v>375.41</v>
      </c>
      <c r="U97" s="322">
        <v>375.41</v>
      </c>
      <c r="V97" s="322">
        <v>461.19</v>
      </c>
      <c r="W97" s="322">
        <v>461.19</v>
      </c>
      <c r="X97" s="322">
        <v>1126.24</v>
      </c>
      <c r="Y97" s="322">
        <v>1126.24</v>
      </c>
    </row>
    <row r="98" spans="1:25">
      <c r="A98" s="311">
        <v>91</v>
      </c>
      <c r="B98" s="312">
        <v>18.38</v>
      </c>
      <c r="C98" s="312">
        <v>18.38</v>
      </c>
      <c r="D98" s="312"/>
      <c r="E98" s="312"/>
      <c r="F98" s="312">
        <v>11.03</v>
      </c>
      <c r="G98" s="312">
        <v>11.03</v>
      </c>
      <c r="H98" s="312">
        <v>14.7</v>
      </c>
      <c r="I98" s="312">
        <v>14.7</v>
      </c>
      <c r="J98" s="312">
        <v>36.75</v>
      </c>
      <c r="K98" s="312">
        <v>36.75</v>
      </c>
      <c r="L98" s="312"/>
      <c r="M98" s="312"/>
      <c r="N98" s="312">
        <v>22.05</v>
      </c>
      <c r="O98" s="312">
        <v>22.05</v>
      </c>
      <c r="P98" s="312">
        <v>29.4</v>
      </c>
      <c r="Q98" s="312">
        <v>29.4</v>
      </c>
      <c r="R98" s="312"/>
      <c r="S98" s="312"/>
      <c r="T98" s="312"/>
      <c r="U98" s="312"/>
      <c r="V98" s="312"/>
      <c r="W98" s="312"/>
    </row>
    <row r="99" spans="1:25">
      <c r="A99" s="311">
        <v>92</v>
      </c>
      <c r="B99" s="312">
        <v>18.489999999999998</v>
      </c>
      <c r="C99" s="312">
        <v>18.489999999999998</v>
      </c>
      <c r="D99" s="312"/>
      <c r="E99" s="312"/>
      <c r="F99" s="312">
        <v>11.1</v>
      </c>
      <c r="G99" s="312">
        <v>11.1</v>
      </c>
      <c r="H99" s="312">
        <v>14.79</v>
      </c>
      <c r="I99" s="312">
        <v>14.79</v>
      </c>
      <c r="J99" s="312">
        <v>36.99</v>
      </c>
      <c r="K99" s="312">
        <v>36.99</v>
      </c>
      <c r="L99" s="312"/>
      <c r="M99" s="312"/>
      <c r="N99" s="312">
        <v>22.19</v>
      </c>
      <c r="O99" s="312">
        <v>22.19</v>
      </c>
      <c r="P99" s="312">
        <v>29.59</v>
      </c>
      <c r="Q99" s="312">
        <v>29.59</v>
      </c>
      <c r="R99" s="312"/>
      <c r="S99" s="312"/>
      <c r="T99" s="312"/>
      <c r="U99" s="312"/>
      <c r="V99" s="312"/>
      <c r="W99" s="312"/>
    </row>
    <row r="100" spans="1:25">
      <c r="A100" s="311">
        <v>93</v>
      </c>
      <c r="B100" s="312">
        <v>18.72</v>
      </c>
      <c r="C100" s="312">
        <v>18.72</v>
      </c>
      <c r="D100" s="312"/>
      <c r="E100" s="312"/>
      <c r="F100" s="312">
        <v>11.23</v>
      </c>
      <c r="G100" s="312">
        <v>11.23</v>
      </c>
      <c r="H100" s="312">
        <v>14.98</v>
      </c>
      <c r="I100" s="312">
        <v>14.98</v>
      </c>
      <c r="J100" s="312">
        <v>37.450000000000003</v>
      </c>
      <c r="K100" s="312">
        <v>37.450000000000003</v>
      </c>
      <c r="L100" s="312"/>
      <c r="M100" s="312"/>
      <c r="N100" s="312">
        <v>22.47</v>
      </c>
      <c r="O100" s="312">
        <v>22.47</v>
      </c>
      <c r="P100" s="312">
        <v>29.96</v>
      </c>
      <c r="Q100" s="312">
        <v>29.96</v>
      </c>
      <c r="R100" s="312"/>
      <c r="S100" s="312"/>
      <c r="T100" s="312"/>
      <c r="U100" s="312"/>
      <c r="V100" s="312"/>
      <c r="W100" s="312"/>
    </row>
    <row r="101" spans="1:25">
      <c r="A101" s="311">
        <v>94</v>
      </c>
      <c r="B101" s="312">
        <v>19.07</v>
      </c>
      <c r="C101" s="312">
        <v>19.07</v>
      </c>
      <c r="D101" s="312"/>
      <c r="E101" s="312"/>
      <c r="F101" s="312">
        <v>11.44</v>
      </c>
      <c r="G101" s="312">
        <v>11.44</v>
      </c>
      <c r="H101" s="312">
        <v>15.26</v>
      </c>
      <c r="I101" s="312">
        <v>15.26</v>
      </c>
      <c r="J101" s="312">
        <v>38.15</v>
      </c>
      <c r="K101" s="312">
        <v>38.15</v>
      </c>
      <c r="L101" s="312"/>
      <c r="M101" s="312"/>
      <c r="N101" s="312">
        <v>22.89</v>
      </c>
      <c r="O101" s="312">
        <v>22.89</v>
      </c>
      <c r="P101" s="312">
        <v>30.52</v>
      </c>
      <c r="Q101" s="312">
        <v>30.52</v>
      </c>
      <c r="R101" s="312"/>
      <c r="S101" s="312"/>
      <c r="T101" s="312"/>
      <c r="U101" s="312"/>
      <c r="V101" s="312"/>
      <c r="W101" s="312"/>
    </row>
    <row r="102" spans="1:25">
      <c r="A102" s="311">
        <v>95</v>
      </c>
      <c r="B102" s="312">
        <v>19.190000000000001</v>
      </c>
      <c r="C102" s="312">
        <v>19.190000000000001</v>
      </c>
      <c r="D102" s="312"/>
      <c r="E102" s="312"/>
      <c r="F102" s="312">
        <v>11.51</v>
      </c>
      <c r="G102" s="312">
        <v>11.51</v>
      </c>
      <c r="H102" s="312">
        <v>15.35</v>
      </c>
      <c r="I102" s="312">
        <v>15.35</v>
      </c>
      <c r="J102" s="312">
        <v>38.380000000000003</v>
      </c>
      <c r="K102" s="312">
        <v>38.380000000000003</v>
      </c>
      <c r="L102" s="312"/>
      <c r="M102" s="312"/>
      <c r="N102" s="312">
        <v>23.03</v>
      </c>
      <c r="O102" s="312">
        <v>23.03</v>
      </c>
      <c r="P102" s="312">
        <v>30.7</v>
      </c>
      <c r="Q102" s="312">
        <v>30.7</v>
      </c>
      <c r="R102" s="312"/>
      <c r="S102" s="312"/>
      <c r="T102" s="312"/>
      <c r="U102" s="312"/>
      <c r="V102" s="312"/>
      <c r="W102" s="312"/>
    </row>
    <row r="103" spans="1:25">
      <c r="A103" s="311">
        <v>96</v>
      </c>
      <c r="B103" s="312">
        <v>19.3</v>
      </c>
      <c r="C103" s="312">
        <v>19.3</v>
      </c>
      <c r="D103" s="312"/>
      <c r="E103" s="312"/>
      <c r="F103" s="312">
        <v>11.58</v>
      </c>
      <c r="G103" s="312">
        <v>11.58</v>
      </c>
      <c r="H103" s="312">
        <v>15.44</v>
      </c>
      <c r="I103" s="312">
        <v>15.44</v>
      </c>
      <c r="J103" s="312">
        <v>38.61</v>
      </c>
      <c r="K103" s="312">
        <v>38.61</v>
      </c>
      <c r="L103" s="312"/>
      <c r="M103" s="312"/>
      <c r="N103" s="312">
        <v>23.17</v>
      </c>
      <c r="O103" s="312">
        <v>23.17</v>
      </c>
      <c r="P103" s="312">
        <v>30.89</v>
      </c>
      <c r="Q103" s="312">
        <v>30.89</v>
      </c>
      <c r="R103" s="312"/>
      <c r="S103" s="312"/>
      <c r="T103" s="312"/>
      <c r="U103" s="312"/>
      <c r="V103" s="312"/>
      <c r="W103" s="312"/>
    </row>
    <row r="104" spans="1:25">
      <c r="A104" s="311">
        <v>97</v>
      </c>
      <c r="B104" s="312">
        <v>19.53</v>
      </c>
      <c r="C104" s="312">
        <v>19.53</v>
      </c>
      <c r="D104" s="312"/>
      <c r="E104" s="312"/>
      <c r="F104" s="312">
        <v>11.72</v>
      </c>
      <c r="G104" s="312">
        <v>11.72</v>
      </c>
      <c r="H104" s="312">
        <v>15.62</v>
      </c>
      <c r="I104" s="312">
        <v>15.62</v>
      </c>
      <c r="J104" s="312">
        <v>39.049999999999997</v>
      </c>
      <c r="K104" s="312">
        <v>39.049999999999997</v>
      </c>
      <c r="L104" s="312"/>
      <c r="M104" s="312"/>
      <c r="N104" s="312">
        <v>23.43</v>
      </c>
      <c r="O104" s="312">
        <v>23.43</v>
      </c>
      <c r="P104" s="312">
        <v>31.24</v>
      </c>
      <c r="Q104" s="312">
        <v>31.24</v>
      </c>
      <c r="R104" s="312"/>
      <c r="S104" s="312"/>
      <c r="T104" s="312"/>
      <c r="U104" s="312"/>
      <c r="V104" s="312"/>
      <c r="W104" s="312"/>
    </row>
    <row r="105" spans="1:25">
      <c r="A105" s="311">
        <v>98</v>
      </c>
      <c r="B105" s="312">
        <v>19.649999999999999</v>
      </c>
      <c r="C105" s="312">
        <v>19.649999999999999</v>
      </c>
      <c r="D105" s="312"/>
      <c r="E105" s="312"/>
      <c r="F105" s="312">
        <v>11.79</v>
      </c>
      <c r="G105" s="312">
        <v>11.79</v>
      </c>
      <c r="H105" s="312">
        <v>15.72</v>
      </c>
      <c r="I105" s="312">
        <v>15.72</v>
      </c>
      <c r="J105" s="312">
        <v>39.299999999999997</v>
      </c>
      <c r="K105" s="312">
        <v>39.299999999999997</v>
      </c>
      <c r="L105" s="312"/>
      <c r="M105" s="312"/>
      <c r="N105" s="312">
        <v>23.58</v>
      </c>
      <c r="O105" s="312">
        <v>23.58</v>
      </c>
      <c r="P105" s="312">
        <v>31.44</v>
      </c>
      <c r="Q105" s="312">
        <v>31.44</v>
      </c>
      <c r="R105" s="312"/>
      <c r="S105" s="312"/>
      <c r="T105" s="312"/>
      <c r="U105" s="312"/>
      <c r="V105" s="312"/>
      <c r="W105" s="312"/>
    </row>
    <row r="106" spans="1:25">
      <c r="A106" s="311">
        <v>99</v>
      </c>
      <c r="B106" s="312">
        <v>19.77</v>
      </c>
      <c r="C106" s="312">
        <v>19.77</v>
      </c>
      <c r="D106" s="312"/>
      <c r="E106" s="312"/>
      <c r="F106" s="312">
        <v>11.86</v>
      </c>
      <c r="G106" s="312">
        <v>11.86</v>
      </c>
      <c r="H106" s="312">
        <v>15.81</v>
      </c>
      <c r="I106" s="312">
        <v>15.81</v>
      </c>
      <c r="J106" s="312">
        <v>39.54</v>
      </c>
      <c r="K106" s="312">
        <v>39.54</v>
      </c>
      <c r="L106" s="312"/>
      <c r="M106" s="312"/>
      <c r="N106" s="312">
        <v>23.72</v>
      </c>
      <c r="O106" s="312">
        <v>23.72</v>
      </c>
      <c r="P106" s="312">
        <v>31.63</v>
      </c>
      <c r="Q106" s="312">
        <v>31.63</v>
      </c>
      <c r="R106" s="312"/>
      <c r="S106" s="312"/>
      <c r="T106" s="312"/>
      <c r="U106" s="312"/>
      <c r="V106" s="312"/>
      <c r="W106" s="312"/>
    </row>
    <row r="107" spans="1:25">
      <c r="A107" s="311">
        <v>100</v>
      </c>
      <c r="B107" s="312">
        <v>20.12</v>
      </c>
      <c r="C107" s="312">
        <v>20.12</v>
      </c>
      <c r="D107" s="312"/>
      <c r="E107" s="312"/>
      <c r="F107" s="312">
        <v>12.07</v>
      </c>
      <c r="G107" s="312">
        <v>12.07</v>
      </c>
      <c r="H107" s="312">
        <v>16.09</v>
      </c>
      <c r="I107" s="312">
        <v>16.09</v>
      </c>
      <c r="J107" s="312">
        <v>40.229999999999997</v>
      </c>
      <c r="K107" s="312">
        <v>40.229999999999997</v>
      </c>
      <c r="L107" s="312"/>
      <c r="M107" s="312"/>
      <c r="N107" s="312">
        <v>24.14</v>
      </c>
      <c r="O107" s="312">
        <v>24.14</v>
      </c>
      <c r="P107" s="312">
        <v>32.19</v>
      </c>
      <c r="Q107" s="312">
        <v>32.19</v>
      </c>
      <c r="R107" s="312"/>
      <c r="S107" s="312"/>
      <c r="T107" s="312"/>
      <c r="U107" s="312"/>
      <c r="V107" s="312"/>
      <c r="W107" s="312"/>
    </row>
    <row r="108" spans="1:25">
      <c r="A108" s="311">
        <v>101</v>
      </c>
      <c r="B108" s="312">
        <v>20.22</v>
      </c>
      <c r="C108" s="312">
        <v>20.22</v>
      </c>
      <c r="D108" s="312"/>
      <c r="E108" s="312"/>
      <c r="F108" s="312">
        <v>12.13</v>
      </c>
      <c r="G108" s="312">
        <v>12.13</v>
      </c>
      <c r="H108" s="312">
        <v>16.18</v>
      </c>
      <c r="I108" s="312">
        <v>16.18</v>
      </c>
      <c r="J108" s="312">
        <v>40.44</v>
      </c>
      <c r="K108" s="312">
        <v>40.44</v>
      </c>
      <c r="L108" s="312"/>
      <c r="M108" s="312"/>
      <c r="N108" s="312">
        <v>24.27</v>
      </c>
      <c r="O108" s="312">
        <v>24.27</v>
      </c>
      <c r="P108" s="312">
        <v>32.35</v>
      </c>
      <c r="Q108" s="312">
        <v>32.35</v>
      </c>
      <c r="R108" s="312"/>
      <c r="S108" s="312"/>
      <c r="T108" s="312"/>
      <c r="U108" s="312"/>
      <c r="V108" s="312"/>
      <c r="W108" s="312"/>
    </row>
    <row r="109" spans="1:25">
      <c r="A109" s="311">
        <v>102</v>
      </c>
      <c r="B109" s="312">
        <v>20.350000000000001</v>
      </c>
      <c r="C109" s="312">
        <v>20.350000000000001</v>
      </c>
      <c r="D109" s="312"/>
      <c r="E109" s="312"/>
      <c r="F109" s="312">
        <v>12.21</v>
      </c>
      <c r="G109" s="312">
        <v>12.21</v>
      </c>
      <c r="H109" s="312">
        <v>16.28</v>
      </c>
      <c r="I109" s="312">
        <v>16.28</v>
      </c>
      <c r="J109" s="312">
        <v>40.700000000000003</v>
      </c>
      <c r="K109" s="312">
        <v>40.700000000000003</v>
      </c>
      <c r="L109" s="312"/>
      <c r="M109" s="312"/>
      <c r="N109" s="312">
        <v>24.42</v>
      </c>
      <c r="O109" s="312">
        <v>24.42</v>
      </c>
      <c r="P109" s="312">
        <v>32.56</v>
      </c>
      <c r="Q109" s="312">
        <v>32.56</v>
      </c>
      <c r="R109" s="312"/>
      <c r="S109" s="312"/>
      <c r="T109" s="312"/>
      <c r="U109" s="312"/>
      <c r="V109" s="312"/>
      <c r="W109" s="312"/>
    </row>
    <row r="110" spans="1:25">
      <c r="A110" s="311">
        <v>103</v>
      </c>
      <c r="B110" s="312">
        <v>20.46</v>
      </c>
      <c r="C110" s="312">
        <v>20.46</v>
      </c>
      <c r="D110" s="312"/>
      <c r="E110" s="312"/>
      <c r="F110" s="312">
        <v>12.28</v>
      </c>
      <c r="G110" s="312">
        <v>12.28</v>
      </c>
      <c r="H110" s="312">
        <v>16.37</v>
      </c>
      <c r="I110" s="312">
        <v>16.37</v>
      </c>
      <c r="J110" s="312">
        <v>40.93</v>
      </c>
      <c r="K110" s="312">
        <v>40.93</v>
      </c>
      <c r="L110" s="312"/>
      <c r="M110" s="312"/>
      <c r="N110" s="312">
        <v>24.56</v>
      </c>
      <c r="O110" s="312">
        <v>24.56</v>
      </c>
      <c r="P110" s="312">
        <v>32.74</v>
      </c>
      <c r="Q110" s="312">
        <v>32.74</v>
      </c>
      <c r="R110" s="312"/>
      <c r="S110" s="312"/>
      <c r="T110" s="312"/>
      <c r="U110" s="312"/>
      <c r="V110" s="312"/>
      <c r="W110" s="312"/>
    </row>
    <row r="111" spans="1:25">
      <c r="A111" s="311">
        <v>104</v>
      </c>
      <c r="B111" s="312">
        <v>20.58</v>
      </c>
      <c r="C111" s="312">
        <v>20.58</v>
      </c>
      <c r="D111" s="312"/>
      <c r="E111" s="312"/>
      <c r="F111" s="312">
        <v>12.35</v>
      </c>
      <c r="G111" s="312">
        <v>12.35</v>
      </c>
      <c r="H111" s="312">
        <v>16.46</v>
      </c>
      <c r="I111" s="312">
        <v>16.46</v>
      </c>
      <c r="J111" s="312">
        <v>41.16</v>
      </c>
      <c r="K111" s="312">
        <v>41.16</v>
      </c>
      <c r="L111" s="312"/>
      <c r="M111" s="312"/>
      <c r="N111" s="312">
        <v>24.7</v>
      </c>
      <c r="O111" s="312">
        <v>24.7</v>
      </c>
      <c r="P111" s="312">
        <v>32.93</v>
      </c>
      <c r="Q111" s="312">
        <v>32.93</v>
      </c>
      <c r="R111" s="312"/>
      <c r="S111" s="312"/>
      <c r="T111" s="312"/>
      <c r="U111" s="312"/>
      <c r="V111" s="312"/>
      <c r="W111" s="312"/>
    </row>
    <row r="112" spans="1:25">
      <c r="A112" s="311">
        <v>105</v>
      </c>
      <c r="B112" s="312">
        <v>20.7</v>
      </c>
      <c r="C112" s="312">
        <v>20.7</v>
      </c>
      <c r="D112" s="312"/>
      <c r="E112" s="312"/>
      <c r="F112" s="312">
        <v>12.42</v>
      </c>
      <c r="G112" s="312">
        <v>12.42</v>
      </c>
      <c r="H112" s="312">
        <v>16.559999999999999</v>
      </c>
      <c r="I112" s="312">
        <v>16.559999999999999</v>
      </c>
      <c r="J112" s="312">
        <v>41.39</v>
      </c>
      <c r="K112" s="312">
        <v>41.39</v>
      </c>
      <c r="L112" s="312"/>
      <c r="M112" s="312"/>
      <c r="N112" s="312">
        <v>24.83</v>
      </c>
      <c r="O112" s="312">
        <v>24.83</v>
      </c>
      <c r="P112" s="312">
        <v>33.11</v>
      </c>
      <c r="Q112" s="312">
        <v>33.11</v>
      </c>
      <c r="R112" s="312"/>
      <c r="S112" s="312"/>
      <c r="T112" s="312"/>
      <c r="U112" s="312"/>
      <c r="V112" s="312"/>
      <c r="W112" s="312"/>
    </row>
    <row r="113" spans="1:23">
      <c r="A113" s="311">
        <v>106</v>
      </c>
      <c r="B113" s="312">
        <v>20.8</v>
      </c>
      <c r="C113" s="312">
        <v>20.8</v>
      </c>
      <c r="D113" s="312"/>
      <c r="E113" s="312"/>
      <c r="F113" s="312">
        <v>12.48</v>
      </c>
      <c r="G113" s="312">
        <v>12.48</v>
      </c>
      <c r="H113" s="312">
        <v>16.64</v>
      </c>
      <c r="I113" s="312">
        <v>16.64</v>
      </c>
      <c r="J113" s="312">
        <v>41.6</v>
      </c>
      <c r="K113" s="312">
        <v>41.6</v>
      </c>
      <c r="L113" s="312"/>
      <c r="M113" s="312"/>
      <c r="N113" s="312">
        <v>24.96</v>
      </c>
      <c r="O113" s="312">
        <v>24.96</v>
      </c>
      <c r="P113" s="312">
        <v>33.28</v>
      </c>
      <c r="Q113" s="312">
        <v>33.28</v>
      </c>
      <c r="R113" s="312"/>
      <c r="S113" s="312"/>
      <c r="T113" s="312"/>
      <c r="U113" s="312"/>
      <c r="V113" s="312"/>
      <c r="W113" s="312"/>
    </row>
    <row r="114" spans="1:23">
      <c r="A114" s="311">
        <v>107</v>
      </c>
      <c r="B114" s="312">
        <v>20.92</v>
      </c>
      <c r="C114" s="312">
        <v>20.92</v>
      </c>
      <c r="D114" s="312"/>
      <c r="E114" s="312"/>
      <c r="F114" s="312">
        <v>12.55</v>
      </c>
      <c r="G114" s="312">
        <v>12.55</v>
      </c>
      <c r="H114" s="312">
        <v>16.73</v>
      </c>
      <c r="I114" s="312">
        <v>16.73</v>
      </c>
      <c r="J114" s="312">
        <v>41.83</v>
      </c>
      <c r="K114" s="312">
        <v>41.83</v>
      </c>
      <c r="L114" s="312"/>
      <c r="M114" s="312"/>
      <c r="N114" s="312">
        <v>25.1</v>
      </c>
      <c r="O114" s="312">
        <v>25.1</v>
      </c>
      <c r="P114" s="312">
        <v>33.47</v>
      </c>
      <c r="Q114" s="312">
        <v>33.47</v>
      </c>
      <c r="R114" s="312"/>
      <c r="S114" s="312"/>
      <c r="T114" s="312"/>
      <c r="U114" s="312"/>
      <c r="V114" s="312"/>
      <c r="W114" s="312"/>
    </row>
    <row r="115" spans="1:23">
      <c r="A115" s="311">
        <v>108</v>
      </c>
      <c r="B115" s="312">
        <v>21.04</v>
      </c>
      <c r="C115" s="312">
        <v>21.04</v>
      </c>
      <c r="D115" s="312"/>
      <c r="E115" s="312"/>
      <c r="F115" s="312">
        <v>12.63</v>
      </c>
      <c r="G115" s="312">
        <v>12.63</v>
      </c>
      <c r="H115" s="312">
        <v>16.829999999999998</v>
      </c>
      <c r="I115" s="312">
        <v>16.829999999999998</v>
      </c>
      <c r="J115" s="312">
        <v>42.09</v>
      </c>
      <c r="K115" s="312">
        <v>42.09</v>
      </c>
      <c r="L115" s="312"/>
      <c r="M115" s="312"/>
      <c r="N115" s="312">
        <v>25.25</v>
      </c>
      <c r="O115" s="312">
        <v>25.25</v>
      </c>
      <c r="P115" s="312">
        <v>33.67</v>
      </c>
      <c r="Q115" s="312">
        <v>33.67</v>
      </c>
      <c r="R115" s="312"/>
      <c r="S115" s="312"/>
      <c r="T115" s="312"/>
      <c r="U115" s="312"/>
      <c r="V115" s="312"/>
      <c r="W115" s="312"/>
    </row>
    <row r="116" spans="1:23">
      <c r="A116" s="311">
        <v>109</v>
      </c>
      <c r="B116" s="312">
        <v>21.15</v>
      </c>
      <c r="C116" s="312">
        <v>21.15</v>
      </c>
      <c r="D116" s="312"/>
      <c r="E116" s="312"/>
      <c r="F116" s="312">
        <v>12.69</v>
      </c>
      <c r="G116" s="312">
        <v>12.69</v>
      </c>
      <c r="H116" s="312">
        <v>16.920000000000002</v>
      </c>
      <c r="I116" s="312">
        <v>16.920000000000002</v>
      </c>
      <c r="J116" s="312">
        <v>42.3</v>
      </c>
      <c r="K116" s="312">
        <v>42.3</v>
      </c>
      <c r="L116" s="312"/>
      <c r="M116" s="312"/>
      <c r="N116" s="312">
        <v>25.38</v>
      </c>
      <c r="O116" s="312">
        <v>25.38</v>
      </c>
      <c r="P116" s="312">
        <v>33.840000000000003</v>
      </c>
      <c r="Q116" s="312">
        <v>33.840000000000003</v>
      </c>
      <c r="R116" s="312"/>
      <c r="S116" s="312"/>
      <c r="T116" s="312"/>
      <c r="U116" s="312"/>
      <c r="V116" s="312"/>
      <c r="W116" s="312"/>
    </row>
    <row r="117" spans="1:23">
      <c r="A117" s="311">
        <v>110</v>
      </c>
      <c r="B117" s="312">
        <v>21.39</v>
      </c>
      <c r="C117" s="312">
        <v>21.39</v>
      </c>
      <c r="D117" s="312"/>
      <c r="E117" s="312"/>
      <c r="F117" s="312">
        <v>12.83</v>
      </c>
      <c r="G117" s="312">
        <v>12.83</v>
      </c>
      <c r="H117" s="312">
        <v>17.11</v>
      </c>
      <c r="I117" s="312">
        <v>17.11</v>
      </c>
      <c r="J117" s="312">
        <v>42.78</v>
      </c>
      <c r="K117" s="312">
        <v>42.78</v>
      </c>
      <c r="L117" s="312"/>
      <c r="M117" s="312"/>
      <c r="N117" s="312">
        <v>25.67</v>
      </c>
      <c r="O117" s="312">
        <v>25.67</v>
      </c>
      <c r="P117" s="312">
        <v>34.229999999999997</v>
      </c>
      <c r="Q117" s="312">
        <v>34.229999999999997</v>
      </c>
      <c r="R117" s="312"/>
      <c r="S117" s="312"/>
      <c r="T117" s="312"/>
      <c r="U117" s="312"/>
      <c r="V117" s="312"/>
      <c r="W117" s="312"/>
    </row>
    <row r="118" spans="1:23">
      <c r="A118" s="311">
        <v>111</v>
      </c>
      <c r="B118" s="312">
        <v>21.5</v>
      </c>
      <c r="C118" s="312">
        <v>21.5</v>
      </c>
      <c r="D118" s="312"/>
      <c r="E118" s="312"/>
      <c r="F118" s="312">
        <v>12.9</v>
      </c>
      <c r="G118" s="312">
        <v>12.9</v>
      </c>
      <c r="H118" s="312">
        <v>17.2</v>
      </c>
      <c r="I118" s="312">
        <v>17.2</v>
      </c>
      <c r="J118" s="312">
        <v>42.99</v>
      </c>
      <c r="K118" s="312">
        <v>42.99</v>
      </c>
      <c r="L118" s="312"/>
      <c r="M118" s="312"/>
      <c r="N118" s="312">
        <v>25.8</v>
      </c>
      <c r="O118" s="312">
        <v>25.8</v>
      </c>
      <c r="P118" s="312">
        <v>34.39</v>
      </c>
      <c r="Q118" s="312">
        <v>34.39</v>
      </c>
      <c r="R118" s="312"/>
      <c r="S118" s="312"/>
      <c r="T118" s="312"/>
      <c r="U118" s="312"/>
      <c r="V118" s="312"/>
      <c r="W118" s="312"/>
    </row>
    <row r="119" spans="1:23">
      <c r="A119" s="311">
        <v>112</v>
      </c>
      <c r="B119" s="312">
        <v>21.61</v>
      </c>
      <c r="C119" s="312">
        <v>21.61</v>
      </c>
      <c r="D119" s="312"/>
      <c r="E119" s="312"/>
      <c r="F119" s="312">
        <v>12.97</v>
      </c>
      <c r="G119" s="312">
        <v>12.97</v>
      </c>
      <c r="H119" s="312">
        <v>17.29</v>
      </c>
      <c r="I119" s="312">
        <v>17.29</v>
      </c>
      <c r="J119" s="312">
        <v>43.22</v>
      </c>
      <c r="K119" s="312">
        <v>43.22</v>
      </c>
      <c r="L119" s="312"/>
      <c r="M119" s="312"/>
      <c r="N119" s="312">
        <v>25.93</v>
      </c>
      <c r="O119" s="312">
        <v>25.93</v>
      </c>
      <c r="P119" s="312">
        <v>34.58</v>
      </c>
      <c r="Q119" s="312">
        <v>34.58</v>
      </c>
      <c r="R119" s="312"/>
      <c r="S119" s="312"/>
      <c r="T119" s="312"/>
      <c r="U119" s="312"/>
      <c r="V119" s="312"/>
      <c r="W119" s="312"/>
    </row>
    <row r="120" spans="1:23">
      <c r="A120" s="311">
        <v>113</v>
      </c>
      <c r="B120" s="312">
        <v>21.73</v>
      </c>
      <c r="C120" s="312">
        <v>21.73</v>
      </c>
      <c r="D120" s="312"/>
      <c r="E120" s="312"/>
      <c r="F120" s="312">
        <v>13.04</v>
      </c>
      <c r="G120" s="312">
        <v>13.04</v>
      </c>
      <c r="H120" s="312">
        <v>17.38</v>
      </c>
      <c r="I120" s="312">
        <v>17.38</v>
      </c>
      <c r="J120" s="312">
        <v>43.46</v>
      </c>
      <c r="K120" s="312">
        <v>43.46</v>
      </c>
      <c r="L120" s="312"/>
      <c r="M120" s="312"/>
      <c r="N120" s="312">
        <v>26.07</v>
      </c>
      <c r="O120" s="312">
        <v>26.07</v>
      </c>
      <c r="P120" s="312">
        <v>34.76</v>
      </c>
      <c r="Q120" s="312">
        <v>34.76</v>
      </c>
      <c r="R120" s="312"/>
      <c r="S120" s="312"/>
      <c r="T120" s="312"/>
      <c r="U120" s="312"/>
      <c r="V120" s="312"/>
      <c r="W120" s="312"/>
    </row>
    <row r="121" spans="1:23">
      <c r="A121" s="311">
        <v>114</v>
      </c>
      <c r="B121" s="312">
        <v>21.84</v>
      </c>
      <c r="C121" s="312">
        <v>21.84</v>
      </c>
      <c r="D121" s="312"/>
      <c r="E121" s="312"/>
      <c r="F121" s="312">
        <v>13.11</v>
      </c>
      <c r="G121" s="312">
        <v>13.11</v>
      </c>
      <c r="H121" s="312">
        <v>17.48</v>
      </c>
      <c r="I121" s="312">
        <v>17.48</v>
      </c>
      <c r="J121" s="312">
        <v>43.69</v>
      </c>
      <c r="K121" s="312">
        <v>43.69</v>
      </c>
      <c r="L121" s="312"/>
      <c r="M121" s="312"/>
      <c r="N121" s="312">
        <v>26.21</v>
      </c>
      <c r="O121" s="312">
        <v>26.21</v>
      </c>
      <c r="P121" s="312">
        <v>34.950000000000003</v>
      </c>
      <c r="Q121" s="312">
        <v>34.950000000000003</v>
      </c>
      <c r="R121" s="312"/>
      <c r="S121" s="312"/>
      <c r="T121" s="312"/>
      <c r="U121" s="312"/>
      <c r="V121" s="312"/>
      <c r="W121" s="312"/>
    </row>
    <row r="122" spans="1:23">
      <c r="A122" s="311">
        <v>115</v>
      </c>
      <c r="B122" s="312">
        <v>22.08</v>
      </c>
      <c r="C122" s="312">
        <v>22.08</v>
      </c>
      <c r="D122" s="312"/>
      <c r="E122" s="312"/>
      <c r="F122" s="312">
        <v>13.25</v>
      </c>
      <c r="G122" s="312">
        <v>13.25</v>
      </c>
      <c r="H122" s="312">
        <v>17.66</v>
      </c>
      <c r="I122" s="312">
        <v>17.66</v>
      </c>
      <c r="J122" s="312">
        <v>44.15</v>
      </c>
      <c r="K122" s="312">
        <v>44.15</v>
      </c>
      <c r="L122" s="312"/>
      <c r="M122" s="312"/>
      <c r="N122" s="312">
        <v>26.49</v>
      </c>
      <c r="O122" s="312">
        <v>26.49</v>
      </c>
      <c r="P122" s="312">
        <v>35.32</v>
      </c>
      <c r="Q122" s="312">
        <v>35.32</v>
      </c>
      <c r="R122" s="312"/>
      <c r="S122" s="312"/>
      <c r="T122" s="312"/>
      <c r="U122" s="312"/>
      <c r="V122" s="312"/>
      <c r="W122" s="312"/>
    </row>
    <row r="123" spans="1:23">
      <c r="A123" s="311">
        <v>116</v>
      </c>
      <c r="B123" s="312">
        <v>22.19</v>
      </c>
      <c r="C123" s="312">
        <v>22.19</v>
      </c>
      <c r="D123" s="312"/>
      <c r="E123" s="312"/>
      <c r="F123" s="312">
        <v>13.31</v>
      </c>
      <c r="G123" s="312">
        <v>13.31</v>
      </c>
      <c r="H123" s="312">
        <v>17.75</v>
      </c>
      <c r="I123" s="312">
        <v>17.75</v>
      </c>
      <c r="J123" s="312">
        <v>44.38</v>
      </c>
      <c r="K123" s="312">
        <v>44.38</v>
      </c>
      <c r="L123" s="312"/>
      <c r="M123" s="312"/>
      <c r="N123" s="312">
        <v>26.63</v>
      </c>
      <c r="O123" s="312">
        <v>26.63</v>
      </c>
      <c r="P123" s="312">
        <v>35.51</v>
      </c>
      <c r="Q123" s="312">
        <v>35.51</v>
      </c>
      <c r="R123" s="312"/>
      <c r="S123" s="312"/>
      <c r="T123" s="312"/>
      <c r="U123" s="312"/>
      <c r="V123" s="312"/>
      <c r="W123" s="312"/>
    </row>
    <row r="124" spans="1:23">
      <c r="A124" s="311">
        <v>117</v>
      </c>
      <c r="B124" s="312">
        <v>22.31</v>
      </c>
      <c r="C124" s="312">
        <v>22.31</v>
      </c>
      <c r="D124" s="312"/>
      <c r="E124" s="312"/>
      <c r="F124" s="312">
        <v>13.38</v>
      </c>
      <c r="G124" s="312">
        <v>13.38</v>
      </c>
      <c r="H124" s="312">
        <v>17.850000000000001</v>
      </c>
      <c r="I124" s="312">
        <v>17.850000000000001</v>
      </c>
      <c r="J124" s="312">
        <v>44.62</v>
      </c>
      <c r="K124" s="312">
        <v>44.62</v>
      </c>
      <c r="L124" s="312"/>
      <c r="M124" s="312"/>
      <c r="N124" s="312">
        <v>26.77</v>
      </c>
      <c r="O124" s="312">
        <v>26.77</v>
      </c>
      <c r="P124" s="312">
        <v>35.69</v>
      </c>
      <c r="Q124" s="312">
        <v>35.69</v>
      </c>
      <c r="R124" s="312"/>
      <c r="S124" s="312"/>
      <c r="T124" s="312"/>
      <c r="U124" s="312"/>
      <c r="V124" s="312"/>
      <c r="W124" s="312"/>
    </row>
    <row r="125" spans="1:23">
      <c r="A125" s="311">
        <v>118</v>
      </c>
      <c r="B125" s="312">
        <v>22.41</v>
      </c>
      <c r="C125" s="312">
        <v>22.41</v>
      </c>
      <c r="D125" s="312"/>
      <c r="E125" s="312"/>
      <c r="F125" s="312">
        <v>13.45</v>
      </c>
      <c r="G125" s="312">
        <v>13.45</v>
      </c>
      <c r="H125" s="312">
        <v>17.93</v>
      </c>
      <c r="I125" s="312">
        <v>17.93</v>
      </c>
      <c r="J125" s="312">
        <v>44.83</v>
      </c>
      <c r="K125" s="312">
        <v>44.83</v>
      </c>
      <c r="L125" s="312"/>
      <c r="M125" s="312"/>
      <c r="N125" s="312">
        <v>26.9</v>
      </c>
      <c r="O125" s="312">
        <v>26.9</v>
      </c>
      <c r="P125" s="312">
        <v>35.86</v>
      </c>
      <c r="Q125" s="312">
        <v>35.86</v>
      </c>
      <c r="R125" s="312"/>
      <c r="S125" s="312"/>
      <c r="T125" s="312"/>
      <c r="U125" s="312"/>
      <c r="V125" s="312"/>
      <c r="W125" s="312"/>
    </row>
    <row r="126" spans="1:23">
      <c r="A126" s="311">
        <v>119</v>
      </c>
      <c r="B126" s="312">
        <v>22.54</v>
      </c>
      <c r="C126" s="312">
        <v>22.54</v>
      </c>
      <c r="D126" s="312"/>
      <c r="E126" s="312"/>
      <c r="F126" s="312">
        <v>13.52</v>
      </c>
      <c r="G126" s="312">
        <v>13.52</v>
      </c>
      <c r="H126" s="312">
        <v>18.03</v>
      </c>
      <c r="I126" s="312">
        <v>18.03</v>
      </c>
      <c r="J126" s="312">
        <v>45.08</v>
      </c>
      <c r="K126" s="312">
        <v>45.08</v>
      </c>
      <c r="L126" s="312"/>
      <c r="M126" s="312"/>
      <c r="N126" s="312">
        <v>27.05</v>
      </c>
      <c r="O126" s="312">
        <v>27.05</v>
      </c>
      <c r="P126" s="312">
        <v>36.06</v>
      </c>
      <c r="Q126" s="312">
        <v>36.06</v>
      </c>
      <c r="R126" s="312"/>
      <c r="S126" s="312"/>
      <c r="T126" s="312"/>
      <c r="U126" s="312"/>
      <c r="V126" s="312"/>
      <c r="W126" s="312"/>
    </row>
    <row r="127" spans="1:23">
      <c r="A127" s="311">
        <v>120</v>
      </c>
      <c r="B127" s="312">
        <v>22.54</v>
      </c>
      <c r="C127" s="312">
        <v>22.54</v>
      </c>
      <c r="D127" s="312"/>
      <c r="E127" s="312"/>
      <c r="F127" s="312">
        <v>13.52</v>
      </c>
      <c r="G127" s="312">
        <v>13.52</v>
      </c>
      <c r="H127" s="312">
        <v>18.03</v>
      </c>
      <c r="I127" s="312">
        <v>18.03</v>
      </c>
      <c r="J127" s="312">
        <v>45.08</v>
      </c>
      <c r="K127" s="312">
        <v>45.08</v>
      </c>
      <c r="L127" s="312"/>
      <c r="M127" s="312"/>
      <c r="N127" s="312">
        <v>27.05</v>
      </c>
      <c r="O127" s="312">
        <v>27.05</v>
      </c>
      <c r="P127" s="312">
        <v>36.06</v>
      </c>
      <c r="Q127" s="312">
        <v>36.06</v>
      </c>
      <c r="R127" s="312"/>
      <c r="S127" s="312"/>
      <c r="T127" s="312"/>
      <c r="U127" s="312"/>
      <c r="V127" s="312"/>
      <c r="W127" s="312"/>
    </row>
    <row r="128" spans="1:23">
      <c r="A128" s="311">
        <v>121</v>
      </c>
      <c r="B128" s="312">
        <v>22.89</v>
      </c>
      <c r="C128" s="312">
        <v>22.89</v>
      </c>
      <c r="D128" s="312"/>
      <c r="E128" s="312"/>
      <c r="F128" s="312">
        <v>13.73</v>
      </c>
      <c r="G128" s="312">
        <v>13.73</v>
      </c>
      <c r="H128" s="312">
        <v>18.309999999999999</v>
      </c>
      <c r="I128" s="312">
        <v>18.309999999999999</v>
      </c>
      <c r="J128" s="312">
        <v>45.77</v>
      </c>
      <c r="K128" s="312">
        <v>45.77</v>
      </c>
      <c r="L128" s="312"/>
      <c r="M128" s="312"/>
      <c r="N128" s="312">
        <v>27.46</v>
      </c>
      <c r="O128" s="312">
        <v>27.46</v>
      </c>
      <c r="P128" s="312">
        <v>36.619999999999997</v>
      </c>
      <c r="Q128" s="312">
        <v>36.619999999999997</v>
      </c>
      <c r="R128" s="312"/>
      <c r="S128" s="312"/>
      <c r="T128" s="312"/>
      <c r="U128" s="312"/>
      <c r="V128" s="312"/>
      <c r="W128" s="312"/>
    </row>
    <row r="129" spans="1:23">
      <c r="A129" s="311">
        <v>122</v>
      </c>
      <c r="B129" s="312">
        <v>23.11</v>
      </c>
      <c r="C129" s="312">
        <v>23.11</v>
      </c>
      <c r="D129" s="312"/>
      <c r="E129" s="312"/>
      <c r="F129" s="312">
        <v>13.87</v>
      </c>
      <c r="G129" s="312">
        <v>13.87</v>
      </c>
      <c r="H129" s="312">
        <v>18.489999999999998</v>
      </c>
      <c r="I129" s="312">
        <v>18.489999999999998</v>
      </c>
      <c r="J129" s="312">
        <v>46.22</v>
      </c>
      <c r="K129" s="312">
        <v>46.22</v>
      </c>
      <c r="L129" s="312"/>
      <c r="M129" s="312"/>
      <c r="N129" s="312">
        <v>27.73</v>
      </c>
      <c r="O129" s="312">
        <v>27.73</v>
      </c>
      <c r="P129" s="312">
        <v>36.97</v>
      </c>
      <c r="Q129" s="312">
        <v>36.97</v>
      </c>
      <c r="R129" s="312"/>
      <c r="S129" s="312"/>
      <c r="T129" s="312"/>
      <c r="U129" s="312"/>
      <c r="V129" s="312"/>
      <c r="W129" s="312"/>
    </row>
    <row r="130" spans="1:23">
      <c r="A130" s="311">
        <v>123</v>
      </c>
      <c r="B130" s="312">
        <v>23.23</v>
      </c>
      <c r="C130" s="312">
        <v>23.23</v>
      </c>
      <c r="D130" s="312"/>
      <c r="E130" s="312"/>
      <c r="F130" s="312">
        <v>13.94</v>
      </c>
      <c r="G130" s="312">
        <v>13.94</v>
      </c>
      <c r="H130" s="312">
        <v>18.59</v>
      </c>
      <c r="I130" s="312">
        <v>18.59</v>
      </c>
      <c r="J130" s="312">
        <v>46.47</v>
      </c>
      <c r="K130" s="312">
        <v>46.47</v>
      </c>
      <c r="L130" s="312"/>
      <c r="M130" s="312"/>
      <c r="N130" s="312">
        <v>27.88</v>
      </c>
      <c r="O130" s="312">
        <v>27.88</v>
      </c>
      <c r="P130" s="312">
        <v>37.18</v>
      </c>
      <c r="Q130" s="312">
        <v>37.18</v>
      </c>
      <c r="R130" s="312"/>
      <c r="S130" s="312"/>
      <c r="T130" s="312"/>
      <c r="U130" s="312"/>
      <c r="V130" s="312"/>
      <c r="W130" s="312"/>
    </row>
    <row r="131" spans="1:23">
      <c r="A131" s="311">
        <v>124</v>
      </c>
      <c r="B131" s="312">
        <v>23.23</v>
      </c>
      <c r="C131" s="312">
        <v>23.23</v>
      </c>
      <c r="D131" s="312"/>
      <c r="E131" s="312"/>
      <c r="F131" s="312">
        <v>13.94</v>
      </c>
      <c r="G131" s="312">
        <v>13.94</v>
      </c>
      <c r="H131" s="312">
        <v>18.59</v>
      </c>
      <c r="I131" s="312">
        <v>18.59</v>
      </c>
      <c r="J131" s="312">
        <v>46.47</v>
      </c>
      <c r="K131" s="312">
        <v>46.47</v>
      </c>
      <c r="L131" s="312"/>
      <c r="M131" s="312"/>
      <c r="N131" s="312">
        <v>27.88</v>
      </c>
      <c r="O131" s="312">
        <v>27.88</v>
      </c>
      <c r="P131" s="312">
        <v>37.18</v>
      </c>
      <c r="Q131" s="312">
        <v>37.18</v>
      </c>
      <c r="R131" s="312"/>
      <c r="S131" s="312"/>
      <c r="T131" s="312"/>
      <c r="U131" s="312"/>
      <c r="V131" s="312"/>
      <c r="W131" s="312"/>
    </row>
    <row r="132" spans="1:23">
      <c r="A132" s="311">
        <v>125</v>
      </c>
      <c r="B132" s="312">
        <v>23.35</v>
      </c>
      <c r="C132" s="312">
        <v>23.35</v>
      </c>
      <c r="D132" s="312"/>
      <c r="E132" s="312"/>
      <c r="F132" s="312">
        <v>14.01</v>
      </c>
      <c r="G132" s="312">
        <v>14.01</v>
      </c>
      <c r="H132" s="312">
        <v>18.68</v>
      </c>
      <c r="I132" s="312">
        <v>18.68</v>
      </c>
      <c r="J132" s="312">
        <v>46.7</v>
      </c>
      <c r="K132" s="312">
        <v>46.7</v>
      </c>
      <c r="L132" s="312"/>
      <c r="M132" s="312"/>
      <c r="N132" s="312">
        <v>28.02</v>
      </c>
      <c r="O132" s="312">
        <v>28.02</v>
      </c>
      <c r="P132" s="312">
        <v>37.36</v>
      </c>
      <c r="Q132" s="312">
        <v>37.36</v>
      </c>
      <c r="R132" s="312"/>
      <c r="S132" s="312"/>
      <c r="T132" s="312"/>
      <c r="U132" s="312"/>
      <c r="V132" s="312"/>
      <c r="W132" s="312"/>
    </row>
    <row r="133" spans="1:23">
      <c r="A133" s="311">
        <v>126</v>
      </c>
      <c r="B133" s="312">
        <v>23.47</v>
      </c>
      <c r="C133" s="312">
        <v>23.47</v>
      </c>
      <c r="D133" s="312"/>
      <c r="E133" s="312"/>
      <c r="F133" s="312">
        <v>14.08</v>
      </c>
      <c r="G133" s="312">
        <v>14.08</v>
      </c>
      <c r="H133" s="312">
        <v>18.77</v>
      </c>
      <c r="I133" s="312">
        <v>18.77</v>
      </c>
      <c r="J133" s="312">
        <v>46.93</v>
      </c>
      <c r="K133" s="312">
        <v>46.93</v>
      </c>
      <c r="L133" s="312"/>
      <c r="M133" s="312"/>
      <c r="N133" s="312">
        <v>28.16</v>
      </c>
      <c r="O133" s="312">
        <v>28.16</v>
      </c>
      <c r="P133" s="312">
        <v>37.549999999999997</v>
      </c>
      <c r="Q133" s="312">
        <v>37.549999999999997</v>
      </c>
      <c r="R133" s="312"/>
      <c r="S133" s="312"/>
      <c r="T133" s="312"/>
      <c r="U133" s="312"/>
      <c r="V133" s="312"/>
      <c r="W133" s="312"/>
    </row>
    <row r="134" spans="1:23">
      <c r="A134" s="311">
        <v>127</v>
      </c>
      <c r="B134" s="312">
        <v>23.58</v>
      </c>
      <c r="C134" s="312">
        <v>23.58</v>
      </c>
      <c r="D134" s="312"/>
      <c r="E134" s="312"/>
      <c r="F134" s="312">
        <v>14.15</v>
      </c>
      <c r="G134" s="312">
        <v>14.15</v>
      </c>
      <c r="H134" s="312">
        <v>18.87</v>
      </c>
      <c r="I134" s="312">
        <v>18.87</v>
      </c>
      <c r="J134" s="312">
        <v>47.17</v>
      </c>
      <c r="K134" s="312">
        <v>47.17</v>
      </c>
      <c r="L134" s="312"/>
      <c r="M134" s="312"/>
      <c r="N134" s="312">
        <v>28.3</v>
      </c>
      <c r="O134" s="312">
        <v>28.3</v>
      </c>
      <c r="P134" s="312">
        <v>37.729999999999997</v>
      </c>
      <c r="Q134" s="312">
        <v>37.729999999999997</v>
      </c>
      <c r="R134" s="312"/>
      <c r="S134" s="312"/>
      <c r="T134" s="312"/>
      <c r="U134" s="312"/>
      <c r="V134" s="312"/>
      <c r="W134" s="312"/>
    </row>
    <row r="135" spans="1:23">
      <c r="A135" s="311">
        <v>128</v>
      </c>
      <c r="B135" s="312">
        <v>23.58</v>
      </c>
      <c r="C135" s="312">
        <v>23.58</v>
      </c>
      <c r="D135" s="312"/>
      <c r="E135" s="312"/>
      <c r="F135" s="312">
        <v>14.15</v>
      </c>
      <c r="G135" s="312">
        <v>14.15</v>
      </c>
      <c r="H135" s="312">
        <v>18.87</v>
      </c>
      <c r="I135" s="312">
        <v>18.87</v>
      </c>
      <c r="J135" s="312">
        <v>47.17</v>
      </c>
      <c r="K135" s="312">
        <v>47.17</v>
      </c>
      <c r="L135" s="312"/>
      <c r="M135" s="312"/>
      <c r="N135" s="312">
        <v>28.3</v>
      </c>
      <c r="O135" s="312">
        <v>28.3</v>
      </c>
      <c r="P135" s="312">
        <v>37.729999999999997</v>
      </c>
      <c r="Q135" s="312">
        <v>37.729999999999997</v>
      </c>
      <c r="R135" s="312"/>
      <c r="S135" s="312"/>
      <c r="T135" s="312"/>
      <c r="U135" s="312"/>
      <c r="V135" s="312"/>
      <c r="W135" s="312"/>
    </row>
    <row r="136" spans="1:23">
      <c r="A136" s="311">
        <v>129</v>
      </c>
      <c r="B136" s="312">
        <v>23.69</v>
      </c>
      <c r="C136" s="312">
        <v>23.69</v>
      </c>
      <c r="D136" s="312"/>
      <c r="E136" s="312"/>
      <c r="F136" s="312">
        <v>14.21</v>
      </c>
      <c r="G136" s="312">
        <v>14.21</v>
      </c>
      <c r="H136" s="312">
        <v>18.95</v>
      </c>
      <c r="I136" s="312">
        <v>18.95</v>
      </c>
      <c r="J136" s="312">
        <v>47.38</v>
      </c>
      <c r="K136" s="312">
        <v>47.38</v>
      </c>
      <c r="L136" s="312"/>
      <c r="M136" s="312"/>
      <c r="N136" s="312">
        <v>28.43</v>
      </c>
      <c r="O136" s="312">
        <v>28.43</v>
      </c>
      <c r="P136" s="312">
        <v>37.9</v>
      </c>
      <c r="Q136" s="312">
        <v>37.9</v>
      </c>
      <c r="R136" s="312"/>
      <c r="S136" s="312"/>
      <c r="T136" s="312"/>
      <c r="U136" s="312"/>
      <c r="V136" s="312"/>
      <c r="W136" s="312"/>
    </row>
    <row r="137" spans="1:23">
      <c r="A137" s="311">
        <v>130</v>
      </c>
      <c r="B137" s="312">
        <v>23.8</v>
      </c>
      <c r="C137" s="312">
        <v>23.8</v>
      </c>
      <c r="D137" s="312"/>
      <c r="E137" s="312"/>
      <c r="F137" s="312">
        <v>14.28</v>
      </c>
      <c r="G137" s="312">
        <v>14.28</v>
      </c>
      <c r="H137" s="312">
        <v>19.04</v>
      </c>
      <c r="I137" s="312">
        <v>19.04</v>
      </c>
      <c r="J137" s="312">
        <v>47.61</v>
      </c>
      <c r="K137" s="312">
        <v>47.61</v>
      </c>
      <c r="L137" s="312"/>
      <c r="M137" s="312"/>
      <c r="N137" s="312">
        <v>28.56</v>
      </c>
      <c r="O137" s="312">
        <v>28.56</v>
      </c>
      <c r="P137" s="312">
        <v>38.090000000000003</v>
      </c>
      <c r="Q137" s="312">
        <v>38.090000000000003</v>
      </c>
      <c r="R137" s="312"/>
      <c r="S137" s="312"/>
      <c r="T137" s="312"/>
      <c r="U137" s="312"/>
      <c r="V137" s="312"/>
      <c r="W137" s="312"/>
    </row>
    <row r="138" spans="1:23">
      <c r="A138" s="311">
        <v>131</v>
      </c>
      <c r="B138" s="312">
        <v>23.94</v>
      </c>
      <c r="C138" s="312">
        <v>23.94</v>
      </c>
      <c r="D138" s="312"/>
      <c r="E138" s="312"/>
      <c r="F138" s="312">
        <v>14.36</v>
      </c>
      <c r="G138" s="312">
        <v>14.36</v>
      </c>
      <c r="H138" s="312">
        <v>19.149999999999999</v>
      </c>
      <c r="I138" s="312">
        <v>19.149999999999999</v>
      </c>
      <c r="J138" s="312">
        <v>47.88</v>
      </c>
      <c r="K138" s="312">
        <v>47.88</v>
      </c>
      <c r="L138" s="312"/>
      <c r="M138" s="312"/>
      <c r="N138" s="312">
        <v>28.73</v>
      </c>
      <c r="O138" s="312">
        <v>28.73</v>
      </c>
      <c r="P138" s="312">
        <v>38.31</v>
      </c>
      <c r="Q138" s="312">
        <v>38.31</v>
      </c>
      <c r="R138" s="312"/>
      <c r="S138" s="312"/>
      <c r="T138" s="312"/>
      <c r="U138" s="312"/>
      <c r="V138" s="312"/>
      <c r="W138" s="312"/>
    </row>
    <row r="139" spans="1:23">
      <c r="A139" s="311">
        <v>132</v>
      </c>
      <c r="B139" s="312">
        <v>23.94</v>
      </c>
      <c r="C139" s="312">
        <v>23.94</v>
      </c>
      <c r="D139" s="312"/>
      <c r="E139" s="312"/>
      <c r="F139" s="312">
        <v>14.36</v>
      </c>
      <c r="G139" s="312">
        <v>14.36</v>
      </c>
      <c r="H139" s="312">
        <v>19.149999999999999</v>
      </c>
      <c r="I139" s="312">
        <v>19.149999999999999</v>
      </c>
      <c r="J139" s="312">
        <v>47.88</v>
      </c>
      <c r="K139" s="312">
        <v>47.88</v>
      </c>
      <c r="L139" s="312"/>
      <c r="M139" s="312"/>
      <c r="N139" s="312">
        <v>28.73</v>
      </c>
      <c r="O139" s="312">
        <v>28.73</v>
      </c>
      <c r="P139" s="312">
        <v>38.31</v>
      </c>
      <c r="Q139" s="312">
        <v>38.31</v>
      </c>
      <c r="R139" s="312"/>
      <c r="S139" s="312"/>
      <c r="T139" s="312"/>
      <c r="U139" s="312"/>
      <c r="V139" s="312"/>
      <c r="W139" s="312"/>
    </row>
    <row r="140" spans="1:23">
      <c r="A140" s="311">
        <v>133</v>
      </c>
      <c r="B140" s="312">
        <v>24.05</v>
      </c>
      <c r="C140" s="312">
        <v>24.05</v>
      </c>
      <c r="D140" s="312"/>
      <c r="E140" s="312"/>
      <c r="F140" s="312">
        <v>14.43</v>
      </c>
      <c r="G140" s="312">
        <v>14.43</v>
      </c>
      <c r="H140" s="312">
        <v>19.239999999999998</v>
      </c>
      <c r="I140" s="312">
        <v>19.239999999999998</v>
      </c>
      <c r="J140" s="312">
        <v>48.09</v>
      </c>
      <c r="K140" s="312">
        <v>48.09</v>
      </c>
      <c r="L140" s="312"/>
      <c r="M140" s="312"/>
      <c r="N140" s="312">
        <v>28.86</v>
      </c>
      <c r="O140" s="312">
        <v>28.86</v>
      </c>
      <c r="P140" s="312">
        <v>38.47</v>
      </c>
      <c r="Q140" s="312">
        <v>38.47</v>
      </c>
      <c r="R140" s="312"/>
      <c r="S140" s="312"/>
      <c r="T140" s="312"/>
      <c r="U140" s="312"/>
      <c r="V140" s="312"/>
      <c r="W140" s="312"/>
    </row>
    <row r="141" spans="1:23">
      <c r="A141" s="311">
        <v>134</v>
      </c>
      <c r="B141" s="312">
        <v>24.16</v>
      </c>
      <c r="C141" s="312">
        <v>24.16</v>
      </c>
      <c r="D141" s="312"/>
      <c r="E141" s="312"/>
      <c r="F141" s="312">
        <v>14.5</v>
      </c>
      <c r="G141" s="312">
        <v>14.5</v>
      </c>
      <c r="H141" s="312">
        <v>19.329999999999998</v>
      </c>
      <c r="I141" s="312">
        <v>19.329999999999998</v>
      </c>
      <c r="J141" s="312">
        <v>48.32</v>
      </c>
      <c r="K141" s="312">
        <v>48.32</v>
      </c>
      <c r="L141" s="312"/>
      <c r="M141" s="312"/>
      <c r="N141" s="312">
        <v>28.99</v>
      </c>
      <c r="O141" s="312">
        <v>28.99</v>
      </c>
      <c r="P141" s="312">
        <v>38.659999999999997</v>
      </c>
      <c r="Q141" s="312">
        <v>38.659999999999997</v>
      </c>
      <c r="R141" s="312"/>
      <c r="S141" s="312"/>
      <c r="T141" s="312"/>
      <c r="U141" s="312"/>
      <c r="V141" s="312"/>
      <c r="W141" s="312"/>
    </row>
    <row r="142" spans="1:23">
      <c r="A142" s="311">
        <v>135</v>
      </c>
      <c r="B142" s="312">
        <v>24.28</v>
      </c>
      <c r="C142" s="312">
        <v>24.28</v>
      </c>
      <c r="D142" s="312"/>
      <c r="E142" s="312"/>
      <c r="F142" s="312">
        <v>14.57</v>
      </c>
      <c r="G142" s="312">
        <v>14.57</v>
      </c>
      <c r="H142" s="312">
        <v>19.420000000000002</v>
      </c>
      <c r="I142" s="312">
        <v>19.420000000000002</v>
      </c>
      <c r="J142" s="312">
        <v>48.56</v>
      </c>
      <c r="K142" s="312">
        <v>48.56</v>
      </c>
      <c r="L142" s="312"/>
      <c r="M142" s="312"/>
      <c r="N142" s="312">
        <v>29.13</v>
      </c>
      <c r="O142" s="312">
        <v>29.13</v>
      </c>
      <c r="P142" s="312">
        <v>38.840000000000003</v>
      </c>
      <c r="Q142" s="312">
        <v>38.840000000000003</v>
      </c>
      <c r="R142" s="312"/>
      <c r="S142" s="312"/>
      <c r="T142" s="312"/>
      <c r="U142" s="312"/>
      <c r="V142" s="312"/>
      <c r="W142" s="312"/>
    </row>
    <row r="143" spans="1:23">
      <c r="A143" s="311">
        <v>136</v>
      </c>
      <c r="B143" s="312">
        <v>24.38</v>
      </c>
      <c r="C143" s="312">
        <v>24.38</v>
      </c>
      <c r="D143" s="312"/>
      <c r="E143" s="312"/>
      <c r="F143" s="312">
        <v>14.63</v>
      </c>
      <c r="G143" s="312">
        <v>14.63</v>
      </c>
      <c r="H143" s="312">
        <v>19.510000000000002</v>
      </c>
      <c r="I143" s="312">
        <v>19.510000000000002</v>
      </c>
      <c r="J143" s="312">
        <v>48.77</v>
      </c>
      <c r="K143" s="312">
        <v>48.77</v>
      </c>
      <c r="L143" s="312"/>
      <c r="M143" s="312"/>
      <c r="N143" s="312">
        <v>29.26</v>
      </c>
      <c r="O143" s="312">
        <v>29.26</v>
      </c>
      <c r="P143" s="312">
        <v>39.01</v>
      </c>
      <c r="Q143" s="312">
        <v>39.01</v>
      </c>
      <c r="R143" s="312"/>
      <c r="S143" s="312"/>
      <c r="T143" s="312"/>
      <c r="U143" s="312"/>
      <c r="V143" s="312"/>
      <c r="W143" s="312"/>
    </row>
    <row r="144" spans="1:23">
      <c r="A144" s="311">
        <v>137</v>
      </c>
      <c r="B144" s="312">
        <v>24.38</v>
      </c>
      <c r="C144" s="312">
        <v>24.38</v>
      </c>
      <c r="D144" s="312"/>
      <c r="E144" s="312"/>
      <c r="F144" s="312">
        <v>14.63</v>
      </c>
      <c r="G144" s="312">
        <v>14.63</v>
      </c>
      <c r="H144" s="312">
        <v>19.510000000000002</v>
      </c>
      <c r="I144" s="312">
        <v>19.510000000000002</v>
      </c>
      <c r="J144" s="312">
        <v>48.77</v>
      </c>
      <c r="K144" s="312">
        <v>48.77</v>
      </c>
      <c r="L144" s="312"/>
      <c r="M144" s="312"/>
      <c r="N144" s="312">
        <v>29.26</v>
      </c>
      <c r="O144" s="312">
        <v>29.26</v>
      </c>
      <c r="P144" s="312">
        <v>39.01</v>
      </c>
      <c r="Q144" s="312">
        <v>39.01</v>
      </c>
      <c r="R144" s="312"/>
      <c r="S144" s="312"/>
      <c r="T144" s="312"/>
      <c r="U144" s="312"/>
      <c r="V144" s="312"/>
      <c r="W144" s="312"/>
    </row>
    <row r="145" spans="1:23">
      <c r="A145" s="311">
        <v>138</v>
      </c>
      <c r="B145" s="312">
        <v>24.5</v>
      </c>
      <c r="C145" s="312">
        <v>24.5</v>
      </c>
      <c r="D145" s="312"/>
      <c r="E145" s="312"/>
      <c r="F145" s="312">
        <v>14.7</v>
      </c>
      <c r="G145" s="312">
        <v>14.7</v>
      </c>
      <c r="H145" s="312">
        <v>19.600000000000001</v>
      </c>
      <c r="I145" s="312">
        <v>19.600000000000001</v>
      </c>
      <c r="J145" s="312">
        <v>49</v>
      </c>
      <c r="K145" s="312">
        <v>49</v>
      </c>
      <c r="L145" s="312"/>
      <c r="M145" s="312"/>
      <c r="N145" s="312">
        <v>29.4</v>
      </c>
      <c r="O145" s="312">
        <v>29.4</v>
      </c>
      <c r="P145" s="312">
        <v>39.200000000000003</v>
      </c>
      <c r="Q145" s="312">
        <v>39.200000000000003</v>
      </c>
      <c r="R145" s="312"/>
      <c r="S145" s="312"/>
      <c r="T145" s="312"/>
      <c r="U145" s="312"/>
      <c r="V145" s="312"/>
      <c r="W145" s="312"/>
    </row>
    <row r="146" spans="1:23">
      <c r="A146" s="311">
        <v>139</v>
      </c>
      <c r="B146" s="312">
        <v>24.63</v>
      </c>
      <c r="C146" s="312">
        <v>24.63</v>
      </c>
      <c r="D146" s="312"/>
      <c r="E146" s="312"/>
      <c r="F146" s="312">
        <v>14.78</v>
      </c>
      <c r="G146" s="312">
        <v>14.78</v>
      </c>
      <c r="H146" s="312">
        <v>19.7</v>
      </c>
      <c r="I146" s="312">
        <v>19.7</v>
      </c>
      <c r="J146" s="312">
        <v>49.25</v>
      </c>
      <c r="K146" s="312">
        <v>49.25</v>
      </c>
      <c r="L146" s="312"/>
      <c r="M146" s="312"/>
      <c r="N146" s="312">
        <v>29.55</v>
      </c>
      <c r="O146" s="312">
        <v>29.55</v>
      </c>
      <c r="P146" s="312">
        <v>39.4</v>
      </c>
      <c r="Q146" s="312">
        <v>39.4</v>
      </c>
      <c r="R146" s="312"/>
      <c r="S146" s="312"/>
      <c r="T146" s="312"/>
      <c r="U146" s="312"/>
      <c r="V146" s="312"/>
      <c r="W146" s="312"/>
    </row>
    <row r="147" spans="1:23">
      <c r="A147" s="311">
        <v>140</v>
      </c>
      <c r="B147" s="312">
        <v>24.74</v>
      </c>
      <c r="C147" s="312">
        <v>24.74</v>
      </c>
      <c r="D147" s="312"/>
      <c r="E147" s="312"/>
      <c r="F147" s="312">
        <v>14.84</v>
      </c>
      <c r="G147" s="312">
        <v>14.84</v>
      </c>
      <c r="H147" s="312">
        <v>19.79</v>
      </c>
      <c r="I147" s="312">
        <v>19.79</v>
      </c>
      <c r="J147" s="312">
        <v>49.48</v>
      </c>
      <c r="K147" s="312">
        <v>49.48</v>
      </c>
      <c r="L147" s="312"/>
      <c r="M147" s="312"/>
      <c r="N147" s="312">
        <v>29.69</v>
      </c>
      <c r="O147" s="312">
        <v>29.69</v>
      </c>
      <c r="P147" s="312">
        <v>39.590000000000003</v>
      </c>
      <c r="Q147" s="312">
        <v>39.590000000000003</v>
      </c>
      <c r="R147" s="312"/>
      <c r="S147" s="312"/>
      <c r="T147" s="312"/>
      <c r="U147" s="312"/>
      <c r="V147" s="312"/>
      <c r="W147" s="312"/>
    </row>
    <row r="148" spans="1:23">
      <c r="A148" s="311">
        <v>141</v>
      </c>
      <c r="B148" s="312">
        <v>24.74</v>
      </c>
      <c r="C148" s="312">
        <v>24.74</v>
      </c>
      <c r="D148" s="312"/>
      <c r="E148" s="312"/>
      <c r="F148" s="312">
        <v>14.84</v>
      </c>
      <c r="G148" s="312">
        <v>14.84</v>
      </c>
      <c r="H148" s="312">
        <v>19.79</v>
      </c>
      <c r="I148" s="312">
        <v>19.79</v>
      </c>
      <c r="J148" s="312">
        <v>49.48</v>
      </c>
      <c r="K148" s="312">
        <v>49.48</v>
      </c>
      <c r="L148" s="312"/>
      <c r="M148" s="312"/>
      <c r="N148" s="312">
        <v>29.69</v>
      </c>
      <c r="O148" s="312">
        <v>29.69</v>
      </c>
      <c r="P148" s="312">
        <v>39.590000000000003</v>
      </c>
      <c r="Q148" s="312">
        <v>39.590000000000003</v>
      </c>
      <c r="R148" s="312"/>
      <c r="S148" s="312"/>
      <c r="T148" s="312"/>
      <c r="U148" s="312"/>
      <c r="V148" s="312"/>
      <c r="W148" s="312"/>
    </row>
    <row r="149" spans="1:23">
      <c r="A149" s="311">
        <v>142</v>
      </c>
      <c r="B149" s="312">
        <v>24.86</v>
      </c>
      <c r="C149" s="312">
        <v>24.86</v>
      </c>
      <c r="D149" s="312"/>
      <c r="E149" s="312"/>
      <c r="F149" s="312">
        <v>14.91</v>
      </c>
      <c r="G149" s="312">
        <v>14.91</v>
      </c>
      <c r="H149" s="312">
        <v>19.89</v>
      </c>
      <c r="I149" s="312">
        <v>19.89</v>
      </c>
      <c r="J149" s="312">
        <v>49.72</v>
      </c>
      <c r="K149" s="312">
        <v>49.72</v>
      </c>
      <c r="L149" s="312"/>
      <c r="M149" s="312"/>
      <c r="N149" s="312">
        <v>29.83</v>
      </c>
      <c r="O149" s="312">
        <v>29.83</v>
      </c>
      <c r="P149" s="312">
        <v>39.770000000000003</v>
      </c>
      <c r="Q149" s="312">
        <v>39.770000000000003</v>
      </c>
      <c r="R149" s="312"/>
      <c r="S149" s="312"/>
      <c r="T149" s="312"/>
      <c r="U149" s="312"/>
      <c r="V149" s="312"/>
      <c r="W149" s="312"/>
    </row>
    <row r="150" spans="1:23">
      <c r="A150" s="311">
        <v>143</v>
      </c>
      <c r="B150" s="312">
        <v>24.96</v>
      </c>
      <c r="C150" s="312">
        <v>24.96</v>
      </c>
      <c r="D150" s="312"/>
      <c r="E150" s="312"/>
      <c r="F150" s="312">
        <v>14.98</v>
      </c>
      <c r="G150" s="312">
        <v>14.98</v>
      </c>
      <c r="H150" s="312">
        <v>19.97</v>
      </c>
      <c r="I150" s="312">
        <v>19.97</v>
      </c>
      <c r="J150" s="312">
        <v>49.93</v>
      </c>
      <c r="K150" s="312">
        <v>49.93</v>
      </c>
      <c r="L150" s="312"/>
      <c r="M150" s="312"/>
      <c r="N150" s="312">
        <v>29.96</v>
      </c>
      <c r="O150" s="312">
        <v>29.96</v>
      </c>
      <c r="P150" s="312">
        <v>39.94</v>
      </c>
      <c r="Q150" s="312">
        <v>39.94</v>
      </c>
      <c r="R150" s="312"/>
      <c r="S150" s="312"/>
      <c r="T150" s="312"/>
      <c r="U150" s="312"/>
      <c r="V150" s="312"/>
      <c r="W150" s="312"/>
    </row>
    <row r="151" spans="1:23">
      <c r="A151" s="311">
        <v>144</v>
      </c>
      <c r="B151" s="312">
        <v>25.08</v>
      </c>
      <c r="C151" s="312">
        <v>25.08</v>
      </c>
      <c r="D151" s="312"/>
      <c r="E151" s="312"/>
      <c r="F151" s="312">
        <v>15.05</v>
      </c>
      <c r="G151" s="312">
        <v>15.05</v>
      </c>
      <c r="H151" s="312">
        <v>20.059999999999999</v>
      </c>
      <c r="I151" s="312">
        <v>20.059999999999999</v>
      </c>
      <c r="J151" s="312">
        <v>50.16</v>
      </c>
      <c r="K151" s="312">
        <v>50.16</v>
      </c>
      <c r="L151" s="312"/>
      <c r="M151" s="312"/>
      <c r="N151" s="312">
        <v>30.09</v>
      </c>
      <c r="O151" s="312">
        <v>30.09</v>
      </c>
      <c r="P151" s="312">
        <v>40.130000000000003</v>
      </c>
      <c r="Q151" s="312">
        <v>40.130000000000003</v>
      </c>
      <c r="R151" s="312"/>
      <c r="S151" s="312"/>
      <c r="T151" s="312"/>
      <c r="U151" s="312"/>
      <c r="V151" s="312"/>
      <c r="W151" s="312"/>
    </row>
    <row r="152" spans="1:23">
      <c r="A152" s="311">
        <v>145</v>
      </c>
      <c r="B152" s="312">
        <v>25.08</v>
      </c>
      <c r="C152" s="312">
        <v>25.08</v>
      </c>
      <c r="D152" s="312"/>
      <c r="E152" s="312"/>
      <c r="F152" s="312">
        <v>15.05</v>
      </c>
      <c r="G152" s="312">
        <v>15.05</v>
      </c>
      <c r="H152" s="312">
        <v>20.059999999999999</v>
      </c>
      <c r="I152" s="312">
        <v>20.059999999999999</v>
      </c>
      <c r="J152" s="312">
        <v>50.16</v>
      </c>
      <c r="K152" s="312">
        <v>50.16</v>
      </c>
      <c r="L152" s="312"/>
      <c r="M152" s="312"/>
      <c r="N152" s="312">
        <v>30.09</v>
      </c>
      <c r="O152" s="312">
        <v>30.09</v>
      </c>
      <c r="P152" s="312">
        <v>40.130000000000003</v>
      </c>
      <c r="Q152" s="312">
        <v>40.130000000000003</v>
      </c>
      <c r="R152" s="312"/>
      <c r="S152" s="312"/>
      <c r="T152" s="312"/>
      <c r="U152" s="312"/>
      <c r="V152" s="312"/>
      <c r="W152" s="312"/>
    </row>
    <row r="153" spans="1:23">
      <c r="A153" s="311">
        <v>146</v>
      </c>
      <c r="B153" s="312">
        <v>25.19</v>
      </c>
      <c r="C153" s="312">
        <v>25.19</v>
      </c>
      <c r="D153" s="312"/>
      <c r="E153" s="312"/>
      <c r="F153" s="312">
        <v>15.12</v>
      </c>
      <c r="G153" s="312">
        <v>15.12</v>
      </c>
      <c r="H153" s="312">
        <v>20.16</v>
      </c>
      <c r="I153" s="312">
        <v>20.16</v>
      </c>
      <c r="J153" s="312">
        <v>50.39</v>
      </c>
      <c r="K153" s="312">
        <v>50.39</v>
      </c>
      <c r="L153" s="312"/>
      <c r="M153" s="312"/>
      <c r="N153" s="312">
        <v>30.23</v>
      </c>
      <c r="O153" s="312">
        <v>30.23</v>
      </c>
      <c r="P153" s="312">
        <v>40.31</v>
      </c>
      <c r="Q153" s="312">
        <v>40.31</v>
      </c>
      <c r="R153" s="312"/>
      <c r="S153" s="312"/>
      <c r="T153" s="312"/>
      <c r="U153" s="312"/>
      <c r="V153" s="312"/>
      <c r="W153" s="312"/>
    </row>
    <row r="154" spans="1:23">
      <c r="A154" s="311">
        <v>147</v>
      </c>
      <c r="B154" s="312">
        <v>25.32</v>
      </c>
      <c r="C154" s="312">
        <v>25.32</v>
      </c>
      <c r="D154" s="312"/>
      <c r="E154" s="312"/>
      <c r="F154" s="312">
        <v>15.19</v>
      </c>
      <c r="G154" s="312">
        <v>15.19</v>
      </c>
      <c r="H154" s="312">
        <v>20.260000000000002</v>
      </c>
      <c r="I154" s="312">
        <v>20.260000000000002</v>
      </c>
      <c r="J154" s="312">
        <v>50.64</v>
      </c>
      <c r="K154" s="312">
        <v>50.64</v>
      </c>
      <c r="L154" s="312"/>
      <c r="M154" s="312"/>
      <c r="N154" s="312">
        <v>30.39</v>
      </c>
      <c r="O154" s="312">
        <v>30.39</v>
      </c>
      <c r="P154" s="312">
        <v>40.51</v>
      </c>
      <c r="Q154" s="312">
        <v>40.51</v>
      </c>
      <c r="R154" s="312"/>
      <c r="S154" s="312"/>
      <c r="T154" s="312"/>
      <c r="U154" s="312"/>
      <c r="V154" s="312"/>
      <c r="W154" s="312"/>
    </row>
    <row r="155" spans="1:23">
      <c r="A155" s="311">
        <v>148</v>
      </c>
      <c r="B155" s="312">
        <v>25.44</v>
      </c>
      <c r="C155" s="312">
        <v>25.44</v>
      </c>
      <c r="D155" s="312"/>
      <c r="E155" s="312"/>
      <c r="F155" s="312">
        <v>15.26</v>
      </c>
      <c r="G155" s="312">
        <v>15.26</v>
      </c>
      <c r="H155" s="312">
        <v>20.350000000000001</v>
      </c>
      <c r="I155" s="312">
        <v>20.350000000000001</v>
      </c>
      <c r="J155" s="312">
        <v>50.87</v>
      </c>
      <c r="K155" s="312">
        <v>50.87</v>
      </c>
      <c r="L155" s="312"/>
      <c r="M155" s="312"/>
      <c r="N155" s="312">
        <v>30.52</v>
      </c>
      <c r="O155" s="312">
        <v>30.52</v>
      </c>
      <c r="P155" s="312">
        <v>40.700000000000003</v>
      </c>
      <c r="Q155" s="312">
        <v>40.700000000000003</v>
      </c>
      <c r="R155" s="312"/>
      <c r="S155" s="312"/>
      <c r="T155" s="312"/>
      <c r="U155" s="312"/>
      <c r="V155" s="312"/>
      <c r="W155" s="312"/>
    </row>
    <row r="156" spans="1:23">
      <c r="A156" s="311">
        <v>149</v>
      </c>
      <c r="B156" s="312">
        <v>25.44</v>
      </c>
      <c r="C156" s="312">
        <v>25.44</v>
      </c>
      <c r="D156" s="312"/>
      <c r="E156" s="312"/>
      <c r="F156" s="312">
        <v>15.26</v>
      </c>
      <c r="G156" s="312">
        <v>15.26</v>
      </c>
      <c r="H156" s="312">
        <v>20.350000000000001</v>
      </c>
      <c r="I156" s="312">
        <v>20.350000000000001</v>
      </c>
      <c r="J156" s="312">
        <v>50.87</v>
      </c>
      <c r="K156" s="312">
        <v>50.87</v>
      </c>
      <c r="L156" s="312"/>
      <c r="M156" s="312"/>
      <c r="N156" s="312">
        <v>30.52</v>
      </c>
      <c r="O156" s="312">
        <v>30.52</v>
      </c>
      <c r="P156" s="312">
        <v>40.700000000000003</v>
      </c>
      <c r="Q156" s="312">
        <v>40.700000000000003</v>
      </c>
      <c r="R156" s="312"/>
      <c r="S156" s="312"/>
      <c r="T156" s="312"/>
      <c r="U156" s="312"/>
      <c r="V156" s="312"/>
      <c r="W156" s="312"/>
    </row>
    <row r="157" spans="1:23">
      <c r="A157" s="311">
        <v>150</v>
      </c>
      <c r="B157" s="312">
        <v>25.55</v>
      </c>
      <c r="C157" s="312">
        <v>25.55</v>
      </c>
      <c r="D157" s="312"/>
      <c r="E157" s="312"/>
      <c r="F157" s="312">
        <v>15.33</v>
      </c>
      <c r="G157" s="312">
        <v>15.33</v>
      </c>
      <c r="H157" s="312">
        <v>20.440000000000001</v>
      </c>
      <c r="I157" s="312">
        <v>20.440000000000001</v>
      </c>
      <c r="J157" s="312">
        <v>51.11</v>
      </c>
      <c r="K157" s="312">
        <v>51.11</v>
      </c>
      <c r="L157" s="312"/>
      <c r="M157" s="312"/>
      <c r="N157" s="312">
        <v>30.66</v>
      </c>
      <c r="O157" s="312">
        <v>30.66</v>
      </c>
      <c r="P157" s="312">
        <v>40.880000000000003</v>
      </c>
      <c r="Q157" s="312">
        <v>40.880000000000003</v>
      </c>
      <c r="R157" s="312"/>
      <c r="S157" s="312"/>
      <c r="T157" s="312"/>
      <c r="U157" s="312"/>
      <c r="V157" s="312"/>
      <c r="W157" s="312"/>
    </row>
    <row r="158" spans="1:23">
      <c r="A158" s="311">
        <v>151</v>
      </c>
      <c r="B158" s="312">
        <v>25.66</v>
      </c>
      <c r="C158" s="312">
        <v>25.66</v>
      </c>
      <c r="D158" s="312"/>
      <c r="E158" s="312"/>
      <c r="F158" s="312">
        <v>15.4</v>
      </c>
      <c r="G158" s="312">
        <v>15.4</v>
      </c>
      <c r="H158" s="312">
        <v>20.53</v>
      </c>
      <c r="I158" s="312">
        <v>20.53</v>
      </c>
      <c r="J158" s="312">
        <v>51.32</v>
      </c>
      <c r="K158" s="312">
        <v>51.32</v>
      </c>
      <c r="L158" s="312"/>
      <c r="M158" s="312"/>
      <c r="N158" s="312">
        <v>30.79</v>
      </c>
      <c r="O158" s="312">
        <v>30.79</v>
      </c>
      <c r="P158" s="312">
        <v>41.05</v>
      </c>
      <c r="Q158" s="312">
        <v>41.05</v>
      </c>
      <c r="R158" s="312"/>
      <c r="S158" s="312"/>
      <c r="T158" s="312"/>
      <c r="U158" s="312"/>
      <c r="V158" s="312"/>
      <c r="W158" s="312"/>
    </row>
    <row r="159" spans="1:23">
      <c r="A159" s="311">
        <v>152</v>
      </c>
      <c r="B159" s="312">
        <v>25.66</v>
      </c>
      <c r="C159" s="312">
        <v>25.66</v>
      </c>
      <c r="D159" s="312"/>
      <c r="E159" s="312"/>
      <c r="F159" s="312">
        <v>15.4</v>
      </c>
      <c r="G159" s="312">
        <v>15.4</v>
      </c>
      <c r="H159" s="312">
        <v>20.53</v>
      </c>
      <c r="I159" s="312">
        <v>20.53</v>
      </c>
      <c r="J159" s="312">
        <v>51.32</v>
      </c>
      <c r="K159" s="312">
        <v>51.32</v>
      </c>
      <c r="L159" s="312"/>
      <c r="M159" s="312"/>
      <c r="N159" s="312">
        <v>30.79</v>
      </c>
      <c r="O159" s="312">
        <v>30.79</v>
      </c>
      <c r="P159" s="312">
        <v>41.05</v>
      </c>
      <c r="Q159" s="312">
        <v>41.05</v>
      </c>
      <c r="R159" s="312"/>
      <c r="S159" s="312"/>
      <c r="T159" s="312"/>
      <c r="U159" s="312"/>
      <c r="V159" s="312"/>
      <c r="W159" s="312"/>
    </row>
    <row r="160" spans="1:23">
      <c r="A160" s="311">
        <v>153</v>
      </c>
      <c r="B160" s="312">
        <v>25.77</v>
      </c>
      <c r="C160" s="312">
        <v>25.77</v>
      </c>
      <c r="D160" s="312"/>
      <c r="E160" s="312"/>
      <c r="F160" s="312">
        <v>15.46</v>
      </c>
      <c r="G160" s="312">
        <v>15.46</v>
      </c>
      <c r="H160" s="312">
        <v>20.62</v>
      </c>
      <c r="I160" s="312">
        <v>20.62</v>
      </c>
      <c r="J160" s="312">
        <v>51.55</v>
      </c>
      <c r="K160" s="312">
        <v>51.55</v>
      </c>
      <c r="L160" s="312"/>
      <c r="M160" s="312"/>
      <c r="N160" s="312">
        <v>30.93</v>
      </c>
      <c r="O160" s="312">
        <v>30.93</v>
      </c>
      <c r="P160" s="312">
        <v>41.24</v>
      </c>
      <c r="Q160" s="312">
        <v>41.24</v>
      </c>
      <c r="R160" s="312"/>
      <c r="S160" s="312"/>
      <c r="T160" s="312"/>
      <c r="U160" s="312"/>
      <c r="V160" s="312"/>
      <c r="W160" s="312"/>
    </row>
    <row r="161" spans="1:23">
      <c r="A161" s="311">
        <v>154</v>
      </c>
      <c r="B161" s="312">
        <v>25.88</v>
      </c>
      <c r="C161" s="312">
        <v>25.88</v>
      </c>
      <c r="D161" s="312"/>
      <c r="E161" s="312"/>
      <c r="F161" s="312">
        <v>15.53</v>
      </c>
      <c r="G161" s="312">
        <v>15.53</v>
      </c>
      <c r="H161" s="312">
        <v>20.7</v>
      </c>
      <c r="I161" s="312">
        <v>20.7</v>
      </c>
      <c r="J161" s="312">
        <v>51.76</v>
      </c>
      <c r="K161" s="312">
        <v>51.76</v>
      </c>
      <c r="L161" s="312"/>
      <c r="M161" s="312"/>
      <c r="N161" s="312">
        <v>31.06</v>
      </c>
      <c r="O161" s="312">
        <v>31.06</v>
      </c>
      <c r="P161" s="312">
        <v>41.41</v>
      </c>
      <c r="Q161" s="312">
        <v>41.41</v>
      </c>
      <c r="R161" s="312"/>
      <c r="S161" s="312"/>
      <c r="T161" s="312"/>
      <c r="U161" s="312"/>
      <c r="V161" s="312"/>
      <c r="W161" s="312"/>
    </row>
    <row r="162" spans="1:23">
      <c r="A162" s="311">
        <v>155</v>
      </c>
      <c r="B162" s="312">
        <v>25.88</v>
      </c>
      <c r="C162" s="312">
        <v>25.88</v>
      </c>
      <c r="D162" s="312"/>
      <c r="E162" s="312"/>
      <c r="F162" s="312">
        <v>15.53</v>
      </c>
      <c r="G162" s="312">
        <v>15.53</v>
      </c>
      <c r="H162" s="312">
        <v>20.7</v>
      </c>
      <c r="I162" s="312">
        <v>20.7</v>
      </c>
      <c r="J162" s="312">
        <v>51.76</v>
      </c>
      <c r="K162" s="312">
        <v>51.76</v>
      </c>
      <c r="L162" s="312"/>
      <c r="M162" s="312"/>
      <c r="N162" s="312">
        <v>31.06</v>
      </c>
      <c r="O162" s="312">
        <v>31.06</v>
      </c>
      <c r="P162" s="312">
        <v>41.41</v>
      </c>
      <c r="Q162" s="312">
        <v>41.41</v>
      </c>
      <c r="R162" s="312"/>
      <c r="S162" s="312"/>
      <c r="T162" s="312"/>
      <c r="U162" s="312"/>
      <c r="V162" s="312"/>
      <c r="W162" s="312"/>
    </row>
    <row r="163" spans="1:23">
      <c r="A163" s="311">
        <v>156</v>
      </c>
      <c r="B163" s="312">
        <v>26.01</v>
      </c>
      <c r="C163" s="312">
        <v>26.01</v>
      </c>
      <c r="D163" s="312"/>
      <c r="E163" s="312"/>
      <c r="F163" s="312">
        <v>15.6</v>
      </c>
      <c r="G163" s="312">
        <v>15.6</v>
      </c>
      <c r="H163" s="312">
        <v>20.8</v>
      </c>
      <c r="I163" s="312">
        <v>20.8</v>
      </c>
      <c r="J163" s="312">
        <v>52.01</v>
      </c>
      <c r="K163" s="312">
        <v>52.01</v>
      </c>
      <c r="L163" s="312"/>
      <c r="M163" s="312"/>
      <c r="N163" s="312">
        <v>31.21</v>
      </c>
      <c r="O163" s="312">
        <v>31.21</v>
      </c>
      <c r="P163" s="312">
        <v>41.61</v>
      </c>
      <c r="Q163" s="312">
        <v>41.61</v>
      </c>
      <c r="R163" s="312"/>
      <c r="S163" s="312"/>
      <c r="T163" s="312"/>
      <c r="U163" s="312"/>
      <c r="V163" s="312"/>
      <c r="W163" s="312"/>
    </row>
    <row r="164" spans="1:23">
      <c r="A164" s="311">
        <v>157</v>
      </c>
      <c r="B164" s="312">
        <v>26.01</v>
      </c>
      <c r="C164" s="312">
        <v>26.01</v>
      </c>
      <c r="D164" s="312"/>
      <c r="E164" s="312"/>
      <c r="F164" s="312">
        <v>15.6</v>
      </c>
      <c r="G164" s="312">
        <v>15.6</v>
      </c>
      <c r="H164" s="312">
        <v>20.8</v>
      </c>
      <c r="I164" s="312">
        <v>20.8</v>
      </c>
      <c r="J164" s="312">
        <v>52.01</v>
      </c>
      <c r="K164" s="312">
        <v>52.01</v>
      </c>
      <c r="L164" s="312"/>
      <c r="M164" s="312"/>
      <c r="N164" s="312">
        <v>31.21</v>
      </c>
      <c r="O164" s="312">
        <v>31.21</v>
      </c>
      <c r="P164" s="312">
        <v>41.61</v>
      </c>
      <c r="Q164" s="312">
        <v>41.61</v>
      </c>
      <c r="R164" s="312"/>
      <c r="S164" s="312"/>
      <c r="T164" s="312"/>
      <c r="U164" s="312"/>
      <c r="V164" s="312"/>
      <c r="W164" s="312"/>
    </row>
    <row r="165" spans="1:23">
      <c r="A165" s="311">
        <v>158</v>
      </c>
      <c r="B165" s="312">
        <v>26.13</v>
      </c>
      <c r="C165" s="312">
        <v>26.13</v>
      </c>
      <c r="D165" s="312"/>
      <c r="E165" s="312"/>
      <c r="F165" s="312">
        <v>15.68</v>
      </c>
      <c r="G165" s="312">
        <v>15.68</v>
      </c>
      <c r="H165" s="312">
        <v>20.91</v>
      </c>
      <c r="I165" s="312">
        <v>20.91</v>
      </c>
      <c r="J165" s="312">
        <v>52.27</v>
      </c>
      <c r="K165" s="312">
        <v>52.27</v>
      </c>
      <c r="L165" s="312"/>
      <c r="M165" s="312"/>
      <c r="N165" s="312">
        <v>31.36</v>
      </c>
      <c r="O165" s="312">
        <v>31.36</v>
      </c>
      <c r="P165" s="312">
        <v>41.81</v>
      </c>
      <c r="Q165" s="312">
        <v>41.81</v>
      </c>
      <c r="R165" s="312"/>
      <c r="S165" s="312"/>
      <c r="T165" s="312"/>
      <c r="U165" s="312"/>
      <c r="V165" s="312"/>
      <c r="W165" s="312"/>
    </row>
    <row r="166" spans="1:23">
      <c r="A166" s="311">
        <v>159</v>
      </c>
      <c r="B166" s="312">
        <v>26.24</v>
      </c>
      <c r="C166" s="312">
        <v>26.24</v>
      </c>
      <c r="D166" s="312"/>
      <c r="E166" s="312"/>
      <c r="F166" s="312">
        <v>15.74</v>
      </c>
      <c r="G166" s="312">
        <v>15.74</v>
      </c>
      <c r="H166" s="312">
        <v>20.99</v>
      </c>
      <c r="I166" s="312">
        <v>20.99</v>
      </c>
      <c r="J166" s="312">
        <v>52.48</v>
      </c>
      <c r="K166" s="312">
        <v>52.48</v>
      </c>
      <c r="L166" s="312"/>
      <c r="M166" s="312"/>
      <c r="N166" s="312">
        <v>31.49</v>
      </c>
      <c r="O166" s="312">
        <v>31.49</v>
      </c>
      <c r="P166" s="312">
        <v>41.98</v>
      </c>
      <c r="Q166" s="312">
        <v>41.98</v>
      </c>
      <c r="R166" s="312"/>
      <c r="S166" s="312"/>
      <c r="T166" s="312"/>
      <c r="U166" s="312"/>
      <c r="V166" s="312"/>
      <c r="W166" s="312"/>
    </row>
    <row r="167" spans="1:23">
      <c r="A167" s="311">
        <v>160</v>
      </c>
      <c r="B167" s="312">
        <v>26.24</v>
      </c>
      <c r="C167" s="312">
        <v>26.24</v>
      </c>
      <c r="D167" s="312"/>
      <c r="E167" s="312"/>
      <c r="F167" s="312">
        <v>15.74</v>
      </c>
      <c r="G167" s="312">
        <v>15.74</v>
      </c>
      <c r="H167" s="312">
        <v>20.99</v>
      </c>
      <c r="I167" s="312">
        <v>20.99</v>
      </c>
      <c r="J167" s="312">
        <v>52.48</v>
      </c>
      <c r="K167" s="312">
        <v>52.48</v>
      </c>
      <c r="L167" s="312"/>
      <c r="M167" s="312"/>
      <c r="N167" s="312">
        <v>31.49</v>
      </c>
      <c r="O167" s="312">
        <v>31.49</v>
      </c>
      <c r="P167" s="312">
        <v>41.98</v>
      </c>
      <c r="Q167" s="312">
        <v>41.98</v>
      </c>
      <c r="R167" s="312"/>
      <c r="S167" s="312"/>
      <c r="T167" s="312"/>
      <c r="U167" s="312"/>
      <c r="V167" s="312"/>
      <c r="W167" s="312"/>
    </row>
    <row r="168" spans="1:23">
      <c r="A168" s="311">
        <v>161</v>
      </c>
      <c r="B168" s="312">
        <v>26.35</v>
      </c>
      <c r="C168" s="312">
        <v>26.35</v>
      </c>
      <c r="D168" s="312"/>
      <c r="E168" s="312"/>
      <c r="F168" s="312">
        <v>15.81</v>
      </c>
      <c r="G168" s="312">
        <v>15.81</v>
      </c>
      <c r="H168" s="312">
        <v>21.08</v>
      </c>
      <c r="I168" s="312">
        <v>21.08</v>
      </c>
      <c r="J168" s="312">
        <v>52.71</v>
      </c>
      <c r="K168" s="312">
        <v>52.71</v>
      </c>
      <c r="L168" s="312"/>
      <c r="M168" s="312"/>
      <c r="N168" s="312">
        <v>31.62</v>
      </c>
      <c r="O168" s="312">
        <v>31.62</v>
      </c>
      <c r="P168" s="312">
        <v>42.17</v>
      </c>
      <c r="Q168" s="312">
        <v>42.17</v>
      </c>
      <c r="R168" s="312"/>
      <c r="S168" s="312"/>
      <c r="T168" s="312"/>
      <c r="U168" s="312"/>
      <c r="V168" s="312"/>
      <c r="W168" s="312"/>
    </row>
    <row r="169" spans="1:23">
      <c r="A169" s="311">
        <v>162</v>
      </c>
      <c r="B169" s="312">
        <v>26.47</v>
      </c>
      <c r="C169" s="312">
        <v>26.47</v>
      </c>
      <c r="D169" s="312"/>
      <c r="E169" s="312"/>
      <c r="F169" s="312">
        <v>15.88</v>
      </c>
      <c r="G169" s="312">
        <v>15.88</v>
      </c>
      <c r="H169" s="312">
        <v>21.18</v>
      </c>
      <c r="I169" s="312">
        <v>21.18</v>
      </c>
      <c r="J169" s="312">
        <v>52.94</v>
      </c>
      <c r="K169" s="312">
        <v>52.94</v>
      </c>
      <c r="L169" s="312"/>
      <c r="M169" s="312"/>
      <c r="N169" s="312">
        <v>31.76</v>
      </c>
      <c r="O169" s="312">
        <v>31.76</v>
      </c>
      <c r="P169" s="312">
        <v>42.35</v>
      </c>
      <c r="Q169" s="312">
        <v>42.35</v>
      </c>
      <c r="R169" s="312"/>
      <c r="S169" s="312"/>
      <c r="T169" s="312"/>
      <c r="U169" s="312"/>
      <c r="V169" s="312"/>
      <c r="W169" s="312"/>
    </row>
    <row r="170" spans="1:23">
      <c r="A170" s="311">
        <v>163</v>
      </c>
      <c r="B170" s="312">
        <v>26.47</v>
      </c>
      <c r="C170" s="312">
        <v>26.47</v>
      </c>
      <c r="D170" s="312"/>
      <c r="E170" s="312"/>
      <c r="F170" s="312">
        <v>15.88</v>
      </c>
      <c r="G170" s="312">
        <v>15.88</v>
      </c>
      <c r="H170" s="312">
        <v>21.18</v>
      </c>
      <c r="I170" s="312">
        <v>21.18</v>
      </c>
      <c r="J170" s="312">
        <v>52.94</v>
      </c>
      <c r="K170" s="312">
        <v>52.94</v>
      </c>
      <c r="L170" s="312"/>
      <c r="M170" s="312"/>
      <c r="N170" s="312">
        <v>31.76</v>
      </c>
      <c r="O170" s="312">
        <v>31.76</v>
      </c>
      <c r="P170" s="312">
        <v>42.35</v>
      </c>
      <c r="Q170" s="312">
        <v>42.35</v>
      </c>
      <c r="R170" s="312"/>
      <c r="S170" s="312"/>
      <c r="T170" s="312"/>
      <c r="U170" s="312"/>
      <c r="V170" s="312"/>
      <c r="W170" s="312"/>
    </row>
    <row r="171" spans="1:23">
      <c r="A171" s="311">
        <v>164</v>
      </c>
      <c r="B171" s="312">
        <v>26.58</v>
      </c>
      <c r="C171" s="312">
        <v>26.58</v>
      </c>
      <c r="D171" s="312"/>
      <c r="E171" s="312"/>
      <c r="F171" s="312">
        <v>15.95</v>
      </c>
      <c r="G171" s="312">
        <v>15.95</v>
      </c>
      <c r="H171" s="312">
        <v>21.26</v>
      </c>
      <c r="I171" s="312">
        <v>21.26</v>
      </c>
      <c r="J171" s="312">
        <v>53.15</v>
      </c>
      <c r="K171" s="312">
        <v>53.15</v>
      </c>
      <c r="L171" s="312"/>
      <c r="M171" s="312"/>
      <c r="N171" s="312">
        <v>31.89</v>
      </c>
      <c r="O171" s="312">
        <v>31.89</v>
      </c>
      <c r="P171" s="312">
        <v>42.52</v>
      </c>
      <c r="Q171" s="312">
        <v>42.52</v>
      </c>
      <c r="R171" s="312"/>
      <c r="S171" s="312"/>
      <c r="T171" s="312"/>
      <c r="U171" s="312"/>
      <c r="V171" s="312"/>
      <c r="W171" s="312"/>
    </row>
    <row r="172" spans="1:23">
      <c r="A172" s="311">
        <v>165</v>
      </c>
      <c r="B172" s="312">
        <v>26.58</v>
      </c>
      <c r="C172" s="312">
        <v>26.58</v>
      </c>
      <c r="D172" s="312"/>
      <c r="E172" s="312"/>
      <c r="F172" s="312">
        <v>15.95</v>
      </c>
      <c r="G172" s="312">
        <v>15.95</v>
      </c>
      <c r="H172" s="312">
        <v>21.26</v>
      </c>
      <c r="I172" s="312">
        <v>21.26</v>
      </c>
      <c r="J172" s="312">
        <v>53.15</v>
      </c>
      <c r="K172" s="312">
        <v>53.15</v>
      </c>
      <c r="L172" s="312"/>
      <c r="M172" s="312"/>
      <c r="N172" s="312">
        <v>31.89</v>
      </c>
      <c r="O172" s="312">
        <v>31.89</v>
      </c>
      <c r="P172" s="312">
        <v>42.52</v>
      </c>
      <c r="Q172" s="312">
        <v>42.52</v>
      </c>
      <c r="R172" s="312"/>
      <c r="S172" s="312"/>
      <c r="T172" s="312"/>
      <c r="U172" s="312"/>
      <c r="V172" s="312"/>
      <c r="W172" s="312"/>
    </row>
    <row r="173" spans="1:23">
      <c r="A173" s="311">
        <v>166</v>
      </c>
      <c r="B173" s="312">
        <v>26.7</v>
      </c>
      <c r="C173" s="312">
        <v>26.7</v>
      </c>
      <c r="D173" s="312"/>
      <c r="E173" s="312"/>
      <c r="F173" s="312">
        <v>16.02</v>
      </c>
      <c r="G173" s="312">
        <v>16.02</v>
      </c>
      <c r="H173" s="312">
        <v>21.36</v>
      </c>
      <c r="I173" s="312">
        <v>21.36</v>
      </c>
      <c r="J173" s="312">
        <v>53.4</v>
      </c>
      <c r="K173" s="312">
        <v>53.4</v>
      </c>
      <c r="L173" s="312"/>
      <c r="M173" s="312"/>
      <c r="N173" s="312">
        <v>32.04</v>
      </c>
      <c r="O173" s="312">
        <v>32.04</v>
      </c>
      <c r="P173" s="312">
        <v>42.72</v>
      </c>
      <c r="Q173" s="312">
        <v>42.72</v>
      </c>
      <c r="R173" s="312"/>
      <c r="S173" s="312"/>
      <c r="T173" s="312"/>
      <c r="U173" s="312"/>
      <c r="V173" s="312"/>
      <c r="W173" s="312"/>
    </row>
    <row r="174" spans="1:23">
      <c r="A174" s="311">
        <v>167</v>
      </c>
      <c r="B174" s="312">
        <v>26.83</v>
      </c>
      <c r="C174" s="312">
        <v>26.83</v>
      </c>
      <c r="D174" s="312"/>
      <c r="E174" s="312"/>
      <c r="F174" s="312">
        <v>16.100000000000001</v>
      </c>
      <c r="G174" s="312">
        <v>16.100000000000001</v>
      </c>
      <c r="H174" s="312">
        <v>21.46</v>
      </c>
      <c r="I174" s="312">
        <v>21.46</v>
      </c>
      <c r="J174" s="312">
        <v>53.66</v>
      </c>
      <c r="K174" s="312">
        <v>53.66</v>
      </c>
      <c r="L174" s="312"/>
      <c r="M174" s="312"/>
      <c r="N174" s="312">
        <v>32.19</v>
      </c>
      <c r="O174" s="312">
        <v>32.19</v>
      </c>
      <c r="P174" s="312">
        <v>42.92</v>
      </c>
      <c r="Q174" s="312">
        <v>42.92</v>
      </c>
      <c r="R174" s="312"/>
      <c r="S174" s="312"/>
      <c r="T174" s="312"/>
      <c r="U174" s="312"/>
      <c r="V174" s="312"/>
      <c r="W174" s="312"/>
    </row>
    <row r="175" spans="1:23">
      <c r="A175" s="311">
        <v>168</v>
      </c>
      <c r="B175" s="312">
        <v>26.83</v>
      </c>
      <c r="C175" s="312">
        <v>26.83</v>
      </c>
      <c r="D175" s="312"/>
      <c r="E175" s="312"/>
      <c r="F175" s="312">
        <v>16.100000000000001</v>
      </c>
      <c r="G175" s="312">
        <v>16.100000000000001</v>
      </c>
      <c r="H175" s="312">
        <v>21.46</v>
      </c>
      <c r="I175" s="312">
        <v>21.46</v>
      </c>
      <c r="J175" s="312">
        <v>53.66</v>
      </c>
      <c r="K175" s="312">
        <v>53.66</v>
      </c>
      <c r="L175" s="312"/>
      <c r="M175" s="312"/>
      <c r="N175" s="312">
        <v>32.19</v>
      </c>
      <c r="O175" s="312">
        <v>32.19</v>
      </c>
      <c r="P175" s="312">
        <v>42.92</v>
      </c>
      <c r="Q175" s="312">
        <v>42.92</v>
      </c>
      <c r="R175" s="312"/>
      <c r="S175" s="312"/>
      <c r="T175" s="312"/>
      <c r="U175" s="312"/>
      <c r="V175" s="312"/>
      <c r="W175" s="312"/>
    </row>
    <row r="176" spans="1:23">
      <c r="A176" s="311">
        <v>169</v>
      </c>
      <c r="B176" s="312">
        <v>27.05</v>
      </c>
      <c r="C176" s="312">
        <v>27.05</v>
      </c>
      <c r="D176" s="312"/>
      <c r="E176" s="312"/>
      <c r="F176" s="312">
        <v>16.23</v>
      </c>
      <c r="G176" s="312">
        <v>16.23</v>
      </c>
      <c r="H176" s="312">
        <v>21.64</v>
      </c>
      <c r="I176" s="312">
        <v>21.64</v>
      </c>
      <c r="J176" s="312">
        <v>54.1</v>
      </c>
      <c r="K176" s="312">
        <v>54.1</v>
      </c>
      <c r="L176" s="312"/>
      <c r="M176" s="312"/>
      <c r="N176" s="312">
        <v>32.46</v>
      </c>
      <c r="O176" s="312">
        <v>32.46</v>
      </c>
      <c r="P176" s="312">
        <v>43.28</v>
      </c>
      <c r="Q176" s="312">
        <v>43.28</v>
      </c>
      <c r="R176" s="312"/>
      <c r="S176" s="312"/>
      <c r="T176" s="312"/>
      <c r="U176" s="312"/>
      <c r="V176" s="312"/>
      <c r="W176" s="312"/>
    </row>
    <row r="177" spans="1:23">
      <c r="A177" s="311">
        <v>170</v>
      </c>
      <c r="B177" s="312">
        <v>27.15</v>
      </c>
      <c r="C177" s="312">
        <v>27.15</v>
      </c>
      <c r="D177" s="312"/>
      <c r="E177" s="312"/>
      <c r="F177" s="312">
        <v>16.29</v>
      </c>
      <c r="G177" s="312">
        <v>16.29</v>
      </c>
      <c r="H177" s="312">
        <v>21.72</v>
      </c>
      <c r="I177" s="312">
        <v>21.72</v>
      </c>
      <c r="J177" s="312">
        <v>54.31</v>
      </c>
      <c r="K177" s="312">
        <v>54.31</v>
      </c>
      <c r="L177" s="312"/>
      <c r="M177" s="312"/>
      <c r="N177" s="312">
        <v>32.590000000000003</v>
      </c>
      <c r="O177" s="312">
        <v>32.590000000000003</v>
      </c>
      <c r="P177" s="312">
        <v>43.45</v>
      </c>
      <c r="Q177" s="312">
        <v>43.45</v>
      </c>
      <c r="R177" s="312"/>
      <c r="S177" s="312"/>
      <c r="T177" s="312"/>
      <c r="U177" s="312"/>
      <c r="V177" s="312"/>
      <c r="W177" s="312"/>
    </row>
    <row r="178" spans="1:23">
      <c r="A178" s="311">
        <v>171</v>
      </c>
      <c r="B178" s="312">
        <v>27.15</v>
      </c>
      <c r="C178" s="312">
        <v>27.15</v>
      </c>
      <c r="D178" s="312"/>
      <c r="E178" s="312"/>
      <c r="F178" s="312">
        <v>16.29</v>
      </c>
      <c r="G178" s="312">
        <v>16.29</v>
      </c>
      <c r="H178" s="312">
        <v>21.72</v>
      </c>
      <c r="I178" s="312">
        <v>21.72</v>
      </c>
      <c r="J178" s="312">
        <v>54.31</v>
      </c>
      <c r="K178" s="312">
        <v>54.31</v>
      </c>
      <c r="L178" s="312"/>
      <c r="M178" s="312"/>
      <c r="N178" s="312">
        <v>32.590000000000003</v>
      </c>
      <c r="O178" s="312">
        <v>32.590000000000003</v>
      </c>
      <c r="P178" s="312">
        <v>43.45</v>
      </c>
      <c r="Q178" s="312">
        <v>43.45</v>
      </c>
      <c r="R178" s="312"/>
      <c r="S178" s="312"/>
      <c r="T178" s="312"/>
      <c r="U178" s="312"/>
      <c r="V178" s="312"/>
      <c r="W178" s="312"/>
    </row>
    <row r="179" spans="1:23">
      <c r="A179" s="311">
        <v>172</v>
      </c>
      <c r="B179" s="312">
        <v>27.27</v>
      </c>
      <c r="C179" s="312">
        <v>27.27</v>
      </c>
      <c r="D179" s="312"/>
      <c r="E179" s="312"/>
      <c r="F179" s="312">
        <v>16.36</v>
      </c>
      <c r="G179" s="312">
        <v>16.36</v>
      </c>
      <c r="H179" s="312">
        <v>21.82</v>
      </c>
      <c r="I179" s="312">
        <v>21.82</v>
      </c>
      <c r="J179" s="312">
        <v>54.54</v>
      </c>
      <c r="K179" s="312">
        <v>54.54</v>
      </c>
      <c r="L179" s="312"/>
      <c r="M179" s="312"/>
      <c r="N179" s="312">
        <v>32.72</v>
      </c>
      <c r="O179" s="312">
        <v>32.72</v>
      </c>
      <c r="P179" s="312">
        <v>43.63</v>
      </c>
      <c r="Q179" s="312">
        <v>43.63</v>
      </c>
      <c r="R179" s="312"/>
      <c r="S179" s="312"/>
      <c r="T179" s="312"/>
      <c r="U179" s="312"/>
      <c r="V179" s="312"/>
      <c r="W179" s="312"/>
    </row>
    <row r="180" spans="1:23">
      <c r="A180" s="311">
        <v>173</v>
      </c>
      <c r="B180" s="312">
        <v>27.27</v>
      </c>
      <c r="C180" s="312">
        <v>27.27</v>
      </c>
      <c r="D180" s="312"/>
      <c r="E180" s="312"/>
      <c r="F180" s="312">
        <v>16.36</v>
      </c>
      <c r="G180" s="312">
        <v>16.36</v>
      </c>
      <c r="H180" s="312">
        <v>21.82</v>
      </c>
      <c r="I180" s="312">
        <v>21.82</v>
      </c>
      <c r="J180" s="312">
        <v>54.54</v>
      </c>
      <c r="K180" s="312">
        <v>54.54</v>
      </c>
      <c r="L180" s="312"/>
      <c r="M180" s="312"/>
      <c r="N180" s="312">
        <v>32.72</v>
      </c>
      <c r="O180" s="312">
        <v>32.72</v>
      </c>
      <c r="P180" s="312">
        <v>43.63</v>
      </c>
      <c r="Q180" s="312">
        <v>43.63</v>
      </c>
      <c r="R180" s="312"/>
      <c r="S180" s="312"/>
      <c r="T180" s="312"/>
      <c r="U180" s="312"/>
      <c r="V180" s="312"/>
      <c r="W180" s="312"/>
    </row>
    <row r="181" spans="1:23">
      <c r="A181" s="311">
        <v>174</v>
      </c>
      <c r="B181" s="312">
        <v>27.4</v>
      </c>
      <c r="C181" s="312">
        <v>27.4</v>
      </c>
      <c r="D181" s="312"/>
      <c r="E181" s="312"/>
      <c r="F181" s="312">
        <v>16.440000000000001</v>
      </c>
      <c r="G181" s="312">
        <v>16.440000000000001</v>
      </c>
      <c r="H181" s="312">
        <v>21.92</v>
      </c>
      <c r="I181" s="312">
        <v>21.92</v>
      </c>
      <c r="J181" s="312">
        <v>54.79</v>
      </c>
      <c r="K181" s="312">
        <v>54.79</v>
      </c>
      <c r="L181" s="312"/>
      <c r="M181" s="312"/>
      <c r="N181" s="312">
        <v>32.880000000000003</v>
      </c>
      <c r="O181" s="312">
        <v>32.880000000000003</v>
      </c>
      <c r="P181" s="312">
        <v>43.84</v>
      </c>
      <c r="Q181" s="312">
        <v>43.84</v>
      </c>
      <c r="R181" s="312"/>
      <c r="S181" s="312"/>
      <c r="T181" s="312"/>
      <c r="U181" s="312"/>
      <c r="V181" s="312"/>
      <c r="W181" s="312"/>
    </row>
    <row r="182" spans="1:23">
      <c r="A182" s="311">
        <v>175</v>
      </c>
      <c r="B182" s="312">
        <v>27.51</v>
      </c>
      <c r="C182" s="312">
        <v>27.51</v>
      </c>
      <c r="D182" s="312"/>
      <c r="E182" s="312"/>
      <c r="F182" s="312">
        <v>16.510000000000002</v>
      </c>
      <c r="G182" s="312">
        <v>16.510000000000002</v>
      </c>
      <c r="H182" s="312">
        <v>22.01</v>
      </c>
      <c r="I182" s="312">
        <v>22.01</v>
      </c>
      <c r="J182" s="312">
        <v>55.03</v>
      </c>
      <c r="K182" s="312">
        <v>55.03</v>
      </c>
      <c r="L182" s="312"/>
      <c r="M182" s="312"/>
      <c r="N182" s="312">
        <v>33.020000000000003</v>
      </c>
      <c r="O182" s="312">
        <v>33.020000000000003</v>
      </c>
      <c r="P182" s="312">
        <v>44.02</v>
      </c>
      <c r="Q182" s="312">
        <v>44.02</v>
      </c>
      <c r="R182" s="312"/>
      <c r="S182" s="312"/>
      <c r="T182" s="312"/>
      <c r="U182" s="312"/>
      <c r="V182" s="312"/>
      <c r="W182" s="312"/>
    </row>
    <row r="183" spans="1:23">
      <c r="A183" s="311">
        <v>176</v>
      </c>
      <c r="B183" s="312">
        <v>27.51</v>
      </c>
      <c r="C183" s="312">
        <v>27.51</v>
      </c>
      <c r="D183" s="312"/>
      <c r="E183" s="312"/>
      <c r="F183" s="312">
        <v>16.510000000000002</v>
      </c>
      <c r="G183" s="312">
        <v>16.510000000000002</v>
      </c>
      <c r="H183" s="312">
        <v>22.01</v>
      </c>
      <c r="I183" s="312">
        <v>22.01</v>
      </c>
      <c r="J183" s="312">
        <v>55.03</v>
      </c>
      <c r="K183" s="312">
        <v>55.03</v>
      </c>
      <c r="L183" s="312"/>
      <c r="M183" s="312"/>
      <c r="N183" s="312">
        <v>33.020000000000003</v>
      </c>
      <c r="O183" s="312">
        <v>33.020000000000003</v>
      </c>
      <c r="P183" s="312">
        <v>44.02</v>
      </c>
      <c r="Q183" s="312">
        <v>44.02</v>
      </c>
      <c r="R183" s="312"/>
      <c r="S183" s="312"/>
      <c r="T183" s="312"/>
      <c r="U183" s="312"/>
      <c r="V183" s="312"/>
      <c r="W183" s="312"/>
    </row>
    <row r="184" spans="1:23">
      <c r="A184" s="311">
        <v>177</v>
      </c>
      <c r="B184" s="312">
        <v>27.63</v>
      </c>
      <c r="C184" s="312">
        <v>27.63</v>
      </c>
      <c r="D184" s="312"/>
      <c r="E184" s="312"/>
      <c r="F184" s="312">
        <v>16.579999999999998</v>
      </c>
      <c r="G184" s="312">
        <v>16.579999999999998</v>
      </c>
      <c r="H184" s="312">
        <v>22.1</v>
      </c>
      <c r="I184" s="312">
        <v>22.1</v>
      </c>
      <c r="J184" s="312">
        <v>55.26</v>
      </c>
      <c r="K184" s="312">
        <v>55.26</v>
      </c>
      <c r="L184" s="312"/>
      <c r="M184" s="312"/>
      <c r="N184" s="312">
        <v>33.15</v>
      </c>
      <c r="O184" s="312">
        <v>33.15</v>
      </c>
      <c r="P184" s="312">
        <v>44.21</v>
      </c>
      <c r="Q184" s="312">
        <v>44.21</v>
      </c>
      <c r="R184" s="312"/>
      <c r="S184" s="312"/>
      <c r="T184" s="312"/>
      <c r="U184" s="312"/>
      <c r="V184" s="312"/>
      <c r="W184" s="312"/>
    </row>
    <row r="185" spans="1:23">
      <c r="A185" s="311">
        <v>178</v>
      </c>
      <c r="B185" s="312">
        <v>27.74</v>
      </c>
      <c r="C185" s="312">
        <v>27.74</v>
      </c>
      <c r="D185" s="312"/>
      <c r="E185" s="312"/>
      <c r="F185" s="312">
        <v>16.649999999999999</v>
      </c>
      <c r="G185" s="312">
        <v>16.649999999999999</v>
      </c>
      <c r="H185" s="312">
        <v>22.2</v>
      </c>
      <c r="I185" s="312">
        <v>22.2</v>
      </c>
      <c r="J185" s="312">
        <v>55.49</v>
      </c>
      <c r="K185" s="312">
        <v>55.49</v>
      </c>
      <c r="L185" s="312"/>
      <c r="M185" s="312"/>
      <c r="N185" s="312">
        <v>33.29</v>
      </c>
      <c r="O185" s="312">
        <v>33.29</v>
      </c>
      <c r="P185" s="312">
        <v>44.39</v>
      </c>
      <c r="Q185" s="312">
        <v>44.39</v>
      </c>
      <c r="R185" s="312"/>
      <c r="S185" s="312"/>
      <c r="T185" s="312"/>
      <c r="U185" s="312"/>
      <c r="V185" s="312"/>
      <c r="W185" s="312"/>
    </row>
    <row r="186" spans="1:23">
      <c r="A186" s="311">
        <v>179</v>
      </c>
      <c r="B186" s="312">
        <v>27.74</v>
      </c>
      <c r="C186" s="312">
        <v>27.74</v>
      </c>
      <c r="D186" s="312"/>
      <c r="E186" s="312"/>
      <c r="F186" s="312">
        <v>16.649999999999999</v>
      </c>
      <c r="G186" s="312">
        <v>16.649999999999999</v>
      </c>
      <c r="H186" s="312">
        <v>22.2</v>
      </c>
      <c r="I186" s="312">
        <v>22.2</v>
      </c>
      <c r="J186" s="312">
        <v>55.49</v>
      </c>
      <c r="K186" s="312">
        <v>55.49</v>
      </c>
      <c r="L186" s="312"/>
      <c r="M186" s="312"/>
      <c r="N186" s="312">
        <v>33.29</v>
      </c>
      <c r="O186" s="312">
        <v>33.29</v>
      </c>
      <c r="P186" s="312">
        <v>44.39</v>
      </c>
      <c r="Q186" s="312">
        <v>44.39</v>
      </c>
      <c r="R186" s="312"/>
      <c r="S186" s="312"/>
      <c r="T186" s="312"/>
      <c r="U186" s="312"/>
      <c r="V186" s="312"/>
      <c r="W186" s="312"/>
    </row>
    <row r="187" spans="1:23">
      <c r="A187" s="311">
        <v>180</v>
      </c>
      <c r="B187" s="312">
        <v>27.85</v>
      </c>
      <c r="C187" s="312">
        <v>27.85</v>
      </c>
      <c r="D187" s="312"/>
      <c r="E187" s="312"/>
      <c r="F187" s="312">
        <v>16.71</v>
      </c>
      <c r="G187" s="312">
        <v>16.71</v>
      </c>
      <c r="H187" s="312">
        <v>22.28</v>
      </c>
      <c r="I187" s="312">
        <v>22.28</v>
      </c>
      <c r="J187" s="312">
        <v>55.7</v>
      </c>
      <c r="K187" s="312">
        <v>55.7</v>
      </c>
      <c r="L187" s="312"/>
      <c r="M187" s="312"/>
      <c r="N187" s="312">
        <v>33.42</v>
      </c>
      <c r="O187" s="312">
        <v>33.42</v>
      </c>
      <c r="P187" s="312">
        <v>44.56</v>
      </c>
      <c r="Q187" s="312">
        <v>44.56</v>
      </c>
      <c r="R187" s="312"/>
      <c r="S187" s="312"/>
      <c r="T187" s="312"/>
      <c r="U187" s="312"/>
      <c r="V187" s="312"/>
      <c r="W187" s="312"/>
    </row>
    <row r="188" spans="1:23">
      <c r="A188" s="311">
        <v>181</v>
      </c>
      <c r="B188" s="312">
        <v>27.85</v>
      </c>
      <c r="C188" s="312">
        <v>27.85</v>
      </c>
      <c r="D188" s="312"/>
      <c r="E188" s="312"/>
      <c r="F188" s="312">
        <v>16.71</v>
      </c>
      <c r="G188" s="312">
        <v>16.71</v>
      </c>
      <c r="H188" s="312">
        <v>22.28</v>
      </c>
      <c r="I188" s="312">
        <v>22.28</v>
      </c>
      <c r="J188" s="312">
        <v>55.7</v>
      </c>
      <c r="K188" s="312">
        <v>55.7</v>
      </c>
      <c r="L188" s="312"/>
      <c r="M188" s="312"/>
      <c r="N188" s="312">
        <v>33.42</v>
      </c>
      <c r="O188" s="312">
        <v>33.42</v>
      </c>
      <c r="P188" s="312">
        <v>44.56</v>
      </c>
      <c r="Q188" s="312">
        <v>44.56</v>
      </c>
      <c r="R188" s="312"/>
      <c r="S188" s="312"/>
      <c r="T188" s="312"/>
      <c r="U188" s="312"/>
      <c r="V188" s="312"/>
      <c r="W188" s="312"/>
    </row>
    <row r="189" spans="1:23">
      <c r="A189" s="311">
        <v>182</v>
      </c>
      <c r="B189" s="312">
        <v>27.98</v>
      </c>
      <c r="C189" s="312">
        <v>27.98</v>
      </c>
      <c r="D189" s="312"/>
      <c r="E189" s="312"/>
      <c r="F189" s="312">
        <v>16.79</v>
      </c>
      <c r="G189" s="312">
        <v>16.79</v>
      </c>
      <c r="H189" s="312">
        <v>22.38</v>
      </c>
      <c r="I189" s="312">
        <v>22.38</v>
      </c>
      <c r="J189" s="312">
        <v>55.95</v>
      </c>
      <c r="K189" s="312">
        <v>55.95</v>
      </c>
      <c r="L189" s="312"/>
      <c r="M189" s="312"/>
      <c r="N189" s="312">
        <v>33.57</v>
      </c>
      <c r="O189" s="312">
        <v>33.57</v>
      </c>
      <c r="P189" s="312">
        <v>44.76</v>
      </c>
      <c r="Q189" s="312">
        <v>44.76</v>
      </c>
      <c r="R189" s="312"/>
      <c r="S189" s="312"/>
      <c r="T189" s="312"/>
      <c r="U189" s="312"/>
      <c r="V189" s="312"/>
      <c r="W189" s="312"/>
    </row>
    <row r="190" spans="1:23">
      <c r="A190" s="311">
        <v>183</v>
      </c>
      <c r="B190" s="312">
        <v>28.21</v>
      </c>
      <c r="C190" s="312">
        <v>28.21</v>
      </c>
      <c r="D190" s="312"/>
      <c r="E190" s="312"/>
      <c r="F190" s="312">
        <v>16.93</v>
      </c>
      <c r="G190" s="312">
        <v>16.93</v>
      </c>
      <c r="H190" s="312">
        <v>22.57</v>
      </c>
      <c r="I190" s="312">
        <v>22.57</v>
      </c>
      <c r="J190" s="312">
        <v>56.42</v>
      </c>
      <c r="K190" s="312">
        <v>56.42</v>
      </c>
      <c r="L190" s="312"/>
      <c r="M190" s="312"/>
      <c r="N190" s="312">
        <v>33.85</v>
      </c>
      <c r="O190" s="312">
        <v>33.85</v>
      </c>
      <c r="P190" s="312">
        <v>45.13</v>
      </c>
      <c r="Q190" s="312">
        <v>45.13</v>
      </c>
      <c r="R190" s="312"/>
      <c r="S190" s="312"/>
      <c r="T190" s="312"/>
      <c r="U190" s="312"/>
      <c r="V190" s="312"/>
      <c r="W190" s="312"/>
    </row>
    <row r="191" spans="1:23">
      <c r="A191" s="311">
        <v>184</v>
      </c>
      <c r="B191" s="312">
        <v>28.21</v>
      </c>
      <c r="C191" s="312">
        <v>28.21</v>
      </c>
      <c r="D191" s="312"/>
      <c r="E191" s="312"/>
      <c r="F191" s="312">
        <v>16.93</v>
      </c>
      <c r="G191" s="312">
        <v>16.93</v>
      </c>
      <c r="H191" s="312">
        <v>22.57</v>
      </c>
      <c r="I191" s="312">
        <v>22.57</v>
      </c>
      <c r="J191" s="312">
        <v>56.42</v>
      </c>
      <c r="K191" s="312">
        <v>56.42</v>
      </c>
      <c r="L191" s="312"/>
      <c r="M191" s="312"/>
      <c r="N191" s="312">
        <v>33.85</v>
      </c>
      <c r="O191" s="312">
        <v>33.85</v>
      </c>
      <c r="P191" s="312">
        <v>45.13</v>
      </c>
      <c r="Q191" s="312">
        <v>45.13</v>
      </c>
      <c r="R191" s="312"/>
      <c r="S191" s="312"/>
      <c r="T191" s="312"/>
      <c r="U191" s="312"/>
      <c r="V191" s="312"/>
      <c r="W191" s="312"/>
    </row>
    <row r="192" spans="1:23">
      <c r="A192" s="311">
        <v>185</v>
      </c>
      <c r="B192" s="312">
        <v>28.32</v>
      </c>
      <c r="C192" s="312">
        <v>28.32</v>
      </c>
      <c r="D192" s="312"/>
      <c r="E192" s="312"/>
      <c r="F192" s="312">
        <v>16.989999999999998</v>
      </c>
      <c r="G192" s="312">
        <v>16.989999999999998</v>
      </c>
      <c r="H192" s="312">
        <v>22.66</v>
      </c>
      <c r="I192" s="312">
        <v>22.66</v>
      </c>
      <c r="J192" s="312">
        <v>56.65</v>
      </c>
      <c r="K192" s="312">
        <v>56.65</v>
      </c>
      <c r="L192" s="312"/>
      <c r="M192" s="312"/>
      <c r="N192" s="312">
        <v>33.99</v>
      </c>
      <c r="O192" s="312">
        <v>33.99</v>
      </c>
      <c r="P192" s="312">
        <v>45.32</v>
      </c>
      <c r="Q192" s="312">
        <v>45.32</v>
      </c>
      <c r="R192" s="312"/>
      <c r="S192" s="312"/>
      <c r="T192" s="312"/>
      <c r="U192" s="312"/>
      <c r="V192" s="312"/>
      <c r="W192" s="312"/>
    </row>
    <row r="193" spans="1:23">
      <c r="A193" s="311">
        <v>186</v>
      </c>
      <c r="B193" s="312">
        <v>28.43</v>
      </c>
      <c r="C193" s="312">
        <v>28.43</v>
      </c>
      <c r="D193" s="312"/>
      <c r="E193" s="312"/>
      <c r="F193" s="312">
        <v>17.059999999999999</v>
      </c>
      <c r="G193" s="312">
        <v>17.059999999999999</v>
      </c>
      <c r="H193" s="312">
        <v>22.74</v>
      </c>
      <c r="I193" s="312">
        <v>22.74</v>
      </c>
      <c r="J193" s="312">
        <v>56.86</v>
      </c>
      <c r="K193" s="312">
        <v>56.86</v>
      </c>
      <c r="L193" s="312"/>
      <c r="M193" s="312"/>
      <c r="N193" s="312">
        <v>34.119999999999997</v>
      </c>
      <c r="O193" s="312">
        <v>34.119999999999997</v>
      </c>
      <c r="P193" s="312">
        <v>45.49</v>
      </c>
      <c r="Q193" s="312">
        <v>45.49</v>
      </c>
      <c r="R193" s="312"/>
      <c r="S193" s="312"/>
      <c r="T193" s="312"/>
      <c r="U193" s="312"/>
      <c r="V193" s="312"/>
      <c r="W193" s="312"/>
    </row>
    <row r="194" spans="1:23">
      <c r="A194" s="311">
        <v>187</v>
      </c>
      <c r="B194" s="312">
        <v>28.43</v>
      </c>
      <c r="C194" s="312">
        <v>28.43</v>
      </c>
      <c r="D194" s="312"/>
      <c r="E194" s="312"/>
      <c r="F194" s="312">
        <v>17.059999999999999</v>
      </c>
      <c r="G194" s="312">
        <v>17.059999999999999</v>
      </c>
      <c r="H194" s="312">
        <v>22.74</v>
      </c>
      <c r="I194" s="312">
        <v>22.74</v>
      </c>
      <c r="J194" s="312">
        <v>56.86</v>
      </c>
      <c r="K194" s="312">
        <v>56.86</v>
      </c>
      <c r="L194" s="312"/>
      <c r="M194" s="312"/>
      <c r="N194" s="312">
        <v>34.119999999999997</v>
      </c>
      <c r="O194" s="312">
        <v>34.119999999999997</v>
      </c>
      <c r="P194" s="312">
        <v>45.49</v>
      </c>
      <c r="Q194" s="312">
        <v>45.49</v>
      </c>
      <c r="R194" s="312"/>
      <c r="S194" s="312"/>
      <c r="T194" s="312"/>
      <c r="U194" s="312"/>
      <c r="V194" s="312"/>
      <c r="W194" s="312"/>
    </row>
    <row r="195" spans="1:23">
      <c r="A195" s="311">
        <v>188</v>
      </c>
      <c r="B195" s="312">
        <v>28.55</v>
      </c>
      <c r="C195" s="312">
        <v>28.55</v>
      </c>
      <c r="D195" s="312"/>
      <c r="E195" s="312"/>
      <c r="F195" s="312">
        <v>17.13</v>
      </c>
      <c r="G195" s="312">
        <v>17.13</v>
      </c>
      <c r="H195" s="312">
        <v>22.84</v>
      </c>
      <c r="I195" s="312">
        <v>22.84</v>
      </c>
      <c r="J195" s="312">
        <v>57.09</v>
      </c>
      <c r="K195" s="312">
        <v>57.09</v>
      </c>
      <c r="L195" s="312"/>
      <c r="M195" s="312"/>
      <c r="N195" s="312">
        <v>34.25</v>
      </c>
      <c r="O195" s="312">
        <v>34.25</v>
      </c>
      <c r="P195" s="312">
        <v>45.67</v>
      </c>
      <c r="Q195" s="312">
        <v>45.67</v>
      </c>
      <c r="R195" s="312"/>
      <c r="S195" s="312"/>
      <c r="T195" s="312"/>
      <c r="U195" s="312"/>
      <c r="V195" s="312"/>
      <c r="W195" s="312"/>
    </row>
    <row r="196" spans="1:23">
      <c r="A196" s="311">
        <v>189</v>
      </c>
      <c r="B196" s="312">
        <v>28.55</v>
      </c>
      <c r="C196" s="312">
        <v>28.55</v>
      </c>
      <c r="D196" s="312"/>
      <c r="E196" s="312"/>
      <c r="F196" s="312">
        <v>17.13</v>
      </c>
      <c r="G196" s="312">
        <v>17.13</v>
      </c>
      <c r="H196" s="312">
        <v>22.84</v>
      </c>
      <c r="I196" s="312">
        <v>22.84</v>
      </c>
      <c r="J196" s="312">
        <v>57.09</v>
      </c>
      <c r="K196" s="312">
        <v>57.09</v>
      </c>
      <c r="L196" s="312"/>
      <c r="M196" s="312"/>
      <c r="N196" s="312">
        <v>34.25</v>
      </c>
      <c r="O196" s="312">
        <v>34.25</v>
      </c>
      <c r="P196" s="312">
        <v>45.67</v>
      </c>
      <c r="Q196" s="312">
        <v>45.67</v>
      </c>
      <c r="R196" s="312"/>
      <c r="S196" s="312"/>
      <c r="T196" s="312"/>
      <c r="U196" s="312"/>
      <c r="V196" s="312"/>
      <c r="W196" s="312"/>
    </row>
    <row r="197" spans="1:23">
      <c r="A197" s="311">
        <v>190</v>
      </c>
      <c r="B197" s="312">
        <v>28.67</v>
      </c>
      <c r="C197" s="312">
        <v>28.67</v>
      </c>
      <c r="D197" s="312"/>
      <c r="E197" s="312"/>
      <c r="F197" s="312">
        <v>17.2</v>
      </c>
      <c r="G197" s="312">
        <v>17.2</v>
      </c>
      <c r="H197" s="312">
        <v>22.94</v>
      </c>
      <c r="I197" s="312">
        <v>22.94</v>
      </c>
      <c r="J197" s="312">
        <v>57.34</v>
      </c>
      <c r="K197" s="312">
        <v>57.34</v>
      </c>
      <c r="L197" s="312"/>
      <c r="M197" s="312"/>
      <c r="N197" s="312">
        <v>34.409999999999997</v>
      </c>
      <c r="O197" s="312">
        <v>34.409999999999997</v>
      </c>
      <c r="P197" s="312">
        <v>45.88</v>
      </c>
      <c r="Q197" s="312">
        <v>45.88</v>
      </c>
      <c r="R197" s="312"/>
      <c r="S197" s="312"/>
      <c r="T197" s="312"/>
      <c r="U197" s="312"/>
      <c r="V197" s="312"/>
      <c r="W197" s="312"/>
    </row>
    <row r="198" spans="1:23">
      <c r="A198" s="311">
        <v>191</v>
      </c>
      <c r="B198" s="312">
        <v>28.78</v>
      </c>
      <c r="C198" s="312">
        <v>28.78</v>
      </c>
      <c r="D198" s="312"/>
      <c r="E198" s="312"/>
      <c r="F198" s="312">
        <v>17.27</v>
      </c>
      <c r="G198" s="312">
        <v>17.27</v>
      </c>
      <c r="H198" s="312">
        <v>23.02</v>
      </c>
      <c r="I198" s="312">
        <v>23.02</v>
      </c>
      <c r="J198" s="312">
        <v>57.55</v>
      </c>
      <c r="K198" s="312">
        <v>57.55</v>
      </c>
      <c r="L198" s="312"/>
      <c r="M198" s="312"/>
      <c r="N198" s="312">
        <v>34.53</v>
      </c>
      <c r="O198" s="312">
        <v>34.53</v>
      </c>
      <c r="P198" s="312">
        <v>46.04</v>
      </c>
      <c r="Q198" s="312">
        <v>46.04</v>
      </c>
      <c r="R198" s="312"/>
      <c r="S198" s="312"/>
      <c r="T198" s="312"/>
      <c r="U198" s="312"/>
      <c r="V198" s="312"/>
      <c r="W198" s="312"/>
    </row>
    <row r="199" spans="1:23">
      <c r="A199" s="311">
        <v>192</v>
      </c>
      <c r="B199" s="312">
        <v>28.78</v>
      </c>
      <c r="C199" s="312">
        <v>28.78</v>
      </c>
      <c r="D199" s="312"/>
      <c r="E199" s="312"/>
      <c r="F199" s="312">
        <v>17.27</v>
      </c>
      <c r="G199" s="312">
        <v>17.27</v>
      </c>
      <c r="H199" s="312">
        <v>23.02</v>
      </c>
      <c r="I199" s="312">
        <v>23.02</v>
      </c>
      <c r="J199" s="312">
        <v>57.55</v>
      </c>
      <c r="K199" s="312">
        <v>57.55</v>
      </c>
      <c r="L199" s="312"/>
      <c r="M199" s="312"/>
      <c r="N199" s="312">
        <v>34.53</v>
      </c>
      <c r="O199" s="312">
        <v>34.53</v>
      </c>
      <c r="P199" s="312">
        <v>46.04</v>
      </c>
      <c r="Q199" s="312">
        <v>46.04</v>
      </c>
      <c r="R199" s="312"/>
      <c r="S199" s="312"/>
      <c r="T199" s="312"/>
      <c r="U199" s="312"/>
      <c r="V199" s="312"/>
      <c r="W199" s="312"/>
    </row>
    <row r="200" spans="1:23">
      <c r="A200" s="311">
        <v>193</v>
      </c>
      <c r="B200" s="312">
        <v>28.9</v>
      </c>
      <c r="C200" s="312">
        <v>28.9</v>
      </c>
      <c r="D200" s="312"/>
      <c r="E200" s="312"/>
      <c r="F200" s="312">
        <v>17.34</v>
      </c>
      <c r="G200" s="312">
        <v>17.34</v>
      </c>
      <c r="H200" s="312">
        <v>23.12</v>
      </c>
      <c r="I200" s="312">
        <v>23.12</v>
      </c>
      <c r="J200" s="312">
        <v>57.81</v>
      </c>
      <c r="K200" s="312">
        <v>57.81</v>
      </c>
      <c r="L200" s="312"/>
      <c r="M200" s="312"/>
      <c r="N200" s="312">
        <v>34.68</v>
      </c>
      <c r="O200" s="312">
        <v>34.68</v>
      </c>
      <c r="P200" s="312">
        <v>46.25</v>
      </c>
      <c r="Q200" s="312">
        <v>46.25</v>
      </c>
      <c r="R200" s="312"/>
      <c r="S200" s="312"/>
      <c r="T200" s="312"/>
      <c r="U200" s="312"/>
      <c r="V200" s="312"/>
      <c r="W200" s="312"/>
    </row>
    <row r="201" spans="1:23">
      <c r="A201" s="311">
        <v>194</v>
      </c>
      <c r="B201" s="312">
        <v>29.02</v>
      </c>
      <c r="C201" s="312">
        <v>29.02</v>
      </c>
      <c r="D201" s="312"/>
      <c r="E201" s="312"/>
      <c r="F201" s="312">
        <v>17.41</v>
      </c>
      <c r="G201" s="312">
        <v>17.41</v>
      </c>
      <c r="H201" s="312">
        <v>23.22</v>
      </c>
      <c r="I201" s="312">
        <v>23.22</v>
      </c>
      <c r="J201" s="312">
        <v>58.04</v>
      </c>
      <c r="K201" s="312">
        <v>58.04</v>
      </c>
      <c r="L201" s="312"/>
      <c r="M201" s="312"/>
      <c r="N201" s="312">
        <v>34.82</v>
      </c>
      <c r="O201" s="312">
        <v>34.82</v>
      </c>
      <c r="P201" s="312">
        <v>46.43</v>
      </c>
      <c r="Q201" s="312">
        <v>46.43</v>
      </c>
      <c r="R201" s="312"/>
      <c r="S201" s="312"/>
      <c r="T201" s="312"/>
      <c r="U201" s="312"/>
      <c r="V201" s="312"/>
      <c r="W201" s="312"/>
    </row>
    <row r="202" spans="1:23">
      <c r="A202" s="311">
        <v>195</v>
      </c>
      <c r="B202" s="312">
        <v>29.02</v>
      </c>
      <c r="C202" s="312">
        <v>29.02</v>
      </c>
      <c r="D202" s="312"/>
      <c r="E202" s="312"/>
      <c r="F202" s="312">
        <v>17.41</v>
      </c>
      <c r="G202" s="312">
        <v>17.41</v>
      </c>
      <c r="H202" s="312">
        <v>23.22</v>
      </c>
      <c r="I202" s="312">
        <v>23.22</v>
      </c>
      <c r="J202" s="312">
        <v>58.04</v>
      </c>
      <c r="K202" s="312">
        <v>58.04</v>
      </c>
      <c r="L202" s="312"/>
      <c r="M202" s="312"/>
      <c r="N202" s="312">
        <v>34.82</v>
      </c>
      <c r="O202" s="312">
        <v>34.82</v>
      </c>
      <c r="P202" s="312">
        <v>46.43</v>
      </c>
      <c r="Q202" s="312">
        <v>46.43</v>
      </c>
      <c r="R202" s="312"/>
      <c r="S202" s="312"/>
      <c r="T202" s="312"/>
      <c r="U202" s="312"/>
      <c r="V202" s="312"/>
      <c r="W202" s="312"/>
    </row>
    <row r="203" spans="1:23">
      <c r="A203" s="311">
        <v>196</v>
      </c>
      <c r="B203" s="312">
        <v>29.13</v>
      </c>
      <c r="C203" s="312">
        <v>29.13</v>
      </c>
      <c r="D203" s="312"/>
      <c r="E203" s="312"/>
      <c r="F203" s="312">
        <v>17.48</v>
      </c>
      <c r="G203" s="312">
        <v>17.48</v>
      </c>
      <c r="H203" s="312">
        <v>23.3</v>
      </c>
      <c r="I203" s="312">
        <v>23.3</v>
      </c>
      <c r="J203" s="312">
        <v>58.25</v>
      </c>
      <c r="K203" s="312">
        <v>58.25</v>
      </c>
      <c r="L203" s="312"/>
      <c r="M203" s="312"/>
      <c r="N203" s="312">
        <v>34.950000000000003</v>
      </c>
      <c r="O203" s="312">
        <v>34.950000000000003</v>
      </c>
      <c r="P203" s="312">
        <v>46.6</v>
      </c>
      <c r="Q203" s="312">
        <v>46.6</v>
      </c>
      <c r="R203" s="312"/>
      <c r="S203" s="312"/>
      <c r="T203" s="312"/>
      <c r="U203" s="312"/>
      <c r="V203" s="312"/>
      <c r="W203" s="312"/>
    </row>
    <row r="204" spans="1:23">
      <c r="A204" s="311">
        <v>197</v>
      </c>
      <c r="B204" s="312">
        <v>29.13</v>
      </c>
      <c r="C204" s="312">
        <v>29.13</v>
      </c>
      <c r="D204" s="312"/>
      <c r="E204" s="312"/>
      <c r="F204" s="312">
        <v>17.48</v>
      </c>
      <c r="G204" s="312">
        <v>17.48</v>
      </c>
      <c r="H204" s="312">
        <v>23.3</v>
      </c>
      <c r="I204" s="312">
        <v>23.3</v>
      </c>
      <c r="J204" s="312">
        <v>58.25</v>
      </c>
      <c r="K204" s="312">
        <v>58.25</v>
      </c>
      <c r="L204" s="312"/>
      <c r="M204" s="312"/>
      <c r="N204" s="312">
        <v>34.950000000000003</v>
      </c>
      <c r="O204" s="312">
        <v>34.950000000000003</v>
      </c>
      <c r="P204" s="312">
        <v>46.6</v>
      </c>
      <c r="Q204" s="312">
        <v>46.6</v>
      </c>
      <c r="R204" s="312"/>
      <c r="S204" s="312"/>
      <c r="T204" s="312"/>
      <c r="U204" s="312"/>
      <c r="V204" s="312"/>
      <c r="W204" s="312"/>
    </row>
    <row r="205" spans="1:23">
      <c r="A205" s="311">
        <v>198</v>
      </c>
      <c r="B205" s="312">
        <v>29.24</v>
      </c>
      <c r="C205" s="312">
        <v>29.24</v>
      </c>
      <c r="D205" s="312"/>
      <c r="E205" s="312"/>
      <c r="F205" s="312">
        <v>17.54</v>
      </c>
      <c r="G205" s="312">
        <v>17.54</v>
      </c>
      <c r="H205" s="312">
        <v>23.39</v>
      </c>
      <c r="I205" s="312">
        <v>23.39</v>
      </c>
      <c r="J205" s="312">
        <v>58.48</v>
      </c>
      <c r="K205" s="312">
        <v>58.48</v>
      </c>
      <c r="L205" s="312"/>
      <c r="M205" s="312"/>
      <c r="N205" s="312">
        <v>35.090000000000003</v>
      </c>
      <c r="O205" s="312">
        <v>35.090000000000003</v>
      </c>
      <c r="P205" s="312">
        <v>46.79</v>
      </c>
      <c r="Q205" s="312">
        <v>46.79</v>
      </c>
      <c r="R205" s="312"/>
      <c r="S205" s="312"/>
      <c r="T205" s="312"/>
      <c r="U205" s="312"/>
      <c r="V205" s="312"/>
      <c r="W205" s="312"/>
    </row>
    <row r="206" spans="1:23">
      <c r="A206" s="311">
        <v>199</v>
      </c>
      <c r="B206" s="312">
        <v>29.37</v>
      </c>
      <c r="C206" s="312">
        <v>29.37</v>
      </c>
      <c r="D206" s="312"/>
      <c r="E206" s="312"/>
      <c r="F206" s="312">
        <v>17.62</v>
      </c>
      <c r="G206" s="312">
        <v>17.62</v>
      </c>
      <c r="H206" s="312">
        <v>23.49</v>
      </c>
      <c r="I206" s="312">
        <v>23.49</v>
      </c>
      <c r="J206" s="312">
        <v>58.74</v>
      </c>
      <c r="K206" s="312">
        <v>58.74</v>
      </c>
      <c r="L206" s="312"/>
      <c r="M206" s="312"/>
      <c r="N206" s="312">
        <v>35.24</v>
      </c>
      <c r="O206" s="312">
        <v>35.24</v>
      </c>
      <c r="P206" s="312">
        <v>46.99</v>
      </c>
      <c r="Q206" s="312">
        <v>46.99</v>
      </c>
      <c r="R206" s="312"/>
      <c r="S206" s="312"/>
      <c r="T206" s="312"/>
      <c r="U206" s="312"/>
      <c r="V206" s="312"/>
      <c r="W206" s="312"/>
    </row>
    <row r="207" spans="1:23">
      <c r="A207" s="311">
        <v>200</v>
      </c>
      <c r="B207" s="312">
        <v>29.37</v>
      </c>
      <c r="C207" s="312">
        <v>29.37</v>
      </c>
      <c r="D207" s="312"/>
      <c r="E207" s="312"/>
      <c r="F207" s="312">
        <v>17.62</v>
      </c>
      <c r="G207" s="312">
        <v>17.62</v>
      </c>
      <c r="H207" s="312">
        <v>23.49</v>
      </c>
      <c r="I207" s="312">
        <v>23.49</v>
      </c>
      <c r="J207" s="312">
        <v>58.74</v>
      </c>
      <c r="K207" s="312">
        <v>58.74</v>
      </c>
      <c r="L207" s="312"/>
      <c r="M207" s="312"/>
      <c r="N207" s="312">
        <v>35.24</v>
      </c>
      <c r="O207" s="312">
        <v>35.24</v>
      </c>
      <c r="P207" s="312">
        <v>46.99</v>
      </c>
      <c r="Q207" s="312">
        <v>46.99</v>
      </c>
      <c r="R207" s="312"/>
      <c r="S207" s="312"/>
      <c r="T207" s="312"/>
      <c r="U207" s="312"/>
      <c r="V207" s="312"/>
      <c r="W207" s="312"/>
    </row>
    <row r="208" spans="1:23">
      <c r="A208" s="311">
        <v>201</v>
      </c>
      <c r="B208" s="312">
        <v>29.47</v>
      </c>
      <c r="C208" s="312">
        <v>29.47</v>
      </c>
      <c r="D208" s="312"/>
      <c r="E208" s="312"/>
      <c r="F208" s="312">
        <v>17.68</v>
      </c>
      <c r="G208" s="312">
        <v>17.68</v>
      </c>
      <c r="H208" s="312">
        <v>23.58</v>
      </c>
      <c r="I208" s="312">
        <v>23.58</v>
      </c>
      <c r="J208" s="312">
        <v>58.95</v>
      </c>
      <c r="K208" s="312">
        <v>58.95</v>
      </c>
      <c r="L208" s="312"/>
      <c r="M208" s="312"/>
      <c r="N208" s="312">
        <v>35.369999999999997</v>
      </c>
      <c r="O208" s="312">
        <v>35.369999999999997</v>
      </c>
      <c r="P208" s="312">
        <v>47.16</v>
      </c>
      <c r="Q208" s="312">
        <v>47.16</v>
      </c>
      <c r="R208" s="312"/>
      <c r="S208" s="312"/>
      <c r="T208" s="312"/>
      <c r="U208" s="312"/>
      <c r="V208" s="312"/>
      <c r="W208" s="312"/>
    </row>
    <row r="209" spans="1:23">
      <c r="A209" s="311">
        <v>202</v>
      </c>
      <c r="B209" s="312">
        <v>29.47</v>
      </c>
      <c r="C209" s="312">
        <v>29.47</v>
      </c>
      <c r="D209" s="312"/>
      <c r="E209" s="312"/>
      <c r="F209" s="312">
        <v>17.68</v>
      </c>
      <c r="G209" s="312">
        <v>17.68</v>
      </c>
      <c r="H209" s="312">
        <v>23.58</v>
      </c>
      <c r="I209" s="312">
        <v>23.58</v>
      </c>
      <c r="J209" s="312">
        <v>58.95</v>
      </c>
      <c r="K209" s="312">
        <v>58.95</v>
      </c>
      <c r="L209" s="312"/>
      <c r="M209" s="312"/>
      <c r="N209" s="312">
        <v>35.369999999999997</v>
      </c>
      <c r="O209" s="312">
        <v>35.369999999999997</v>
      </c>
      <c r="P209" s="312">
        <v>47.16</v>
      </c>
      <c r="Q209" s="312">
        <v>47.16</v>
      </c>
      <c r="R209" s="312"/>
      <c r="S209" s="312"/>
      <c r="T209" s="312"/>
      <c r="U209" s="312"/>
      <c r="V209" s="312"/>
      <c r="W209" s="312"/>
    </row>
    <row r="210" spans="1:23">
      <c r="A210" s="311">
        <v>203</v>
      </c>
      <c r="B210" s="312">
        <v>29.47</v>
      </c>
      <c r="C210" s="312">
        <v>29.47</v>
      </c>
      <c r="D210" s="312"/>
      <c r="E210" s="312"/>
      <c r="F210" s="312">
        <v>17.68</v>
      </c>
      <c r="G210" s="312">
        <v>17.68</v>
      </c>
      <c r="H210" s="312">
        <v>23.58</v>
      </c>
      <c r="I210" s="312">
        <v>23.58</v>
      </c>
      <c r="J210" s="312">
        <v>58.95</v>
      </c>
      <c r="K210" s="312">
        <v>58.95</v>
      </c>
      <c r="L210" s="312"/>
      <c r="M210" s="312"/>
      <c r="N210" s="312">
        <v>35.369999999999997</v>
      </c>
      <c r="O210" s="312">
        <v>35.369999999999997</v>
      </c>
      <c r="P210" s="312">
        <v>47.16</v>
      </c>
      <c r="Q210" s="312">
        <v>47.16</v>
      </c>
      <c r="R210" s="312"/>
      <c r="S210" s="312"/>
      <c r="T210" s="312"/>
      <c r="U210" s="312"/>
      <c r="V210" s="312"/>
      <c r="W210" s="312"/>
    </row>
    <row r="211" spans="1:23">
      <c r="A211" s="311">
        <v>204</v>
      </c>
      <c r="B211" s="312">
        <v>29.47</v>
      </c>
      <c r="C211" s="312">
        <v>29.47</v>
      </c>
      <c r="D211" s="312"/>
      <c r="E211" s="312"/>
      <c r="F211" s="312">
        <v>17.68</v>
      </c>
      <c r="G211" s="312">
        <v>17.68</v>
      </c>
      <c r="H211" s="312">
        <v>23.58</v>
      </c>
      <c r="I211" s="312">
        <v>23.58</v>
      </c>
      <c r="J211" s="312">
        <v>58.95</v>
      </c>
      <c r="K211" s="312">
        <v>58.95</v>
      </c>
      <c r="L211" s="312"/>
      <c r="M211" s="312"/>
      <c r="N211" s="312">
        <v>35.369999999999997</v>
      </c>
      <c r="O211" s="312">
        <v>35.369999999999997</v>
      </c>
      <c r="P211" s="312">
        <v>47.16</v>
      </c>
      <c r="Q211" s="312">
        <v>47.16</v>
      </c>
      <c r="R211" s="312"/>
      <c r="S211" s="312"/>
      <c r="T211" s="312"/>
      <c r="U211" s="312"/>
      <c r="V211" s="312"/>
      <c r="W211" s="312"/>
    </row>
    <row r="212" spans="1:23">
      <c r="A212" s="311">
        <v>205</v>
      </c>
      <c r="B212" s="312">
        <v>29.47</v>
      </c>
      <c r="C212" s="312">
        <v>29.47</v>
      </c>
      <c r="D212" s="312"/>
      <c r="E212" s="312"/>
      <c r="F212" s="312">
        <v>17.68</v>
      </c>
      <c r="G212" s="312">
        <v>17.68</v>
      </c>
      <c r="H212" s="312">
        <v>23.58</v>
      </c>
      <c r="I212" s="312">
        <v>23.58</v>
      </c>
      <c r="J212" s="312">
        <v>58.95</v>
      </c>
      <c r="K212" s="312">
        <v>58.95</v>
      </c>
      <c r="L212" s="312"/>
      <c r="M212" s="312"/>
      <c r="N212" s="312">
        <v>35.369999999999997</v>
      </c>
      <c r="O212" s="312">
        <v>35.369999999999997</v>
      </c>
      <c r="P212" s="312">
        <v>47.16</v>
      </c>
      <c r="Q212" s="312">
        <v>47.16</v>
      </c>
      <c r="R212" s="312"/>
      <c r="S212" s="312"/>
      <c r="T212" s="312"/>
      <c r="U212" s="312"/>
      <c r="V212" s="312"/>
      <c r="W212" s="312"/>
    </row>
    <row r="213" spans="1:23">
      <c r="A213" s="311">
        <v>206</v>
      </c>
      <c r="B213" s="312">
        <v>29.6</v>
      </c>
      <c r="C213" s="312">
        <v>29.6</v>
      </c>
      <c r="D213" s="312"/>
      <c r="E213" s="312"/>
      <c r="F213" s="312">
        <v>17.760000000000002</v>
      </c>
      <c r="G213" s="312">
        <v>17.760000000000002</v>
      </c>
      <c r="H213" s="312">
        <v>23.68</v>
      </c>
      <c r="I213" s="312">
        <v>23.68</v>
      </c>
      <c r="J213" s="312">
        <v>59.2</v>
      </c>
      <c r="K213" s="312">
        <v>59.2</v>
      </c>
      <c r="L213" s="312"/>
      <c r="M213" s="312"/>
      <c r="N213" s="312">
        <v>35.520000000000003</v>
      </c>
      <c r="O213" s="312">
        <v>35.520000000000003</v>
      </c>
      <c r="P213" s="312">
        <v>47.36</v>
      </c>
      <c r="Q213" s="312">
        <v>47.36</v>
      </c>
      <c r="R213" s="312"/>
      <c r="S213" s="312"/>
      <c r="T213" s="312"/>
      <c r="U213" s="312"/>
      <c r="V213" s="312"/>
      <c r="W213" s="312"/>
    </row>
    <row r="214" spans="1:23">
      <c r="A214" s="311">
        <v>207</v>
      </c>
      <c r="B214" s="312">
        <v>29.6</v>
      </c>
      <c r="C214" s="312">
        <v>29.6</v>
      </c>
      <c r="D214" s="312"/>
      <c r="E214" s="312"/>
      <c r="F214" s="312">
        <v>17.760000000000002</v>
      </c>
      <c r="G214" s="312">
        <v>17.760000000000002</v>
      </c>
      <c r="H214" s="312">
        <v>23.68</v>
      </c>
      <c r="I214" s="312">
        <v>23.68</v>
      </c>
      <c r="J214" s="312">
        <v>59.2</v>
      </c>
      <c r="K214" s="312">
        <v>59.2</v>
      </c>
      <c r="L214" s="312"/>
      <c r="M214" s="312"/>
      <c r="N214" s="312">
        <v>35.520000000000003</v>
      </c>
      <c r="O214" s="312">
        <v>35.520000000000003</v>
      </c>
      <c r="P214" s="312">
        <v>47.36</v>
      </c>
      <c r="Q214" s="312">
        <v>47.36</v>
      </c>
      <c r="R214" s="312"/>
      <c r="S214" s="312"/>
      <c r="T214" s="312"/>
      <c r="U214" s="312"/>
      <c r="V214" s="312"/>
      <c r="W214" s="312"/>
    </row>
    <row r="215" spans="1:23">
      <c r="A215" s="311">
        <v>208</v>
      </c>
      <c r="B215" s="312">
        <v>29.6</v>
      </c>
      <c r="C215" s="312">
        <v>29.6</v>
      </c>
      <c r="D215" s="312"/>
      <c r="E215" s="312"/>
      <c r="F215" s="312">
        <v>17.760000000000002</v>
      </c>
      <c r="G215" s="312">
        <v>17.760000000000002</v>
      </c>
      <c r="H215" s="312">
        <v>23.68</v>
      </c>
      <c r="I215" s="312">
        <v>23.68</v>
      </c>
      <c r="J215" s="312">
        <v>59.2</v>
      </c>
      <c r="K215" s="312">
        <v>59.2</v>
      </c>
      <c r="L215" s="312"/>
      <c r="M215" s="312"/>
      <c r="N215" s="312">
        <v>35.520000000000003</v>
      </c>
      <c r="O215" s="312">
        <v>35.520000000000003</v>
      </c>
      <c r="P215" s="312">
        <v>47.36</v>
      </c>
      <c r="Q215" s="312">
        <v>47.36</v>
      </c>
      <c r="R215" s="312"/>
      <c r="S215" s="312"/>
      <c r="T215" s="312"/>
      <c r="U215" s="312"/>
      <c r="V215" s="312"/>
      <c r="W215" s="312"/>
    </row>
    <row r="216" spans="1:23">
      <c r="A216" s="311">
        <v>209</v>
      </c>
      <c r="B216" s="312">
        <v>29.6</v>
      </c>
      <c r="C216" s="312">
        <v>29.6</v>
      </c>
      <c r="D216" s="312"/>
      <c r="E216" s="312"/>
      <c r="F216" s="312">
        <v>17.760000000000002</v>
      </c>
      <c r="G216" s="312">
        <v>17.760000000000002</v>
      </c>
      <c r="H216" s="312">
        <v>23.68</v>
      </c>
      <c r="I216" s="312">
        <v>23.68</v>
      </c>
      <c r="J216" s="312">
        <v>59.2</v>
      </c>
      <c r="K216" s="312">
        <v>59.2</v>
      </c>
      <c r="L216" s="312"/>
      <c r="M216" s="312"/>
      <c r="N216" s="312">
        <v>35.520000000000003</v>
      </c>
      <c r="O216" s="312">
        <v>35.520000000000003</v>
      </c>
      <c r="P216" s="312">
        <v>47.36</v>
      </c>
      <c r="Q216" s="312">
        <v>47.36</v>
      </c>
      <c r="R216" s="312"/>
      <c r="S216" s="312"/>
      <c r="T216" s="312"/>
      <c r="U216" s="312"/>
      <c r="V216" s="312"/>
      <c r="W216" s="312"/>
    </row>
    <row r="217" spans="1:23">
      <c r="A217" s="311">
        <v>210</v>
      </c>
      <c r="B217" s="312">
        <v>29.7</v>
      </c>
      <c r="C217" s="312">
        <v>29.7</v>
      </c>
      <c r="D217" s="312"/>
      <c r="E217" s="312"/>
      <c r="F217" s="312">
        <v>17.82</v>
      </c>
      <c r="G217" s="312">
        <v>17.82</v>
      </c>
      <c r="H217" s="312">
        <v>23.76</v>
      </c>
      <c r="I217" s="312">
        <v>23.76</v>
      </c>
      <c r="J217" s="312">
        <v>59.41</v>
      </c>
      <c r="K217" s="312">
        <v>59.41</v>
      </c>
      <c r="L217" s="312"/>
      <c r="M217" s="312"/>
      <c r="N217" s="312">
        <v>35.65</v>
      </c>
      <c r="O217" s="312">
        <v>35.65</v>
      </c>
      <c r="P217" s="312">
        <v>47.53</v>
      </c>
      <c r="Q217" s="312">
        <v>47.53</v>
      </c>
      <c r="R217" s="312"/>
      <c r="S217" s="312"/>
      <c r="T217" s="312"/>
      <c r="U217" s="312"/>
      <c r="V217" s="312"/>
      <c r="W217" s="312"/>
    </row>
    <row r="218" spans="1:23">
      <c r="A218" s="311">
        <v>211</v>
      </c>
      <c r="B218" s="312">
        <v>29.7</v>
      </c>
      <c r="C218" s="312">
        <v>29.7</v>
      </c>
      <c r="D218" s="312"/>
      <c r="E218" s="312"/>
      <c r="F218" s="312">
        <v>17.82</v>
      </c>
      <c r="G218" s="312">
        <v>17.82</v>
      </c>
      <c r="H218" s="312">
        <v>23.76</v>
      </c>
      <c r="I218" s="312">
        <v>23.76</v>
      </c>
      <c r="J218" s="312">
        <v>59.41</v>
      </c>
      <c r="K218" s="312">
        <v>59.41</v>
      </c>
      <c r="L218" s="312"/>
      <c r="M218" s="312"/>
      <c r="N218" s="312">
        <v>35.65</v>
      </c>
      <c r="O218" s="312">
        <v>35.65</v>
      </c>
      <c r="P218" s="312">
        <v>47.53</v>
      </c>
      <c r="Q218" s="312">
        <v>47.53</v>
      </c>
      <c r="R218" s="312"/>
      <c r="S218" s="312"/>
      <c r="T218" s="312"/>
      <c r="U218" s="312"/>
      <c r="V218" s="312"/>
      <c r="W218" s="312"/>
    </row>
    <row r="219" spans="1:23">
      <c r="A219" s="311">
        <v>212</v>
      </c>
      <c r="B219" s="312">
        <v>29.7</v>
      </c>
      <c r="C219" s="312">
        <v>29.7</v>
      </c>
      <c r="D219" s="312"/>
      <c r="E219" s="312"/>
      <c r="F219" s="312">
        <v>17.82</v>
      </c>
      <c r="G219" s="312">
        <v>17.82</v>
      </c>
      <c r="H219" s="312">
        <v>23.76</v>
      </c>
      <c r="I219" s="312">
        <v>23.76</v>
      </c>
      <c r="J219" s="312">
        <v>59.41</v>
      </c>
      <c r="K219" s="312">
        <v>59.41</v>
      </c>
      <c r="L219" s="312"/>
      <c r="M219" s="312"/>
      <c r="N219" s="312">
        <v>35.65</v>
      </c>
      <c r="O219" s="312">
        <v>35.65</v>
      </c>
      <c r="P219" s="312">
        <v>47.53</v>
      </c>
      <c r="Q219" s="312">
        <v>47.53</v>
      </c>
      <c r="R219" s="312"/>
      <c r="S219" s="312"/>
      <c r="T219" s="312"/>
      <c r="U219" s="312"/>
      <c r="V219" s="312"/>
      <c r="W219" s="312"/>
    </row>
    <row r="220" spans="1:23">
      <c r="A220" s="311">
        <v>213</v>
      </c>
      <c r="B220" s="312">
        <v>29.7</v>
      </c>
      <c r="C220" s="312">
        <v>29.7</v>
      </c>
      <c r="D220" s="312"/>
      <c r="E220" s="312"/>
      <c r="F220" s="312">
        <v>17.82</v>
      </c>
      <c r="G220" s="312">
        <v>17.82</v>
      </c>
      <c r="H220" s="312">
        <v>23.76</v>
      </c>
      <c r="I220" s="312">
        <v>23.76</v>
      </c>
      <c r="J220" s="312">
        <v>59.41</v>
      </c>
      <c r="K220" s="312">
        <v>59.41</v>
      </c>
      <c r="L220" s="312"/>
      <c r="M220" s="312"/>
      <c r="N220" s="312">
        <v>35.65</v>
      </c>
      <c r="O220" s="312">
        <v>35.65</v>
      </c>
      <c r="P220" s="312">
        <v>47.53</v>
      </c>
      <c r="Q220" s="312">
        <v>47.53</v>
      </c>
      <c r="R220" s="312"/>
      <c r="S220" s="312"/>
      <c r="T220" s="312"/>
      <c r="U220" s="312"/>
      <c r="V220" s="312"/>
      <c r="W220" s="312"/>
    </row>
    <row r="221" spans="1:23">
      <c r="A221" s="311">
        <v>214</v>
      </c>
      <c r="B221" s="312">
        <v>29.82</v>
      </c>
      <c r="C221" s="312">
        <v>29.82</v>
      </c>
      <c r="D221" s="312"/>
      <c r="E221" s="312"/>
      <c r="F221" s="312">
        <v>17.89</v>
      </c>
      <c r="G221" s="312">
        <v>17.89</v>
      </c>
      <c r="H221" s="312">
        <v>23.86</v>
      </c>
      <c r="I221" s="312">
        <v>23.86</v>
      </c>
      <c r="J221" s="312">
        <v>59.64</v>
      </c>
      <c r="K221" s="312">
        <v>59.64</v>
      </c>
      <c r="L221" s="312"/>
      <c r="M221" s="312"/>
      <c r="N221" s="312">
        <v>35.78</v>
      </c>
      <c r="O221" s="312">
        <v>35.78</v>
      </c>
      <c r="P221" s="312">
        <v>47.71</v>
      </c>
      <c r="Q221" s="312">
        <v>47.71</v>
      </c>
      <c r="R221" s="312"/>
      <c r="S221" s="312"/>
      <c r="T221" s="312"/>
      <c r="U221" s="312"/>
      <c r="V221" s="312"/>
      <c r="W221" s="312"/>
    </row>
    <row r="222" spans="1:23">
      <c r="A222" s="311">
        <v>215</v>
      </c>
      <c r="B222" s="312">
        <v>29.82</v>
      </c>
      <c r="C222" s="312">
        <v>29.82</v>
      </c>
      <c r="D222" s="312"/>
      <c r="E222" s="312"/>
      <c r="F222" s="312">
        <v>17.89</v>
      </c>
      <c r="G222" s="312">
        <v>17.89</v>
      </c>
      <c r="H222" s="312">
        <v>23.86</v>
      </c>
      <c r="I222" s="312">
        <v>23.86</v>
      </c>
      <c r="J222" s="312">
        <v>59.64</v>
      </c>
      <c r="K222" s="312">
        <v>59.64</v>
      </c>
      <c r="L222" s="312"/>
      <c r="M222" s="312"/>
      <c r="N222" s="312">
        <v>35.78</v>
      </c>
      <c r="O222" s="312">
        <v>35.78</v>
      </c>
      <c r="P222" s="312">
        <v>47.71</v>
      </c>
      <c r="Q222" s="312">
        <v>47.71</v>
      </c>
      <c r="R222" s="312"/>
      <c r="S222" s="312"/>
      <c r="T222" s="312"/>
      <c r="U222" s="312"/>
      <c r="V222" s="312"/>
      <c r="W222" s="312"/>
    </row>
    <row r="223" spans="1:23">
      <c r="A223" s="311">
        <v>216</v>
      </c>
      <c r="B223" s="312">
        <v>29.82</v>
      </c>
      <c r="C223" s="312">
        <v>29.82</v>
      </c>
      <c r="D223" s="312"/>
      <c r="E223" s="312"/>
      <c r="F223" s="312">
        <v>17.89</v>
      </c>
      <c r="G223" s="312">
        <v>17.89</v>
      </c>
      <c r="H223" s="312">
        <v>23.86</v>
      </c>
      <c r="I223" s="312">
        <v>23.86</v>
      </c>
      <c r="J223" s="312">
        <v>59.64</v>
      </c>
      <c r="K223" s="312">
        <v>59.64</v>
      </c>
      <c r="L223" s="312"/>
      <c r="M223" s="312"/>
      <c r="N223" s="312">
        <v>35.78</v>
      </c>
      <c r="O223" s="312">
        <v>35.78</v>
      </c>
      <c r="P223" s="312">
        <v>47.71</v>
      </c>
      <c r="Q223" s="312">
        <v>47.71</v>
      </c>
      <c r="R223" s="312"/>
      <c r="S223" s="312"/>
      <c r="T223" s="312"/>
      <c r="U223" s="312"/>
      <c r="V223" s="312"/>
      <c r="W223" s="312"/>
    </row>
    <row r="224" spans="1:23">
      <c r="A224" s="311">
        <v>217</v>
      </c>
      <c r="B224" s="312">
        <v>29.82</v>
      </c>
      <c r="C224" s="312">
        <v>29.82</v>
      </c>
      <c r="D224" s="312"/>
      <c r="E224" s="312"/>
      <c r="F224" s="312">
        <v>17.89</v>
      </c>
      <c r="G224" s="312">
        <v>17.89</v>
      </c>
      <c r="H224" s="312">
        <v>23.86</v>
      </c>
      <c r="I224" s="312">
        <v>23.86</v>
      </c>
      <c r="J224" s="312">
        <v>59.64</v>
      </c>
      <c r="K224" s="312">
        <v>59.64</v>
      </c>
      <c r="L224" s="312"/>
      <c r="M224" s="312"/>
      <c r="N224" s="312">
        <v>35.78</v>
      </c>
      <c r="O224" s="312">
        <v>35.78</v>
      </c>
      <c r="P224" s="312">
        <v>47.71</v>
      </c>
      <c r="Q224" s="312">
        <v>47.71</v>
      </c>
      <c r="R224" s="312"/>
      <c r="S224" s="312"/>
      <c r="T224" s="312"/>
      <c r="U224" s="312"/>
      <c r="V224" s="312"/>
      <c r="W224" s="312"/>
    </row>
    <row r="225" spans="1:23">
      <c r="A225" s="311">
        <v>218</v>
      </c>
      <c r="B225" s="312">
        <v>29.94</v>
      </c>
      <c r="C225" s="312">
        <v>29.94</v>
      </c>
      <c r="D225" s="312"/>
      <c r="E225" s="312"/>
      <c r="F225" s="312">
        <v>17.96</v>
      </c>
      <c r="G225" s="312">
        <v>17.96</v>
      </c>
      <c r="H225" s="312">
        <v>23.95</v>
      </c>
      <c r="I225" s="312">
        <v>23.95</v>
      </c>
      <c r="J225" s="312">
        <v>59.87</v>
      </c>
      <c r="K225" s="312">
        <v>59.87</v>
      </c>
      <c r="L225" s="312"/>
      <c r="M225" s="312"/>
      <c r="N225" s="312">
        <v>35.92</v>
      </c>
      <c r="O225" s="312">
        <v>35.92</v>
      </c>
      <c r="P225" s="312">
        <v>47.9</v>
      </c>
      <c r="Q225" s="312">
        <v>47.9</v>
      </c>
      <c r="R225" s="312"/>
      <c r="S225" s="312"/>
      <c r="T225" s="312"/>
      <c r="U225" s="312"/>
      <c r="V225" s="312"/>
      <c r="W225" s="312"/>
    </row>
    <row r="226" spans="1:23">
      <c r="A226" s="311">
        <v>219</v>
      </c>
      <c r="B226" s="312">
        <v>29.94</v>
      </c>
      <c r="C226" s="312">
        <v>29.94</v>
      </c>
      <c r="D226" s="312"/>
      <c r="E226" s="312"/>
      <c r="F226" s="312">
        <v>17.96</v>
      </c>
      <c r="G226" s="312">
        <v>17.96</v>
      </c>
      <c r="H226" s="312">
        <v>23.95</v>
      </c>
      <c r="I226" s="312">
        <v>23.95</v>
      </c>
      <c r="J226" s="312">
        <v>59.87</v>
      </c>
      <c r="K226" s="312">
        <v>59.87</v>
      </c>
      <c r="L226" s="312"/>
      <c r="M226" s="312"/>
      <c r="N226" s="312">
        <v>35.92</v>
      </c>
      <c r="O226" s="312">
        <v>35.92</v>
      </c>
      <c r="P226" s="312">
        <v>47.9</v>
      </c>
      <c r="Q226" s="312">
        <v>47.9</v>
      </c>
      <c r="R226" s="312"/>
      <c r="S226" s="312"/>
      <c r="T226" s="312"/>
      <c r="U226" s="312"/>
      <c r="V226" s="312"/>
      <c r="W226" s="312"/>
    </row>
    <row r="227" spans="1:23">
      <c r="A227" s="311">
        <v>220</v>
      </c>
      <c r="B227" s="312">
        <v>29.94</v>
      </c>
      <c r="C227" s="312">
        <v>29.94</v>
      </c>
      <c r="D227" s="312"/>
      <c r="E227" s="312"/>
      <c r="F227" s="312">
        <v>17.96</v>
      </c>
      <c r="G227" s="312">
        <v>17.96</v>
      </c>
      <c r="H227" s="312">
        <v>23.95</v>
      </c>
      <c r="I227" s="312">
        <v>23.95</v>
      </c>
      <c r="J227" s="312">
        <v>59.87</v>
      </c>
      <c r="K227" s="312">
        <v>59.87</v>
      </c>
      <c r="L227" s="312"/>
      <c r="M227" s="312"/>
      <c r="N227" s="312">
        <v>35.92</v>
      </c>
      <c r="O227" s="312">
        <v>35.92</v>
      </c>
      <c r="P227" s="312">
        <v>47.9</v>
      </c>
      <c r="Q227" s="312">
        <v>47.9</v>
      </c>
      <c r="R227" s="312"/>
      <c r="S227" s="312"/>
      <c r="T227" s="312"/>
      <c r="U227" s="312"/>
      <c r="V227" s="312"/>
      <c r="W227" s="312"/>
    </row>
    <row r="228" spans="1:23">
      <c r="A228" s="311">
        <v>221</v>
      </c>
      <c r="B228" s="312">
        <v>29.94</v>
      </c>
      <c r="C228" s="312">
        <v>29.94</v>
      </c>
      <c r="D228" s="312"/>
      <c r="E228" s="312"/>
      <c r="F228" s="312">
        <v>17.96</v>
      </c>
      <c r="G228" s="312">
        <v>17.96</v>
      </c>
      <c r="H228" s="312">
        <v>23.95</v>
      </c>
      <c r="I228" s="312">
        <v>23.95</v>
      </c>
      <c r="J228" s="312">
        <v>59.87</v>
      </c>
      <c r="K228" s="312">
        <v>59.87</v>
      </c>
      <c r="L228" s="312"/>
      <c r="M228" s="312"/>
      <c r="N228" s="312">
        <v>35.92</v>
      </c>
      <c r="O228" s="312">
        <v>35.92</v>
      </c>
      <c r="P228" s="312">
        <v>47.9</v>
      </c>
      <c r="Q228" s="312">
        <v>47.9</v>
      </c>
      <c r="R228" s="312"/>
      <c r="S228" s="312"/>
      <c r="T228" s="312"/>
      <c r="U228" s="312"/>
      <c r="V228" s="312"/>
      <c r="W228" s="312"/>
    </row>
    <row r="229" spans="1:23">
      <c r="A229" s="311">
        <v>222</v>
      </c>
      <c r="B229" s="312">
        <v>29.94</v>
      </c>
      <c r="C229" s="312">
        <v>29.94</v>
      </c>
      <c r="D229" s="312"/>
      <c r="E229" s="312"/>
      <c r="F229" s="312">
        <v>17.96</v>
      </c>
      <c r="G229" s="312">
        <v>17.96</v>
      </c>
      <c r="H229" s="312">
        <v>23.95</v>
      </c>
      <c r="I229" s="312">
        <v>23.95</v>
      </c>
      <c r="J229" s="312">
        <v>59.87</v>
      </c>
      <c r="K229" s="312">
        <v>59.87</v>
      </c>
      <c r="L229" s="312"/>
      <c r="M229" s="312"/>
      <c r="N229" s="312">
        <v>35.92</v>
      </c>
      <c r="O229" s="312">
        <v>35.92</v>
      </c>
      <c r="P229" s="312">
        <v>47.9</v>
      </c>
      <c r="Q229" s="312">
        <v>47.9</v>
      </c>
      <c r="R229" s="312"/>
      <c r="S229" s="312"/>
      <c r="T229" s="312"/>
      <c r="U229" s="312"/>
      <c r="V229" s="312"/>
      <c r="W229" s="312"/>
    </row>
    <row r="230" spans="1:23">
      <c r="A230" s="311">
        <v>223</v>
      </c>
      <c r="B230" s="312">
        <v>30.05</v>
      </c>
      <c r="C230" s="312">
        <v>30.05</v>
      </c>
      <c r="D230" s="312"/>
      <c r="E230" s="312"/>
      <c r="F230" s="312">
        <v>18.03</v>
      </c>
      <c r="G230" s="312">
        <v>18.03</v>
      </c>
      <c r="H230" s="312">
        <v>24.04</v>
      </c>
      <c r="I230" s="312">
        <v>24.04</v>
      </c>
      <c r="J230" s="312">
        <v>60.1</v>
      </c>
      <c r="K230" s="312">
        <v>60.1</v>
      </c>
      <c r="L230" s="312"/>
      <c r="M230" s="312"/>
      <c r="N230" s="312">
        <v>36.06</v>
      </c>
      <c r="O230" s="312">
        <v>36.06</v>
      </c>
      <c r="P230" s="312">
        <v>48.08</v>
      </c>
      <c r="Q230" s="312">
        <v>48.08</v>
      </c>
      <c r="R230" s="312"/>
      <c r="S230" s="312"/>
      <c r="T230" s="312"/>
      <c r="U230" s="312"/>
      <c r="V230" s="312"/>
      <c r="W230" s="312"/>
    </row>
    <row r="231" spans="1:23">
      <c r="A231" s="311">
        <v>224</v>
      </c>
      <c r="B231" s="312">
        <v>30.05</v>
      </c>
      <c r="C231" s="312">
        <v>30.05</v>
      </c>
      <c r="D231" s="312"/>
      <c r="E231" s="312"/>
      <c r="F231" s="312">
        <v>18.03</v>
      </c>
      <c r="G231" s="312">
        <v>18.03</v>
      </c>
      <c r="H231" s="312">
        <v>24.04</v>
      </c>
      <c r="I231" s="312">
        <v>24.04</v>
      </c>
      <c r="J231" s="312">
        <v>60.1</v>
      </c>
      <c r="K231" s="312">
        <v>60.1</v>
      </c>
      <c r="L231" s="312"/>
      <c r="M231" s="312"/>
      <c r="N231" s="312">
        <v>36.06</v>
      </c>
      <c r="O231" s="312">
        <v>36.06</v>
      </c>
      <c r="P231" s="312">
        <v>48.08</v>
      </c>
      <c r="Q231" s="312">
        <v>48.08</v>
      </c>
      <c r="R231" s="312"/>
      <c r="S231" s="312"/>
      <c r="T231" s="312"/>
      <c r="U231" s="312"/>
      <c r="V231" s="312"/>
      <c r="W231" s="312"/>
    </row>
    <row r="232" spans="1:23">
      <c r="A232" s="311">
        <v>225</v>
      </c>
      <c r="B232" s="312">
        <v>30.05</v>
      </c>
      <c r="C232" s="312">
        <v>30.05</v>
      </c>
      <c r="D232" s="312"/>
      <c r="E232" s="312"/>
      <c r="F232" s="312">
        <v>18.03</v>
      </c>
      <c r="G232" s="312">
        <v>18.03</v>
      </c>
      <c r="H232" s="312">
        <v>24.04</v>
      </c>
      <c r="I232" s="312">
        <v>24.04</v>
      </c>
      <c r="J232" s="312">
        <v>60.1</v>
      </c>
      <c r="K232" s="312">
        <v>60.1</v>
      </c>
      <c r="L232" s="312"/>
      <c r="M232" s="312"/>
      <c r="N232" s="312">
        <v>36.06</v>
      </c>
      <c r="O232" s="312">
        <v>36.06</v>
      </c>
      <c r="P232" s="312">
        <v>48.08</v>
      </c>
      <c r="Q232" s="312">
        <v>48.08</v>
      </c>
      <c r="R232" s="312"/>
      <c r="S232" s="312"/>
      <c r="T232" s="312"/>
      <c r="U232" s="312"/>
      <c r="V232" s="312"/>
      <c r="W232" s="312"/>
    </row>
    <row r="233" spans="1:23">
      <c r="A233" s="311">
        <v>226</v>
      </c>
      <c r="B233" s="312">
        <v>30.05</v>
      </c>
      <c r="C233" s="312">
        <v>30.05</v>
      </c>
      <c r="D233" s="312"/>
      <c r="E233" s="312"/>
      <c r="F233" s="312">
        <v>18.03</v>
      </c>
      <c r="G233" s="312">
        <v>18.03</v>
      </c>
      <c r="H233" s="312">
        <v>24.04</v>
      </c>
      <c r="I233" s="312">
        <v>24.04</v>
      </c>
      <c r="J233" s="312">
        <v>60.1</v>
      </c>
      <c r="K233" s="312">
        <v>60.1</v>
      </c>
      <c r="L233" s="312"/>
      <c r="M233" s="312"/>
      <c r="N233" s="312">
        <v>36.06</v>
      </c>
      <c r="O233" s="312">
        <v>36.06</v>
      </c>
      <c r="P233" s="312">
        <v>48.08</v>
      </c>
      <c r="Q233" s="312">
        <v>48.08</v>
      </c>
      <c r="R233" s="312"/>
      <c r="S233" s="312"/>
      <c r="T233" s="312"/>
      <c r="U233" s="312"/>
      <c r="V233" s="312"/>
      <c r="W233" s="312"/>
    </row>
    <row r="234" spans="1:23">
      <c r="A234" s="311">
        <v>227</v>
      </c>
      <c r="B234" s="312">
        <v>30.17</v>
      </c>
      <c r="C234" s="312">
        <v>30.17</v>
      </c>
      <c r="D234" s="312"/>
      <c r="E234" s="312"/>
      <c r="F234" s="312">
        <v>18.100000000000001</v>
      </c>
      <c r="G234" s="312">
        <v>18.100000000000001</v>
      </c>
      <c r="H234" s="312">
        <v>24.13</v>
      </c>
      <c r="I234" s="312">
        <v>24.13</v>
      </c>
      <c r="J234" s="312">
        <v>60.34</v>
      </c>
      <c r="K234" s="312">
        <v>60.34</v>
      </c>
      <c r="L234" s="312"/>
      <c r="M234" s="312"/>
      <c r="N234" s="312">
        <v>36.200000000000003</v>
      </c>
      <c r="O234" s="312">
        <v>36.200000000000003</v>
      </c>
      <c r="P234" s="312">
        <v>48.27</v>
      </c>
      <c r="Q234" s="312">
        <v>48.27</v>
      </c>
      <c r="R234" s="312"/>
      <c r="S234" s="312"/>
      <c r="T234" s="312"/>
      <c r="U234" s="312"/>
      <c r="V234" s="312"/>
      <c r="W234" s="312"/>
    </row>
    <row r="235" spans="1:23">
      <c r="A235" s="311">
        <v>228</v>
      </c>
      <c r="B235" s="312">
        <v>30.17</v>
      </c>
      <c r="C235" s="312">
        <v>30.17</v>
      </c>
      <c r="D235" s="312"/>
      <c r="E235" s="312"/>
      <c r="F235" s="312">
        <v>18.100000000000001</v>
      </c>
      <c r="G235" s="312">
        <v>18.100000000000001</v>
      </c>
      <c r="H235" s="312">
        <v>24.13</v>
      </c>
      <c r="I235" s="312">
        <v>24.13</v>
      </c>
      <c r="J235" s="312">
        <v>60.34</v>
      </c>
      <c r="K235" s="312">
        <v>60.34</v>
      </c>
      <c r="L235" s="312"/>
      <c r="M235" s="312"/>
      <c r="N235" s="312">
        <v>36.200000000000003</v>
      </c>
      <c r="O235" s="312">
        <v>36.200000000000003</v>
      </c>
      <c r="P235" s="312">
        <v>48.27</v>
      </c>
      <c r="Q235" s="312">
        <v>48.27</v>
      </c>
      <c r="R235" s="312"/>
      <c r="S235" s="312"/>
      <c r="T235" s="312"/>
      <c r="U235" s="312"/>
      <c r="V235" s="312"/>
      <c r="W235" s="312"/>
    </row>
    <row r="236" spans="1:23">
      <c r="A236" s="311">
        <v>229</v>
      </c>
      <c r="B236" s="312">
        <v>30.17</v>
      </c>
      <c r="C236" s="312">
        <v>30.17</v>
      </c>
      <c r="D236" s="312"/>
      <c r="E236" s="312"/>
      <c r="F236" s="312">
        <v>18.100000000000001</v>
      </c>
      <c r="G236" s="312">
        <v>18.100000000000001</v>
      </c>
      <c r="H236" s="312">
        <v>24.13</v>
      </c>
      <c r="I236" s="312">
        <v>24.13</v>
      </c>
      <c r="J236" s="312">
        <v>60.34</v>
      </c>
      <c r="K236" s="312">
        <v>60.34</v>
      </c>
      <c r="L236" s="312"/>
      <c r="M236" s="312"/>
      <c r="N236" s="312">
        <v>36.200000000000003</v>
      </c>
      <c r="O236" s="312">
        <v>36.200000000000003</v>
      </c>
      <c r="P236" s="312">
        <v>48.27</v>
      </c>
      <c r="Q236" s="312">
        <v>48.27</v>
      </c>
      <c r="R236" s="312"/>
      <c r="S236" s="312"/>
      <c r="T236" s="312"/>
      <c r="U236" s="312"/>
      <c r="V236" s="312"/>
      <c r="W236" s="312"/>
    </row>
    <row r="237" spans="1:23">
      <c r="A237" s="311">
        <v>230</v>
      </c>
      <c r="B237" s="312">
        <v>30.17</v>
      </c>
      <c r="C237" s="312">
        <v>30.17</v>
      </c>
      <c r="D237" s="312"/>
      <c r="E237" s="312"/>
      <c r="F237" s="312">
        <v>18.100000000000001</v>
      </c>
      <c r="G237" s="312">
        <v>18.100000000000001</v>
      </c>
      <c r="H237" s="312">
        <v>24.13</v>
      </c>
      <c r="I237" s="312">
        <v>24.13</v>
      </c>
      <c r="J237" s="312">
        <v>60.34</v>
      </c>
      <c r="K237" s="312">
        <v>60.34</v>
      </c>
      <c r="L237" s="312"/>
      <c r="M237" s="312"/>
      <c r="N237" s="312">
        <v>36.200000000000003</v>
      </c>
      <c r="O237" s="312">
        <v>36.200000000000003</v>
      </c>
      <c r="P237" s="312">
        <v>48.27</v>
      </c>
      <c r="Q237" s="312">
        <v>48.27</v>
      </c>
      <c r="R237" s="312"/>
      <c r="S237" s="312"/>
      <c r="T237" s="312"/>
      <c r="U237" s="312"/>
      <c r="V237" s="312"/>
      <c r="W237" s="312"/>
    </row>
    <row r="238" spans="1:23">
      <c r="A238" s="311">
        <v>231</v>
      </c>
      <c r="B238" s="312">
        <v>30.28</v>
      </c>
      <c r="C238" s="312">
        <v>30.28</v>
      </c>
      <c r="D238" s="312"/>
      <c r="E238" s="312"/>
      <c r="F238" s="312">
        <v>18.170000000000002</v>
      </c>
      <c r="G238" s="312">
        <v>18.170000000000002</v>
      </c>
      <c r="H238" s="312">
        <v>24.23</v>
      </c>
      <c r="I238" s="312">
        <v>24.23</v>
      </c>
      <c r="J238" s="312">
        <v>60.57</v>
      </c>
      <c r="K238" s="312">
        <v>60.57</v>
      </c>
      <c r="L238" s="312"/>
      <c r="M238" s="312"/>
      <c r="N238" s="312">
        <v>36.340000000000003</v>
      </c>
      <c r="O238" s="312">
        <v>36.340000000000003</v>
      </c>
      <c r="P238" s="312">
        <v>48.45</v>
      </c>
      <c r="Q238" s="312">
        <v>48.45</v>
      </c>
      <c r="R238" s="312"/>
      <c r="S238" s="312"/>
      <c r="T238" s="312"/>
      <c r="U238" s="312"/>
      <c r="V238" s="312"/>
      <c r="W238" s="312"/>
    </row>
    <row r="239" spans="1:23">
      <c r="A239" s="311">
        <v>232</v>
      </c>
      <c r="B239" s="312">
        <v>30.28</v>
      </c>
      <c r="C239" s="312">
        <v>30.28</v>
      </c>
      <c r="D239" s="312"/>
      <c r="E239" s="312"/>
      <c r="F239" s="312">
        <v>18.170000000000002</v>
      </c>
      <c r="G239" s="312">
        <v>18.170000000000002</v>
      </c>
      <c r="H239" s="312">
        <v>24.23</v>
      </c>
      <c r="I239" s="312">
        <v>24.23</v>
      </c>
      <c r="J239" s="312">
        <v>60.57</v>
      </c>
      <c r="K239" s="312">
        <v>60.57</v>
      </c>
      <c r="L239" s="312"/>
      <c r="M239" s="312"/>
      <c r="N239" s="312">
        <v>36.340000000000003</v>
      </c>
      <c r="O239" s="312">
        <v>36.340000000000003</v>
      </c>
      <c r="P239" s="312">
        <v>48.45</v>
      </c>
      <c r="Q239" s="312">
        <v>48.45</v>
      </c>
      <c r="R239" s="312"/>
      <c r="S239" s="312"/>
      <c r="T239" s="312"/>
      <c r="U239" s="312"/>
      <c r="V239" s="312"/>
      <c r="W239" s="312"/>
    </row>
    <row r="240" spans="1:23">
      <c r="A240" s="311">
        <v>233</v>
      </c>
      <c r="B240" s="312">
        <v>30.28</v>
      </c>
      <c r="C240" s="312">
        <v>30.28</v>
      </c>
      <c r="D240" s="312"/>
      <c r="E240" s="312"/>
      <c r="F240" s="312">
        <v>18.170000000000002</v>
      </c>
      <c r="G240" s="312">
        <v>18.170000000000002</v>
      </c>
      <c r="H240" s="312">
        <v>24.23</v>
      </c>
      <c r="I240" s="312">
        <v>24.23</v>
      </c>
      <c r="J240" s="312">
        <v>60.57</v>
      </c>
      <c r="K240" s="312">
        <v>60.57</v>
      </c>
      <c r="L240" s="312"/>
      <c r="M240" s="312"/>
      <c r="N240" s="312">
        <v>36.340000000000003</v>
      </c>
      <c r="O240" s="312">
        <v>36.340000000000003</v>
      </c>
      <c r="P240" s="312">
        <v>48.45</v>
      </c>
      <c r="Q240" s="312">
        <v>48.45</v>
      </c>
      <c r="R240" s="312"/>
      <c r="S240" s="312"/>
      <c r="T240" s="312"/>
      <c r="U240" s="312"/>
      <c r="V240" s="312"/>
      <c r="W240" s="312"/>
    </row>
    <row r="241" spans="1:23">
      <c r="A241" s="311">
        <v>234</v>
      </c>
      <c r="B241" s="312">
        <v>30.28</v>
      </c>
      <c r="C241" s="312">
        <v>30.28</v>
      </c>
      <c r="D241" s="312"/>
      <c r="E241" s="312"/>
      <c r="F241" s="312">
        <v>18.170000000000002</v>
      </c>
      <c r="G241" s="312">
        <v>18.170000000000002</v>
      </c>
      <c r="H241" s="312">
        <v>24.23</v>
      </c>
      <c r="I241" s="312">
        <v>24.23</v>
      </c>
      <c r="J241" s="312">
        <v>60.57</v>
      </c>
      <c r="K241" s="312">
        <v>60.57</v>
      </c>
      <c r="L241" s="312"/>
      <c r="M241" s="312"/>
      <c r="N241" s="312">
        <v>36.340000000000003</v>
      </c>
      <c r="O241" s="312">
        <v>36.340000000000003</v>
      </c>
      <c r="P241" s="312">
        <v>48.45</v>
      </c>
      <c r="Q241" s="312">
        <v>48.45</v>
      </c>
      <c r="R241" s="312"/>
      <c r="S241" s="312"/>
      <c r="T241" s="312"/>
      <c r="U241" s="312"/>
      <c r="V241" s="312"/>
      <c r="W241" s="312"/>
    </row>
    <row r="242" spans="1:23">
      <c r="A242" s="311">
        <v>235</v>
      </c>
      <c r="B242" s="312">
        <v>30.4</v>
      </c>
      <c r="C242" s="312">
        <v>30.4</v>
      </c>
      <c r="D242" s="312"/>
      <c r="E242" s="312"/>
      <c r="F242" s="312">
        <v>18.239999999999998</v>
      </c>
      <c r="G242" s="312">
        <v>18.239999999999998</v>
      </c>
      <c r="H242" s="312">
        <v>24.32</v>
      </c>
      <c r="I242" s="312">
        <v>24.32</v>
      </c>
      <c r="J242" s="312">
        <v>60.8</v>
      </c>
      <c r="K242" s="312">
        <v>60.8</v>
      </c>
      <c r="L242" s="312"/>
      <c r="M242" s="312"/>
      <c r="N242" s="312">
        <v>36.479999999999997</v>
      </c>
      <c r="O242" s="312">
        <v>36.479999999999997</v>
      </c>
      <c r="P242" s="312">
        <v>48.64</v>
      </c>
      <c r="Q242" s="312">
        <v>48.64</v>
      </c>
      <c r="R242" s="312"/>
      <c r="S242" s="312"/>
      <c r="T242" s="312"/>
      <c r="U242" s="312"/>
      <c r="V242" s="312"/>
      <c r="W242" s="312"/>
    </row>
    <row r="243" spans="1:23">
      <c r="A243" s="311">
        <v>236</v>
      </c>
      <c r="B243" s="312">
        <v>30.4</v>
      </c>
      <c r="C243" s="312">
        <v>30.4</v>
      </c>
      <c r="D243" s="312"/>
      <c r="E243" s="312"/>
      <c r="F243" s="312">
        <v>18.239999999999998</v>
      </c>
      <c r="G243" s="312">
        <v>18.239999999999998</v>
      </c>
      <c r="H243" s="312">
        <v>24.32</v>
      </c>
      <c r="I243" s="312">
        <v>24.32</v>
      </c>
      <c r="J243" s="312">
        <v>60.8</v>
      </c>
      <c r="K243" s="312">
        <v>60.8</v>
      </c>
      <c r="L243" s="312"/>
      <c r="M243" s="312"/>
      <c r="N243" s="312">
        <v>36.479999999999997</v>
      </c>
      <c r="O243" s="312">
        <v>36.479999999999997</v>
      </c>
      <c r="P243" s="312">
        <v>48.64</v>
      </c>
      <c r="Q243" s="312">
        <v>48.64</v>
      </c>
      <c r="R243" s="312"/>
      <c r="S243" s="312"/>
      <c r="T243" s="312"/>
      <c r="U243" s="312"/>
      <c r="V243" s="312"/>
      <c r="W243" s="312"/>
    </row>
    <row r="244" spans="1:23">
      <c r="A244" s="311">
        <v>237</v>
      </c>
      <c r="B244" s="312">
        <v>30.4</v>
      </c>
      <c r="C244" s="312">
        <v>30.4</v>
      </c>
      <c r="D244" s="312"/>
      <c r="E244" s="312"/>
      <c r="F244" s="312">
        <v>18.239999999999998</v>
      </c>
      <c r="G244" s="312">
        <v>18.239999999999998</v>
      </c>
      <c r="H244" s="312">
        <v>24.32</v>
      </c>
      <c r="I244" s="312">
        <v>24.32</v>
      </c>
      <c r="J244" s="312">
        <v>60.8</v>
      </c>
      <c r="K244" s="312">
        <v>60.8</v>
      </c>
      <c r="L244" s="312"/>
      <c r="M244" s="312"/>
      <c r="N244" s="312">
        <v>36.479999999999997</v>
      </c>
      <c r="O244" s="312">
        <v>36.479999999999997</v>
      </c>
      <c r="P244" s="312">
        <v>48.64</v>
      </c>
      <c r="Q244" s="312">
        <v>48.64</v>
      </c>
      <c r="R244" s="312"/>
      <c r="S244" s="312"/>
      <c r="T244" s="312"/>
      <c r="U244" s="312"/>
      <c r="V244" s="312"/>
      <c r="W244" s="312"/>
    </row>
    <row r="245" spans="1:23">
      <c r="A245" s="311">
        <v>238</v>
      </c>
      <c r="B245" s="312">
        <v>30.4</v>
      </c>
      <c r="C245" s="312">
        <v>30.4</v>
      </c>
      <c r="D245" s="312"/>
      <c r="E245" s="312"/>
      <c r="F245" s="312">
        <v>18.239999999999998</v>
      </c>
      <c r="G245" s="312">
        <v>18.239999999999998</v>
      </c>
      <c r="H245" s="312">
        <v>24.32</v>
      </c>
      <c r="I245" s="312">
        <v>24.32</v>
      </c>
      <c r="J245" s="312">
        <v>60.8</v>
      </c>
      <c r="K245" s="312">
        <v>60.8</v>
      </c>
      <c r="L245" s="312"/>
      <c r="M245" s="312"/>
      <c r="N245" s="312">
        <v>36.479999999999997</v>
      </c>
      <c r="O245" s="312">
        <v>36.479999999999997</v>
      </c>
      <c r="P245" s="312">
        <v>48.64</v>
      </c>
      <c r="Q245" s="312">
        <v>48.64</v>
      </c>
      <c r="R245" s="312"/>
      <c r="S245" s="312"/>
      <c r="T245" s="312"/>
      <c r="U245" s="312"/>
      <c r="V245" s="312"/>
      <c r="W245" s="312"/>
    </row>
    <row r="246" spans="1:23">
      <c r="A246" s="311">
        <v>239</v>
      </c>
      <c r="B246" s="312">
        <v>30.4</v>
      </c>
      <c r="C246" s="312">
        <v>30.4</v>
      </c>
      <c r="D246" s="312"/>
      <c r="E246" s="312"/>
      <c r="F246" s="312">
        <v>18.239999999999998</v>
      </c>
      <c r="G246" s="312">
        <v>18.239999999999998</v>
      </c>
      <c r="H246" s="312">
        <v>24.32</v>
      </c>
      <c r="I246" s="312">
        <v>24.32</v>
      </c>
      <c r="J246" s="312">
        <v>60.8</v>
      </c>
      <c r="K246" s="312">
        <v>60.8</v>
      </c>
      <c r="L246" s="312"/>
      <c r="M246" s="312"/>
      <c r="N246" s="312">
        <v>36.479999999999997</v>
      </c>
      <c r="O246" s="312">
        <v>36.479999999999997</v>
      </c>
      <c r="P246" s="312">
        <v>48.64</v>
      </c>
      <c r="Q246" s="312">
        <v>48.64</v>
      </c>
      <c r="R246" s="312"/>
      <c r="S246" s="312"/>
      <c r="T246" s="312"/>
      <c r="U246" s="312"/>
      <c r="V246" s="312"/>
      <c r="W246" s="312"/>
    </row>
    <row r="247" spans="1:23">
      <c r="A247" s="311">
        <v>240</v>
      </c>
      <c r="B247" s="312">
        <v>30.52</v>
      </c>
      <c r="C247" s="312">
        <v>30.52</v>
      </c>
      <c r="D247" s="312"/>
      <c r="E247" s="312"/>
      <c r="F247" s="312">
        <v>18.309999999999999</v>
      </c>
      <c r="G247" s="312">
        <v>18.309999999999999</v>
      </c>
      <c r="H247" s="312">
        <v>24.41</v>
      </c>
      <c r="I247" s="312">
        <v>24.41</v>
      </c>
      <c r="J247" s="312">
        <v>61.03</v>
      </c>
      <c r="K247" s="312">
        <v>61.03</v>
      </c>
      <c r="L247" s="312"/>
      <c r="M247" s="312"/>
      <c r="N247" s="312">
        <v>36.619999999999997</v>
      </c>
      <c r="O247" s="312">
        <v>36.619999999999997</v>
      </c>
      <c r="P247" s="312">
        <v>48.83</v>
      </c>
      <c r="Q247" s="312">
        <v>48.83</v>
      </c>
      <c r="R247" s="312"/>
      <c r="S247" s="312"/>
      <c r="T247" s="312"/>
      <c r="U247" s="312"/>
      <c r="V247" s="312"/>
      <c r="W247" s="312"/>
    </row>
    <row r="248" spans="1:23">
      <c r="A248" s="311">
        <v>241</v>
      </c>
      <c r="B248" s="312">
        <v>30.52</v>
      </c>
      <c r="C248" s="312">
        <v>30.52</v>
      </c>
      <c r="D248" s="312"/>
      <c r="E248" s="312"/>
      <c r="F248" s="312">
        <v>18.309999999999999</v>
      </c>
      <c r="G248" s="312">
        <v>18.309999999999999</v>
      </c>
      <c r="H248" s="312">
        <v>24.41</v>
      </c>
      <c r="I248" s="312">
        <v>24.41</v>
      </c>
      <c r="J248" s="312">
        <v>61.03</v>
      </c>
      <c r="K248" s="312">
        <v>61.03</v>
      </c>
      <c r="L248" s="312"/>
      <c r="M248" s="312"/>
      <c r="N248" s="312">
        <v>36.619999999999997</v>
      </c>
      <c r="O248" s="312">
        <v>36.619999999999997</v>
      </c>
      <c r="P248" s="312">
        <v>48.83</v>
      </c>
      <c r="Q248" s="312">
        <v>48.83</v>
      </c>
      <c r="R248" s="312"/>
      <c r="S248" s="312"/>
      <c r="T248" s="312"/>
      <c r="U248" s="312"/>
      <c r="V248" s="312"/>
      <c r="W248" s="312"/>
    </row>
    <row r="249" spans="1:23">
      <c r="A249" s="311">
        <v>242</v>
      </c>
      <c r="B249" s="312">
        <v>30.52</v>
      </c>
      <c r="C249" s="312">
        <v>30.52</v>
      </c>
      <c r="D249" s="312"/>
      <c r="E249" s="312"/>
      <c r="F249" s="312">
        <v>18.309999999999999</v>
      </c>
      <c r="G249" s="312">
        <v>18.309999999999999</v>
      </c>
      <c r="H249" s="312">
        <v>24.41</v>
      </c>
      <c r="I249" s="312">
        <v>24.41</v>
      </c>
      <c r="J249" s="312">
        <v>61.03</v>
      </c>
      <c r="K249" s="312">
        <v>61.03</v>
      </c>
      <c r="L249" s="312"/>
      <c r="M249" s="312"/>
      <c r="N249" s="312">
        <v>36.619999999999997</v>
      </c>
      <c r="O249" s="312">
        <v>36.619999999999997</v>
      </c>
      <c r="P249" s="312">
        <v>48.83</v>
      </c>
      <c r="Q249" s="312">
        <v>48.83</v>
      </c>
      <c r="R249" s="312"/>
      <c r="S249" s="312"/>
      <c r="T249" s="312"/>
      <c r="U249" s="312"/>
      <c r="V249" s="312"/>
      <c r="W249" s="312"/>
    </row>
    <row r="250" spans="1:23">
      <c r="A250" s="311">
        <v>243</v>
      </c>
      <c r="B250" s="312">
        <v>30.52</v>
      </c>
      <c r="C250" s="312">
        <v>30.52</v>
      </c>
      <c r="D250" s="312"/>
      <c r="E250" s="312"/>
      <c r="F250" s="312">
        <v>18.309999999999999</v>
      </c>
      <c r="G250" s="312">
        <v>18.309999999999999</v>
      </c>
      <c r="H250" s="312">
        <v>24.41</v>
      </c>
      <c r="I250" s="312">
        <v>24.41</v>
      </c>
      <c r="J250" s="312">
        <v>61.03</v>
      </c>
      <c r="K250" s="312">
        <v>61.03</v>
      </c>
      <c r="L250" s="312"/>
      <c r="M250" s="312"/>
      <c r="N250" s="312">
        <v>36.619999999999997</v>
      </c>
      <c r="O250" s="312">
        <v>36.619999999999997</v>
      </c>
      <c r="P250" s="312">
        <v>48.83</v>
      </c>
      <c r="Q250" s="312">
        <v>48.83</v>
      </c>
      <c r="R250" s="312"/>
      <c r="S250" s="312"/>
      <c r="T250" s="312"/>
      <c r="U250" s="312"/>
      <c r="V250" s="312"/>
      <c r="W250" s="312"/>
    </row>
    <row r="251" spans="1:23">
      <c r="A251" s="311">
        <v>244</v>
      </c>
      <c r="B251" s="312">
        <v>30.62</v>
      </c>
      <c r="C251" s="312">
        <v>30.62</v>
      </c>
      <c r="D251" s="312"/>
      <c r="E251" s="312"/>
      <c r="F251" s="312">
        <v>18.37</v>
      </c>
      <c r="G251" s="312">
        <v>18.37</v>
      </c>
      <c r="H251" s="312">
        <v>24.5</v>
      </c>
      <c r="I251" s="312">
        <v>24.5</v>
      </c>
      <c r="J251" s="312">
        <v>61.24</v>
      </c>
      <c r="K251" s="312">
        <v>61.24</v>
      </c>
      <c r="L251" s="312"/>
      <c r="M251" s="312"/>
      <c r="N251" s="312">
        <v>36.75</v>
      </c>
      <c r="O251" s="312">
        <v>36.75</v>
      </c>
      <c r="P251" s="312">
        <v>48.99</v>
      </c>
      <c r="Q251" s="312">
        <v>48.99</v>
      </c>
      <c r="R251" s="312"/>
      <c r="S251" s="312"/>
      <c r="T251" s="312"/>
      <c r="U251" s="312"/>
      <c r="V251" s="312"/>
      <c r="W251" s="312"/>
    </row>
    <row r="252" spans="1:23">
      <c r="A252" s="311">
        <v>245</v>
      </c>
      <c r="B252" s="312">
        <v>30.62</v>
      </c>
      <c r="C252" s="312">
        <v>30.62</v>
      </c>
      <c r="D252" s="312"/>
      <c r="E252" s="312"/>
      <c r="F252" s="312">
        <v>18.37</v>
      </c>
      <c r="G252" s="312">
        <v>18.37</v>
      </c>
      <c r="H252" s="312">
        <v>24.5</v>
      </c>
      <c r="I252" s="312">
        <v>24.5</v>
      </c>
      <c r="J252" s="312">
        <v>61.24</v>
      </c>
      <c r="K252" s="312">
        <v>61.24</v>
      </c>
      <c r="L252" s="312"/>
      <c r="M252" s="312"/>
      <c r="N252" s="312">
        <v>36.75</v>
      </c>
      <c r="O252" s="312">
        <v>36.75</v>
      </c>
      <c r="P252" s="312">
        <v>48.99</v>
      </c>
      <c r="Q252" s="312">
        <v>48.99</v>
      </c>
      <c r="R252" s="312"/>
      <c r="S252" s="312"/>
      <c r="T252" s="312"/>
      <c r="U252" s="312"/>
      <c r="V252" s="312"/>
      <c r="W252" s="312"/>
    </row>
    <row r="253" spans="1:23">
      <c r="A253" s="311">
        <v>246</v>
      </c>
      <c r="B253" s="312">
        <v>30.62</v>
      </c>
      <c r="C253" s="312">
        <v>30.62</v>
      </c>
      <c r="D253" s="312"/>
      <c r="E253" s="312"/>
      <c r="F253" s="312">
        <v>18.37</v>
      </c>
      <c r="G253" s="312">
        <v>18.37</v>
      </c>
      <c r="H253" s="312">
        <v>24.5</v>
      </c>
      <c r="I253" s="312">
        <v>24.5</v>
      </c>
      <c r="J253" s="312">
        <v>61.24</v>
      </c>
      <c r="K253" s="312">
        <v>61.24</v>
      </c>
      <c r="L253" s="312"/>
      <c r="M253" s="312"/>
      <c r="N253" s="312">
        <v>36.75</v>
      </c>
      <c r="O253" s="312">
        <v>36.75</v>
      </c>
      <c r="P253" s="312">
        <v>48.99</v>
      </c>
      <c r="Q253" s="312">
        <v>48.99</v>
      </c>
      <c r="R253" s="312"/>
      <c r="S253" s="312"/>
      <c r="T253" s="312"/>
      <c r="U253" s="312"/>
      <c r="V253" s="312"/>
      <c r="W253" s="312"/>
    </row>
    <row r="254" spans="1:23">
      <c r="A254" s="311">
        <v>247</v>
      </c>
      <c r="B254" s="312">
        <v>30.62</v>
      </c>
      <c r="C254" s="312">
        <v>30.62</v>
      </c>
      <c r="D254" s="312"/>
      <c r="E254" s="312"/>
      <c r="F254" s="312">
        <v>18.37</v>
      </c>
      <c r="G254" s="312">
        <v>18.37</v>
      </c>
      <c r="H254" s="312">
        <v>24.5</v>
      </c>
      <c r="I254" s="312">
        <v>24.5</v>
      </c>
      <c r="J254" s="312">
        <v>61.24</v>
      </c>
      <c r="K254" s="312">
        <v>61.24</v>
      </c>
      <c r="L254" s="312"/>
      <c r="M254" s="312"/>
      <c r="N254" s="312">
        <v>36.75</v>
      </c>
      <c r="O254" s="312">
        <v>36.75</v>
      </c>
      <c r="P254" s="312">
        <v>48.99</v>
      </c>
      <c r="Q254" s="312">
        <v>48.99</v>
      </c>
      <c r="R254" s="312"/>
      <c r="S254" s="312"/>
      <c r="T254" s="312"/>
      <c r="U254" s="312"/>
      <c r="V254" s="312"/>
      <c r="W254" s="312"/>
    </row>
    <row r="255" spans="1:23">
      <c r="A255" s="311">
        <v>248</v>
      </c>
      <c r="B255" s="312">
        <v>30.75</v>
      </c>
      <c r="C255" s="312">
        <v>30.75</v>
      </c>
      <c r="D255" s="312"/>
      <c r="E255" s="312"/>
      <c r="F255" s="312">
        <v>18.45</v>
      </c>
      <c r="G255" s="312">
        <v>18.45</v>
      </c>
      <c r="H255" s="312">
        <v>24.6</v>
      </c>
      <c r="I255" s="312">
        <v>24.6</v>
      </c>
      <c r="J255" s="312">
        <v>61.5</v>
      </c>
      <c r="K255" s="312">
        <v>61.5</v>
      </c>
      <c r="L255" s="312"/>
      <c r="M255" s="312"/>
      <c r="N255" s="312">
        <v>36.9</v>
      </c>
      <c r="O255" s="312">
        <v>36.9</v>
      </c>
      <c r="P255" s="312">
        <v>49.2</v>
      </c>
      <c r="Q255" s="312">
        <v>49.2</v>
      </c>
      <c r="R255" s="312"/>
      <c r="S255" s="312"/>
      <c r="T255" s="312"/>
      <c r="U255" s="312"/>
      <c r="V255" s="312"/>
      <c r="W255" s="312"/>
    </row>
    <row r="256" spans="1:23">
      <c r="A256" s="311">
        <v>249</v>
      </c>
      <c r="B256" s="312">
        <v>30.75</v>
      </c>
      <c r="C256" s="312">
        <v>30.75</v>
      </c>
      <c r="D256" s="312"/>
      <c r="E256" s="312"/>
      <c r="F256" s="312">
        <v>18.45</v>
      </c>
      <c r="G256" s="312">
        <v>18.45</v>
      </c>
      <c r="H256" s="312">
        <v>24.6</v>
      </c>
      <c r="I256" s="312">
        <v>24.6</v>
      </c>
      <c r="J256" s="312">
        <v>61.5</v>
      </c>
      <c r="K256" s="312">
        <v>61.5</v>
      </c>
      <c r="L256" s="312"/>
      <c r="M256" s="312"/>
      <c r="N256" s="312">
        <v>36.9</v>
      </c>
      <c r="O256" s="312">
        <v>36.9</v>
      </c>
      <c r="P256" s="312">
        <v>49.2</v>
      </c>
      <c r="Q256" s="312">
        <v>49.2</v>
      </c>
      <c r="R256" s="312"/>
      <c r="S256" s="312"/>
      <c r="T256" s="312"/>
      <c r="U256" s="312"/>
      <c r="V256" s="312"/>
      <c r="W256" s="312"/>
    </row>
    <row r="257" spans="1:23">
      <c r="A257" s="311">
        <v>250</v>
      </c>
      <c r="B257" s="312">
        <v>30.75</v>
      </c>
      <c r="C257" s="312">
        <v>30.75</v>
      </c>
      <c r="D257" s="312"/>
      <c r="E257" s="312"/>
      <c r="F257" s="312">
        <v>18.45</v>
      </c>
      <c r="G257" s="312">
        <v>18.45</v>
      </c>
      <c r="H257" s="312">
        <v>24.6</v>
      </c>
      <c r="I257" s="312">
        <v>24.6</v>
      </c>
      <c r="J257" s="312">
        <v>61.5</v>
      </c>
      <c r="K257" s="312">
        <v>61.5</v>
      </c>
      <c r="L257" s="312"/>
      <c r="M257" s="312"/>
      <c r="N257" s="312">
        <v>36.9</v>
      </c>
      <c r="O257" s="312">
        <v>36.9</v>
      </c>
      <c r="P257" s="312">
        <v>49.2</v>
      </c>
      <c r="Q257" s="312">
        <v>49.2</v>
      </c>
      <c r="R257" s="312"/>
      <c r="S257" s="312"/>
      <c r="T257" s="312"/>
      <c r="U257" s="312"/>
      <c r="V257" s="312"/>
      <c r="W257" s="312"/>
    </row>
    <row r="258" spans="1:23">
      <c r="A258" s="311">
        <v>999</v>
      </c>
      <c r="B258" s="312">
        <v>30.75</v>
      </c>
      <c r="C258" s="312">
        <v>30.75</v>
      </c>
      <c r="D258" s="312"/>
      <c r="E258" s="312"/>
      <c r="F258" s="312">
        <v>18.45</v>
      </c>
      <c r="G258" s="312">
        <v>18.45</v>
      </c>
      <c r="H258" s="312">
        <v>24.6</v>
      </c>
      <c r="I258" s="312">
        <v>24.6</v>
      </c>
      <c r="J258" s="312">
        <v>61.5</v>
      </c>
      <c r="K258" s="312">
        <v>61.5</v>
      </c>
      <c r="L258" s="312"/>
      <c r="M258" s="312"/>
      <c r="N258" s="312">
        <v>36.9</v>
      </c>
      <c r="O258" s="312">
        <v>36.9</v>
      </c>
      <c r="P258" s="312">
        <v>49.2</v>
      </c>
      <c r="Q258" s="312">
        <v>49.2</v>
      </c>
      <c r="R258" s="312"/>
      <c r="S258" s="312"/>
      <c r="T258" s="312"/>
      <c r="U258" s="312"/>
      <c r="V258" s="312"/>
      <c r="W258" s="312"/>
    </row>
  </sheetData>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A15BF-9E0A-4C76-A6C8-B3457564C0E0}">
  <sheetPr>
    <tabColor theme="0" tint="-0.14999847407452621"/>
  </sheetPr>
  <dimension ref="A1:Y258"/>
  <sheetViews>
    <sheetView workbookViewId="0">
      <selection activeCell="L4" sqref="L4"/>
    </sheetView>
  </sheetViews>
  <sheetFormatPr defaultColWidth="9" defaultRowHeight="15"/>
  <cols>
    <col min="1" max="1" width="16.5" style="377" bestFit="1" customWidth="1"/>
    <col min="2" max="16384" width="9" style="381"/>
  </cols>
  <sheetData>
    <row r="1" spans="1:25">
      <c r="B1" s="378"/>
      <c r="C1" s="379"/>
      <c r="D1" s="379"/>
      <c r="E1" s="379"/>
      <c r="F1" s="379"/>
      <c r="G1" s="379"/>
      <c r="H1" s="379"/>
      <c r="I1" s="379"/>
      <c r="J1" s="379" t="s">
        <v>26</v>
      </c>
      <c r="K1" s="380" t="s">
        <v>26</v>
      </c>
      <c r="L1" s="379" t="s">
        <v>26</v>
      </c>
      <c r="M1" s="379" t="s">
        <v>26</v>
      </c>
      <c r="N1" s="379"/>
      <c r="O1" s="379"/>
      <c r="P1" s="379"/>
      <c r="Q1" s="379"/>
      <c r="R1" s="379"/>
      <c r="S1" s="378"/>
      <c r="T1" s="379"/>
      <c r="U1" s="378"/>
      <c r="V1" s="379"/>
      <c r="W1" s="379"/>
      <c r="X1" s="379"/>
      <c r="Y1" s="379"/>
    </row>
    <row r="2" spans="1:25" s="268" customFormat="1">
      <c r="A2" s="377" t="s">
        <v>1062</v>
      </c>
      <c r="B2" s="382" t="s">
        <v>1063</v>
      </c>
      <c r="C2" s="379" t="s">
        <v>1064</v>
      </c>
      <c r="D2" s="193"/>
      <c r="E2" s="193"/>
      <c r="F2" s="193" t="s">
        <v>26</v>
      </c>
      <c r="G2" s="193"/>
      <c r="H2" s="193"/>
      <c r="I2" s="194"/>
      <c r="J2" s="193" t="s">
        <v>26</v>
      </c>
      <c r="K2" s="193"/>
      <c r="L2" s="193"/>
      <c r="M2" s="193"/>
      <c r="N2" s="193"/>
      <c r="O2" s="193"/>
      <c r="P2" s="193"/>
      <c r="Q2" s="193"/>
      <c r="R2" s="193" t="s">
        <v>1030</v>
      </c>
      <c r="S2" s="195"/>
      <c r="T2" s="193"/>
      <c r="U2" s="195"/>
      <c r="V2" s="381"/>
      <c r="W2" s="381"/>
      <c r="X2" s="381"/>
      <c r="Y2" s="381"/>
    </row>
    <row r="3" spans="1:25" s="268" customFormat="1" ht="30">
      <c r="A3" s="377" t="s">
        <v>1065</v>
      </c>
      <c r="B3" s="382" t="s">
        <v>1066</v>
      </c>
      <c r="C3" s="379"/>
      <c r="D3" s="193"/>
      <c r="E3" s="193"/>
      <c r="F3" s="193"/>
      <c r="G3" s="196" t="s">
        <v>1032</v>
      </c>
      <c r="H3" s="196"/>
      <c r="I3" s="197"/>
      <c r="J3" s="196"/>
      <c r="K3" s="196"/>
      <c r="L3" s="193"/>
      <c r="M3" s="193"/>
      <c r="N3" s="193"/>
      <c r="O3" s="193"/>
      <c r="P3" s="193"/>
      <c r="Q3" s="193"/>
      <c r="R3" s="196" t="s">
        <v>1033</v>
      </c>
      <c r="S3" s="198"/>
      <c r="T3" s="199" t="s">
        <v>1034</v>
      </c>
      <c r="U3" s="200"/>
      <c r="V3" s="381"/>
      <c r="W3" s="381"/>
      <c r="X3" s="381"/>
      <c r="Y3" s="381"/>
    </row>
    <row r="4" spans="1:25" s="201" customFormat="1">
      <c r="A4" s="201" t="s">
        <v>1035</v>
      </c>
      <c r="B4" s="267">
        <v>1</v>
      </c>
      <c r="C4" s="191">
        <v>1</v>
      </c>
      <c r="D4" s="201">
        <v>1</v>
      </c>
      <c r="E4" s="201">
        <v>1</v>
      </c>
      <c r="F4" s="201">
        <v>20</v>
      </c>
      <c r="G4" s="201">
        <v>20</v>
      </c>
      <c r="H4" s="201">
        <v>60</v>
      </c>
      <c r="I4" s="201">
        <v>60</v>
      </c>
      <c r="J4" s="191">
        <v>2</v>
      </c>
      <c r="K4" s="191">
        <v>2</v>
      </c>
      <c r="L4" s="202">
        <v>45</v>
      </c>
      <c r="M4" s="202">
        <v>45</v>
      </c>
      <c r="N4" s="201">
        <v>10</v>
      </c>
      <c r="O4" s="201">
        <v>10</v>
      </c>
      <c r="P4" s="201">
        <v>61</v>
      </c>
      <c r="Q4" s="201">
        <v>61</v>
      </c>
      <c r="R4" s="383">
        <v>37</v>
      </c>
      <c r="S4" s="383">
        <v>37</v>
      </c>
      <c r="T4" s="383">
        <v>34</v>
      </c>
      <c r="U4" s="383">
        <v>34</v>
      </c>
      <c r="V4" s="384">
        <v>40</v>
      </c>
      <c r="W4" s="384">
        <v>40</v>
      </c>
      <c r="X4" s="384">
        <v>41</v>
      </c>
      <c r="Y4" s="384">
        <v>41</v>
      </c>
    </row>
    <row r="5" spans="1:25" s="201" customFormat="1">
      <c r="A5" s="203" t="s">
        <v>1036</v>
      </c>
      <c r="B5" s="266">
        <v>1001</v>
      </c>
      <c r="C5" s="204">
        <v>1001</v>
      </c>
      <c r="D5" s="203">
        <v>1001</v>
      </c>
      <c r="E5" s="203">
        <v>1001</v>
      </c>
      <c r="F5" s="203">
        <v>1020</v>
      </c>
      <c r="G5" s="203">
        <v>1020</v>
      </c>
      <c r="H5" s="203">
        <v>1060</v>
      </c>
      <c r="I5" s="203">
        <v>1060</v>
      </c>
      <c r="J5" s="204">
        <v>1002</v>
      </c>
      <c r="K5" s="204">
        <v>1002</v>
      </c>
      <c r="L5" s="385">
        <v>1045</v>
      </c>
      <c r="M5" s="385">
        <v>1045</v>
      </c>
      <c r="N5" s="203">
        <v>1010</v>
      </c>
      <c r="O5" s="203">
        <v>1010</v>
      </c>
      <c r="P5" s="203">
        <v>1061</v>
      </c>
      <c r="Q5" s="203">
        <v>1061</v>
      </c>
      <c r="R5" s="386">
        <v>11037</v>
      </c>
      <c r="S5" s="386">
        <v>11037</v>
      </c>
      <c r="T5" s="386">
        <v>11034</v>
      </c>
      <c r="U5" s="386">
        <v>11034</v>
      </c>
      <c r="V5" s="387">
        <v>11040</v>
      </c>
      <c r="W5" s="387">
        <v>11040</v>
      </c>
      <c r="X5" s="387">
        <v>11041</v>
      </c>
      <c r="Y5" s="387">
        <v>11041</v>
      </c>
    </row>
    <row r="6" spans="1:25" s="394" customFormat="1" ht="75">
      <c r="A6" s="388" t="s">
        <v>1037</v>
      </c>
      <c r="B6" s="389" t="s">
        <v>1038</v>
      </c>
      <c r="C6" s="389" t="s">
        <v>1039</v>
      </c>
      <c r="D6" s="389" t="s">
        <v>1040</v>
      </c>
      <c r="E6" s="389" t="s">
        <v>1041</v>
      </c>
      <c r="F6" s="389" t="s">
        <v>1042</v>
      </c>
      <c r="G6" s="389" t="s">
        <v>1043</v>
      </c>
      <c r="H6" s="389" t="s">
        <v>1044</v>
      </c>
      <c r="I6" s="389" t="s">
        <v>1045</v>
      </c>
      <c r="J6" s="390" t="s">
        <v>1067</v>
      </c>
      <c r="K6" s="390" t="s">
        <v>1047</v>
      </c>
      <c r="L6" s="389" t="s">
        <v>1048</v>
      </c>
      <c r="M6" s="389" t="s">
        <v>1049</v>
      </c>
      <c r="N6" s="389" t="s">
        <v>1050</v>
      </c>
      <c r="O6" s="389" t="s">
        <v>1051</v>
      </c>
      <c r="P6" s="389" t="s">
        <v>1052</v>
      </c>
      <c r="Q6" s="389" t="s">
        <v>1053</v>
      </c>
      <c r="R6" s="391" t="s">
        <v>1054</v>
      </c>
      <c r="S6" s="391" t="s">
        <v>1055</v>
      </c>
      <c r="T6" s="392" t="s">
        <v>1056</v>
      </c>
      <c r="U6" s="392" t="s">
        <v>1057</v>
      </c>
      <c r="V6" s="393" t="s">
        <v>1058</v>
      </c>
      <c r="W6" s="393" t="s">
        <v>1059</v>
      </c>
      <c r="X6" s="389" t="s">
        <v>1060</v>
      </c>
      <c r="Y6" s="389" t="s">
        <v>1061</v>
      </c>
    </row>
    <row r="7" spans="1:25">
      <c r="A7" s="395">
        <v>0</v>
      </c>
      <c r="B7" s="378">
        <v>1.08</v>
      </c>
      <c r="C7" s="378">
        <v>1.08</v>
      </c>
      <c r="D7" s="378"/>
      <c r="E7" s="378"/>
      <c r="F7" s="378">
        <v>0.65</v>
      </c>
      <c r="G7" s="378">
        <v>0.65</v>
      </c>
      <c r="H7" s="378">
        <v>0.86</v>
      </c>
      <c r="I7" s="378">
        <v>0.86</v>
      </c>
      <c r="J7" s="378">
        <v>2.16</v>
      </c>
      <c r="K7" s="378">
        <v>2.16</v>
      </c>
      <c r="L7" s="378"/>
      <c r="M7" s="378"/>
      <c r="N7" s="378">
        <v>1.296</v>
      </c>
      <c r="O7" s="378">
        <v>1.296</v>
      </c>
      <c r="P7" s="378">
        <v>1.7280000000000002</v>
      </c>
      <c r="Q7" s="378">
        <v>1.7280000000000002</v>
      </c>
      <c r="R7" s="378">
        <v>459.7</v>
      </c>
      <c r="S7" s="378">
        <v>411.5</v>
      </c>
      <c r="T7" s="378">
        <v>38.299999999999997</v>
      </c>
      <c r="U7" s="378">
        <v>34.299999999999997</v>
      </c>
      <c r="V7" s="378">
        <v>45.959999999999994</v>
      </c>
      <c r="W7" s="378">
        <v>41.16</v>
      </c>
      <c r="X7" s="378">
        <v>114.89999999999999</v>
      </c>
      <c r="Y7" s="378">
        <v>102.89999999999999</v>
      </c>
    </row>
    <row r="8" spans="1:25">
      <c r="A8" s="377">
        <v>1</v>
      </c>
      <c r="B8" s="378">
        <v>1.45</v>
      </c>
      <c r="C8" s="378">
        <v>1.3</v>
      </c>
      <c r="D8" s="378"/>
      <c r="E8" s="378"/>
      <c r="F8" s="378">
        <v>0.87</v>
      </c>
      <c r="G8" s="378">
        <v>0.78</v>
      </c>
      <c r="H8" s="378">
        <v>1.1599999999999999</v>
      </c>
      <c r="I8" s="378">
        <v>1.04</v>
      </c>
      <c r="J8" s="378">
        <v>2.9</v>
      </c>
      <c r="K8" s="378">
        <v>2.6</v>
      </c>
      <c r="L8" s="378"/>
      <c r="M8" s="378"/>
      <c r="N8" s="378">
        <v>1.74</v>
      </c>
      <c r="O8" s="378">
        <v>1.56</v>
      </c>
      <c r="P8" s="378">
        <v>2.3199999999999998</v>
      </c>
      <c r="Q8" s="378">
        <v>2.08</v>
      </c>
      <c r="R8" s="378">
        <v>459.7</v>
      </c>
      <c r="S8" s="378">
        <v>411.5</v>
      </c>
      <c r="T8" s="378">
        <v>38.299999999999997</v>
      </c>
      <c r="U8" s="378">
        <v>34.299999999999997</v>
      </c>
      <c r="V8" s="378">
        <v>45.959999999999994</v>
      </c>
      <c r="W8" s="378">
        <v>41.16</v>
      </c>
      <c r="X8" s="378">
        <v>114.89999999999999</v>
      </c>
      <c r="Y8" s="378">
        <v>102.89999999999999</v>
      </c>
    </row>
    <row r="9" spans="1:25">
      <c r="A9" s="377">
        <v>2</v>
      </c>
      <c r="B9" s="378">
        <v>1.83</v>
      </c>
      <c r="C9" s="378">
        <v>1.52</v>
      </c>
      <c r="D9" s="378"/>
      <c r="E9" s="378"/>
      <c r="F9" s="378">
        <v>1.1000000000000001</v>
      </c>
      <c r="G9" s="378">
        <v>0.91</v>
      </c>
      <c r="H9" s="378">
        <v>1.46</v>
      </c>
      <c r="I9" s="378">
        <v>1.22</v>
      </c>
      <c r="J9" s="378">
        <v>3.66</v>
      </c>
      <c r="K9" s="378">
        <v>3.04</v>
      </c>
      <c r="L9" s="378"/>
      <c r="M9" s="378"/>
      <c r="N9" s="378">
        <v>2.1960000000000002</v>
      </c>
      <c r="O9" s="378">
        <v>1.8239999999999998</v>
      </c>
      <c r="P9" s="378">
        <v>2.9280000000000004</v>
      </c>
      <c r="Q9" s="378">
        <v>2.4320000000000004</v>
      </c>
      <c r="R9" s="378">
        <v>577.20000000000005</v>
      </c>
      <c r="S9" s="378">
        <v>479.7</v>
      </c>
      <c r="T9" s="378">
        <v>48.2</v>
      </c>
      <c r="U9" s="378">
        <v>39.9</v>
      </c>
      <c r="V9" s="378">
        <v>57.84</v>
      </c>
      <c r="W9" s="378">
        <v>47.879999999999995</v>
      </c>
      <c r="X9" s="378">
        <v>144.60000000000002</v>
      </c>
      <c r="Y9" s="378">
        <v>119.69999999999999</v>
      </c>
    </row>
    <row r="10" spans="1:25">
      <c r="A10" s="377">
        <v>3</v>
      </c>
      <c r="B10" s="378">
        <v>2.2000000000000002</v>
      </c>
      <c r="C10" s="378">
        <v>1.74</v>
      </c>
      <c r="D10" s="378"/>
      <c r="E10" s="378"/>
      <c r="F10" s="378">
        <v>1.32</v>
      </c>
      <c r="G10" s="378">
        <v>1.04</v>
      </c>
      <c r="H10" s="378">
        <v>1.76</v>
      </c>
      <c r="I10" s="378">
        <v>1.39</v>
      </c>
      <c r="J10" s="378">
        <v>4.4000000000000004</v>
      </c>
      <c r="K10" s="378">
        <v>3.48</v>
      </c>
      <c r="L10" s="378"/>
      <c r="M10" s="378"/>
      <c r="N10" s="378">
        <v>2.64</v>
      </c>
      <c r="O10" s="378">
        <v>2.0880000000000001</v>
      </c>
      <c r="P10" s="378">
        <v>3.5200000000000005</v>
      </c>
      <c r="Q10" s="378">
        <v>2.7840000000000003</v>
      </c>
      <c r="R10" s="378">
        <v>698.4</v>
      </c>
      <c r="S10" s="378">
        <v>551.29999999999995</v>
      </c>
      <c r="T10" s="378">
        <v>58.3</v>
      </c>
      <c r="U10" s="378">
        <v>46</v>
      </c>
      <c r="V10" s="378">
        <v>69.959999999999994</v>
      </c>
      <c r="W10" s="378">
        <v>55.199999999999996</v>
      </c>
      <c r="X10" s="378">
        <v>174.89999999999998</v>
      </c>
      <c r="Y10" s="378">
        <v>138</v>
      </c>
    </row>
    <row r="11" spans="1:25">
      <c r="A11" s="377">
        <v>4</v>
      </c>
      <c r="B11" s="378">
        <v>2.57</v>
      </c>
      <c r="C11" s="378">
        <v>1.96</v>
      </c>
      <c r="D11" s="378"/>
      <c r="E11" s="378"/>
      <c r="F11" s="378">
        <v>1.54</v>
      </c>
      <c r="G11" s="378">
        <v>1.18</v>
      </c>
      <c r="H11" s="378">
        <v>2.06</v>
      </c>
      <c r="I11" s="378">
        <v>1.57</v>
      </c>
      <c r="J11" s="378">
        <v>5.14</v>
      </c>
      <c r="K11" s="378">
        <v>3.92</v>
      </c>
      <c r="L11" s="378"/>
      <c r="M11" s="378"/>
      <c r="N11" s="378">
        <v>3.0839999999999996</v>
      </c>
      <c r="O11" s="378">
        <v>2.3519999999999999</v>
      </c>
      <c r="P11" s="378">
        <v>4.1120000000000001</v>
      </c>
      <c r="Q11" s="378">
        <v>3.1360000000000001</v>
      </c>
      <c r="R11" s="378">
        <v>818.3</v>
      </c>
      <c r="S11" s="378">
        <v>621.9</v>
      </c>
      <c r="T11" s="378">
        <v>68.099999999999994</v>
      </c>
      <c r="U11" s="378">
        <v>51.9</v>
      </c>
      <c r="V11" s="378">
        <v>81.719999999999985</v>
      </c>
      <c r="W11" s="378">
        <v>62.279999999999994</v>
      </c>
      <c r="X11" s="378">
        <v>204.29999999999998</v>
      </c>
      <c r="Y11" s="378">
        <v>155.69999999999999</v>
      </c>
    </row>
    <row r="12" spans="1:25">
      <c r="A12" s="377">
        <v>5</v>
      </c>
      <c r="B12" s="378">
        <v>2.95</v>
      </c>
      <c r="C12" s="378">
        <v>2.1800000000000002</v>
      </c>
      <c r="D12" s="378"/>
      <c r="E12" s="378"/>
      <c r="F12" s="378">
        <v>1.77</v>
      </c>
      <c r="G12" s="378">
        <v>1.31</v>
      </c>
      <c r="H12" s="378">
        <v>2.36</v>
      </c>
      <c r="I12" s="378">
        <v>1.74</v>
      </c>
      <c r="J12" s="378">
        <v>5.9</v>
      </c>
      <c r="K12" s="378">
        <v>4.3600000000000003</v>
      </c>
      <c r="L12" s="378"/>
      <c r="M12" s="378"/>
      <c r="N12" s="378">
        <v>3.54</v>
      </c>
      <c r="O12" s="378">
        <v>2.6160000000000001</v>
      </c>
      <c r="P12" s="378">
        <v>4.7200000000000006</v>
      </c>
      <c r="Q12" s="378">
        <v>3.4880000000000004</v>
      </c>
      <c r="R12" s="378">
        <v>939.3</v>
      </c>
      <c r="S12" s="378">
        <v>693.6</v>
      </c>
      <c r="T12" s="378">
        <v>78.3</v>
      </c>
      <c r="U12" s="378">
        <v>57.9</v>
      </c>
      <c r="V12" s="378">
        <v>93.96</v>
      </c>
      <c r="W12" s="378">
        <v>69.47999999999999</v>
      </c>
      <c r="X12" s="378">
        <v>234.89999999999998</v>
      </c>
      <c r="Y12" s="378">
        <v>173.7</v>
      </c>
    </row>
    <row r="13" spans="1:25">
      <c r="A13" s="377">
        <v>6</v>
      </c>
      <c r="B13" s="378">
        <v>3.32</v>
      </c>
      <c r="C13" s="378">
        <v>2.4</v>
      </c>
      <c r="D13" s="378"/>
      <c r="E13" s="378"/>
      <c r="F13" s="378">
        <v>1.99</v>
      </c>
      <c r="G13" s="378">
        <v>1.44</v>
      </c>
      <c r="H13" s="378">
        <v>2.66</v>
      </c>
      <c r="I13" s="378">
        <v>1.92</v>
      </c>
      <c r="J13" s="378">
        <v>6.64</v>
      </c>
      <c r="K13" s="378">
        <v>4.8</v>
      </c>
      <c r="L13" s="378"/>
      <c r="M13" s="378"/>
      <c r="N13" s="378">
        <v>3.9839999999999995</v>
      </c>
      <c r="O13" s="378">
        <v>2.88</v>
      </c>
      <c r="P13" s="378">
        <v>5.3120000000000003</v>
      </c>
      <c r="Q13" s="378">
        <v>3.84</v>
      </c>
      <c r="R13" s="378">
        <v>1056.9000000000001</v>
      </c>
      <c r="S13" s="378">
        <v>761.8</v>
      </c>
      <c r="T13" s="378">
        <v>88.1</v>
      </c>
      <c r="U13" s="378">
        <v>63.5</v>
      </c>
      <c r="V13" s="378">
        <v>105.71999999999998</v>
      </c>
      <c r="W13" s="378">
        <v>76.2</v>
      </c>
      <c r="X13" s="378">
        <v>264.29999999999995</v>
      </c>
      <c r="Y13" s="378">
        <v>190.5</v>
      </c>
    </row>
    <row r="14" spans="1:25">
      <c r="A14" s="377">
        <v>7</v>
      </c>
      <c r="B14" s="378">
        <v>3.69</v>
      </c>
      <c r="C14" s="378">
        <v>2.62</v>
      </c>
      <c r="D14" s="378"/>
      <c r="E14" s="378"/>
      <c r="F14" s="378">
        <v>2.21</v>
      </c>
      <c r="G14" s="378">
        <v>1.57</v>
      </c>
      <c r="H14" s="378">
        <v>2.95</v>
      </c>
      <c r="I14" s="378">
        <v>2.1</v>
      </c>
      <c r="J14" s="378">
        <v>7.38</v>
      </c>
      <c r="K14" s="378">
        <v>5.24</v>
      </c>
      <c r="L14" s="378"/>
      <c r="M14" s="378"/>
      <c r="N14" s="378">
        <v>4.4279999999999999</v>
      </c>
      <c r="O14" s="378">
        <v>3.1440000000000001</v>
      </c>
      <c r="P14" s="378">
        <v>5.9039999999999999</v>
      </c>
      <c r="Q14" s="378">
        <v>4.1920000000000002</v>
      </c>
      <c r="R14" s="378">
        <v>1174.4000000000001</v>
      </c>
      <c r="S14" s="378">
        <v>831.2</v>
      </c>
      <c r="T14" s="378">
        <v>97.9</v>
      </c>
      <c r="U14" s="378">
        <v>69.3</v>
      </c>
      <c r="V14" s="378">
        <v>117.48</v>
      </c>
      <c r="W14" s="378">
        <v>83.16</v>
      </c>
      <c r="X14" s="378">
        <v>293.70000000000005</v>
      </c>
      <c r="Y14" s="378">
        <v>207.89999999999998</v>
      </c>
    </row>
    <row r="15" spans="1:25">
      <c r="A15" s="377">
        <v>8</v>
      </c>
      <c r="B15" s="378">
        <v>4.0599999999999996</v>
      </c>
      <c r="C15" s="378">
        <v>2.84</v>
      </c>
      <c r="D15" s="378"/>
      <c r="E15" s="378"/>
      <c r="F15" s="378">
        <v>2.44</v>
      </c>
      <c r="G15" s="378">
        <v>1.7</v>
      </c>
      <c r="H15" s="378">
        <v>3.25</v>
      </c>
      <c r="I15" s="378">
        <v>2.27</v>
      </c>
      <c r="J15" s="378">
        <v>8.1199999999999992</v>
      </c>
      <c r="K15" s="378">
        <v>5.68</v>
      </c>
      <c r="L15" s="378"/>
      <c r="M15" s="378"/>
      <c r="N15" s="378">
        <v>4.871999999999999</v>
      </c>
      <c r="O15" s="378">
        <v>3.4079999999999999</v>
      </c>
      <c r="P15" s="378">
        <v>6.4959999999999996</v>
      </c>
      <c r="Q15" s="378">
        <v>4.5439999999999996</v>
      </c>
      <c r="R15" s="378">
        <v>1290.9000000000001</v>
      </c>
      <c r="S15" s="378">
        <v>900.7</v>
      </c>
      <c r="T15" s="378">
        <v>107.6</v>
      </c>
      <c r="U15" s="378">
        <v>75</v>
      </c>
      <c r="V15" s="378">
        <v>129.11999999999998</v>
      </c>
      <c r="W15" s="378">
        <v>90</v>
      </c>
      <c r="X15" s="378">
        <v>322.79999999999995</v>
      </c>
      <c r="Y15" s="378">
        <v>225</v>
      </c>
    </row>
    <row r="16" spans="1:25">
      <c r="A16" s="377">
        <v>9</v>
      </c>
      <c r="B16" s="378">
        <v>4.4400000000000004</v>
      </c>
      <c r="C16" s="378">
        <v>3.06</v>
      </c>
      <c r="D16" s="378"/>
      <c r="E16" s="378"/>
      <c r="F16" s="378">
        <v>2.66</v>
      </c>
      <c r="G16" s="378">
        <v>1.84</v>
      </c>
      <c r="H16" s="378">
        <v>3.55</v>
      </c>
      <c r="I16" s="378">
        <v>2.4500000000000002</v>
      </c>
      <c r="J16" s="378">
        <v>8.8800000000000008</v>
      </c>
      <c r="K16" s="378">
        <v>6.12</v>
      </c>
      <c r="L16" s="378"/>
      <c r="M16" s="378"/>
      <c r="N16" s="378">
        <v>5.3280000000000003</v>
      </c>
      <c r="O16" s="378">
        <v>3.6719999999999997</v>
      </c>
      <c r="P16" s="378">
        <v>7.104000000000001</v>
      </c>
      <c r="Q16" s="378">
        <v>4.8960000000000008</v>
      </c>
      <c r="R16" s="378">
        <v>1399.1</v>
      </c>
      <c r="S16" s="378">
        <v>961.7</v>
      </c>
      <c r="T16" s="378">
        <v>116.7</v>
      </c>
      <c r="U16" s="378">
        <v>80.099999999999994</v>
      </c>
      <c r="V16" s="378">
        <v>140.04</v>
      </c>
      <c r="W16" s="378">
        <v>96.11999999999999</v>
      </c>
      <c r="X16" s="378">
        <v>350.1</v>
      </c>
      <c r="Y16" s="378">
        <v>240.29999999999998</v>
      </c>
    </row>
    <row r="17" spans="1:25">
      <c r="A17" s="377">
        <v>10</v>
      </c>
      <c r="B17" s="378">
        <v>4.8099999999999996</v>
      </c>
      <c r="C17" s="378">
        <v>3.28</v>
      </c>
      <c r="D17" s="378"/>
      <c r="E17" s="378"/>
      <c r="F17" s="378">
        <v>2.89</v>
      </c>
      <c r="G17" s="378">
        <v>1.97</v>
      </c>
      <c r="H17" s="378">
        <v>3.85</v>
      </c>
      <c r="I17" s="378">
        <v>2.62</v>
      </c>
      <c r="J17" s="378">
        <v>9.6199999999999992</v>
      </c>
      <c r="K17" s="378">
        <v>6.56</v>
      </c>
      <c r="L17" s="378"/>
      <c r="M17" s="378"/>
      <c r="N17" s="378">
        <v>5.7719999999999994</v>
      </c>
      <c r="O17" s="378">
        <v>3.9359999999999995</v>
      </c>
      <c r="P17" s="378">
        <v>7.6959999999999997</v>
      </c>
      <c r="Q17" s="378">
        <v>5.2480000000000002</v>
      </c>
      <c r="R17" s="378">
        <v>1496.7</v>
      </c>
      <c r="S17" s="378">
        <v>1018.2</v>
      </c>
      <c r="T17" s="378">
        <v>124.6</v>
      </c>
      <c r="U17" s="378">
        <v>84.8</v>
      </c>
      <c r="V17" s="378">
        <v>149.51999999999998</v>
      </c>
      <c r="W17" s="378">
        <v>101.75999999999999</v>
      </c>
      <c r="X17" s="378">
        <v>373.79999999999995</v>
      </c>
      <c r="Y17" s="378">
        <v>254.39999999999998</v>
      </c>
    </row>
    <row r="18" spans="1:25">
      <c r="A18" s="377">
        <v>11</v>
      </c>
      <c r="B18" s="378">
        <v>5.18</v>
      </c>
      <c r="C18" s="378">
        <v>3.5</v>
      </c>
      <c r="D18" s="378"/>
      <c r="E18" s="378"/>
      <c r="F18" s="378">
        <v>3.11</v>
      </c>
      <c r="G18" s="378">
        <v>2.1</v>
      </c>
      <c r="H18" s="378">
        <v>4.1399999999999997</v>
      </c>
      <c r="I18" s="378">
        <v>2.8</v>
      </c>
      <c r="J18" s="378">
        <v>10.36</v>
      </c>
      <c r="K18" s="378">
        <v>7</v>
      </c>
      <c r="L18" s="378"/>
      <c r="M18" s="378"/>
      <c r="N18" s="378">
        <v>6.2159999999999993</v>
      </c>
      <c r="O18" s="378">
        <v>4.2</v>
      </c>
      <c r="P18" s="378">
        <v>8.2880000000000003</v>
      </c>
      <c r="Q18" s="378">
        <v>5.6000000000000005</v>
      </c>
      <c r="R18" s="378">
        <v>1661.2</v>
      </c>
      <c r="S18" s="378">
        <v>1120.4000000000001</v>
      </c>
      <c r="T18" s="378">
        <v>138.5</v>
      </c>
      <c r="U18" s="378">
        <v>93.3</v>
      </c>
      <c r="V18" s="378">
        <v>166.2</v>
      </c>
      <c r="W18" s="378">
        <v>111.96</v>
      </c>
      <c r="X18" s="378">
        <v>415.5</v>
      </c>
      <c r="Y18" s="378">
        <v>279.89999999999998</v>
      </c>
    </row>
    <row r="19" spans="1:25">
      <c r="A19" s="377">
        <v>12</v>
      </c>
      <c r="B19" s="378">
        <v>5.56</v>
      </c>
      <c r="C19" s="378">
        <v>3.72</v>
      </c>
      <c r="D19" s="378"/>
      <c r="E19" s="378"/>
      <c r="F19" s="378">
        <v>3.34</v>
      </c>
      <c r="G19" s="378">
        <v>2.23</v>
      </c>
      <c r="H19" s="378">
        <v>4.45</v>
      </c>
      <c r="I19" s="378">
        <v>2.98</v>
      </c>
      <c r="J19" s="378">
        <v>11.12</v>
      </c>
      <c r="K19" s="378">
        <v>7.44</v>
      </c>
      <c r="L19" s="378"/>
      <c r="M19" s="378"/>
      <c r="N19" s="378">
        <v>6.6719999999999997</v>
      </c>
      <c r="O19" s="378">
        <v>4.4640000000000004</v>
      </c>
      <c r="P19" s="378">
        <v>8.895999999999999</v>
      </c>
      <c r="Q19" s="378">
        <v>5.9520000000000008</v>
      </c>
      <c r="R19" s="378">
        <v>1727.1</v>
      </c>
      <c r="S19" s="378">
        <v>1153.2</v>
      </c>
      <c r="T19" s="378">
        <v>143.80000000000001</v>
      </c>
      <c r="U19" s="378">
        <v>96.3</v>
      </c>
      <c r="V19" s="378">
        <v>172.56</v>
      </c>
      <c r="W19" s="378">
        <v>115.55999999999999</v>
      </c>
      <c r="X19" s="378">
        <v>431.40000000000003</v>
      </c>
      <c r="Y19" s="378">
        <v>288.89999999999998</v>
      </c>
    </row>
    <row r="20" spans="1:25">
      <c r="A20" s="377">
        <v>13</v>
      </c>
      <c r="B20" s="378">
        <v>5.93</v>
      </c>
      <c r="C20" s="378">
        <v>3.94</v>
      </c>
      <c r="D20" s="378"/>
      <c r="E20" s="378"/>
      <c r="F20" s="378">
        <v>3.56</v>
      </c>
      <c r="G20" s="378">
        <v>2.36</v>
      </c>
      <c r="H20" s="378">
        <v>4.74</v>
      </c>
      <c r="I20" s="378">
        <v>3.15</v>
      </c>
      <c r="J20" s="378">
        <v>11.86</v>
      </c>
      <c r="K20" s="378">
        <v>7.88</v>
      </c>
      <c r="L20" s="378"/>
      <c r="M20" s="378"/>
      <c r="N20" s="378">
        <v>7.1159999999999997</v>
      </c>
      <c r="O20" s="378">
        <v>4.7279999999999998</v>
      </c>
      <c r="P20" s="378">
        <v>9.4879999999999995</v>
      </c>
      <c r="Q20" s="378">
        <v>6.3040000000000003</v>
      </c>
      <c r="R20" s="378">
        <v>1835.2</v>
      </c>
      <c r="S20" s="378">
        <v>1216.8</v>
      </c>
      <c r="T20" s="378">
        <v>152.9</v>
      </c>
      <c r="U20" s="378">
        <v>101.5</v>
      </c>
      <c r="V20" s="378">
        <v>183.48</v>
      </c>
      <c r="W20" s="378">
        <v>121.8</v>
      </c>
      <c r="X20" s="378">
        <v>458.70000000000005</v>
      </c>
      <c r="Y20" s="378">
        <v>304.5</v>
      </c>
    </row>
    <row r="21" spans="1:25">
      <c r="A21" s="377">
        <v>14</v>
      </c>
      <c r="B21" s="378">
        <v>6.3</v>
      </c>
      <c r="C21" s="378">
        <v>4.16</v>
      </c>
      <c r="D21" s="378"/>
      <c r="E21" s="378"/>
      <c r="F21" s="378">
        <v>3.78</v>
      </c>
      <c r="G21" s="378">
        <v>2.5</v>
      </c>
      <c r="H21" s="378">
        <v>5.04</v>
      </c>
      <c r="I21" s="378">
        <v>3.33</v>
      </c>
      <c r="J21" s="378">
        <v>12.6</v>
      </c>
      <c r="K21" s="378">
        <v>8.32</v>
      </c>
      <c r="L21" s="378"/>
      <c r="M21" s="378"/>
      <c r="N21" s="378">
        <v>7.56</v>
      </c>
      <c r="O21" s="378">
        <v>4.992</v>
      </c>
      <c r="P21" s="378">
        <v>10.08</v>
      </c>
      <c r="Q21" s="378">
        <v>6.6560000000000006</v>
      </c>
      <c r="R21" s="378">
        <v>1939.9</v>
      </c>
      <c r="S21" s="378">
        <v>1277.9000000000001</v>
      </c>
      <c r="T21" s="378">
        <v>161.69999999999999</v>
      </c>
      <c r="U21" s="378">
        <v>106.6</v>
      </c>
      <c r="V21" s="378">
        <v>194.04</v>
      </c>
      <c r="W21" s="378">
        <v>127.91999999999999</v>
      </c>
      <c r="X21" s="378">
        <v>485.09999999999997</v>
      </c>
      <c r="Y21" s="378">
        <v>319.79999999999995</v>
      </c>
    </row>
    <row r="22" spans="1:25">
      <c r="A22" s="377">
        <v>15</v>
      </c>
      <c r="B22" s="378">
        <v>6.68</v>
      </c>
      <c r="C22" s="378">
        <v>4.38</v>
      </c>
      <c r="D22" s="378"/>
      <c r="E22" s="378"/>
      <c r="F22" s="378">
        <v>4.01</v>
      </c>
      <c r="G22" s="378">
        <v>2.63</v>
      </c>
      <c r="H22" s="378">
        <v>5.34</v>
      </c>
      <c r="I22" s="378">
        <v>3.5</v>
      </c>
      <c r="J22" s="378">
        <v>13.36</v>
      </c>
      <c r="K22" s="378">
        <v>8.76</v>
      </c>
      <c r="L22" s="378"/>
      <c r="M22" s="378"/>
      <c r="N22" s="378">
        <v>8.016</v>
      </c>
      <c r="O22" s="378">
        <v>5.2559999999999993</v>
      </c>
      <c r="P22" s="378">
        <v>10.688000000000001</v>
      </c>
      <c r="Q22" s="378">
        <v>7.008</v>
      </c>
      <c r="R22" s="378">
        <v>2103.4</v>
      </c>
      <c r="S22" s="378">
        <v>1377.9</v>
      </c>
      <c r="T22" s="378">
        <v>175.4</v>
      </c>
      <c r="U22" s="378">
        <v>114.7</v>
      </c>
      <c r="V22" s="378">
        <v>210.48</v>
      </c>
      <c r="W22" s="378">
        <v>137.63999999999999</v>
      </c>
      <c r="X22" s="378">
        <v>526.20000000000005</v>
      </c>
      <c r="Y22" s="378">
        <v>344.1</v>
      </c>
    </row>
    <row r="23" spans="1:25">
      <c r="A23" s="377">
        <v>16</v>
      </c>
      <c r="B23" s="378">
        <v>7.05</v>
      </c>
      <c r="C23" s="378">
        <v>4.5999999999999996</v>
      </c>
      <c r="D23" s="378"/>
      <c r="E23" s="378"/>
      <c r="F23" s="378">
        <v>4.2300000000000004</v>
      </c>
      <c r="G23" s="378">
        <v>2.76</v>
      </c>
      <c r="H23" s="378">
        <v>5.64</v>
      </c>
      <c r="I23" s="378">
        <v>3.68</v>
      </c>
      <c r="J23" s="378">
        <v>14.1</v>
      </c>
      <c r="K23" s="378">
        <v>9.1999999999999993</v>
      </c>
      <c r="L23" s="378"/>
      <c r="M23" s="378"/>
      <c r="N23" s="378">
        <v>8.4599999999999991</v>
      </c>
      <c r="O23" s="378">
        <v>5.52</v>
      </c>
      <c r="P23" s="378">
        <v>11.280000000000001</v>
      </c>
      <c r="Q23" s="378">
        <v>7.3599999999999994</v>
      </c>
      <c r="R23" s="378">
        <v>2202.1</v>
      </c>
      <c r="S23" s="378">
        <v>1434.4</v>
      </c>
      <c r="T23" s="378">
        <v>183.4</v>
      </c>
      <c r="U23" s="378">
        <v>119.5</v>
      </c>
      <c r="V23" s="378">
        <v>220.08</v>
      </c>
      <c r="W23" s="378">
        <v>143.4</v>
      </c>
      <c r="X23" s="378">
        <v>550.20000000000005</v>
      </c>
      <c r="Y23" s="378">
        <v>358.5</v>
      </c>
    </row>
    <row r="24" spans="1:25">
      <c r="A24" s="377">
        <v>17</v>
      </c>
      <c r="B24" s="378">
        <v>7.42</v>
      </c>
      <c r="C24" s="378">
        <v>4.82</v>
      </c>
      <c r="D24" s="378"/>
      <c r="E24" s="378"/>
      <c r="F24" s="378">
        <v>4.45</v>
      </c>
      <c r="G24" s="378">
        <v>2.89</v>
      </c>
      <c r="H24" s="378">
        <v>5.94</v>
      </c>
      <c r="I24" s="378">
        <v>3.86</v>
      </c>
      <c r="J24" s="378">
        <v>14.84</v>
      </c>
      <c r="K24" s="378">
        <v>9.64</v>
      </c>
      <c r="L24" s="378"/>
      <c r="M24" s="378"/>
      <c r="N24" s="378">
        <v>8.9039999999999999</v>
      </c>
      <c r="O24" s="378">
        <v>5.7839999999999998</v>
      </c>
      <c r="P24" s="378">
        <v>11.872</v>
      </c>
      <c r="Q24" s="378">
        <v>7.7120000000000006</v>
      </c>
      <c r="R24" s="378">
        <v>2371.3000000000002</v>
      </c>
      <c r="S24" s="378">
        <v>1537.8</v>
      </c>
      <c r="T24" s="378">
        <v>197.7</v>
      </c>
      <c r="U24" s="378">
        <v>128.19999999999999</v>
      </c>
      <c r="V24" s="378">
        <v>237.23999999999998</v>
      </c>
      <c r="W24" s="378">
        <v>153.83999999999997</v>
      </c>
      <c r="X24" s="378">
        <v>593.09999999999991</v>
      </c>
      <c r="Y24" s="378">
        <v>384.59999999999997</v>
      </c>
    </row>
    <row r="25" spans="1:25">
      <c r="A25" s="377">
        <v>18</v>
      </c>
      <c r="B25" s="378">
        <v>7.79</v>
      </c>
      <c r="C25" s="378">
        <v>5.04</v>
      </c>
      <c r="D25" s="378"/>
      <c r="E25" s="378"/>
      <c r="F25" s="378">
        <v>4.67</v>
      </c>
      <c r="G25" s="378">
        <v>3.02</v>
      </c>
      <c r="H25" s="378">
        <v>6.23</v>
      </c>
      <c r="I25" s="378">
        <v>4.03</v>
      </c>
      <c r="J25" s="378">
        <v>15.58</v>
      </c>
      <c r="K25" s="378">
        <v>10.08</v>
      </c>
      <c r="L25" s="378"/>
      <c r="M25" s="378"/>
      <c r="N25" s="378">
        <v>9.347999999999999</v>
      </c>
      <c r="O25" s="378">
        <v>6.048</v>
      </c>
      <c r="P25" s="378">
        <v>12.464</v>
      </c>
      <c r="Q25" s="378">
        <v>8.0640000000000001</v>
      </c>
      <c r="R25" s="378">
        <v>2476.1</v>
      </c>
      <c r="S25" s="378">
        <v>1599</v>
      </c>
      <c r="T25" s="378">
        <v>206.4</v>
      </c>
      <c r="U25" s="378">
        <v>133.1</v>
      </c>
      <c r="V25" s="378">
        <v>247.68</v>
      </c>
      <c r="W25" s="378">
        <v>159.72</v>
      </c>
      <c r="X25" s="378">
        <v>619.20000000000005</v>
      </c>
      <c r="Y25" s="378">
        <v>399.29999999999995</v>
      </c>
    </row>
    <row r="26" spans="1:25">
      <c r="A26" s="377">
        <v>19</v>
      </c>
      <c r="B26" s="378">
        <v>8.17</v>
      </c>
      <c r="C26" s="378">
        <v>5.26</v>
      </c>
      <c r="D26" s="378"/>
      <c r="E26" s="378"/>
      <c r="F26" s="378">
        <v>4.9000000000000004</v>
      </c>
      <c r="G26" s="378">
        <v>3.16</v>
      </c>
      <c r="H26" s="378">
        <v>6.54</v>
      </c>
      <c r="I26" s="378">
        <v>4.21</v>
      </c>
      <c r="J26" s="378">
        <v>16.34</v>
      </c>
      <c r="K26" s="378">
        <v>10.52</v>
      </c>
      <c r="L26" s="378"/>
      <c r="M26" s="378"/>
      <c r="N26" s="378">
        <v>9.8040000000000003</v>
      </c>
      <c r="O26" s="378">
        <v>6.3119999999999994</v>
      </c>
      <c r="P26" s="378">
        <v>13.072000000000001</v>
      </c>
      <c r="Q26" s="378">
        <v>8.4160000000000004</v>
      </c>
      <c r="R26" s="378">
        <v>2574.9</v>
      </c>
      <c r="S26" s="378">
        <v>1655.3</v>
      </c>
      <c r="T26" s="378">
        <v>214.5</v>
      </c>
      <c r="U26" s="378">
        <v>137.9</v>
      </c>
      <c r="V26" s="378">
        <v>257.39999999999998</v>
      </c>
      <c r="W26" s="378">
        <v>165.48</v>
      </c>
      <c r="X26" s="378">
        <v>643.5</v>
      </c>
      <c r="Y26" s="378">
        <v>413.70000000000005</v>
      </c>
    </row>
    <row r="27" spans="1:25">
      <c r="A27" s="377">
        <v>20</v>
      </c>
      <c r="B27" s="378">
        <v>8.5399999999999991</v>
      </c>
      <c r="C27" s="378">
        <v>5.48</v>
      </c>
      <c r="D27" s="378"/>
      <c r="E27" s="378"/>
      <c r="F27" s="378">
        <v>5.12</v>
      </c>
      <c r="G27" s="378">
        <v>3.29</v>
      </c>
      <c r="H27" s="378">
        <v>6.83</v>
      </c>
      <c r="I27" s="378">
        <v>4.38</v>
      </c>
      <c r="J27" s="378">
        <v>17.079999999999998</v>
      </c>
      <c r="K27" s="378">
        <v>10.96</v>
      </c>
      <c r="L27" s="378"/>
      <c r="M27" s="378"/>
      <c r="N27" s="378">
        <v>10.247999999999999</v>
      </c>
      <c r="O27" s="378">
        <v>6.5760000000000005</v>
      </c>
      <c r="P27" s="378">
        <v>13.664</v>
      </c>
      <c r="Q27" s="378">
        <v>8.7680000000000007</v>
      </c>
      <c r="R27" s="378">
        <v>2742.9</v>
      </c>
      <c r="S27" s="378">
        <v>1757.6</v>
      </c>
      <c r="T27" s="378">
        <v>228.5</v>
      </c>
      <c r="U27" s="378">
        <v>146.5</v>
      </c>
      <c r="V27" s="378">
        <v>274.2</v>
      </c>
      <c r="W27" s="378">
        <v>175.79999999999998</v>
      </c>
      <c r="X27" s="378">
        <v>685.5</v>
      </c>
      <c r="Y27" s="378">
        <v>439.5</v>
      </c>
    </row>
    <row r="28" spans="1:25">
      <c r="A28" s="377">
        <v>21</v>
      </c>
      <c r="B28" s="378">
        <v>8.91</v>
      </c>
      <c r="C28" s="378">
        <v>5.7</v>
      </c>
      <c r="D28" s="378"/>
      <c r="E28" s="378"/>
      <c r="F28" s="378">
        <v>5.35</v>
      </c>
      <c r="G28" s="378">
        <v>3.42</v>
      </c>
      <c r="H28" s="378">
        <v>7.13</v>
      </c>
      <c r="I28" s="378">
        <v>4.5599999999999996</v>
      </c>
      <c r="J28" s="378">
        <v>17.82</v>
      </c>
      <c r="K28" s="378">
        <v>11.4</v>
      </c>
      <c r="L28" s="378"/>
      <c r="M28" s="378"/>
      <c r="N28" s="378">
        <v>10.692</v>
      </c>
      <c r="O28" s="378">
        <v>6.84</v>
      </c>
      <c r="P28" s="378">
        <v>14.256</v>
      </c>
      <c r="Q28" s="378">
        <v>9.120000000000001</v>
      </c>
      <c r="R28" s="378">
        <v>2847.5</v>
      </c>
      <c r="S28" s="378">
        <v>1819.9</v>
      </c>
      <c r="T28" s="378">
        <v>237.2</v>
      </c>
      <c r="U28" s="378">
        <v>151.69999999999999</v>
      </c>
      <c r="V28" s="378">
        <v>284.64</v>
      </c>
      <c r="W28" s="378">
        <v>182.04</v>
      </c>
      <c r="X28" s="378">
        <v>711.59999999999991</v>
      </c>
      <c r="Y28" s="378">
        <v>455.09999999999997</v>
      </c>
    </row>
    <row r="29" spans="1:25">
      <c r="A29" s="377">
        <v>22</v>
      </c>
      <c r="B29" s="378">
        <v>9.2899999999999991</v>
      </c>
      <c r="C29" s="378">
        <v>5.92</v>
      </c>
      <c r="D29" s="378"/>
      <c r="E29" s="378"/>
      <c r="F29" s="378">
        <v>5.57</v>
      </c>
      <c r="G29" s="378">
        <v>3.55</v>
      </c>
      <c r="H29" s="378">
        <v>7.43</v>
      </c>
      <c r="I29" s="378">
        <v>4.74</v>
      </c>
      <c r="J29" s="378">
        <v>18.579999999999998</v>
      </c>
      <c r="K29" s="378">
        <v>11.84</v>
      </c>
      <c r="L29" s="378"/>
      <c r="M29" s="378"/>
      <c r="N29" s="378">
        <v>11.147999999999998</v>
      </c>
      <c r="O29" s="378">
        <v>7.1040000000000001</v>
      </c>
      <c r="P29" s="378">
        <v>14.863999999999999</v>
      </c>
      <c r="Q29" s="378">
        <v>9.4719999999999995</v>
      </c>
      <c r="R29" s="378">
        <v>2948.6</v>
      </c>
      <c r="S29" s="378">
        <v>1877.7</v>
      </c>
      <c r="T29" s="378">
        <v>245.7</v>
      </c>
      <c r="U29" s="378">
        <v>156.6</v>
      </c>
      <c r="V29" s="378">
        <v>294.83999999999997</v>
      </c>
      <c r="W29" s="378">
        <v>187.92</v>
      </c>
      <c r="X29" s="378">
        <v>737.09999999999991</v>
      </c>
      <c r="Y29" s="378">
        <v>469.79999999999995</v>
      </c>
    </row>
    <row r="30" spans="1:25">
      <c r="A30" s="377">
        <v>23</v>
      </c>
      <c r="B30" s="378">
        <v>9.66</v>
      </c>
      <c r="C30" s="378">
        <v>6.14</v>
      </c>
      <c r="D30" s="378"/>
      <c r="E30" s="378"/>
      <c r="F30" s="378">
        <v>5.8</v>
      </c>
      <c r="G30" s="378">
        <v>3.68</v>
      </c>
      <c r="H30" s="378">
        <v>7.73</v>
      </c>
      <c r="I30" s="378">
        <v>4.91</v>
      </c>
      <c r="J30" s="378">
        <v>19.32</v>
      </c>
      <c r="K30" s="378">
        <v>12.28</v>
      </c>
      <c r="L30" s="378"/>
      <c r="M30" s="378"/>
      <c r="N30" s="378">
        <v>11.592000000000001</v>
      </c>
      <c r="O30" s="378">
        <v>7.3679999999999994</v>
      </c>
      <c r="P30" s="378">
        <v>15.456000000000001</v>
      </c>
      <c r="Q30" s="378">
        <v>9.8239999999999998</v>
      </c>
      <c r="R30" s="378">
        <v>3076.9</v>
      </c>
      <c r="S30" s="378">
        <v>1952.7</v>
      </c>
      <c r="T30" s="378">
        <v>256.39999999999998</v>
      </c>
      <c r="U30" s="378">
        <v>162.6</v>
      </c>
      <c r="V30" s="378">
        <v>307.67999999999995</v>
      </c>
      <c r="W30" s="378">
        <v>195.11999999999998</v>
      </c>
      <c r="X30" s="378">
        <v>769.19999999999993</v>
      </c>
      <c r="Y30" s="378">
        <v>487.79999999999995</v>
      </c>
    </row>
    <row r="31" spans="1:25">
      <c r="A31" s="377">
        <v>24</v>
      </c>
      <c r="B31" s="378">
        <v>10.029999999999999</v>
      </c>
      <c r="C31" s="378">
        <v>6.36</v>
      </c>
      <c r="D31" s="378"/>
      <c r="E31" s="378"/>
      <c r="F31" s="378">
        <v>6.02</v>
      </c>
      <c r="G31" s="378">
        <v>3.82</v>
      </c>
      <c r="H31" s="378">
        <v>8.02</v>
      </c>
      <c r="I31" s="378">
        <v>5.09</v>
      </c>
      <c r="J31" s="378">
        <v>20.059999999999999</v>
      </c>
      <c r="K31" s="378">
        <v>12.72</v>
      </c>
      <c r="L31" s="378"/>
      <c r="M31" s="378"/>
      <c r="N31" s="378">
        <v>12.036</v>
      </c>
      <c r="O31" s="378">
        <v>7.6319999999999997</v>
      </c>
      <c r="P31" s="378">
        <v>16.047999999999998</v>
      </c>
      <c r="Q31" s="378">
        <v>10.176000000000002</v>
      </c>
      <c r="R31" s="378">
        <v>3182.7</v>
      </c>
      <c r="S31" s="378">
        <v>2016.3</v>
      </c>
      <c r="T31" s="378">
        <v>265.3</v>
      </c>
      <c r="U31" s="378">
        <v>168</v>
      </c>
      <c r="V31" s="378">
        <v>318.36</v>
      </c>
      <c r="W31" s="378">
        <v>201.6</v>
      </c>
      <c r="X31" s="378">
        <v>795.90000000000009</v>
      </c>
      <c r="Y31" s="378">
        <v>504</v>
      </c>
    </row>
    <row r="32" spans="1:25">
      <c r="A32" s="377">
        <v>25</v>
      </c>
      <c r="B32" s="378">
        <v>10.41</v>
      </c>
      <c r="C32" s="378">
        <v>6.58</v>
      </c>
      <c r="D32" s="378"/>
      <c r="E32" s="378"/>
      <c r="F32" s="378">
        <v>6.25</v>
      </c>
      <c r="G32" s="378">
        <v>3.95</v>
      </c>
      <c r="H32" s="378">
        <v>8.33</v>
      </c>
      <c r="I32" s="378">
        <v>5.26</v>
      </c>
      <c r="J32" s="378">
        <v>20.82</v>
      </c>
      <c r="K32" s="378">
        <v>13.16</v>
      </c>
      <c r="L32" s="378"/>
      <c r="M32" s="378"/>
      <c r="N32" s="378">
        <v>12.491999999999999</v>
      </c>
      <c r="O32" s="378">
        <v>7.8959999999999999</v>
      </c>
      <c r="P32" s="378">
        <v>16.656000000000002</v>
      </c>
      <c r="Q32" s="378">
        <v>10.528</v>
      </c>
      <c r="R32" s="378">
        <v>3349.6</v>
      </c>
      <c r="S32" s="378">
        <v>2117.5</v>
      </c>
      <c r="T32" s="378">
        <v>279.10000000000002</v>
      </c>
      <c r="U32" s="378">
        <v>176.5</v>
      </c>
      <c r="V32" s="378">
        <v>334.92</v>
      </c>
      <c r="W32" s="378">
        <v>211.79999999999998</v>
      </c>
      <c r="X32" s="378">
        <v>837.30000000000007</v>
      </c>
      <c r="Y32" s="378">
        <v>529.5</v>
      </c>
    </row>
    <row r="33" spans="1:25">
      <c r="A33" s="377">
        <v>26</v>
      </c>
      <c r="B33" s="378">
        <v>10.78</v>
      </c>
      <c r="C33" s="378">
        <v>6.8</v>
      </c>
      <c r="D33" s="378"/>
      <c r="E33" s="378"/>
      <c r="F33" s="378">
        <v>6.47</v>
      </c>
      <c r="G33" s="378">
        <v>4.08</v>
      </c>
      <c r="H33" s="378">
        <v>8.6199999999999992</v>
      </c>
      <c r="I33" s="378">
        <v>5.44</v>
      </c>
      <c r="J33" s="378">
        <v>21.56</v>
      </c>
      <c r="K33" s="378">
        <v>13.6</v>
      </c>
      <c r="L33" s="378"/>
      <c r="M33" s="378"/>
      <c r="N33" s="378">
        <v>12.935999999999998</v>
      </c>
      <c r="O33" s="378">
        <v>8.16</v>
      </c>
      <c r="P33" s="378">
        <v>17.248000000000001</v>
      </c>
      <c r="Q33" s="378">
        <v>10.88</v>
      </c>
      <c r="R33" s="378">
        <v>3450.6</v>
      </c>
      <c r="S33" s="378">
        <v>2175</v>
      </c>
      <c r="T33" s="378">
        <v>287.7</v>
      </c>
      <c r="U33" s="378">
        <v>181.3</v>
      </c>
      <c r="V33" s="378">
        <v>345.23999999999995</v>
      </c>
      <c r="W33" s="378">
        <v>217.56</v>
      </c>
      <c r="X33" s="378">
        <v>863.09999999999991</v>
      </c>
      <c r="Y33" s="378">
        <v>543.90000000000009</v>
      </c>
    </row>
    <row r="34" spans="1:25">
      <c r="A34" s="377">
        <v>27</v>
      </c>
      <c r="B34" s="378">
        <v>11.15</v>
      </c>
      <c r="C34" s="378">
        <v>7.02</v>
      </c>
      <c r="D34" s="378"/>
      <c r="E34" s="378"/>
      <c r="F34" s="378">
        <v>6.69</v>
      </c>
      <c r="G34" s="378">
        <v>4.21</v>
      </c>
      <c r="H34" s="378">
        <v>8.92</v>
      </c>
      <c r="I34" s="378">
        <v>5.62</v>
      </c>
      <c r="J34" s="378">
        <v>22.3</v>
      </c>
      <c r="K34" s="378">
        <v>14.04</v>
      </c>
      <c r="L34" s="378"/>
      <c r="M34" s="378"/>
      <c r="N34" s="378">
        <v>13.38</v>
      </c>
      <c r="O34" s="378">
        <v>8.4239999999999995</v>
      </c>
      <c r="P34" s="378">
        <v>17.84</v>
      </c>
      <c r="Q34" s="378">
        <v>11.231999999999999</v>
      </c>
      <c r="R34" s="378">
        <v>3554.1</v>
      </c>
      <c r="S34" s="378">
        <v>2236.1999999999998</v>
      </c>
      <c r="T34" s="378">
        <v>296.2</v>
      </c>
      <c r="U34" s="378">
        <v>186.4</v>
      </c>
      <c r="V34" s="378">
        <v>355.44</v>
      </c>
      <c r="W34" s="378">
        <v>223.68</v>
      </c>
      <c r="X34" s="378">
        <v>888.59999999999991</v>
      </c>
      <c r="Y34" s="378">
        <v>559.20000000000005</v>
      </c>
    </row>
    <row r="35" spans="1:25">
      <c r="A35" s="377">
        <v>28</v>
      </c>
      <c r="B35" s="378">
        <v>11.52</v>
      </c>
      <c r="C35" s="378">
        <v>7.24</v>
      </c>
      <c r="D35" s="378"/>
      <c r="E35" s="378"/>
      <c r="F35" s="378">
        <v>6.91</v>
      </c>
      <c r="G35" s="378">
        <v>4.34</v>
      </c>
      <c r="H35" s="378">
        <v>9.2200000000000006</v>
      </c>
      <c r="I35" s="378">
        <v>5.79</v>
      </c>
      <c r="J35" s="378">
        <v>23.04</v>
      </c>
      <c r="K35" s="378">
        <v>14.48</v>
      </c>
      <c r="L35" s="378"/>
      <c r="M35" s="378"/>
      <c r="N35" s="378">
        <v>13.824</v>
      </c>
      <c r="O35" s="378">
        <v>8.6880000000000006</v>
      </c>
      <c r="P35" s="378">
        <v>18.431999999999999</v>
      </c>
      <c r="Q35" s="378">
        <v>11.584000000000001</v>
      </c>
      <c r="R35" s="378">
        <v>3724.7</v>
      </c>
      <c r="S35" s="378">
        <v>2338.5</v>
      </c>
      <c r="T35" s="378">
        <v>310.39999999999998</v>
      </c>
      <c r="U35" s="378">
        <v>195</v>
      </c>
      <c r="V35" s="378">
        <v>372.47999999999996</v>
      </c>
      <c r="W35" s="378">
        <v>234</v>
      </c>
      <c r="X35" s="378">
        <v>931.19999999999993</v>
      </c>
      <c r="Y35" s="378">
        <v>585</v>
      </c>
    </row>
    <row r="36" spans="1:25">
      <c r="A36" s="377">
        <v>29</v>
      </c>
      <c r="B36" s="378">
        <v>11.9</v>
      </c>
      <c r="C36" s="378">
        <v>7.46</v>
      </c>
      <c r="D36" s="378"/>
      <c r="E36" s="378"/>
      <c r="F36" s="378">
        <v>7.14</v>
      </c>
      <c r="G36" s="378">
        <v>4.4800000000000004</v>
      </c>
      <c r="H36" s="378">
        <v>9.52</v>
      </c>
      <c r="I36" s="378">
        <v>5.97</v>
      </c>
      <c r="J36" s="378">
        <v>23.8</v>
      </c>
      <c r="K36" s="378">
        <v>14.92</v>
      </c>
      <c r="L36" s="378"/>
      <c r="M36" s="378"/>
      <c r="N36" s="378">
        <v>14.28</v>
      </c>
      <c r="O36" s="378">
        <v>8.952</v>
      </c>
      <c r="P36" s="378">
        <v>19.040000000000003</v>
      </c>
      <c r="Q36" s="378">
        <v>11.936</v>
      </c>
      <c r="R36" s="378">
        <v>3826.9</v>
      </c>
      <c r="S36" s="378">
        <v>2397.3000000000002</v>
      </c>
      <c r="T36" s="378">
        <v>319</v>
      </c>
      <c r="U36" s="378">
        <v>199.8</v>
      </c>
      <c r="V36" s="378">
        <v>382.8</v>
      </c>
      <c r="W36" s="378">
        <v>239.76</v>
      </c>
      <c r="X36" s="378">
        <v>957</v>
      </c>
      <c r="Y36" s="378">
        <v>599.40000000000009</v>
      </c>
    </row>
    <row r="37" spans="1:25">
      <c r="A37" s="377">
        <v>30</v>
      </c>
      <c r="B37" s="378">
        <v>12.27</v>
      </c>
      <c r="C37" s="378">
        <v>7.68</v>
      </c>
      <c r="D37" s="378"/>
      <c r="E37" s="378"/>
      <c r="F37" s="378">
        <v>7.36</v>
      </c>
      <c r="G37" s="378">
        <v>4.6100000000000003</v>
      </c>
      <c r="H37" s="378">
        <v>9.82</v>
      </c>
      <c r="I37" s="378">
        <v>6.14</v>
      </c>
      <c r="J37" s="378">
        <v>24.54</v>
      </c>
      <c r="K37" s="378">
        <v>15.36</v>
      </c>
      <c r="L37" s="378"/>
      <c r="M37" s="378"/>
      <c r="N37" s="378">
        <v>14.723999999999998</v>
      </c>
      <c r="O37" s="378">
        <v>9.2159999999999993</v>
      </c>
      <c r="P37" s="378">
        <v>19.632000000000001</v>
      </c>
      <c r="Q37" s="378">
        <v>12.288</v>
      </c>
      <c r="R37" s="378">
        <v>3997.4</v>
      </c>
      <c r="S37" s="378">
        <v>2499.4</v>
      </c>
      <c r="T37" s="378">
        <v>333.1</v>
      </c>
      <c r="U37" s="378">
        <v>208.4</v>
      </c>
      <c r="V37" s="378">
        <v>399.72</v>
      </c>
      <c r="W37" s="378">
        <v>250.07999999999998</v>
      </c>
      <c r="X37" s="378">
        <v>999.30000000000007</v>
      </c>
      <c r="Y37" s="378">
        <v>625.20000000000005</v>
      </c>
    </row>
    <row r="38" spans="1:25">
      <c r="A38" s="377">
        <v>31</v>
      </c>
      <c r="B38" s="378">
        <v>12.64</v>
      </c>
      <c r="C38" s="378">
        <v>7.9</v>
      </c>
      <c r="D38" s="378"/>
      <c r="E38" s="378"/>
      <c r="F38" s="378">
        <v>7.58</v>
      </c>
      <c r="G38" s="378">
        <v>4.74</v>
      </c>
      <c r="H38" s="378">
        <v>10.11</v>
      </c>
      <c r="I38" s="378">
        <v>6.32</v>
      </c>
      <c r="J38" s="378">
        <v>25.28</v>
      </c>
      <c r="K38" s="378">
        <v>15.8</v>
      </c>
      <c r="L38" s="378"/>
      <c r="M38" s="378"/>
      <c r="N38" s="378">
        <v>15.167999999999999</v>
      </c>
      <c r="O38" s="378">
        <v>9.48</v>
      </c>
      <c r="P38" s="378">
        <v>20.224000000000004</v>
      </c>
      <c r="Q38" s="378">
        <v>12.64</v>
      </c>
      <c r="R38" s="378">
        <v>4097.3</v>
      </c>
      <c r="S38" s="378">
        <v>2558.1999999999998</v>
      </c>
      <c r="T38" s="378">
        <v>341.5</v>
      </c>
      <c r="U38" s="378">
        <v>213</v>
      </c>
      <c r="V38" s="378">
        <v>409.8</v>
      </c>
      <c r="W38" s="378">
        <v>255.6</v>
      </c>
      <c r="X38" s="378">
        <v>1024.5</v>
      </c>
      <c r="Y38" s="378">
        <v>639</v>
      </c>
    </row>
    <row r="39" spans="1:25">
      <c r="A39" s="377">
        <v>32</v>
      </c>
      <c r="B39" s="378">
        <v>13.02</v>
      </c>
      <c r="C39" s="378">
        <v>8.1199999999999992</v>
      </c>
      <c r="D39" s="378"/>
      <c r="E39" s="378"/>
      <c r="F39" s="378">
        <v>7.81</v>
      </c>
      <c r="G39" s="378">
        <v>4.87</v>
      </c>
      <c r="H39" s="378">
        <v>10.42</v>
      </c>
      <c r="I39" s="378">
        <v>6.5</v>
      </c>
      <c r="J39" s="378">
        <v>26.04</v>
      </c>
      <c r="K39" s="378">
        <v>16.239999999999998</v>
      </c>
      <c r="L39" s="378"/>
      <c r="M39" s="378"/>
      <c r="N39" s="378">
        <v>15.623999999999999</v>
      </c>
      <c r="O39" s="378">
        <v>9.743999999999998</v>
      </c>
      <c r="P39" s="378">
        <v>20.832000000000001</v>
      </c>
      <c r="Q39" s="378">
        <v>12.991999999999999</v>
      </c>
      <c r="R39" s="378">
        <v>4197.3</v>
      </c>
      <c r="S39" s="378">
        <v>2615.9</v>
      </c>
      <c r="T39" s="378">
        <v>349.8</v>
      </c>
      <c r="U39" s="378">
        <v>217.9</v>
      </c>
      <c r="V39" s="378">
        <v>419.76</v>
      </c>
      <c r="W39" s="378">
        <v>261.48</v>
      </c>
      <c r="X39" s="378">
        <v>1049.4000000000001</v>
      </c>
      <c r="Y39" s="378">
        <v>653.70000000000005</v>
      </c>
    </row>
    <row r="40" spans="1:25">
      <c r="A40" s="377">
        <v>33</v>
      </c>
      <c r="B40" s="378">
        <v>13.39</v>
      </c>
      <c r="C40" s="378">
        <v>8.34</v>
      </c>
      <c r="D40" s="378"/>
      <c r="E40" s="378"/>
      <c r="F40" s="378">
        <v>8.0299999999999994</v>
      </c>
      <c r="G40" s="378">
        <v>5</v>
      </c>
      <c r="H40" s="378">
        <v>10.71</v>
      </c>
      <c r="I40" s="378">
        <v>6.67</v>
      </c>
      <c r="J40" s="378">
        <v>26.78</v>
      </c>
      <c r="K40" s="378">
        <v>16.68</v>
      </c>
      <c r="L40" s="378"/>
      <c r="M40" s="378"/>
      <c r="N40" s="378">
        <v>16.068000000000001</v>
      </c>
      <c r="O40" s="378">
        <v>10.007999999999999</v>
      </c>
      <c r="P40" s="378">
        <v>21.424000000000003</v>
      </c>
      <c r="Q40" s="378">
        <v>13.344000000000001</v>
      </c>
      <c r="R40" s="378">
        <v>4330.1000000000004</v>
      </c>
      <c r="S40" s="378">
        <v>2694.7</v>
      </c>
      <c r="T40" s="378">
        <v>360.9</v>
      </c>
      <c r="U40" s="378">
        <v>224.5</v>
      </c>
      <c r="V40" s="378">
        <v>433.08</v>
      </c>
      <c r="W40" s="378">
        <v>269.39999999999998</v>
      </c>
      <c r="X40" s="378">
        <v>1082.6999999999998</v>
      </c>
      <c r="Y40" s="378">
        <v>673.5</v>
      </c>
    </row>
    <row r="41" spans="1:25">
      <c r="A41" s="377">
        <v>34</v>
      </c>
      <c r="B41" s="378">
        <v>13.76</v>
      </c>
      <c r="C41" s="378">
        <v>8.56</v>
      </c>
      <c r="D41" s="378"/>
      <c r="E41" s="378"/>
      <c r="F41" s="378">
        <v>8.26</v>
      </c>
      <c r="G41" s="378">
        <v>5.14</v>
      </c>
      <c r="H41" s="378">
        <v>11.01</v>
      </c>
      <c r="I41" s="378">
        <v>6.85</v>
      </c>
      <c r="J41" s="378">
        <v>27.52</v>
      </c>
      <c r="K41" s="378">
        <v>17.12</v>
      </c>
      <c r="L41" s="378"/>
      <c r="M41" s="378"/>
      <c r="N41" s="378">
        <v>16.512</v>
      </c>
      <c r="O41" s="378">
        <v>10.272</v>
      </c>
      <c r="P41" s="378">
        <v>22.016000000000002</v>
      </c>
      <c r="Q41" s="378">
        <v>13.696000000000002</v>
      </c>
      <c r="R41" s="378">
        <v>4432.3999999999996</v>
      </c>
      <c r="S41" s="378">
        <v>2756</v>
      </c>
      <c r="T41" s="378">
        <v>369.4</v>
      </c>
      <c r="U41" s="378">
        <v>229.7</v>
      </c>
      <c r="V41" s="378">
        <v>443.28</v>
      </c>
      <c r="W41" s="378">
        <v>275.64</v>
      </c>
      <c r="X41" s="378">
        <v>1108.1999999999998</v>
      </c>
      <c r="Y41" s="378">
        <v>689.09999999999991</v>
      </c>
    </row>
    <row r="42" spans="1:25">
      <c r="A42" s="377">
        <v>35</v>
      </c>
      <c r="B42" s="378">
        <v>14.14</v>
      </c>
      <c r="C42" s="378">
        <v>8.7799999999999994</v>
      </c>
      <c r="D42" s="378"/>
      <c r="E42" s="378"/>
      <c r="F42" s="378">
        <v>8.48</v>
      </c>
      <c r="G42" s="378">
        <v>5.27</v>
      </c>
      <c r="H42" s="378">
        <v>11.31</v>
      </c>
      <c r="I42" s="378">
        <v>7.02</v>
      </c>
      <c r="J42" s="378">
        <v>28.28</v>
      </c>
      <c r="K42" s="378">
        <v>17.559999999999999</v>
      </c>
      <c r="L42" s="378"/>
      <c r="M42" s="378"/>
      <c r="N42" s="378">
        <v>16.968</v>
      </c>
      <c r="O42" s="378">
        <v>10.536</v>
      </c>
      <c r="P42" s="378">
        <v>22.624000000000002</v>
      </c>
      <c r="Q42" s="378">
        <v>14.048</v>
      </c>
      <c r="R42" s="378">
        <v>4601.7</v>
      </c>
      <c r="S42" s="378">
        <v>2857</v>
      </c>
      <c r="T42" s="378">
        <v>383.5</v>
      </c>
      <c r="U42" s="378">
        <v>238.2</v>
      </c>
      <c r="V42" s="378">
        <v>460.2</v>
      </c>
      <c r="W42" s="378">
        <v>285.83999999999997</v>
      </c>
      <c r="X42" s="378">
        <v>1150.5</v>
      </c>
      <c r="Y42" s="378">
        <v>714.59999999999991</v>
      </c>
    </row>
    <row r="43" spans="1:25">
      <c r="A43" s="377">
        <v>36</v>
      </c>
      <c r="B43" s="378">
        <v>14.51</v>
      </c>
      <c r="C43" s="378">
        <v>9</v>
      </c>
      <c r="D43" s="378"/>
      <c r="E43" s="378"/>
      <c r="F43" s="378">
        <v>8.7100000000000009</v>
      </c>
      <c r="G43" s="378">
        <v>5.4</v>
      </c>
      <c r="H43" s="378">
        <v>11.61</v>
      </c>
      <c r="I43" s="378">
        <v>7.2</v>
      </c>
      <c r="J43" s="378">
        <v>29.02</v>
      </c>
      <c r="K43" s="378">
        <v>18</v>
      </c>
      <c r="L43" s="378"/>
      <c r="M43" s="378"/>
      <c r="N43" s="378">
        <v>17.411999999999999</v>
      </c>
      <c r="O43" s="378">
        <v>10.799999999999999</v>
      </c>
      <c r="P43" s="378">
        <v>23.216000000000001</v>
      </c>
      <c r="Q43" s="378">
        <v>14.4</v>
      </c>
      <c r="R43" s="378">
        <v>4719.2</v>
      </c>
      <c r="S43" s="378">
        <v>2925.2</v>
      </c>
      <c r="T43" s="378">
        <v>393.2</v>
      </c>
      <c r="U43" s="378">
        <v>243.6</v>
      </c>
      <c r="V43" s="378">
        <v>471.84</v>
      </c>
      <c r="W43" s="378">
        <v>292.32</v>
      </c>
      <c r="X43" s="378">
        <v>1179.5999999999999</v>
      </c>
      <c r="Y43" s="378">
        <v>730.8</v>
      </c>
    </row>
    <row r="44" spans="1:25">
      <c r="A44" s="377">
        <v>37</v>
      </c>
      <c r="B44" s="378">
        <v>14.88</v>
      </c>
      <c r="C44" s="378">
        <v>9.2200000000000006</v>
      </c>
      <c r="D44" s="378"/>
      <c r="E44" s="378"/>
      <c r="F44" s="378">
        <v>8.93</v>
      </c>
      <c r="G44" s="378">
        <v>5.53</v>
      </c>
      <c r="H44" s="378">
        <v>11.9</v>
      </c>
      <c r="I44" s="378">
        <v>7.38</v>
      </c>
      <c r="J44" s="378">
        <v>29.76</v>
      </c>
      <c r="K44" s="378">
        <v>18.440000000000001</v>
      </c>
      <c r="L44" s="378"/>
      <c r="M44" s="378"/>
      <c r="N44" s="378">
        <v>17.856000000000002</v>
      </c>
      <c r="O44" s="378">
        <v>11.064</v>
      </c>
      <c r="P44" s="378">
        <v>23.808000000000003</v>
      </c>
      <c r="Q44" s="378">
        <v>14.752000000000002</v>
      </c>
      <c r="R44" s="378">
        <v>4838</v>
      </c>
      <c r="S44" s="378">
        <v>2995.8</v>
      </c>
      <c r="T44" s="378">
        <v>403.1</v>
      </c>
      <c r="U44" s="378">
        <v>249.6</v>
      </c>
      <c r="V44" s="378">
        <v>483.72</v>
      </c>
      <c r="W44" s="378">
        <v>299.52</v>
      </c>
      <c r="X44" s="378">
        <v>1209.3000000000002</v>
      </c>
      <c r="Y44" s="378">
        <v>748.8</v>
      </c>
    </row>
    <row r="45" spans="1:25">
      <c r="A45" s="377">
        <v>38</v>
      </c>
      <c r="B45" s="378">
        <v>15.25</v>
      </c>
      <c r="C45" s="378">
        <v>9.44</v>
      </c>
      <c r="D45" s="378"/>
      <c r="E45" s="378"/>
      <c r="F45" s="378">
        <v>9.15</v>
      </c>
      <c r="G45" s="378">
        <v>5.66</v>
      </c>
      <c r="H45" s="378">
        <v>12.2</v>
      </c>
      <c r="I45" s="378">
        <v>7.55</v>
      </c>
      <c r="J45" s="378">
        <v>30.5</v>
      </c>
      <c r="K45" s="378">
        <v>18.88</v>
      </c>
      <c r="L45" s="378"/>
      <c r="M45" s="378"/>
      <c r="N45" s="378">
        <v>18.3</v>
      </c>
      <c r="O45" s="378">
        <v>11.327999999999999</v>
      </c>
      <c r="P45" s="378">
        <v>24.400000000000002</v>
      </c>
      <c r="Q45" s="378">
        <v>15.103999999999999</v>
      </c>
      <c r="R45" s="378">
        <v>4957.8999999999996</v>
      </c>
      <c r="S45" s="378">
        <v>3066.2</v>
      </c>
      <c r="T45" s="378">
        <v>413.1</v>
      </c>
      <c r="U45" s="378">
        <v>255.5</v>
      </c>
      <c r="V45" s="378">
        <v>495.72</v>
      </c>
      <c r="W45" s="378">
        <v>306.59999999999997</v>
      </c>
      <c r="X45" s="378">
        <v>1239.3000000000002</v>
      </c>
      <c r="Y45" s="378">
        <v>766.5</v>
      </c>
    </row>
    <row r="46" spans="1:25">
      <c r="A46" s="377">
        <v>39</v>
      </c>
      <c r="B46" s="378">
        <v>15.63</v>
      </c>
      <c r="C46" s="378">
        <v>9.66</v>
      </c>
      <c r="D46" s="378"/>
      <c r="E46" s="378"/>
      <c r="F46" s="378">
        <v>9.3800000000000008</v>
      </c>
      <c r="G46" s="378">
        <v>5.8</v>
      </c>
      <c r="H46" s="378">
        <v>12.5</v>
      </c>
      <c r="I46" s="378">
        <v>7.73</v>
      </c>
      <c r="J46" s="378">
        <v>31.26</v>
      </c>
      <c r="K46" s="378">
        <v>19.32</v>
      </c>
      <c r="L46" s="378"/>
      <c r="M46" s="378"/>
      <c r="N46" s="378">
        <v>18.756</v>
      </c>
      <c r="O46" s="378">
        <v>11.592000000000001</v>
      </c>
      <c r="P46" s="378">
        <v>25.008000000000003</v>
      </c>
      <c r="Q46" s="378">
        <v>15.456000000000001</v>
      </c>
      <c r="R46" s="378">
        <v>5072.1000000000004</v>
      </c>
      <c r="S46" s="378">
        <v>3133.2</v>
      </c>
      <c r="T46" s="378">
        <v>422.6</v>
      </c>
      <c r="U46" s="378">
        <v>261.10000000000002</v>
      </c>
      <c r="V46" s="378">
        <v>507.12</v>
      </c>
      <c r="W46" s="378">
        <v>313.32</v>
      </c>
      <c r="X46" s="378">
        <v>1267.8000000000002</v>
      </c>
      <c r="Y46" s="378">
        <v>783.30000000000007</v>
      </c>
    </row>
    <row r="47" spans="1:25">
      <c r="A47" s="377">
        <v>40</v>
      </c>
      <c r="B47" s="378">
        <v>16</v>
      </c>
      <c r="C47" s="378">
        <v>9.8800000000000008</v>
      </c>
      <c r="D47" s="378"/>
      <c r="E47" s="378"/>
      <c r="F47" s="378">
        <v>9.6</v>
      </c>
      <c r="G47" s="378">
        <v>5.93</v>
      </c>
      <c r="H47" s="378">
        <v>12.8</v>
      </c>
      <c r="I47" s="378">
        <v>7.9</v>
      </c>
      <c r="J47" s="378">
        <v>32</v>
      </c>
      <c r="K47" s="378">
        <v>19.760000000000002</v>
      </c>
      <c r="L47" s="378"/>
      <c r="M47" s="378"/>
      <c r="N47" s="378">
        <v>19.2</v>
      </c>
      <c r="O47" s="378">
        <v>11.856</v>
      </c>
      <c r="P47" s="378">
        <v>25.6</v>
      </c>
      <c r="Q47" s="378">
        <v>15.808000000000002</v>
      </c>
      <c r="R47" s="378">
        <v>5190.7</v>
      </c>
      <c r="S47" s="378">
        <v>3203.8</v>
      </c>
      <c r="T47" s="378">
        <v>432.5</v>
      </c>
      <c r="U47" s="378">
        <v>267</v>
      </c>
      <c r="V47" s="378">
        <v>519</v>
      </c>
      <c r="W47" s="378">
        <v>320.39999999999998</v>
      </c>
      <c r="X47" s="378">
        <v>1297.5</v>
      </c>
      <c r="Y47" s="378">
        <v>801</v>
      </c>
    </row>
    <row r="48" spans="1:25">
      <c r="A48" s="377">
        <v>41</v>
      </c>
      <c r="B48" s="378">
        <v>16.37</v>
      </c>
      <c r="C48" s="378">
        <v>10.1</v>
      </c>
      <c r="D48" s="378"/>
      <c r="E48" s="378"/>
      <c r="F48" s="378">
        <v>9.82</v>
      </c>
      <c r="G48" s="378">
        <v>6.06</v>
      </c>
      <c r="H48" s="378">
        <v>13.1</v>
      </c>
      <c r="I48" s="378">
        <v>8.08</v>
      </c>
      <c r="J48" s="378">
        <v>32.74</v>
      </c>
      <c r="K48" s="378">
        <v>20.2</v>
      </c>
      <c r="L48" s="378"/>
      <c r="M48" s="378"/>
      <c r="N48" s="378">
        <v>19.644000000000002</v>
      </c>
      <c r="O48" s="378">
        <v>12.12</v>
      </c>
      <c r="P48" s="378">
        <v>26.192000000000004</v>
      </c>
      <c r="Q48" s="378">
        <v>16.16</v>
      </c>
      <c r="R48" s="378">
        <v>5306</v>
      </c>
      <c r="S48" s="378">
        <v>3273.2</v>
      </c>
      <c r="T48" s="378">
        <v>442.1</v>
      </c>
      <c r="U48" s="378">
        <v>272.7</v>
      </c>
      <c r="V48" s="378">
        <v>530.52</v>
      </c>
      <c r="W48" s="378">
        <v>327.23999999999995</v>
      </c>
      <c r="X48" s="378">
        <v>1326.3000000000002</v>
      </c>
      <c r="Y48" s="378">
        <v>818.09999999999991</v>
      </c>
    </row>
    <row r="49" spans="1:25">
      <c r="A49" s="377">
        <v>42</v>
      </c>
      <c r="B49" s="378">
        <v>16.739999999999998</v>
      </c>
      <c r="C49" s="378">
        <v>10.32</v>
      </c>
      <c r="D49" s="378"/>
      <c r="E49" s="378"/>
      <c r="F49" s="378">
        <v>10.039999999999999</v>
      </c>
      <c r="G49" s="378">
        <v>6.19</v>
      </c>
      <c r="H49" s="378">
        <v>13.39</v>
      </c>
      <c r="I49" s="378">
        <v>8.26</v>
      </c>
      <c r="J49" s="378">
        <v>33.479999999999997</v>
      </c>
      <c r="K49" s="378">
        <v>20.64</v>
      </c>
      <c r="L49" s="378"/>
      <c r="M49" s="378"/>
      <c r="N49" s="378">
        <v>20.087999999999997</v>
      </c>
      <c r="O49" s="378">
        <v>12.384</v>
      </c>
      <c r="P49" s="378">
        <v>26.783999999999999</v>
      </c>
      <c r="Q49" s="378">
        <v>16.512</v>
      </c>
      <c r="R49" s="378">
        <v>5429.4</v>
      </c>
      <c r="S49" s="378">
        <v>3342.6</v>
      </c>
      <c r="T49" s="378">
        <v>452.3</v>
      </c>
      <c r="U49" s="378">
        <v>278.5</v>
      </c>
      <c r="V49" s="378">
        <v>542.76</v>
      </c>
      <c r="W49" s="378">
        <v>334.2</v>
      </c>
      <c r="X49" s="378">
        <v>1356.9</v>
      </c>
      <c r="Y49" s="378">
        <v>835.5</v>
      </c>
    </row>
    <row r="50" spans="1:25">
      <c r="A50" s="377">
        <v>43</v>
      </c>
      <c r="B50" s="378">
        <v>17.11</v>
      </c>
      <c r="C50" s="378">
        <v>10.53</v>
      </c>
      <c r="D50" s="378"/>
      <c r="E50" s="378"/>
      <c r="F50" s="378">
        <v>10.27</v>
      </c>
      <c r="G50" s="378">
        <v>6.32</v>
      </c>
      <c r="H50" s="378">
        <v>13.69</v>
      </c>
      <c r="I50" s="378">
        <v>8.42</v>
      </c>
      <c r="J50" s="378">
        <v>34.22</v>
      </c>
      <c r="K50" s="378">
        <v>21.06</v>
      </c>
      <c r="L50" s="378"/>
      <c r="M50" s="378"/>
      <c r="N50" s="378">
        <v>20.532</v>
      </c>
      <c r="O50" s="378">
        <v>12.635999999999999</v>
      </c>
      <c r="P50" s="378">
        <v>27.376000000000001</v>
      </c>
      <c r="Q50" s="378">
        <v>16.847999999999999</v>
      </c>
      <c r="R50" s="378">
        <v>5548</v>
      </c>
      <c r="S50" s="378">
        <v>3416.5</v>
      </c>
      <c r="T50" s="378">
        <v>462.4</v>
      </c>
      <c r="U50" s="378">
        <v>284.8</v>
      </c>
      <c r="V50" s="378">
        <v>554.88</v>
      </c>
      <c r="W50" s="378">
        <v>341.76</v>
      </c>
      <c r="X50" s="378">
        <v>1387.1999999999998</v>
      </c>
      <c r="Y50" s="378">
        <v>854.40000000000009</v>
      </c>
    </row>
    <row r="51" spans="1:25">
      <c r="A51" s="377">
        <v>44</v>
      </c>
      <c r="B51" s="378">
        <v>17.48</v>
      </c>
      <c r="C51" s="378">
        <v>10.75</v>
      </c>
      <c r="D51" s="378"/>
      <c r="E51" s="378"/>
      <c r="F51" s="378">
        <v>10.49</v>
      </c>
      <c r="G51" s="378">
        <v>6.45</v>
      </c>
      <c r="H51" s="378">
        <v>13.98</v>
      </c>
      <c r="I51" s="378">
        <v>8.6</v>
      </c>
      <c r="J51" s="378">
        <v>34.96</v>
      </c>
      <c r="K51" s="378">
        <v>21.5</v>
      </c>
      <c r="L51" s="378"/>
      <c r="M51" s="378"/>
      <c r="N51" s="378">
        <v>20.975999999999999</v>
      </c>
      <c r="O51" s="378">
        <v>12.9</v>
      </c>
      <c r="P51" s="378">
        <v>27.968000000000004</v>
      </c>
      <c r="Q51" s="378">
        <v>17.2</v>
      </c>
      <c r="R51" s="378">
        <v>5671.6</v>
      </c>
      <c r="S51" s="378">
        <v>3484.8</v>
      </c>
      <c r="T51" s="378">
        <v>472.6</v>
      </c>
      <c r="U51" s="378">
        <v>290.39999999999998</v>
      </c>
      <c r="V51" s="378">
        <v>567.12</v>
      </c>
      <c r="W51" s="378">
        <v>348.47999999999996</v>
      </c>
      <c r="X51" s="378">
        <v>1417.8000000000002</v>
      </c>
      <c r="Y51" s="378">
        <v>871.19999999999993</v>
      </c>
    </row>
    <row r="52" spans="1:25">
      <c r="A52" s="377">
        <v>45</v>
      </c>
      <c r="B52" s="378">
        <v>17.850000000000001</v>
      </c>
      <c r="C52" s="378">
        <v>10.97</v>
      </c>
      <c r="D52" s="378"/>
      <c r="E52" s="378"/>
      <c r="F52" s="378">
        <v>10.71</v>
      </c>
      <c r="G52" s="378">
        <v>6.58</v>
      </c>
      <c r="H52" s="378">
        <v>14.28</v>
      </c>
      <c r="I52" s="378">
        <v>8.7799999999999994</v>
      </c>
      <c r="J52" s="378">
        <v>35.700000000000003</v>
      </c>
      <c r="K52" s="378">
        <v>21.94</v>
      </c>
      <c r="L52" s="378"/>
      <c r="M52" s="378"/>
      <c r="N52" s="378">
        <v>21.42</v>
      </c>
      <c r="O52" s="378">
        <v>13.164</v>
      </c>
      <c r="P52" s="378">
        <v>28.560000000000002</v>
      </c>
      <c r="Q52" s="378">
        <v>17.552000000000003</v>
      </c>
      <c r="R52" s="378">
        <v>5790.4</v>
      </c>
      <c r="S52" s="378">
        <v>3558.8</v>
      </c>
      <c r="T52" s="378">
        <v>482.5</v>
      </c>
      <c r="U52" s="378">
        <v>296.7</v>
      </c>
      <c r="V52" s="378">
        <v>579</v>
      </c>
      <c r="W52" s="378">
        <v>356.03999999999996</v>
      </c>
      <c r="X52" s="378">
        <v>1447.5</v>
      </c>
      <c r="Y52" s="378">
        <v>890.09999999999991</v>
      </c>
    </row>
    <row r="53" spans="1:25">
      <c r="A53" s="377">
        <v>46</v>
      </c>
      <c r="B53" s="378">
        <v>18.22</v>
      </c>
      <c r="C53" s="378">
        <v>11.19</v>
      </c>
      <c r="D53" s="378"/>
      <c r="E53" s="378"/>
      <c r="F53" s="378">
        <v>10.93</v>
      </c>
      <c r="G53" s="378">
        <v>6.71</v>
      </c>
      <c r="H53" s="378">
        <v>14.58</v>
      </c>
      <c r="I53" s="378">
        <v>8.9499999999999993</v>
      </c>
      <c r="J53" s="378">
        <v>36.44</v>
      </c>
      <c r="K53" s="378">
        <v>22.38</v>
      </c>
      <c r="L53" s="378"/>
      <c r="M53" s="378"/>
      <c r="N53" s="378">
        <v>21.863999999999997</v>
      </c>
      <c r="O53" s="378">
        <v>13.427999999999999</v>
      </c>
      <c r="P53" s="378">
        <v>29.152000000000001</v>
      </c>
      <c r="Q53" s="378">
        <v>17.904</v>
      </c>
      <c r="R53" s="378">
        <v>5908.9</v>
      </c>
      <c r="S53" s="378">
        <v>3626.9</v>
      </c>
      <c r="T53" s="378">
        <v>492.3</v>
      </c>
      <c r="U53" s="378">
        <v>302.3</v>
      </c>
      <c r="V53" s="378">
        <v>590.76</v>
      </c>
      <c r="W53" s="378">
        <v>362.76</v>
      </c>
      <c r="X53" s="378">
        <v>1476.9</v>
      </c>
      <c r="Y53" s="378">
        <v>906.90000000000009</v>
      </c>
    </row>
    <row r="54" spans="1:25">
      <c r="A54" s="377">
        <v>47</v>
      </c>
      <c r="B54" s="378">
        <v>18.579999999999998</v>
      </c>
      <c r="C54" s="378">
        <v>11.4</v>
      </c>
      <c r="D54" s="378"/>
      <c r="E54" s="378"/>
      <c r="F54" s="378">
        <v>11.15</v>
      </c>
      <c r="G54" s="378">
        <v>6.84</v>
      </c>
      <c r="H54" s="378">
        <v>14.86</v>
      </c>
      <c r="I54" s="378">
        <v>9.1199999999999992</v>
      </c>
      <c r="J54" s="378">
        <v>37.159999999999997</v>
      </c>
      <c r="K54" s="378">
        <v>22.8</v>
      </c>
      <c r="L54" s="378"/>
      <c r="M54" s="378"/>
      <c r="N54" s="378">
        <v>22.295999999999996</v>
      </c>
      <c r="O54" s="378">
        <v>13.68</v>
      </c>
      <c r="P54" s="378">
        <v>29.727999999999998</v>
      </c>
      <c r="Q54" s="378">
        <v>18.240000000000002</v>
      </c>
      <c r="R54" s="378">
        <v>6032.6</v>
      </c>
      <c r="S54" s="378">
        <v>3699.9</v>
      </c>
      <c r="T54" s="378">
        <v>502.6</v>
      </c>
      <c r="U54" s="378">
        <v>308.39999999999998</v>
      </c>
      <c r="V54" s="378">
        <v>603.12</v>
      </c>
      <c r="W54" s="378">
        <v>370.08</v>
      </c>
      <c r="X54" s="378">
        <v>1507.8000000000002</v>
      </c>
      <c r="Y54" s="378">
        <v>925.19999999999993</v>
      </c>
    </row>
    <row r="55" spans="1:25">
      <c r="A55" s="377">
        <v>48</v>
      </c>
      <c r="B55" s="378">
        <v>18.95</v>
      </c>
      <c r="C55" s="378">
        <v>11.62</v>
      </c>
      <c r="D55" s="378"/>
      <c r="E55" s="378"/>
      <c r="F55" s="378">
        <v>11.37</v>
      </c>
      <c r="G55" s="378">
        <v>6.97</v>
      </c>
      <c r="H55" s="378">
        <v>15.16</v>
      </c>
      <c r="I55" s="378">
        <v>9.3000000000000007</v>
      </c>
      <c r="J55" s="378">
        <v>37.9</v>
      </c>
      <c r="K55" s="378">
        <v>23.24</v>
      </c>
      <c r="L55" s="378"/>
      <c r="M55" s="378"/>
      <c r="N55" s="378">
        <v>22.74</v>
      </c>
      <c r="O55" s="378">
        <v>13.943999999999999</v>
      </c>
      <c r="P55" s="378">
        <v>30.32</v>
      </c>
      <c r="Q55" s="378">
        <v>18.591999999999999</v>
      </c>
      <c r="R55" s="378">
        <v>6151.3</v>
      </c>
      <c r="S55" s="378">
        <v>3769.3</v>
      </c>
      <c r="T55" s="378">
        <v>512.5</v>
      </c>
      <c r="U55" s="378">
        <v>314.10000000000002</v>
      </c>
      <c r="V55" s="378">
        <v>615</v>
      </c>
      <c r="W55" s="378">
        <v>376.92</v>
      </c>
      <c r="X55" s="378">
        <v>1537.5</v>
      </c>
      <c r="Y55" s="378">
        <v>942.30000000000007</v>
      </c>
    </row>
    <row r="56" spans="1:25">
      <c r="A56" s="377">
        <v>49</v>
      </c>
      <c r="B56" s="378">
        <v>19.32</v>
      </c>
      <c r="C56" s="378">
        <v>11.84</v>
      </c>
      <c r="D56" s="378"/>
      <c r="E56" s="378"/>
      <c r="F56" s="378">
        <v>11.59</v>
      </c>
      <c r="G56" s="378">
        <v>7.1</v>
      </c>
      <c r="H56" s="378">
        <v>15.46</v>
      </c>
      <c r="I56" s="378">
        <v>9.4700000000000006</v>
      </c>
      <c r="J56" s="378">
        <v>38.64</v>
      </c>
      <c r="K56" s="378">
        <v>23.68</v>
      </c>
      <c r="L56" s="378"/>
      <c r="M56" s="378"/>
      <c r="N56" s="378">
        <v>23.184000000000001</v>
      </c>
      <c r="O56" s="378">
        <v>14.208</v>
      </c>
      <c r="P56" s="378">
        <v>30.912000000000003</v>
      </c>
      <c r="Q56" s="378">
        <v>18.943999999999999</v>
      </c>
      <c r="R56" s="378">
        <v>6271.2</v>
      </c>
      <c r="S56" s="378">
        <v>3843.4</v>
      </c>
      <c r="T56" s="378">
        <v>522.70000000000005</v>
      </c>
      <c r="U56" s="378">
        <v>320.3</v>
      </c>
      <c r="V56" s="378">
        <v>627.24</v>
      </c>
      <c r="W56" s="378">
        <v>384.36</v>
      </c>
      <c r="X56" s="378">
        <v>1568.1000000000001</v>
      </c>
      <c r="Y56" s="378">
        <v>960.90000000000009</v>
      </c>
    </row>
    <row r="57" spans="1:25">
      <c r="A57" s="377">
        <v>50</v>
      </c>
      <c r="B57" s="378">
        <v>19.690000000000001</v>
      </c>
      <c r="C57" s="378">
        <v>12.06</v>
      </c>
      <c r="D57" s="378"/>
      <c r="E57" s="378"/>
      <c r="F57" s="378">
        <v>11.81</v>
      </c>
      <c r="G57" s="378">
        <v>7.24</v>
      </c>
      <c r="H57" s="378">
        <v>15.75</v>
      </c>
      <c r="I57" s="378">
        <v>9.65</v>
      </c>
      <c r="J57" s="378">
        <v>39.380000000000003</v>
      </c>
      <c r="K57" s="378">
        <v>24.12</v>
      </c>
      <c r="L57" s="378"/>
      <c r="M57" s="378"/>
      <c r="N57" s="378">
        <v>23.628</v>
      </c>
      <c r="O57" s="378">
        <v>14.472</v>
      </c>
      <c r="P57" s="378">
        <v>31.504000000000005</v>
      </c>
      <c r="Q57" s="378">
        <v>19.296000000000003</v>
      </c>
      <c r="R57" s="378">
        <v>6394.7</v>
      </c>
      <c r="S57" s="378">
        <v>3912.9</v>
      </c>
      <c r="T57" s="378">
        <v>532.9</v>
      </c>
      <c r="U57" s="378">
        <v>326</v>
      </c>
      <c r="V57" s="378">
        <v>639.4799999999999</v>
      </c>
      <c r="W57" s="378">
        <v>391.2</v>
      </c>
      <c r="X57" s="378">
        <v>1598.6999999999998</v>
      </c>
      <c r="Y57" s="378">
        <v>978</v>
      </c>
    </row>
    <row r="58" spans="1:25">
      <c r="A58" s="377">
        <v>51</v>
      </c>
      <c r="B58" s="378">
        <v>20.059999999999999</v>
      </c>
      <c r="C58" s="378">
        <v>12.28</v>
      </c>
      <c r="D58" s="378"/>
      <c r="E58" s="378"/>
      <c r="F58" s="378">
        <v>12.04</v>
      </c>
      <c r="G58" s="378">
        <v>7.37</v>
      </c>
      <c r="H58" s="378">
        <v>16.05</v>
      </c>
      <c r="I58" s="378">
        <v>9.82</v>
      </c>
      <c r="J58" s="378">
        <v>40.119999999999997</v>
      </c>
      <c r="K58" s="378">
        <v>24.56</v>
      </c>
      <c r="L58" s="378"/>
      <c r="M58" s="378"/>
      <c r="N58" s="378">
        <v>24.071999999999999</v>
      </c>
      <c r="O58" s="378">
        <v>14.735999999999999</v>
      </c>
      <c r="P58" s="378">
        <v>32.095999999999997</v>
      </c>
      <c r="Q58" s="378">
        <v>19.648</v>
      </c>
      <c r="R58" s="378">
        <v>6514.5</v>
      </c>
      <c r="S58" s="378">
        <v>3985.6</v>
      </c>
      <c r="T58" s="378">
        <v>543</v>
      </c>
      <c r="U58" s="378">
        <v>332.1</v>
      </c>
      <c r="V58" s="378">
        <v>651.6</v>
      </c>
      <c r="W58" s="378">
        <v>398.52000000000004</v>
      </c>
      <c r="X58" s="378">
        <v>1629</v>
      </c>
      <c r="Y58" s="378">
        <v>996.30000000000007</v>
      </c>
    </row>
    <row r="59" spans="1:25">
      <c r="A59" s="377">
        <v>52</v>
      </c>
      <c r="B59" s="378">
        <v>20.43</v>
      </c>
      <c r="C59" s="378">
        <v>12.49</v>
      </c>
      <c r="D59" s="378"/>
      <c r="E59" s="378"/>
      <c r="F59" s="378">
        <v>12.26</v>
      </c>
      <c r="G59" s="378">
        <v>7.49</v>
      </c>
      <c r="H59" s="378">
        <v>16.34</v>
      </c>
      <c r="I59" s="378">
        <v>9.99</v>
      </c>
      <c r="J59" s="378">
        <v>40.86</v>
      </c>
      <c r="K59" s="378">
        <v>24.98</v>
      </c>
      <c r="L59" s="378"/>
      <c r="M59" s="378"/>
      <c r="N59" s="378">
        <v>24.515999999999998</v>
      </c>
      <c r="O59" s="378">
        <v>14.988</v>
      </c>
      <c r="P59" s="378">
        <v>32.688000000000002</v>
      </c>
      <c r="Q59" s="378">
        <v>19.984000000000002</v>
      </c>
      <c r="R59" s="378">
        <v>6638</v>
      </c>
      <c r="S59" s="378">
        <v>4055</v>
      </c>
      <c r="T59" s="378">
        <v>553.1</v>
      </c>
      <c r="U59" s="378">
        <v>337.9</v>
      </c>
      <c r="V59" s="378">
        <v>663.72</v>
      </c>
      <c r="W59" s="378">
        <v>405.47999999999996</v>
      </c>
      <c r="X59" s="378">
        <v>1659.3000000000002</v>
      </c>
      <c r="Y59" s="378">
        <v>1013.6999999999999</v>
      </c>
    </row>
    <row r="60" spans="1:25">
      <c r="A60" s="377">
        <v>53</v>
      </c>
      <c r="B60" s="378">
        <v>20.8</v>
      </c>
      <c r="C60" s="378">
        <v>12.71</v>
      </c>
      <c r="D60" s="378"/>
      <c r="E60" s="378"/>
      <c r="F60" s="378">
        <v>12.48</v>
      </c>
      <c r="G60" s="378">
        <v>7.63</v>
      </c>
      <c r="H60" s="378">
        <v>16.64</v>
      </c>
      <c r="I60" s="378">
        <v>10.17</v>
      </c>
      <c r="J60" s="378">
        <v>41.6</v>
      </c>
      <c r="K60" s="378">
        <v>25.42</v>
      </c>
      <c r="L60" s="378"/>
      <c r="M60" s="378"/>
      <c r="N60" s="378">
        <v>24.96</v>
      </c>
      <c r="O60" s="378">
        <v>15.252000000000001</v>
      </c>
      <c r="P60" s="378">
        <v>33.28</v>
      </c>
      <c r="Q60" s="378">
        <v>20.336000000000002</v>
      </c>
      <c r="R60" s="378">
        <v>6700.4</v>
      </c>
      <c r="S60" s="378">
        <v>4093.7</v>
      </c>
      <c r="T60" s="378">
        <v>558.5</v>
      </c>
      <c r="U60" s="378">
        <v>341.3</v>
      </c>
      <c r="V60" s="378">
        <v>670.19999999999993</v>
      </c>
      <c r="W60" s="378">
        <v>409.56</v>
      </c>
      <c r="X60" s="378">
        <v>1675.5</v>
      </c>
      <c r="Y60" s="378">
        <v>1023.9000000000001</v>
      </c>
    </row>
    <row r="61" spans="1:25">
      <c r="A61" s="377">
        <v>54</v>
      </c>
      <c r="B61" s="378">
        <v>21.17</v>
      </c>
      <c r="C61" s="378">
        <v>12.93</v>
      </c>
      <c r="D61" s="378"/>
      <c r="E61" s="378"/>
      <c r="F61" s="378">
        <v>12.7</v>
      </c>
      <c r="G61" s="378">
        <v>7.76</v>
      </c>
      <c r="H61" s="378">
        <v>16.940000000000001</v>
      </c>
      <c r="I61" s="378">
        <v>10.34</v>
      </c>
      <c r="J61" s="378">
        <v>42.34</v>
      </c>
      <c r="K61" s="378">
        <v>25.86</v>
      </c>
      <c r="L61" s="378"/>
      <c r="M61" s="378"/>
      <c r="N61" s="378">
        <v>25.404</v>
      </c>
      <c r="O61" s="378">
        <v>15.515999999999998</v>
      </c>
      <c r="P61" s="378">
        <v>33.872000000000007</v>
      </c>
      <c r="Q61" s="378">
        <v>20.688000000000002</v>
      </c>
      <c r="R61" s="378">
        <v>6817.9</v>
      </c>
      <c r="S61" s="378">
        <v>4162</v>
      </c>
      <c r="T61" s="378">
        <v>568.20000000000005</v>
      </c>
      <c r="U61" s="378">
        <v>346.9</v>
      </c>
      <c r="V61" s="378">
        <v>681.84</v>
      </c>
      <c r="W61" s="378">
        <v>416.28</v>
      </c>
      <c r="X61" s="378">
        <v>1704.6000000000001</v>
      </c>
      <c r="Y61" s="378">
        <v>1040.6999999999998</v>
      </c>
    </row>
    <row r="62" spans="1:25">
      <c r="A62" s="377">
        <v>55</v>
      </c>
      <c r="B62" s="378">
        <v>21.54</v>
      </c>
      <c r="C62" s="378">
        <v>13.15</v>
      </c>
      <c r="D62" s="378"/>
      <c r="E62" s="378"/>
      <c r="F62" s="378">
        <v>12.92</v>
      </c>
      <c r="G62" s="378">
        <v>7.89</v>
      </c>
      <c r="H62" s="378">
        <v>17.23</v>
      </c>
      <c r="I62" s="378">
        <v>10.52</v>
      </c>
      <c r="J62" s="378">
        <v>43.08</v>
      </c>
      <c r="K62" s="378">
        <v>26.3</v>
      </c>
      <c r="L62" s="378"/>
      <c r="M62" s="378"/>
      <c r="N62" s="378">
        <v>25.847999999999999</v>
      </c>
      <c r="O62" s="378">
        <v>15.78</v>
      </c>
      <c r="P62" s="378">
        <v>34.463999999999999</v>
      </c>
      <c r="Q62" s="378">
        <v>21.040000000000003</v>
      </c>
      <c r="R62" s="378">
        <v>6938.9</v>
      </c>
      <c r="S62" s="378">
        <v>4233.8</v>
      </c>
      <c r="T62" s="378">
        <v>578.20000000000005</v>
      </c>
      <c r="U62" s="378">
        <v>352.7</v>
      </c>
      <c r="V62" s="378">
        <v>693.84</v>
      </c>
      <c r="W62" s="378">
        <v>423.23999999999995</v>
      </c>
      <c r="X62" s="378">
        <v>1734.6000000000001</v>
      </c>
      <c r="Y62" s="378">
        <v>1058.0999999999999</v>
      </c>
    </row>
    <row r="63" spans="1:25">
      <c r="A63" s="377">
        <v>56</v>
      </c>
      <c r="B63" s="378">
        <v>21.91</v>
      </c>
      <c r="C63" s="378">
        <v>13.36</v>
      </c>
      <c r="D63" s="378"/>
      <c r="E63" s="378"/>
      <c r="F63" s="378">
        <v>13.15</v>
      </c>
      <c r="G63" s="378">
        <v>8.02</v>
      </c>
      <c r="H63" s="378">
        <v>17.53</v>
      </c>
      <c r="I63" s="378">
        <v>10.69</v>
      </c>
      <c r="J63" s="378">
        <v>43.82</v>
      </c>
      <c r="K63" s="378">
        <v>26.72</v>
      </c>
      <c r="L63" s="378"/>
      <c r="M63" s="378"/>
      <c r="N63" s="378">
        <v>26.291999999999998</v>
      </c>
      <c r="O63" s="378">
        <v>16.032</v>
      </c>
      <c r="P63" s="378">
        <v>35.056000000000004</v>
      </c>
      <c r="Q63" s="378">
        <v>21.376000000000001</v>
      </c>
      <c r="R63" s="378">
        <v>7055.4</v>
      </c>
      <c r="S63" s="378">
        <v>4301.8999999999996</v>
      </c>
      <c r="T63" s="378">
        <v>588.1</v>
      </c>
      <c r="U63" s="378">
        <v>358.5</v>
      </c>
      <c r="V63" s="378">
        <v>705.72</v>
      </c>
      <c r="W63" s="378">
        <v>430.2</v>
      </c>
      <c r="X63" s="378">
        <v>1764.3000000000002</v>
      </c>
      <c r="Y63" s="378">
        <v>1075.5</v>
      </c>
    </row>
    <row r="64" spans="1:25">
      <c r="A64" s="377">
        <v>57</v>
      </c>
      <c r="B64" s="378">
        <v>22.28</v>
      </c>
      <c r="C64" s="378">
        <v>13.58</v>
      </c>
      <c r="D64" s="378"/>
      <c r="E64" s="378"/>
      <c r="F64" s="378">
        <v>13.37</v>
      </c>
      <c r="G64" s="378">
        <v>8.15</v>
      </c>
      <c r="H64" s="378">
        <v>17.82</v>
      </c>
      <c r="I64" s="378">
        <v>10.86</v>
      </c>
      <c r="J64" s="378">
        <v>44.56</v>
      </c>
      <c r="K64" s="378">
        <v>27.16</v>
      </c>
      <c r="L64" s="378"/>
      <c r="M64" s="378"/>
      <c r="N64" s="378">
        <v>26.736000000000001</v>
      </c>
      <c r="O64" s="378">
        <v>16.295999999999999</v>
      </c>
      <c r="P64" s="378">
        <v>35.648000000000003</v>
      </c>
      <c r="Q64" s="378">
        <v>21.728000000000002</v>
      </c>
      <c r="R64" s="378">
        <v>7176.5</v>
      </c>
      <c r="S64" s="378">
        <v>4373.6000000000004</v>
      </c>
      <c r="T64" s="378">
        <v>598</v>
      </c>
      <c r="U64" s="378">
        <v>364.4</v>
      </c>
      <c r="V64" s="378">
        <v>717.6</v>
      </c>
      <c r="W64" s="378">
        <v>437.28</v>
      </c>
      <c r="X64" s="378">
        <v>1794</v>
      </c>
      <c r="Y64" s="378">
        <v>1093.1999999999998</v>
      </c>
    </row>
    <row r="65" spans="1:25">
      <c r="A65" s="377">
        <v>58</v>
      </c>
      <c r="B65" s="378">
        <v>22.65</v>
      </c>
      <c r="C65" s="378">
        <v>13.8</v>
      </c>
      <c r="D65" s="378"/>
      <c r="E65" s="378"/>
      <c r="F65" s="378">
        <v>13.59</v>
      </c>
      <c r="G65" s="378">
        <v>8.2799999999999994</v>
      </c>
      <c r="H65" s="378">
        <v>18.12</v>
      </c>
      <c r="I65" s="378">
        <v>11.04</v>
      </c>
      <c r="J65" s="378">
        <v>45.3</v>
      </c>
      <c r="K65" s="378">
        <v>27.6</v>
      </c>
      <c r="L65" s="378"/>
      <c r="M65" s="378"/>
      <c r="N65" s="378">
        <v>27.179999999999996</v>
      </c>
      <c r="O65" s="378">
        <v>16.559999999999999</v>
      </c>
      <c r="P65" s="378">
        <v>36.24</v>
      </c>
      <c r="Q65" s="378">
        <v>22.080000000000002</v>
      </c>
      <c r="R65" s="378">
        <v>7294.1</v>
      </c>
      <c r="S65" s="378">
        <v>4441.7</v>
      </c>
      <c r="T65" s="378">
        <v>607.9</v>
      </c>
      <c r="U65" s="378">
        <v>370</v>
      </c>
      <c r="V65" s="378">
        <v>729.4799999999999</v>
      </c>
      <c r="W65" s="378">
        <v>444</v>
      </c>
      <c r="X65" s="378">
        <v>1823.6999999999998</v>
      </c>
      <c r="Y65" s="378">
        <v>1110</v>
      </c>
    </row>
    <row r="66" spans="1:25">
      <c r="A66" s="377">
        <v>59</v>
      </c>
      <c r="B66" s="378">
        <v>23.02</v>
      </c>
      <c r="C66" s="378">
        <v>14.02</v>
      </c>
      <c r="D66" s="378"/>
      <c r="E66" s="378"/>
      <c r="F66" s="378">
        <v>13.81</v>
      </c>
      <c r="G66" s="378">
        <v>8.41</v>
      </c>
      <c r="H66" s="378">
        <v>18.420000000000002</v>
      </c>
      <c r="I66" s="378">
        <v>11.22</v>
      </c>
      <c r="J66" s="378">
        <v>46.04</v>
      </c>
      <c r="K66" s="378">
        <v>28.04</v>
      </c>
      <c r="L66" s="378"/>
      <c r="M66" s="378"/>
      <c r="N66" s="378">
        <v>27.623999999999999</v>
      </c>
      <c r="O66" s="378">
        <v>16.823999999999998</v>
      </c>
      <c r="P66" s="378">
        <v>36.832000000000001</v>
      </c>
      <c r="Q66" s="378">
        <v>22.432000000000002</v>
      </c>
      <c r="R66" s="378">
        <v>7411.6</v>
      </c>
      <c r="S66" s="378">
        <v>4513.5</v>
      </c>
      <c r="T66" s="378">
        <v>617.70000000000005</v>
      </c>
      <c r="U66" s="378">
        <v>376.2</v>
      </c>
      <c r="V66" s="378">
        <v>741.24</v>
      </c>
      <c r="W66" s="378">
        <v>451.44</v>
      </c>
      <c r="X66" s="378">
        <v>1853.1000000000001</v>
      </c>
      <c r="Y66" s="378">
        <v>1128.5999999999999</v>
      </c>
    </row>
    <row r="67" spans="1:25">
      <c r="A67" s="377">
        <v>60</v>
      </c>
      <c r="B67" s="378">
        <v>23.39</v>
      </c>
      <c r="C67" s="378">
        <v>14.24</v>
      </c>
      <c r="D67" s="378"/>
      <c r="E67" s="378"/>
      <c r="F67" s="378">
        <v>14.03</v>
      </c>
      <c r="G67" s="378">
        <v>8.5399999999999991</v>
      </c>
      <c r="H67" s="378">
        <v>18.71</v>
      </c>
      <c r="I67" s="378">
        <v>11.39</v>
      </c>
      <c r="J67" s="378">
        <v>46.78</v>
      </c>
      <c r="K67" s="378">
        <v>28.48</v>
      </c>
      <c r="L67" s="378"/>
      <c r="M67" s="378"/>
      <c r="N67" s="378">
        <v>28.068000000000001</v>
      </c>
      <c r="O67" s="378">
        <v>17.088000000000001</v>
      </c>
      <c r="P67" s="378">
        <v>37.423999999999999</v>
      </c>
      <c r="Q67" s="378">
        <v>22.784000000000002</v>
      </c>
      <c r="R67" s="378">
        <v>7532.7</v>
      </c>
      <c r="S67" s="378">
        <v>4581.8999999999996</v>
      </c>
      <c r="T67" s="378">
        <v>627.70000000000005</v>
      </c>
      <c r="U67" s="378">
        <v>381.8</v>
      </c>
      <c r="V67" s="378">
        <v>753.24</v>
      </c>
      <c r="W67" s="378">
        <v>458.16</v>
      </c>
      <c r="X67" s="378">
        <v>1883.1000000000001</v>
      </c>
      <c r="Y67" s="378">
        <v>1145.4000000000001</v>
      </c>
    </row>
    <row r="68" spans="1:25">
      <c r="A68" s="377">
        <v>61</v>
      </c>
      <c r="B68" s="378">
        <v>23.75</v>
      </c>
      <c r="C68" s="378">
        <v>14.45</v>
      </c>
      <c r="D68" s="378"/>
      <c r="E68" s="378"/>
      <c r="F68" s="378">
        <v>14.25</v>
      </c>
      <c r="G68" s="378">
        <v>8.67</v>
      </c>
      <c r="H68" s="378">
        <v>19</v>
      </c>
      <c r="I68" s="378">
        <v>11.56</v>
      </c>
      <c r="J68" s="378">
        <v>47.5</v>
      </c>
      <c r="K68" s="378">
        <v>28.9</v>
      </c>
      <c r="L68" s="378"/>
      <c r="M68" s="378"/>
      <c r="N68" s="378">
        <v>28.5</v>
      </c>
      <c r="O68" s="378">
        <v>17.34</v>
      </c>
      <c r="P68" s="378">
        <v>38</v>
      </c>
      <c r="Q68" s="378">
        <v>23.12</v>
      </c>
      <c r="R68" s="378">
        <v>7645.5</v>
      </c>
      <c r="S68" s="378">
        <v>4651.1000000000004</v>
      </c>
      <c r="T68" s="378">
        <v>637.20000000000005</v>
      </c>
      <c r="U68" s="378">
        <v>385</v>
      </c>
      <c r="V68" s="378">
        <v>764.64</v>
      </c>
      <c r="W68" s="378">
        <v>462</v>
      </c>
      <c r="X68" s="378">
        <v>1911.6000000000001</v>
      </c>
      <c r="Y68" s="378">
        <v>1155</v>
      </c>
    </row>
    <row r="69" spans="1:25">
      <c r="A69" s="377">
        <v>62</v>
      </c>
      <c r="B69" s="378">
        <v>24.12</v>
      </c>
      <c r="C69" s="378">
        <v>14.67</v>
      </c>
      <c r="D69" s="378"/>
      <c r="E69" s="378"/>
      <c r="F69" s="378">
        <v>14.47</v>
      </c>
      <c r="G69" s="378">
        <v>8.8000000000000007</v>
      </c>
      <c r="H69" s="378">
        <v>19.3</v>
      </c>
      <c r="I69" s="378">
        <v>11.74</v>
      </c>
      <c r="J69" s="378">
        <v>48.24</v>
      </c>
      <c r="K69" s="378">
        <v>29.34</v>
      </c>
      <c r="L69" s="378"/>
      <c r="M69" s="378"/>
      <c r="N69" s="378">
        <v>28.943999999999999</v>
      </c>
      <c r="O69" s="378">
        <v>17.603999999999999</v>
      </c>
      <c r="P69" s="378">
        <v>38.592000000000006</v>
      </c>
      <c r="Q69" s="378">
        <v>23.472000000000001</v>
      </c>
      <c r="R69" s="378">
        <v>7758.5</v>
      </c>
      <c r="S69" s="378">
        <v>4715.7</v>
      </c>
      <c r="T69" s="378">
        <v>646.6</v>
      </c>
      <c r="U69" s="378">
        <v>385</v>
      </c>
      <c r="V69" s="378">
        <v>775.92</v>
      </c>
      <c r="W69" s="378">
        <v>462</v>
      </c>
      <c r="X69" s="378">
        <v>1939.8000000000002</v>
      </c>
      <c r="Y69" s="378">
        <v>1155</v>
      </c>
    </row>
    <row r="70" spans="1:25">
      <c r="A70" s="377">
        <v>63</v>
      </c>
      <c r="B70" s="378">
        <v>24.49</v>
      </c>
      <c r="C70" s="378">
        <v>14.89</v>
      </c>
      <c r="D70" s="378"/>
      <c r="E70" s="378"/>
      <c r="F70" s="378">
        <v>14.69</v>
      </c>
      <c r="G70" s="378">
        <v>8.93</v>
      </c>
      <c r="H70" s="378">
        <v>19.59</v>
      </c>
      <c r="I70" s="378">
        <v>11.91</v>
      </c>
      <c r="J70" s="378">
        <v>48.98</v>
      </c>
      <c r="K70" s="378">
        <v>29.78</v>
      </c>
      <c r="L70" s="378"/>
      <c r="M70" s="378"/>
      <c r="N70" s="378">
        <v>29.387999999999998</v>
      </c>
      <c r="O70" s="378">
        <v>17.867999999999999</v>
      </c>
      <c r="P70" s="378">
        <v>39.183999999999997</v>
      </c>
      <c r="Q70" s="378">
        <v>23.824000000000002</v>
      </c>
      <c r="R70" s="378">
        <v>7793.3</v>
      </c>
      <c r="S70" s="378">
        <v>4761.7</v>
      </c>
      <c r="T70" s="378">
        <v>650.5</v>
      </c>
      <c r="U70" s="378">
        <v>385</v>
      </c>
      <c r="V70" s="378">
        <v>780.6</v>
      </c>
      <c r="W70" s="378">
        <v>462</v>
      </c>
      <c r="X70" s="378">
        <v>1951.5</v>
      </c>
      <c r="Y70" s="378">
        <v>1155</v>
      </c>
    </row>
    <row r="71" spans="1:25">
      <c r="A71" s="377">
        <v>64</v>
      </c>
      <c r="B71" s="378">
        <v>24.86</v>
      </c>
      <c r="C71" s="378">
        <v>15.11</v>
      </c>
      <c r="D71" s="378"/>
      <c r="E71" s="378"/>
      <c r="F71" s="378">
        <v>14.92</v>
      </c>
      <c r="G71" s="378">
        <v>9.07</v>
      </c>
      <c r="H71" s="378">
        <v>19.89</v>
      </c>
      <c r="I71" s="378">
        <v>12.09</v>
      </c>
      <c r="J71" s="378">
        <v>49.72</v>
      </c>
      <c r="K71" s="378">
        <v>30.22</v>
      </c>
      <c r="L71" s="378"/>
      <c r="M71" s="378"/>
      <c r="N71" s="378">
        <v>29.831999999999997</v>
      </c>
      <c r="O71" s="378">
        <v>18.131999999999998</v>
      </c>
      <c r="P71" s="378">
        <v>39.776000000000003</v>
      </c>
      <c r="Q71" s="378">
        <v>24.176000000000002</v>
      </c>
      <c r="R71" s="378">
        <v>7907.8</v>
      </c>
      <c r="S71" s="378">
        <v>4810.8999999999996</v>
      </c>
      <c r="T71" s="378">
        <v>650.5</v>
      </c>
      <c r="U71" s="378">
        <v>385</v>
      </c>
      <c r="V71" s="378">
        <v>780.6</v>
      </c>
      <c r="W71" s="378">
        <v>462</v>
      </c>
      <c r="X71" s="378">
        <v>1951.5</v>
      </c>
      <c r="Y71" s="378">
        <v>1155</v>
      </c>
    </row>
    <row r="72" spans="1:25">
      <c r="A72" s="377">
        <v>65</v>
      </c>
      <c r="B72" s="378">
        <v>25.23</v>
      </c>
      <c r="C72" s="378">
        <v>15.33</v>
      </c>
      <c r="D72" s="378"/>
      <c r="E72" s="378"/>
      <c r="F72" s="378">
        <v>15.14</v>
      </c>
      <c r="G72" s="378">
        <v>9.1999999999999993</v>
      </c>
      <c r="H72" s="378">
        <v>20.18</v>
      </c>
      <c r="I72" s="378">
        <v>12.26</v>
      </c>
      <c r="J72" s="378">
        <v>50.46</v>
      </c>
      <c r="K72" s="378">
        <v>30.66</v>
      </c>
      <c r="L72" s="378"/>
      <c r="M72" s="378"/>
      <c r="N72" s="378">
        <v>30.276</v>
      </c>
      <c r="O72" s="378">
        <v>18.396000000000001</v>
      </c>
      <c r="P72" s="378">
        <v>40.368000000000002</v>
      </c>
      <c r="Q72" s="378">
        <v>24.528000000000002</v>
      </c>
      <c r="R72" s="378">
        <v>7983</v>
      </c>
      <c r="S72" s="378">
        <v>4810.8999999999996</v>
      </c>
      <c r="T72" s="378">
        <v>650.5</v>
      </c>
      <c r="U72" s="378">
        <v>385</v>
      </c>
      <c r="V72" s="378">
        <v>780.6</v>
      </c>
      <c r="W72" s="378">
        <v>462</v>
      </c>
      <c r="X72" s="378">
        <v>1951.5</v>
      </c>
      <c r="Y72" s="378">
        <v>1155</v>
      </c>
    </row>
    <row r="73" spans="1:25">
      <c r="A73" s="377">
        <v>66</v>
      </c>
      <c r="B73" s="378">
        <v>25.6</v>
      </c>
      <c r="C73" s="378">
        <v>15.54</v>
      </c>
      <c r="D73" s="378"/>
      <c r="E73" s="378"/>
      <c r="F73" s="378">
        <v>15.36</v>
      </c>
      <c r="G73" s="378">
        <v>9.32</v>
      </c>
      <c r="H73" s="378">
        <v>20.48</v>
      </c>
      <c r="I73" s="378">
        <v>12.43</v>
      </c>
      <c r="J73" s="378">
        <v>51.2</v>
      </c>
      <c r="K73" s="378">
        <v>31.08</v>
      </c>
      <c r="L73" s="378"/>
      <c r="M73" s="378"/>
      <c r="N73" s="378">
        <v>30.72</v>
      </c>
      <c r="O73" s="378">
        <v>18.648</v>
      </c>
      <c r="P73" s="378">
        <v>40.960000000000008</v>
      </c>
      <c r="Q73" s="378">
        <v>24.864000000000001</v>
      </c>
      <c r="R73" s="378">
        <v>8052.3</v>
      </c>
      <c r="S73" s="378">
        <v>4810.8999999999996</v>
      </c>
      <c r="T73" s="378">
        <v>650.5</v>
      </c>
      <c r="U73" s="378">
        <v>385</v>
      </c>
      <c r="V73" s="378">
        <v>780.6</v>
      </c>
      <c r="W73" s="378">
        <v>462</v>
      </c>
      <c r="X73" s="378">
        <v>1951.5</v>
      </c>
      <c r="Y73" s="378">
        <v>1155</v>
      </c>
    </row>
    <row r="74" spans="1:25">
      <c r="A74" s="377">
        <v>67</v>
      </c>
      <c r="B74" s="378">
        <v>25.97</v>
      </c>
      <c r="C74" s="378">
        <v>15.76</v>
      </c>
      <c r="D74" s="378"/>
      <c r="E74" s="378"/>
      <c r="F74" s="378">
        <v>15.58</v>
      </c>
      <c r="G74" s="378">
        <v>9.4600000000000009</v>
      </c>
      <c r="H74" s="378">
        <v>20.78</v>
      </c>
      <c r="I74" s="378">
        <v>12.61</v>
      </c>
      <c r="J74" s="378">
        <v>51.94</v>
      </c>
      <c r="K74" s="378">
        <v>31.52</v>
      </c>
      <c r="L74" s="378"/>
      <c r="M74" s="378"/>
      <c r="N74" s="378">
        <v>31.163999999999998</v>
      </c>
      <c r="O74" s="378">
        <v>18.911999999999999</v>
      </c>
      <c r="P74" s="378">
        <v>41.552</v>
      </c>
      <c r="Q74" s="378">
        <v>25.216000000000001</v>
      </c>
      <c r="R74" s="378">
        <v>8121.7</v>
      </c>
      <c r="S74" s="378">
        <v>4810.8999999999996</v>
      </c>
      <c r="T74" s="378">
        <v>650.5</v>
      </c>
      <c r="U74" s="378">
        <v>385</v>
      </c>
      <c r="V74" s="378">
        <v>780.6</v>
      </c>
      <c r="W74" s="378">
        <v>462</v>
      </c>
      <c r="X74" s="378">
        <v>1951.5</v>
      </c>
      <c r="Y74" s="378">
        <v>1155</v>
      </c>
    </row>
    <row r="75" spans="1:25">
      <c r="A75" s="377">
        <v>68</v>
      </c>
      <c r="B75" s="378">
        <v>26.34</v>
      </c>
      <c r="C75" s="378">
        <v>15.98</v>
      </c>
      <c r="D75" s="378"/>
      <c r="E75" s="378"/>
      <c r="F75" s="378">
        <v>15.8</v>
      </c>
      <c r="G75" s="378">
        <v>9.59</v>
      </c>
      <c r="H75" s="378">
        <v>21.07</v>
      </c>
      <c r="I75" s="378">
        <v>12.78</v>
      </c>
      <c r="J75" s="378">
        <v>52.68</v>
      </c>
      <c r="K75" s="378">
        <v>31.96</v>
      </c>
      <c r="L75" s="378"/>
      <c r="M75" s="378"/>
      <c r="N75" s="378">
        <v>31.607999999999997</v>
      </c>
      <c r="O75" s="378">
        <v>19.175999999999998</v>
      </c>
      <c r="P75" s="378">
        <v>42.144000000000005</v>
      </c>
      <c r="Q75" s="378">
        <v>25.568000000000001</v>
      </c>
      <c r="R75" s="378">
        <v>8192.2999999999993</v>
      </c>
      <c r="S75" s="378">
        <v>4810.8999999999996</v>
      </c>
      <c r="T75" s="378">
        <v>650.5</v>
      </c>
      <c r="U75" s="378">
        <v>385</v>
      </c>
      <c r="V75" s="378">
        <v>780.6</v>
      </c>
      <c r="W75" s="378">
        <v>462</v>
      </c>
      <c r="X75" s="378">
        <v>1951.5</v>
      </c>
      <c r="Y75" s="378">
        <v>1155</v>
      </c>
    </row>
    <row r="76" spans="1:25">
      <c r="A76" s="377">
        <v>69</v>
      </c>
      <c r="B76" s="378">
        <v>26.71</v>
      </c>
      <c r="C76" s="378">
        <v>16.2</v>
      </c>
      <c r="D76" s="378"/>
      <c r="E76" s="378"/>
      <c r="F76" s="378">
        <v>16.03</v>
      </c>
      <c r="G76" s="378">
        <v>9.7200000000000006</v>
      </c>
      <c r="H76" s="378">
        <v>21.37</v>
      </c>
      <c r="I76" s="378">
        <v>12.96</v>
      </c>
      <c r="J76" s="378">
        <v>53.42</v>
      </c>
      <c r="K76" s="378">
        <v>32.4</v>
      </c>
      <c r="L76" s="378"/>
      <c r="M76" s="378"/>
      <c r="N76" s="378">
        <v>32.052</v>
      </c>
      <c r="O76" s="378">
        <v>19.439999999999998</v>
      </c>
      <c r="P76" s="378">
        <v>42.736000000000004</v>
      </c>
      <c r="Q76" s="378">
        <v>25.92</v>
      </c>
      <c r="R76" s="378">
        <v>8242.9</v>
      </c>
      <c r="S76" s="378">
        <v>4810.8999999999996</v>
      </c>
      <c r="T76" s="378">
        <v>650.5</v>
      </c>
      <c r="U76" s="378">
        <v>385</v>
      </c>
      <c r="V76" s="378">
        <v>780.6</v>
      </c>
      <c r="W76" s="378">
        <v>462</v>
      </c>
      <c r="X76" s="378">
        <v>1951.5</v>
      </c>
      <c r="Y76" s="378">
        <v>1155</v>
      </c>
    </row>
    <row r="77" spans="1:25">
      <c r="A77" s="377">
        <v>70</v>
      </c>
      <c r="B77" s="378">
        <v>27.08</v>
      </c>
      <c r="C77" s="378">
        <v>16.41</v>
      </c>
      <c r="D77" s="378"/>
      <c r="E77" s="378"/>
      <c r="F77" s="378">
        <v>16.25</v>
      </c>
      <c r="G77" s="378">
        <v>9.85</v>
      </c>
      <c r="H77" s="378">
        <v>21.66</v>
      </c>
      <c r="I77" s="378">
        <v>13.13</v>
      </c>
      <c r="J77" s="378">
        <v>54.16</v>
      </c>
      <c r="K77" s="378">
        <v>32.82</v>
      </c>
      <c r="L77" s="378"/>
      <c r="M77" s="378"/>
      <c r="N77" s="378">
        <v>32.495999999999995</v>
      </c>
      <c r="O77" s="378">
        <v>19.692</v>
      </c>
      <c r="P77" s="378">
        <v>43.328000000000003</v>
      </c>
      <c r="Q77" s="378">
        <v>26.256</v>
      </c>
      <c r="R77" s="378">
        <v>8242.9</v>
      </c>
      <c r="S77" s="378">
        <v>4810.8999999999996</v>
      </c>
      <c r="T77" s="378">
        <v>650.5</v>
      </c>
      <c r="U77" s="378">
        <v>385</v>
      </c>
      <c r="V77" s="378">
        <v>780.6</v>
      </c>
      <c r="W77" s="378">
        <v>462</v>
      </c>
      <c r="X77" s="378">
        <v>1951.5</v>
      </c>
      <c r="Y77" s="378">
        <v>1155</v>
      </c>
    </row>
    <row r="78" spans="1:25">
      <c r="A78" s="377">
        <v>71</v>
      </c>
      <c r="B78" s="378">
        <v>27.45</v>
      </c>
      <c r="C78" s="378">
        <v>16.63</v>
      </c>
      <c r="D78" s="378"/>
      <c r="E78" s="378"/>
      <c r="F78" s="378">
        <v>16.47</v>
      </c>
      <c r="G78" s="378">
        <v>9.98</v>
      </c>
      <c r="H78" s="378">
        <v>21.96</v>
      </c>
      <c r="I78" s="378">
        <v>13.3</v>
      </c>
      <c r="J78" s="378">
        <v>54.9</v>
      </c>
      <c r="K78" s="378">
        <v>33.26</v>
      </c>
      <c r="L78" s="378"/>
      <c r="M78" s="378"/>
      <c r="N78" s="378">
        <v>32.94</v>
      </c>
      <c r="O78" s="378">
        <v>19.956</v>
      </c>
      <c r="P78" s="378">
        <v>43.92</v>
      </c>
      <c r="Q78" s="378">
        <v>26.608000000000001</v>
      </c>
      <c r="R78" s="378">
        <v>8242.9</v>
      </c>
      <c r="S78" s="378">
        <v>4810.8999999999996</v>
      </c>
      <c r="T78" s="378">
        <v>650.5</v>
      </c>
      <c r="U78" s="378">
        <v>385</v>
      </c>
      <c r="V78" s="378">
        <v>780.6</v>
      </c>
      <c r="W78" s="378">
        <v>462</v>
      </c>
      <c r="X78" s="378">
        <v>1951.5</v>
      </c>
      <c r="Y78" s="378">
        <v>1155</v>
      </c>
    </row>
    <row r="79" spans="1:25">
      <c r="A79" s="377">
        <v>72</v>
      </c>
      <c r="B79" s="378">
        <v>27.82</v>
      </c>
      <c r="C79" s="378">
        <v>16.850000000000001</v>
      </c>
      <c r="D79" s="378"/>
      <c r="E79" s="378"/>
      <c r="F79" s="378">
        <v>16.690000000000001</v>
      </c>
      <c r="G79" s="378">
        <v>10.11</v>
      </c>
      <c r="H79" s="378">
        <v>22.26</v>
      </c>
      <c r="I79" s="378">
        <v>13.48</v>
      </c>
      <c r="J79" s="378">
        <v>55.64</v>
      </c>
      <c r="K79" s="378">
        <v>33.700000000000003</v>
      </c>
      <c r="L79" s="378"/>
      <c r="M79" s="378"/>
      <c r="N79" s="378">
        <v>33.384</v>
      </c>
      <c r="O79" s="378">
        <v>20.220000000000002</v>
      </c>
      <c r="P79" s="378">
        <v>44.512</v>
      </c>
      <c r="Q79" s="378">
        <v>26.960000000000004</v>
      </c>
      <c r="R79" s="378">
        <v>8242.9</v>
      </c>
      <c r="S79" s="378">
        <v>4810.8999999999996</v>
      </c>
      <c r="T79" s="378">
        <v>650.5</v>
      </c>
      <c r="U79" s="378">
        <v>385</v>
      </c>
      <c r="V79" s="378">
        <v>780.6</v>
      </c>
      <c r="W79" s="378">
        <v>462</v>
      </c>
      <c r="X79" s="378">
        <v>1951.5</v>
      </c>
      <c r="Y79" s="378">
        <v>1155</v>
      </c>
    </row>
    <row r="80" spans="1:25">
      <c r="A80" s="377">
        <v>73</v>
      </c>
      <c r="B80" s="378">
        <v>28.19</v>
      </c>
      <c r="C80" s="378">
        <v>17.07</v>
      </c>
      <c r="D80" s="378"/>
      <c r="E80" s="378"/>
      <c r="F80" s="378">
        <v>16.91</v>
      </c>
      <c r="G80" s="378">
        <v>10.24</v>
      </c>
      <c r="H80" s="378">
        <v>22.55</v>
      </c>
      <c r="I80" s="378">
        <v>13.66</v>
      </c>
      <c r="J80" s="378">
        <v>56.38</v>
      </c>
      <c r="K80" s="378">
        <v>34.14</v>
      </c>
      <c r="L80" s="378"/>
      <c r="M80" s="378"/>
      <c r="N80" s="378">
        <v>33.828000000000003</v>
      </c>
      <c r="O80" s="378">
        <v>20.483999999999998</v>
      </c>
      <c r="P80" s="378">
        <v>45.104000000000006</v>
      </c>
      <c r="Q80" s="378">
        <v>27.312000000000001</v>
      </c>
      <c r="R80" s="378">
        <v>8242.9</v>
      </c>
      <c r="S80" s="378">
        <v>4810.8999999999996</v>
      </c>
      <c r="T80" s="378">
        <v>650.5</v>
      </c>
      <c r="U80" s="378">
        <v>385</v>
      </c>
      <c r="V80" s="378">
        <v>780.6</v>
      </c>
      <c r="W80" s="378">
        <v>462</v>
      </c>
      <c r="X80" s="378">
        <v>1951.5</v>
      </c>
      <c r="Y80" s="378">
        <v>1155</v>
      </c>
    </row>
    <row r="81" spans="1:25">
      <c r="A81" s="377">
        <v>74</v>
      </c>
      <c r="B81" s="378">
        <v>28.56</v>
      </c>
      <c r="C81" s="378">
        <v>17.29</v>
      </c>
      <c r="D81" s="378"/>
      <c r="E81" s="378"/>
      <c r="F81" s="378">
        <v>17.14</v>
      </c>
      <c r="G81" s="378">
        <v>10.37</v>
      </c>
      <c r="H81" s="378">
        <v>22.85</v>
      </c>
      <c r="I81" s="378">
        <v>13.83</v>
      </c>
      <c r="J81" s="378">
        <v>57.12</v>
      </c>
      <c r="K81" s="378">
        <v>34.58</v>
      </c>
      <c r="L81" s="378"/>
      <c r="M81" s="378"/>
      <c r="N81" s="378">
        <v>34.271999999999998</v>
      </c>
      <c r="O81" s="378">
        <v>20.747999999999998</v>
      </c>
      <c r="P81" s="378">
        <v>45.695999999999998</v>
      </c>
      <c r="Q81" s="378">
        <v>27.664000000000001</v>
      </c>
      <c r="R81" s="378">
        <v>8242.9</v>
      </c>
      <c r="S81" s="378">
        <v>4810.8999999999996</v>
      </c>
      <c r="T81" s="378">
        <v>650.5</v>
      </c>
      <c r="U81" s="378">
        <v>385</v>
      </c>
      <c r="V81" s="378">
        <v>780.6</v>
      </c>
      <c r="W81" s="378">
        <v>462</v>
      </c>
      <c r="X81" s="378">
        <v>1951.5</v>
      </c>
      <c r="Y81" s="378">
        <v>1155</v>
      </c>
    </row>
    <row r="82" spans="1:25">
      <c r="A82" s="377">
        <v>75</v>
      </c>
      <c r="B82" s="378">
        <v>28.92</v>
      </c>
      <c r="C82" s="378">
        <v>17.5</v>
      </c>
      <c r="D82" s="378"/>
      <c r="E82" s="378"/>
      <c r="F82" s="378">
        <v>17.350000000000001</v>
      </c>
      <c r="G82" s="378">
        <v>10.5</v>
      </c>
      <c r="H82" s="378">
        <v>23.14</v>
      </c>
      <c r="I82" s="378">
        <v>14</v>
      </c>
      <c r="J82" s="378">
        <v>57.84</v>
      </c>
      <c r="K82" s="378">
        <v>35</v>
      </c>
      <c r="L82" s="378"/>
      <c r="M82" s="378"/>
      <c r="N82" s="378">
        <v>34.704000000000001</v>
      </c>
      <c r="O82" s="378">
        <v>21</v>
      </c>
      <c r="P82" s="378">
        <v>46.272000000000006</v>
      </c>
      <c r="Q82" s="378">
        <v>28</v>
      </c>
      <c r="R82" s="378">
        <v>8242.9</v>
      </c>
      <c r="S82" s="378">
        <v>4810.8999999999996</v>
      </c>
      <c r="T82" s="378">
        <v>650.5</v>
      </c>
      <c r="U82" s="378">
        <v>385</v>
      </c>
      <c r="V82" s="378">
        <v>780.6</v>
      </c>
      <c r="W82" s="378">
        <v>462</v>
      </c>
      <c r="X82" s="378">
        <v>1951.5</v>
      </c>
      <c r="Y82" s="378">
        <v>1155</v>
      </c>
    </row>
    <row r="83" spans="1:25">
      <c r="A83" s="377">
        <v>76</v>
      </c>
      <c r="B83" s="378">
        <v>29.29</v>
      </c>
      <c r="C83" s="378">
        <v>17.72</v>
      </c>
      <c r="D83" s="378"/>
      <c r="E83" s="378"/>
      <c r="F83" s="378">
        <v>17.57</v>
      </c>
      <c r="G83" s="378">
        <v>10.63</v>
      </c>
      <c r="H83" s="378">
        <v>23.43</v>
      </c>
      <c r="I83" s="378">
        <v>14.18</v>
      </c>
      <c r="J83" s="378">
        <v>58.58</v>
      </c>
      <c r="K83" s="378">
        <v>35.44</v>
      </c>
      <c r="L83" s="378"/>
      <c r="M83" s="378"/>
      <c r="N83" s="378">
        <v>35.147999999999996</v>
      </c>
      <c r="O83" s="378">
        <v>21.263999999999999</v>
      </c>
      <c r="P83" s="378">
        <v>46.864000000000004</v>
      </c>
      <c r="Q83" s="378">
        <v>28.352</v>
      </c>
      <c r="R83" s="378">
        <v>8242.9</v>
      </c>
      <c r="S83" s="378">
        <v>4810.8999999999996</v>
      </c>
      <c r="T83" s="378">
        <v>650.5</v>
      </c>
      <c r="U83" s="378">
        <v>385</v>
      </c>
      <c r="V83" s="378">
        <v>780.6</v>
      </c>
      <c r="W83" s="378">
        <v>462</v>
      </c>
      <c r="X83" s="378">
        <v>1951.5</v>
      </c>
      <c r="Y83" s="378">
        <v>1155</v>
      </c>
    </row>
    <row r="84" spans="1:25">
      <c r="A84" s="377">
        <v>77</v>
      </c>
      <c r="B84" s="378">
        <v>29.66</v>
      </c>
      <c r="C84" s="378">
        <v>17.940000000000001</v>
      </c>
      <c r="D84" s="378"/>
      <c r="E84" s="378"/>
      <c r="F84" s="378">
        <v>17.8</v>
      </c>
      <c r="G84" s="378">
        <v>10.76</v>
      </c>
      <c r="H84" s="378">
        <v>23.73</v>
      </c>
      <c r="I84" s="378">
        <v>14.35</v>
      </c>
      <c r="J84" s="378">
        <v>59.32</v>
      </c>
      <c r="K84" s="378">
        <v>35.880000000000003</v>
      </c>
      <c r="L84" s="378"/>
      <c r="M84" s="378"/>
      <c r="N84" s="378">
        <v>35.591999999999999</v>
      </c>
      <c r="O84" s="378">
        <v>21.528000000000002</v>
      </c>
      <c r="P84" s="378">
        <v>47.456000000000003</v>
      </c>
      <c r="Q84" s="378">
        <v>28.704000000000004</v>
      </c>
      <c r="R84" s="378">
        <v>8242.9</v>
      </c>
      <c r="S84" s="378">
        <v>4810.8999999999996</v>
      </c>
      <c r="T84" s="378">
        <v>650.5</v>
      </c>
      <c r="U84" s="378">
        <v>385</v>
      </c>
      <c r="V84" s="378">
        <v>780.6</v>
      </c>
      <c r="W84" s="378">
        <v>462</v>
      </c>
      <c r="X84" s="378">
        <v>1951.5</v>
      </c>
      <c r="Y84" s="378">
        <v>1155</v>
      </c>
    </row>
    <row r="85" spans="1:25">
      <c r="A85" s="377">
        <v>78</v>
      </c>
      <c r="B85" s="378">
        <v>30.03</v>
      </c>
      <c r="C85" s="378">
        <v>18.16</v>
      </c>
      <c r="D85" s="378"/>
      <c r="E85" s="378"/>
      <c r="F85" s="378">
        <v>18.02</v>
      </c>
      <c r="G85" s="378">
        <v>10.9</v>
      </c>
      <c r="H85" s="378">
        <v>24.02</v>
      </c>
      <c r="I85" s="378">
        <v>14.53</v>
      </c>
      <c r="J85" s="378">
        <v>60.06</v>
      </c>
      <c r="K85" s="378">
        <v>36.32</v>
      </c>
      <c r="L85" s="378"/>
      <c r="M85" s="378"/>
      <c r="N85" s="378">
        <v>36.036000000000001</v>
      </c>
      <c r="O85" s="378">
        <v>21.791999999999998</v>
      </c>
      <c r="P85" s="378">
        <v>48.048000000000002</v>
      </c>
      <c r="Q85" s="378">
        <v>29.056000000000001</v>
      </c>
      <c r="R85" s="378">
        <v>8242.9</v>
      </c>
      <c r="S85" s="378">
        <v>4810.8999999999996</v>
      </c>
      <c r="T85" s="378">
        <v>650.5</v>
      </c>
      <c r="U85" s="378">
        <v>385</v>
      </c>
      <c r="V85" s="378">
        <v>780.6</v>
      </c>
      <c r="W85" s="378">
        <v>462</v>
      </c>
      <c r="X85" s="378">
        <v>1951.5</v>
      </c>
      <c r="Y85" s="378">
        <v>1155</v>
      </c>
    </row>
    <row r="86" spans="1:25">
      <c r="A86" s="377">
        <v>79</v>
      </c>
      <c r="B86" s="378">
        <v>30.4</v>
      </c>
      <c r="C86" s="378">
        <v>18.37</v>
      </c>
      <c r="D86" s="378"/>
      <c r="E86" s="378"/>
      <c r="F86" s="378">
        <v>18.239999999999998</v>
      </c>
      <c r="G86" s="378">
        <v>11.02</v>
      </c>
      <c r="H86" s="378">
        <v>24.32</v>
      </c>
      <c r="I86" s="378">
        <v>14.7</v>
      </c>
      <c r="J86" s="378">
        <v>60.8</v>
      </c>
      <c r="K86" s="378">
        <v>36.74</v>
      </c>
      <c r="L86" s="378"/>
      <c r="M86" s="378"/>
      <c r="N86" s="378">
        <v>36.479999999999997</v>
      </c>
      <c r="O86" s="378">
        <v>22.044</v>
      </c>
      <c r="P86" s="378">
        <v>48.64</v>
      </c>
      <c r="Q86" s="378">
        <v>29.392000000000003</v>
      </c>
      <c r="R86" s="378">
        <v>8242.9</v>
      </c>
      <c r="S86" s="378">
        <v>4810.8999999999996</v>
      </c>
      <c r="T86" s="378">
        <v>650.5</v>
      </c>
      <c r="U86" s="378">
        <v>385</v>
      </c>
      <c r="V86" s="378">
        <v>780.6</v>
      </c>
      <c r="W86" s="378">
        <v>462</v>
      </c>
      <c r="X86" s="378">
        <v>1951.5</v>
      </c>
      <c r="Y86" s="378">
        <v>1155</v>
      </c>
    </row>
    <row r="87" spans="1:25">
      <c r="A87" s="377">
        <v>80</v>
      </c>
      <c r="B87" s="378">
        <v>30.77</v>
      </c>
      <c r="C87" s="378">
        <v>18.59</v>
      </c>
      <c r="D87" s="378"/>
      <c r="E87" s="378"/>
      <c r="F87" s="378">
        <v>18.46</v>
      </c>
      <c r="G87" s="378">
        <v>11.15</v>
      </c>
      <c r="H87" s="378">
        <v>24.62</v>
      </c>
      <c r="I87" s="378">
        <v>14.87</v>
      </c>
      <c r="J87" s="378">
        <v>61.54</v>
      </c>
      <c r="K87" s="378">
        <v>37.18</v>
      </c>
      <c r="L87" s="378"/>
      <c r="M87" s="378"/>
      <c r="N87" s="378">
        <v>36.923999999999999</v>
      </c>
      <c r="O87" s="378">
        <v>22.308</v>
      </c>
      <c r="P87" s="378">
        <v>49.231999999999999</v>
      </c>
      <c r="Q87" s="378">
        <v>29.744</v>
      </c>
      <c r="R87" s="378">
        <v>8242.9</v>
      </c>
      <c r="S87" s="378">
        <v>4810.8999999999996</v>
      </c>
      <c r="T87" s="378">
        <v>650.5</v>
      </c>
      <c r="U87" s="378">
        <v>385</v>
      </c>
      <c r="V87" s="378">
        <v>780.6</v>
      </c>
      <c r="W87" s="378">
        <v>462</v>
      </c>
      <c r="X87" s="378">
        <v>1951.5</v>
      </c>
      <c r="Y87" s="378">
        <v>1155</v>
      </c>
    </row>
    <row r="88" spans="1:25">
      <c r="A88" s="377">
        <v>81</v>
      </c>
      <c r="B88" s="378">
        <v>31.08</v>
      </c>
      <c r="C88" s="378">
        <v>18.78</v>
      </c>
      <c r="D88" s="378"/>
      <c r="E88" s="378"/>
      <c r="F88" s="378">
        <v>18.649999999999999</v>
      </c>
      <c r="G88" s="378">
        <v>11.27</v>
      </c>
      <c r="H88" s="378">
        <v>24.86</v>
      </c>
      <c r="I88" s="378">
        <v>15.02</v>
      </c>
      <c r="J88" s="378">
        <v>62.16</v>
      </c>
      <c r="K88" s="378">
        <v>37.56</v>
      </c>
      <c r="L88" s="378"/>
      <c r="M88" s="378"/>
      <c r="N88" s="378">
        <v>37.295999999999999</v>
      </c>
      <c r="O88" s="378">
        <v>22.536000000000001</v>
      </c>
      <c r="P88" s="378">
        <v>49.728000000000002</v>
      </c>
      <c r="Q88" s="378">
        <v>30.048000000000002</v>
      </c>
      <c r="R88" s="378">
        <v>8242.9</v>
      </c>
      <c r="S88" s="378">
        <v>4810.8999999999996</v>
      </c>
      <c r="T88" s="378">
        <v>650.5</v>
      </c>
      <c r="U88" s="378">
        <v>385</v>
      </c>
      <c r="V88" s="378">
        <v>780.6</v>
      </c>
      <c r="W88" s="378">
        <v>462</v>
      </c>
      <c r="X88" s="378">
        <v>1951.5</v>
      </c>
      <c r="Y88" s="378">
        <v>1155</v>
      </c>
    </row>
    <row r="89" spans="1:25">
      <c r="A89" s="377">
        <v>82</v>
      </c>
      <c r="B89" s="378">
        <v>31.4</v>
      </c>
      <c r="C89" s="378">
        <v>18.96</v>
      </c>
      <c r="D89" s="378"/>
      <c r="E89" s="378"/>
      <c r="F89" s="378">
        <v>18.84</v>
      </c>
      <c r="G89" s="378">
        <v>11.38</v>
      </c>
      <c r="H89" s="378">
        <v>25.12</v>
      </c>
      <c r="I89" s="378">
        <v>15.17</v>
      </c>
      <c r="J89" s="378">
        <v>62.8</v>
      </c>
      <c r="K89" s="378">
        <v>37.92</v>
      </c>
      <c r="L89" s="378"/>
      <c r="M89" s="378"/>
      <c r="N89" s="378">
        <v>37.68</v>
      </c>
      <c r="O89" s="378">
        <v>22.751999999999999</v>
      </c>
      <c r="P89" s="378">
        <v>50.24</v>
      </c>
      <c r="Q89" s="378">
        <v>30.336000000000002</v>
      </c>
      <c r="R89" s="378">
        <v>8242.9</v>
      </c>
      <c r="S89" s="378">
        <v>4810.8999999999996</v>
      </c>
      <c r="T89" s="378">
        <v>650.5</v>
      </c>
      <c r="U89" s="378">
        <v>385</v>
      </c>
      <c r="V89" s="378">
        <v>780.6</v>
      </c>
      <c r="W89" s="378">
        <v>462</v>
      </c>
      <c r="X89" s="378">
        <v>1951.5</v>
      </c>
      <c r="Y89" s="378">
        <v>1155</v>
      </c>
    </row>
    <row r="90" spans="1:25">
      <c r="A90" s="377">
        <v>83</v>
      </c>
      <c r="B90" s="378">
        <v>31.71</v>
      </c>
      <c r="C90" s="378">
        <v>19.149999999999999</v>
      </c>
      <c r="D90" s="378"/>
      <c r="E90" s="378"/>
      <c r="F90" s="378">
        <v>19.03</v>
      </c>
      <c r="G90" s="378">
        <v>11.49</v>
      </c>
      <c r="H90" s="378">
        <v>25.37</v>
      </c>
      <c r="I90" s="378">
        <v>15.32</v>
      </c>
      <c r="J90" s="378">
        <v>63.42</v>
      </c>
      <c r="K90" s="378">
        <v>38.299999999999997</v>
      </c>
      <c r="L90" s="378"/>
      <c r="M90" s="378"/>
      <c r="N90" s="378">
        <v>38.052</v>
      </c>
      <c r="O90" s="378">
        <v>22.979999999999997</v>
      </c>
      <c r="P90" s="378">
        <v>50.736000000000004</v>
      </c>
      <c r="Q90" s="378">
        <v>30.64</v>
      </c>
      <c r="R90" s="378">
        <v>8242.9</v>
      </c>
      <c r="S90" s="378">
        <v>4810.8999999999996</v>
      </c>
      <c r="T90" s="378">
        <v>650.5</v>
      </c>
      <c r="U90" s="378">
        <v>385</v>
      </c>
      <c r="V90" s="378">
        <v>780.6</v>
      </c>
      <c r="W90" s="378">
        <v>462</v>
      </c>
      <c r="X90" s="378">
        <v>1951.5</v>
      </c>
      <c r="Y90" s="378">
        <v>1155</v>
      </c>
    </row>
    <row r="91" spans="1:25">
      <c r="A91" s="377">
        <v>84</v>
      </c>
      <c r="B91" s="378">
        <v>32.020000000000003</v>
      </c>
      <c r="C91" s="378">
        <v>19.329999999999998</v>
      </c>
      <c r="D91" s="378"/>
      <c r="E91" s="378"/>
      <c r="F91" s="378">
        <v>19.21</v>
      </c>
      <c r="G91" s="378">
        <v>11.6</v>
      </c>
      <c r="H91" s="378">
        <v>25.62</v>
      </c>
      <c r="I91" s="378">
        <v>15.46</v>
      </c>
      <c r="J91" s="378">
        <v>64.040000000000006</v>
      </c>
      <c r="K91" s="378">
        <v>38.659999999999997</v>
      </c>
      <c r="L91" s="378"/>
      <c r="M91" s="378"/>
      <c r="N91" s="378">
        <v>38.423999999999999</v>
      </c>
      <c r="O91" s="378">
        <v>23.195999999999998</v>
      </c>
      <c r="P91" s="378">
        <v>51.232000000000006</v>
      </c>
      <c r="Q91" s="378">
        <v>30.927999999999997</v>
      </c>
      <c r="R91" s="378">
        <v>8242.9</v>
      </c>
      <c r="S91" s="378">
        <v>4810.8999999999996</v>
      </c>
      <c r="T91" s="378">
        <v>650.5</v>
      </c>
      <c r="U91" s="378">
        <v>385</v>
      </c>
      <c r="V91" s="378">
        <v>780.6</v>
      </c>
      <c r="W91" s="378">
        <v>462</v>
      </c>
      <c r="X91" s="378">
        <v>1951.5</v>
      </c>
      <c r="Y91" s="378">
        <v>1155</v>
      </c>
    </row>
    <row r="92" spans="1:25">
      <c r="A92" s="377">
        <v>85</v>
      </c>
      <c r="B92" s="378">
        <v>32.340000000000003</v>
      </c>
      <c r="C92" s="378">
        <v>19.52</v>
      </c>
      <c r="D92" s="378"/>
      <c r="E92" s="378"/>
      <c r="F92" s="378">
        <v>19.399999999999999</v>
      </c>
      <c r="G92" s="378">
        <v>11.71</v>
      </c>
      <c r="H92" s="378">
        <v>25.87</v>
      </c>
      <c r="I92" s="378">
        <v>15.62</v>
      </c>
      <c r="J92" s="378">
        <v>64.680000000000007</v>
      </c>
      <c r="K92" s="378">
        <v>39.04</v>
      </c>
      <c r="L92" s="378"/>
      <c r="M92" s="378"/>
      <c r="N92" s="378">
        <v>38.808</v>
      </c>
      <c r="O92" s="378">
        <v>23.423999999999999</v>
      </c>
      <c r="P92" s="378">
        <v>51.744000000000007</v>
      </c>
      <c r="Q92" s="378">
        <v>31.231999999999999</v>
      </c>
      <c r="R92" s="378">
        <v>8242.9</v>
      </c>
      <c r="S92" s="378">
        <v>4810.8999999999996</v>
      </c>
      <c r="T92" s="378">
        <v>650.5</v>
      </c>
      <c r="U92" s="378">
        <v>385</v>
      </c>
      <c r="V92" s="378">
        <v>780.6</v>
      </c>
      <c r="W92" s="378">
        <v>462</v>
      </c>
      <c r="X92" s="378">
        <v>1951.5</v>
      </c>
      <c r="Y92" s="378">
        <v>1155</v>
      </c>
    </row>
    <row r="93" spans="1:25">
      <c r="A93" s="377">
        <v>86</v>
      </c>
      <c r="B93" s="378">
        <v>32.65</v>
      </c>
      <c r="C93" s="378">
        <v>19.7</v>
      </c>
      <c r="D93" s="378"/>
      <c r="E93" s="378"/>
      <c r="F93" s="378">
        <v>19.59</v>
      </c>
      <c r="G93" s="378">
        <v>11.82</v>
      </c>
      <c r="H93" s="378">
        <v>26.12</v>
      </c>
      <c r="I93" s="378">
        <v>15.76</v>
      </c>
      <c r="J93" s="378">
        <v>65.3</v>
      </c>
      <c r="K93" s="378">
        <v>39.4</v>
      </c>
      <c r="L93" s="378"/>
      <c r="M93" s="378"/>
      <c r="N93" s="378">
        <v>39.18</v>
      </c>
      <c r="O93" s="378">
        <v>23.639999999999997</v>
      </c>
      <c r="P93" s="378">
        <v>52.24</v>
      </c>
      <c r="Q93" s="378">
        <v>31.52</v>
      </c>
      <c r="R93" s="378">
        <v>8242.9</v>
      </c>
      <c r="S93" s="378">
        <v>4810.8999999999996</v>
      </c>
      <c r="T93" s="378">
        <v>650.5</v>
      </c>
      <c r="U93" s="378">
        <v>385</v>
      </c>
      <c r="V93" s="378">
        <v>780.6</v>
      </c>
      <c r="W93" s="378">
        <v>462</v>
      </c>
      <c r="X93" s="378">
        <v>1951.5</v>
      </c>
      <c r="Y93" s="378">
        <v>1155</v>
      </c>
    </row>
    <row r="94" spans="1:25">
      <c r="A94" s="377">
        <v>87</v>
      </c>
      <c r="B94" s="378">
        <v>32.96</v>
      </c>
      <c r="C94" s="378">
        <v>19.89</v>
      </c>
      <c r="D94" s="378"/>
      <c r="E94" s="378"/>
      <c r="F94" s="378">
        <v>19.78</v>
      </c>
      <c r="G94" s="378">
        <v>11.93</v>
      </c>
      <c r="H94" s="378">
        <v>26.37</v>
      </c>
      <c r="I94" s="378">
        <v>15.91</v>
      </c>
      <c r="J94" s="378">
        <v>65.92</v>
      </c>
      <c r="K94" s="378">
        <v>39.78</v>
      </c>
      <c r="L94" s="378"/>
      <c r="M94" s="378"/>
      <c r="N94" s="378">
        <v>39.552</v>
      </c>
      <c r="O94" s="378">
        <v>23.867999999999999</v>
      </c>
      <c r="P94" s="378">
        <v>52.736000000000004</v>
      </c>
      <c r="Q94" s="378">
        <v>31.824000000000002</v>
      </c>
      <c r="R94" s="378">
        <v>8242.9</v>
      </c>
      <c r="S94" s="378">
        <v>4810.8999999999996</v>
      </c>
      <c r="T94" s="378">
        <v>650.5</v>
      </c>
      <c r="U94" s="378">
        <v>385</v>
      </c>
      <c r="V94" s="378">
        <v>780.6</v>
      </c>
      <c r="W94" s="378">
        <v>462</v>
      </c>
      <c r="X94" s="378">
        <v>1951.5</v>
      </c>
      <c r="Y94" s="378">
        <v>1155</v>
      </c>
    </row>
    <row r="95" spans="1:25">
      <c r="A95" s="377">
        <v>88</v>
      </c>
      <c r="B95" s="378">
        <v>33.28</v>
      </c>
      <c r="C95" s="378">
        <v>20.07</v>
      </c>
      <c r="D95" s="378"/>
      <c r="E95" s="378"/>
      <c r="F95" s="378">
        <v>19.97</v>
      </c>
      <c r="G95" s="378">
        <v>12.04</v>
      </c>
      <c r="H95" s="378">
        <v>26.62</v>
      </c>
      <c r="I95" s="378">
        <v>16.059999999999999</v>
      </c>
      <c r="J95" s="378">
        <v>66.56</v>
      </c>
      <c r="K95" s="378">
        <v>40.14</v>
      </c>
      <c r="L95" s="378"/>
      <c r="M95" s="378"/>
      <c r="N95" s="378">
        <v>39.936</v>
      </c>
      <c r="O95" s="378">
        <v>24.084</v>
      </c>
      <c r="P95" s="378">
        <v>53.248000000000005</v>
      </c>
      <c r="Q95" s="378">
        <v>32.112000000000002</v>
      </c>
      <c r="R95" s="378">
        <v>8242.9</v>
      </c>
      <c r="S95" s="378">
        <v>4810.8999999999996</v>
      </c>
      <c r="T95" s="378">
        <v>650.5</v>
      </c>
      <c r="U95" s="378">
        <v>385</v>
      </c>
      <c r="V95" s="378">
        <v>780.6</v>
      </c>
      <c r="W95" s="378">
        <v>462</v>
      </c>
      <c r="X95" s="378">
        <v>1951.5</v>
      </c>
      <c r="Y95" s="378">
        <v>1155</v>
      </c>
    </row>
    <row r="96" spans="1:25">
      <c r="A96" s="377">
        <v>89</v>
      </c>
      <c r="B96" s="378">
        <v>33.590000000000003</v>
      </c>
      <c r="C96" s="378">
        <v>20.260000000000002</v>
      </c>
      <c r="D96" s="378"/>
      <c r="E96" s="378"/>
      <c r="F96" s="378">
        <v>20.149999999999999</v>
      </c>
      <c r="G96" s="378">
        <v>12.16</v>
      </c>
      <c r="H96" s="378">
        <v>26.87</v>
      </c>
      <c r="I96" s="378">
        <v>16.21</v>
      </c>
      <c r="J96" s="378">
        <v>67.180000000000007</v>
      </c>
      <c r="K96" s="378">
        <v>40.520000000000003</v>
      </c>
      <c r="L96" s="378"/>
      <c r="M96" s="378"/>
      <c r="N96" s="378">
        <v>40.308</v>
      </c>
      <c r="O96" s="378">
        <v>24.312000000000001</v>
      </c>
      <c r="P96" s="378">
        <v>53.744000000000007</v>
      </c>
      <c r="Q96" s="378">
        <v>32.416000000000004</v>
      </c>
      <c r="R96" s="378">
        <v>8242.9</v>
      </c>
      <c r="S96" s="378">
        <v>4810.8999999999996</v>
      </c>
      <c r="T96" s="378">
        <v>650.5</v>
      </c>
      <c r="U96" s="378">
        <v>385</v>
      </c>
      <c r="V96" s="378">
        <v>780.6</v>
      </c>
      <c r="W96" s="378">
        <v>462</v>
      </c>
      <c r="X96" s="378">
        <v>1951.5</v>
      </c>
      <c r="Y96" s="378">
        <v>1155</v>
      </c>
    </row>
    <row r="97" spans="1:25">
      <c r="A97" s="377">
        <v>90</v>
      </c>
      <c r="B97" s="378">
        <v>33.9</v>
      </c>
      <c r="C97" s="378">
        <v>20.440000000000001</v>
      </c>
      <c r="D97" s="378"/>
      <c r="E97" s="378"/>
      <c r="F97" s="378">
        <v>20.34</v>
      </c>
      <c r="G97" s="378">
        <v>12.26</v>
      </c>
      <c r="H97" s="378">
        <v>27.12</v>
      </c>
      <c r="I97" s="378">
        <v>16.350000000000001</v>
      </c>
      <c r="J97" s="378">
        <v>67.8</v>
      </c>
      <c r="K97" s="378">
        <v>40.880000000000003</v>
      </c>
      <c r="L97" s="378"/>
      <c r="M97" s="378"/>
      <c r="N97" s="378">
        <v>40.68</v>
      </c>
      <c r="O97" s="378">
        <v>24.528000000000002</v>
      </c>
      <c r="P97" s="378">
        <v>54.24</v>
      </c>
      <c r="Q97" s="378">
        <v>32.704000000000001</v>
      </c>
      <c r="R97" s="378">
        <v>8242.9</v>
      </c>
      <c r="S97" s="378">
        <v>4810.8999999999996</v>
      </c>
      <c r="T97" s="378">
        <v>650.5</v>
      </c>
      <c r="U97" s="378">
        <v>385</v>
      </c>
      <c r="V97" s="378">
        <v>780.6</v>
      </c>
      <c r="W97" s="378">
        <v>462</v>
      </c>
      <c r="X97" s="378">
        <v>1951.5</v>
      </c>
      <c r="Y97" s="378">
        <v>1155</v>
      </c>
    </row>
    <row r="98" spans="1:25">
      <c r="A98" s="377">
        <v>91</v>
      </c>
      <c r="B98" s="378">
        <v>34.18</v>
      </c>
      <c r="C98" s="378">
        <v>20.61</v>
      </c>
      <c r="D98" s="378"/>
      <c r="E98" s="378"/>
      <c r="F98" s="378">
        <v>20.51</v>
      </c>
      <c r="G98" s="378">
        <v>12.37</v>
      </c>
      <c r="H98" s="378">
        <v>27.34</v>
      </c>
      <c r="I98" s="378">
        <v>16.489999999999998</v>
      </c>
      <c r="J98" s="378">
        <v>68.36</v>
      </c>
      <c r="K98" s="378">
        <v>41.22</v>
      </c>
      <c r="L98" s="378"/>
      <c r="M98" s="378"/>
      <c r="N98" s="378">
        <v>41.015999999999998</v>
      </c>
      <c r="O98" s="378">
        <v>24.731999999999999</v>
      </c>
      <c r="P98" s="378">
        <v>54.688000000000002</v>
      </c>
      <c r="Q98" s="378">
        <v>32.975999999999999</v>
      </c>
      <c r="R98" s="378"/>
      <c r="S98" s="378"/>
      <c r="T98" s="378"/>
      <c r="U98" s="378"/>
      <c r="V98" s="378"/>
      <c r="W98" s="378"/>
      <c r="X98" s="378"/>
      <c r="Y98" s="378"/>
    </row>
    <row r="99" spans="1:25">
      <c r="A99" s="377">
        <v>92</v>
      </c>
      <c r="B99" s="378">
        <v>34.46</v>
      </c>
      <c r="C99" s="378">
        <v>20.77</v>
      </c>
      <c r="D99" s="378"/>
      <c r="E99" s="378"/>
      <c r="F99" s="378">
        <v>20.68</v>
      </c>
      <c r="G99" s="378">
        <v>12.46</v>
      </c>
      <c r="H99" s="378">
        <v>27.57</v>
      </c>
      <c r="I99" s="378">
        <v>16.62</v>
      </c>
      <c r="J99" s="378">
        <v>68.92</v>
      </c>
      <c r="K99" s="378">
        <v>41.54</v>
      </c>
      <c r="L99" s="378"/>
      <c r="M99" s="378"/>
      <c r="N99" s="378">
        <v>41.351999999999997</v>
      </c>
      <c r="O99" s="378">
        <v>24.923999999999999</v>
      </c>
      <c r="P99" s="378">
        <v>55.136000000000003</v>
      </c>
      <c r="Q99" s="378">
        <v>33.231999999999999</v>
      </c>
      <c r="R99" s="378"/>
      <c r="S99" s="378"/>
      <c r="T99" s="378"/>
      <c r="U99" s="378"/>
      <c r="V99" s="378"/>
      <c r="W99" s="378"/>
      <c r="X99" s="378"/>
      <c r="Y99" s="378"/>
    </row>
    <row r="100" spans="1:25">
      <c r="A100" s="377">
        <v>93</v>
      </c>
      <c r="B100" s="378">
        <v>34.74</v>
      </c>
      <c r="C100" s="378">
        <v>20.94</v>
      </c>
      <c r="D100" s="378"/>
      <c r="E100" s="378"/>
      <c r="F100" s="378">
        <v>20.84</v>
      </c>
      <c r="G100" s="378">
        <v>12.56</v>
      </c>
      <c r="H100" s="378">
        <v>27.79</v>
      </c>
      <c r="I100" s="378">
        <v>16.75</v>
      </c>
      <c r="J100" s="378">
        <v>69.48</v>
      </c>
      <c r="K100" s="378">
        <v>41.88</v>
      </c>
      <c r="L100" s="378"/>
      <c r="M100" s="378"/>
      <c r="N100" s="378">
        <v>41.688000000000002</v>
      </c>
      <c r="O100" s="378">
        <v>25.128</v>
      </c>
      <c r="P100" s="378">
        <v>55.584000000000003</v>
      </c>
      <c r="Q100" s="378">
        <v>33.504000000000005</v>
      </c>
      <c r="R100" s="378"/>
      <c r="S100" s="378"/>
      <c r="T100" s="378"/>
      <c r="U100" s="378"/>
      <c r="V100" s="378"/>
      <c r="W100" s="378"/>
      <c r="X100" s="378"/>
      <c r="Y100" s="378"/>
    </row>
    <row r="101" spans="1:25">
      <c r="A101" s="377">
        <v>94</v>
      </c>
      <c r="B101" s="378">
        <v>35.020000000000003</v>
      </c>
      <c r="C101" s="378">
        <v>21.1</v>
      </c>
      <c r="D101" s="378"/>
      <c r="E101" s="378"/>
      <c r="F101" s="378">
        <v>21.01</v>
      </c>
      <c r="G101" s="378">
        <v>12.66</v>
      </c>
      <c r="H101" s="378">
        <v>28.02</v>
      </c>
      <c r="I101" s="378">
        <v>16.88</v>
      </c>
      <c r="J101" s="378">
        <v>70.040000000000006</v>
      </c>
      <c r="K101" s="378">
        <v>42.2</v>
      </c>
      <c r="L101" s="378"/>
      <c r="M101" s="378"/>
      <c r="N101" s="378">
        <v>42.024000000000001</v>
      </c>
      <c r="O101" s="378">
        <v>25.32</v>
      </c>
      <c r="P101" s="378">
        <v>56.032000000000011</v>
      </c>
      <c r="Q101" s="378">
        <v>33.760000000000005</v>
      </c>
      <c r="R101" s="378"/>
      <c r="S101" s="378"/>
      <c r="T101" s="378"/>
      <c r="U101" s="378"/>
      <c r="V101" s="378"/>
      <c r="W101" s="378"/>
      <c r="X101" s="378"/>
      <c r="Y101" s="378"/>
    </row>
    <row r="102" spans="1:25">
      <c r="A102" s="377">
        <v>95</v>
      </c>
      <c r="B102" s="378">
        <v>35.299999999999997</v>
      </c>
      <c r="C102" s="378">
        <v>21.27</v>
      </c>
      <c r="D102" s="378"/>
      <c r="E102" s="378"/>
      <c r="F102" s="378">
        <v>21.18</v>
      </c>
      <c r="G102" s="378">
        <v>12.76</v>
      </c>
      <c r="H102" s="378">
        <v>28.24</v>
      </c>
      <c r="I102" s="378">
        <v>17.02</v>
      </c>
      <c r="J102" s="378">
        <v>70.599999999999994</v>
      </c>
      <c r="K102" s="378">
        <v>42.54</v>
      </c>
      <c r="L102" s="378"/>
      <c r="M102" s="378"/>
      <c r="N102" s="378">
        <v>42.359999999999992</v>
      </c>
      <c r="O102" s="378">
        <v>25.523999999999997</v>
      </c>
      <c r="P102" s="378">
        <v>56.48</v>
      </c>
      <c r="Q102" s="378">
        <v>34.032000000000004</v>
      </c>
      <c r="R102" s="378"/>
      <c r="S102" s="378"/>
      <c r="T102" s="378"/>
      <c r="U102" s="378"/>
      <c r="V102" s="378"/>
      <c r="W102" s="378"/>
      <c r="X102" s="378"/>
      <c r="Y102" s="378"/>
    </row>
    <row r="103" spans="1:25">
      <c r="A103" s="377">
        <v>96</v>
      </c>
      <c r="B103" s="378">
        <v>35.58</v>
      </c>
      <c r="C103" s="378">
        <v>21.43</v>
      </c>
      <c r="D103" s="378"/>
      <c r="E103" s="378"/>
      <c r="F103" s="378">
        <v>21.35</v>
      </c>
      <c r="G103" s="378">
        <v>12.86</v>
      </c>
      <c r="H103" s="378">
        <v>28.46</v>
      </c>
      <c r="I103" s="378">
        <v>17.14</v>
      </c>
      <c r="J103" s="378">
        <v>71.16</v>
      </c>
      <c r="K103" s="378">
        <v>42.86</v>
      </c>
      <c r="L103" s="378"/>
      <c r="M103" s="378"/>
      <c r="N103" s="378">
        <v>42.695999999999998</v>
      </c>
      <c r="O103" s="378">
        <v>25.715999999999998</v>
      </c>
      <c r="P103" s="378">
        <v>56.927999999999997</v>
      </c>
      <c r="Q103" s="378">
        <v>34.288000000000004</v>
      </c>
      <c r="R103" s="378"/>
      <c r="S103" s="378"/>
      <c r="T103" s="378"/>
      <c r="U103" s="378"/>
      <c r="V103" s="378"/>
      <c r="W103" s="378"/>
      <c r="X103" s="378"/>
      <c r="Y103" s="378"/>
    </row>
    <row r="104" spans="1:25">
      <c r="A104" s="377">
        <v>97</v>
      </c>
      <c r="B104" s="378">
        <v>35.86</v>
      </c>
      <c r="C104" s="378">
        <v>21.6</v>
      </c>
      <c r="D104" s="378"/>
      <c r="E104" s="378"/>
      <c r="F104" s="378">
        <v>21.52</v>
      </c>
      <c r="G104" s="378">
        <v>12.96</v>
      </c>
      <c r="H104" s="378">
        <v>28.69</v>
      </c>
      <c r="I104" s="378">
        <v>17.28</v>
      </c>
      <c r="J104" s="378">
        <v>71.72</v>
      </c>
      <c r="K104" s="378">
        <v>43.2</v>
      </c>
      <c r="L104" s="378"/>
      <c r="M104" s="378"/>
      <c r="N104" s="378">
        <v>43.031999999999996</v>
      </c>
      <c r="O104" s="378">
        <v>25.92</v>
      </c>
      <c r="P104" s="378">
        <v>57.376000000000005</v>
      </c>
      <c r="Q104" s="378">
        <v>34.56</v>
      </c>
      <c r="R104" s="378"/>
      <c r="S104" s="378"/>
      <c r="T104" s="378"/>
      <c r="U104" s="378"/>
      <c r="V104" s="378"/>
      <c r="W104" s="378"/>
      <c r="X104" s="378"/>
      <c r="Y104" s="378"/>
    </row>
    <row r="105" spans="1:25">
      <c r="A105" s="377">
        <v>98</v>
      </c>
      <c r="B105" s="378">
        <v>36.14</v>
      </c>
      <c r="C105" s="378">
        <v>21.76</v>
      </c>
      <c r="D105" s="378"/>
      <c r="E105" s="378"/>
      <c r="F105" s="378">
        <v>21.68</v>
      </c>
      <c r="G105" s="378">
        <v>13.06</v>
      </c>
      <c r="H105" s="378">
        <v>28.91</v>
      </c>
      <c r="I105" s="378">
        <v>17.41</v>
      </c>
      <c r="J105" s="378">
        <v>72.28</v>
      </c>
      <c r="K105" s="378">
        <v>43.52</v>
      </c>
      <c r="L105" s="378"/>
      <c r="M105" s="378"/>
      <c r="N105" s="378">
        <v>43.368000000000002</v>
      </c>
      <c r="O105" s="378">
        <v>26.112000000000002</v>
      </c>
      <c r="P105" s="378">
        <v>57.824000000000005</v>
      </c>
      <c r="Q105" s="378">
        <v>34.816000000000003</v>
      </c>
      <c r="R105" s="378"/>
      <c r="S105" s="378"/>
      <c r="T105" s="378"/>
      <c r="U105" s="378"/>
      <c r="V105" s="378"/>
      <c r="W105" s="378"/>
      <c r="X105" s="378"/>
      <c r="Y105" s="378"/>
    </row>
    <row r="106" spans="1:25">
      <c r="A106" s="377">
        <v>99</v>
      </c>
      <c r="B106" s="378">
        <v>36.42</v>
      </c>
      <c r="C106" s="378">
        <v>21.93</v>
      </c>
      <c r="D106" s="378"/>
      <c r="E106" s="378"/>
      <c r="F106" s="378">
        <v>21.85</v>
      </c>
      <c r="G106" s="378">
        <v>13.16</v>
      </c>
      <c r="H106" s="378">
        <v>29.14</v>
      </c>
      <c r="I106" s="378">
        <v>17.54</v>
      </c>
      <c r="J106" s="378">
        <v>72.84</v>
      </c>
      <c r="K106" s="378">
        <v>43.86</v>
      </c>
      <c r="L106" s="378"/>
      <c r="M106" s="378"/>
      <c r="N106" s="378">
        <v>43.704000000000001</v>
      </c>
      <c r="O106" s="378">
        <v>26.315999999999999</v>
      </c>
      <c r="P106" s="378">
        <v>58.272000000000006</v>
      </c>
      <c r="Q106" s="378">
        <v>35.088000000000001</v>
      </c>
      <c r="R106" s="378"/>
      <c r="S106" s="378"/>
      <c r="T106" s="378"/>
      <c r="U106" s="378"/>
      <c r="V106" s="378"/>
      <c r="W106" s="378"/>
      <c r="X106" s="378"/>
      <c r="Y106" s="378"/>
    </row>
    <row r="107" spans="1:25">
      <c r="A107" s="377">
        <v>100</v>
      </c>
      <c r="B107" s="378">
        <v>36.700000000000003</v>
      </c>
      <c r="C107" s="378">
        <v>22.09</v>
      </c>
      <c r="D107" s="378"/>
      <c r="E107" s="378"/>
      <c r="F107" s="378">
        <v>22.02</v>
      </c>
      <c r="G107" s="378">
        <v>13.25</v>
      </c>
      <c r="H107" s="378">
        <v>29.36</v>
      </c>
      <c r="I107" s="378">
        <v>17.670000000000002</v>
      </c>
      <c r="J107" s="378">
        <v>73.400000000000006</v>
      </c>
      <c r="K107" s="378">
        <v>44.18</v>
      </c>
      <c r="L107" s="378"/>
      <c r="M107" s="378"/>
      <c r="N107" s="378">
        <v>44.04</v>
      </c>
      <c r="O107" s="378">
        <v>26.507999999999999</v>
      </c>
      <c r="P107" s="378">
        <v>58.720000000000006</v>
      </c>
      <c r="Q107" s="378">
        <v>35.344000000000001</v>
      </c>
      <c r="R107" s="378"/>
      <c r="S107" s="378"/>
      <c r="T107" s="378"/>
      <c r="U107" s="378"/>
      <c r="V107" s="378"/>
      <c r="W107" s="378"/>
      <c r="X107" s="378"/>
      <c r="Y107" s="378"/>
    </row>
    <row r="108" spans="1:25">
      <c r="A108" s="377">
        <v>101</v>
      </c>
      <c r="B108" s="378">
        <v>36.96</v>
      </c>
      <c r="C108" s="378">
        <v>22.24</v>
      </c>
      <c r="D108" s="378"/>
      <c r="E108" s="378"/>
      <c r="F108" s="378">
        <v>22.18</v>
      </c>
      <c r="G108" s="378">
        <v>13.34</v>
      </c>
      <c r="H108" s="378">
        <v>29.57</v>
      </c>
      <c r="I108" s="378">
        <v>17.79</v>
      </c>
      <c r="J108" s="378">
        <v>73.92</v>
      </c>
      <c r="K108" s="378">
        <v>44.48</v>
      </c>
      <c r="L108" s="378"/>
      <c r="M108" s="378"/>
      <c r="N108" s="378">
        <v>44.351999999999997</v>
      </c>
      <c r="O108" s="378">
        <v>26.687999999999999</v>
      </c>
      <c r="P108" s="378">
        <v>59.136000000000003</v>
      </c>
      <c r="Q108" s="378">
        <v>35.583999999999996</v>
      </c>
      <c r="R108" s="378"/>
      <c r="S108" s="378"/>
      <c r="T108" s="378"/>
      <c r="U108" s="378"/>
      <c r="V108" s="378"/>
      <c r="W108" s="378"/>
      <c r="X108" s="378"/>
      <c r="Y108" s="378"/>
    </row>
    <row r="109" spans="1:25">
      <c r="A109" s="377">
        <v>102</v>
      </c>
      <c r="B109" s="378">
        <v>37.22</v>
      </c>
      <c r="C109" s="378">
        <v>22.4</v>
      </c>
      <c r="D109" s="378"/>
      <c r="E109" s="378"/>
      <c r="F109" s="378">
        <v>22.33</v>
      </c>
      <c r="G109" s="378">
        <v>13.44</v>
      </c>
      <c r="H109" s="378">
        <v>29.78</v>
      </c>
      <c r="I109" s="378">
        <v>17.920000000000002</v>
      </c>
      <c r="J109" s="378">
        <v>74.44</v>
      </c>
      <c r="K109" s="378">
        <v>44.8</v>
      </c>
      <c r="L109" s="378"/>
      <c r="M109" s="378"/>
      <c r="N109" s="378">
        <v>44.663999999999994</v>
      </c>
      <c r="O109" s="378">
        <v>26.88</v>
      </c>
      <c r="P109" s="378">
        <v>59.552</v>
      </c>
      <c r="Q109" s="378">
        <v>35.839999999999996</v>
      </c>
      <c r="R109" s="378"/>
      <c r="S109" s="378"/>
      <c r="T109" s="378"/>
      <c r="U109" s="378"/>
      <c r="V109" s="378"/>
      <c r="W109" s="378"/>
      <c r="X109" s="378"/>
      <c r="Y109" s="378"/>
    </row>
    <row r="110" spans="1:25">
      <c r="A110" s="377">
        <v>103</v>
      </c>
      <c r="B110" s="378">
        <v>37.479999999999997</v>
      </c>
      <c r="C110" s="378">
        <v>22.55</v>
      </c>
      <c r="D110" s="378"/>
      <c r="E110" s="378"/>
      <c r="F110" s="378">
        <v>22.49</v>
      </c>
      <c r="G110" s="378">
        <v>13.53</v>
      </c>
      <c r="H110" s="378">
        <v>29.98</v>
      </c>
      <c r="I110" s="378">
        <v>18.04</v>
      </c>
      <c r="J110" s="378">
        <v>74.959999999999994</v>
      </c>
      <c r="K110" s="378">
        <v>45.1</v>
      </c>
      <c r="L110" s="378"/>
      <c r="M110" s="378"/>
      <c r="N110" s="378">
        <v>44.975999999999992</v>
      </c>
      <c r="O110" s="378">
        <v>27.06</v>
      </c>
      <c r="P110" s="378">
        <v>59.967999999999996</v>
      </c>
      <c r="Q110" s="378">
        <v>36.080000000000005</v>
      </c>
      <c r="R110" s="378"/>
      <c r="S110" s="378"/>
      <c r="T110" s="378"/>
      <c r="U110" s="378"/>
      <c r="V110" s="378"/>
      <c r="W110" s="378"/>
      <c r="X110" s="378"/>
      <c r="Y110" s="378"/>
    </row>
    <row r="111" spans="1:25">
      <c r="A111" s="377">
        <v>104</v>
      </c>
      <c r="B111" s="378">
        <v>37.75</v>
      </c>
      <c r="C111" s="378">
        <v>22.71</v>
      </c>
      <c r="D111" s="378"/>
      <c r="E111" s="378"/>
      <c r="F111" s="378">
        <v>22.65</v>
      </c>
      <c r="G111" s="378">
        <v>13.63</v>
      </c>
      <c r="H111" s="378">
        <v>30.2</v>
      </c>
      <c r="I111" s="378">
        <v>18.170000000000002</v>
      </c>
      <c r="J111" s="378">
        <v>75.5</v>
      </c>
      <c r="K111" s="378">
        <v>45.42</v>
      </c>
      <c r="L111" s="378"/>
      <c r="M111" s="378"/>
      <c r="N111" s="378">
        <v>45.3</v>
      </c>
      <c r="O111" s="378">
        <v>27.251999999999999</v>
      </c>
      <c r="P111" s="378">
        <v>60.400000000000006</v>
      </c>
      <c r="Q111" s="378">
        <v>36.336000000000006</v>
      </c>
      <c r="R111" s="378"/>
      <c r="S111" s="378"/>
      <c r="T111" s="378"/>
      <c r="U111" s="378"/>
      <c r="V111" s="378"/>
      <c r="W111" s="378"/>
      <c r="X111" s="378"/>
      <c r="Y111" s="378"/>
    </row>
    <row r="112" spans="1:25">
      <c r="A112" s="377">
        <v>105</v>
      </c>
      <c r="B112" s="378">
        <v>38.01</v>
      </c>
      <c r="C112" s="378">
        <v>22.86</v>
      </c>
      <c r="D112" s="378"/>
      <c r="E112" s="378"/>
      <c r="F112" s="378">
        <v>22.81</v>
      </c>
      <c r="G112" s="378">
        <v>13.72</v>
      </c>
      <c r="H112" s="378">
        <v>30.41</v>
      </c>
      <c r="I112" s="378">
        <v>18.29</v>
      </c>
      <c r="J112" s="378">
        <v>76.02</v>
      </c>
      <c r="K112" s="378">
        <v>45.72</v>
      </c>
      <c r="L112" s="378"/>
      <c r="M112" s="378"/>
      <c r="N112" s="378">
        <v>45.611999999999995</v>
      </c>
      <c r="O112" s="378">
        <v>27.431999999999999</v>
      </c>
      <c r="P112" s="378">
        <v>60.816000000000003</v>
      </c>
      <c r="Q112" s="378">
        <v>36.576000000000001</v>
      </c>
      <c r="R112" s="378"/>
      <c r="S112" s="378"/>
      <c r="T112" s="378"/>
      <c r="U112" s="378"/>
      <c r="V112" s="378"/>
      <c r="W112" s="378"/>
      <c r="X112" s="378"/>
      <c r="Y112" s="378"/>
    </row>
    <row r="113" spans="1:25">
      <c r="A113" s="377">
        <v>106</v>
      </c>
      <c r="B113" s="378">
        <v>38.270000000000003</v>
      </c>
      <c r="C113" s="378">
        <v>23.01</v>
      </c>
      <c r="D113" s="378"/>
      <c r="E113" s="378"/>
      <c r="F113" s="378">
        <v>22.96</v>
      </c>
      <c r="G113" s="378">
        <v>13.81</v>
      </c>
      <c r="H113" s="378">
        <v>30.62</v>
      </c>
      <c r="I113" s="378">
        <v>18.41</v>
      </c>
      <c r="J113" s="378">
        <v>76.540000000000006</v>
      </c>
      <c r="K113" s="378">
        <v>46.02</v>
      </c>
      <c r="L113" s="378"/>
      <c r="M113" s="378"/>
      <c r="N113" s="378">
        <v>45.923999999999999</v>
      </c>
      <c r="O113" s="378">
        <v>27.612000000000002</v>
      </c>
      <c r="P113" s="378">
        <v>61.232000000000006</v>
      </c>
      <c r="Q113" s="378">
        <v>36.816000000000003</v>
      </c>
      <c r="R113" s="378"/>
      <c r="S113" s="378"/>
      <c r="T113" s="378"/>
      <c r="U113" s="378"/>
      <c r="V113" s="378"/>
      <c r="W113" s="378"/>
      <c r="X113" s="378"/>
      <c r="Y113" s="378"/>
    </row>
    <row r="114" spans="1:25">
      <c r="A114" s="377">
        <v>107</v>
      </c>
      <c r="B114" s="378">
        <v>38.53</v>
      </c>
      <c r="C114" s="378">
        <v>23.17</v>
      </c>
      <c r="D114" s="378"/>
      <c r="E114" s="378"/>
      <c r="F114" s="378">
        <v>23.12</v>
      </c>
      <c r="G114" s="378">
        <v>13.9</v>
      </c>
      <c r="H114" s="378">
        <v>30.82</v>
      </c>
      <c r="I114" s="378">
        <v>18.54</v>
      </c>
      <c r="J114" s="378">
        <v>77.06</v>
      </c>
      <c r="K114" s="378">
        <v>46.34</v>
      </c>
      <c r="L114" s="378"/>
      <c r="M114" s="378"/>
      <c r="N114" s="378">
        <v>46.235999999999997</v>
      </c>
      <c r="O114" s="378">
        <v>27.804000000000002</v>
      </c>
      <c r="P114" s="378">
        <v>61.648000000000003</v>
      </c>
      <c r="Q114" s="378">
        <v>37.072000000000003</v>
      </c>
      <c r="R114" s="378"/>
      <c r="S114" s="378"/>
      <c r="T114" s="378"/>
      <c r="U114" s="378"/>
      <c r="V114" s="378"/>
      <c r="W114" s="378"/>
      <c r="X114" s="378"/>
      <c r="Y114" s="378"/>
    </row>
    <row r="115" spans="1:25">
      <c r="A115" s="377">
        <v>108</v>
      </c>
      <c r="B115" s="378">
        <v>38.79</v>
      </c>
      <c r="C115" s="378">
        <v>23.32</v>
      </c>
      <c r="D115" s="378"/>
      <c r="E115" s="378"/>
      <c r="F115" s="378">
        <v>23.27</v>
      </c>
      <c r="G115" s="378">
        <v>13.99</v>
      </c>
      <c r="H115" s="378">
        <v>31.03</v>
      </c>
      <c r="I115" s="378">
        <v>18.66</v>
      </c>
      <c r="J115" s="378">
        <v>77.58</v>
      </c>
      <c r="K115" s="378">
        <v>46.64</v>
      </c>
      <c r="L115" s="378"/>
      <c r="M115" s="378"/>
      <c r="N115" s="378">
        <v>46.547999999999995</v>
      </c>
      <c r="O115" s="378">
        <v>27.983999999999998</v>
      </c>
      <c r="P115" s="378">
        <v>62.064</v>
      </c>
      <c r="Q115" s="378">
        <v>37.312000000000005</v>
      </c>
      <c r="R115" s="378"/>
      <c r="S115" s="378"/>
      <c r="T115" s="378"/>
      <c r="U115" s="378"/>
      <c r="V115" s="378"/>
      <c r="W115" s="378"/>
      <c r="X115" s="378"/>
      <c r="Y115" s="378"/>
    </row>
    <row r="116" spans="1:25">
      <c r="A116" s="377">
        <v>109</v>
      </c>
      <c r="B116" s="378">
        <v>39.049999999999997</v>
      </c>
      <c r="C116" s="378">
        <v>23.48</v>
      </c>
      <c r="D116" s="378"/>
      <c r="E116" s="378"/>
      <c r="F116" s="378">
        <v>23.43</v>
      </c>
      <c r="G116" s="378">
        <v>14.09</v>
      </c>
      <c r="H116" s="378">
        <v>31.24</v>
      </c>
      <c r="I116" s="378">
        <v>18.78</v>
      </c>
      <c r="J116" s="378">
        <v>78.099999999999994</v>
      </c>
      <c r="K116" s="378">
        <v>46.96</v>
      </c>
      <c r="L116" s="378"/>
      <c r="M116" s="378"/>
      <c r="N116" s="378">
        <v>46.859999999999992</v>
      </c>
      <c r="O116" s="378">
        <v>28.175999999999998</v>
      </c>
      <c r="P116" s="378">
        <v>62.48</v>
      </c>
      <c r="Q116" s="378">
        <v>37.568000000000005</v>
      </c>
      <c r="R116" s="378"/>
      <c r="S116" s="378"/>
      <c r="T116" s="378"/>
      <c r="U116" s="378"/>
      <c r="V116" s="378"/>
      <c r="W116" s="378"/>
      <c r="X116" s="378"/>
      <c r="Y116" s="378"/>
    </row>
    <row r="117" spans="1:25">
      <c r="A117" s="377">
        <v>110</v>
      </c>
      <c r="B117" s="378">
        <v>39.31</v>
      </c>
      <c r="C117" s="378">
        <v>23.63</v>
      </c>
      <c r="D117" s="378"/>
      <c r="E117" s="378"/>
      <c r="F117" s="378">
        <v>23.59</v>
      </c>
      <c r="G117" s="378">
        <v>14.18</v>
      </c>
      <c r="H117" s="378">
        <v>31.45</v>
      </c>
      <c r="I117" s="378">
        <v>18.899999999999999</v>
      </c>
      <c r="J117" s="378">
        <v>78.62</v>
      </c>
      <c r="K117" s="378">
        <v>47.26</v>
      </c>
      <c r="L117" s="378"/>
      <c r="M117" s="378"/>
      <c r="N117" s="378">
        <v>47.172000000000004</v>
      </c>
      <c r="O117" s="378">
        <v>28.355999999999998</v>
      </c>
      <c r="P117" s="378">
        <v>62.896000000000008</v>
      </c>
      <c r="Q117" s="378">
        <v>37.808</v>
      </c>
      <c r="R117" s="378"/>
      <c r="S117" s="378"/>
      <c r="T117" s="378"/>
      <c r="U117" s="378"/>
      <c r="V117" s="378"/>
      <c r="W117" s="378"/>
      <c r="X117" s="378"/>
      <c r="Y117" s="378"/>
    </row>
    <row r="118" spans="1:25">
      <c r="A118" s="377">
        <v>111</v>
      </c>
      <c r="B118" s="378">
        <v>39.57</v>
      </c>
      <c r="C118" s="378">
        <v>23.78</v>
      </c>
      <c r="D118" s="378"/>
      <c r="E118" s="378"/>
      <c r="F118" s="378">
        <v>23.74</v>
      </c>
      <c r="G118" s="378">
        <v>14.27</v>
      </c>
      <c r="H118" s="378">
        <v>31.66</v>
      </c>
      <c r="I118" s="378">
        <v>19.02</v>
      </c>
      <c r="J118" s="378">
        <v>79.14</v>
      </c>
      <c r="K118" s="378">
        <v>47.56</v>
      </c>
      <c r="L118" s="378"/>
      <c r="M118" s="378"/>
      <c r="N118" s="378">
        <v>47.484000000000002</v>
      </c>
      <c r="O118" s="378">
        <v>28.536000000000001</v>
      </c>
      <c r="P118" s="378">
        <v>63.312000000000005</v>
      </c>
      <c r="Q118" s="378">
        <v>38.048000000000002</v>
      </c>
      <c r="R118" s="378"/>
      <c r="S118" s="378"/>
      <c r="T118" s="378"/>
      <c r="U118" s="378"/>
      <c r="V118" s="378"/>
      <c r="W118" s="378"/>
      <c r="X118" s="378"/>
      <c r="Y118" s="378"/>
    </row>
    <row r="119" spans="1:25">
      <c r="A119" s="377">
        <v>112</v>
      </c>
      <c r="B119" s="378">
        <v>39.83</v>
      </c>
      <c r="C119" s="378">
        <v>23.94</v>
      </c>
      <c r="D119" s="378"/>
      <c r="E119" s="378"/>
      <c r="F119" s="378">
        <v>23.9</v>
      </c>
      <c r="G119" s="378">
        <v>14.36</v>
      </c>
      <c r="H119" s="378">
        <v>31.86</v>
      </c>
      <c r="I119" s="378">
        <v>19.149999999999999</v>
      </c>
      <c r="J119" s="378">
        <v>79.66</v>
      </c>
      <c r="K119" s="378">
        <v>47.88</v>
      </c>
      <c r="L119" s="378"/>
      <c r="M119" s="378"/>
      <c r="N119" s="378">
        <v>47.795999999999999</v>
      </c>
      <c r="O119" s="378">
        <v>28.728000000000002</v>
      </c>
      <c r="P119" s="378">
        <v>63.728000000000002</v>
      </c>
      <c r="Q119" s="378">
        <v>38.304000000000002</v>
      </c>
      <c r="R119" s="378"/>
      <c r="S119" s="378"/>
      <c r="T119" s="378"/>
      <c r="U119" s="378"/>
      <c r="V119" s="378"/>
      <c r="W119" s="378"/>
      <c r="X119" s="378"/>
      <c r="Y119" s="378"/>
    </row>
    <row r="120" spans="1:25">
      <c r="A120" s="377">
        <v>113</v>
      </c>
      <c r="B120" s="378">
        <v>40.1</v>
      </c>
      <c r="C120" s="378">
        <v>24.09</v>
      </c>
      <c r="D120" s="378"/>
      <c r="E120" s="378"/>
      <c r="F120" s="378">
        <v>24.06</v>
      </c>
      <c r="G120" s="378">
        <v>14.45</v>
      </c>
      <c r="H120" s="378">
        <v>32.08</v>
      </c>
      <c r="I120" s="378">
        <v>19.27</v>
      </c>
      <c r="J120" s="378">
        <v>80.2</v>
      </c>
      <c r="K120" s="378">
        <v>48.18</v>
      </c>
      <c r="L120" s="378"/>
      <c r="M120" s="378"/>
      <c r="N120" s="378">
        <v>48.12</v>
      </c>
      <c r="O120" s="378">
        <v>28.907999999999998</v>
      </c>
      <c r="P120" s="378">
        <v>64.160000000000011</v>
      </c>
      <c r="Q120" s="378">
        <v>38.544000000000004</v>
      </c>
      <c r="R120" s="378"/>
      <c r="S120" s="378"/>
      <c r="T120" s="378"/>
      <c r="U120" s="378"/>
      <c r="V120" s="378"/>
      <c r="W120" s="378"/>
      <c r="X120" s="378"/>
      <c r="Y120" s="378"/>
    </row>
    <row r="121" spans="1:25">
      <c r="A121" s="377">
        <v>114</v>
      </c>
      <c r="B121" s="378">
        <v>40.36</v>
      </c>
      <c r="C121" s="378">
        <v>24.25</v>
      </c>
      <c r="D121" s="378"/>
      <c r="E121" s="378"/>
      <c r="F121" s="378">
        <v>24.22</v>
      </c>
      <c r="G121" s="378">
        <v>14.55</v>
      </c>
      <c r="H121" s="378">
        <v>32.29</v>
      </c>
      <c r="I121" s="378">
        <v>19.399999999999999</v>
      </c>
      <c r="J121" s="378">
        <v>80.72</v>
      </c>
      <c r="K121" s="378">
        <v>48.5</v>
      </c>
      <c r="L121" s="378"/>
      <c r="M121" s="378"/>
      <c r="N121" s="378">
        <v>48.431999999999995</v>
      </c>
      <c r="O121" s="378">
        <v>29.099999999999998</v>
      </c>
      <c r="P121" s="378">
        <v>64.576000000000008</v>
      </c>
      <c r="Q121" s="378">
        <v>38.800000000000004</v>
      </c>
      <c r="R121" s="378"/>
      <c r="S121" s="378"/>
      <c r="T121" s="378"/>
      <c r="U121" s="378"/>
      <c r="V121" s="378"/>
      <c r="W121" s="378"/>
      <c r="X121" s="378"/>
      <c r="Y121" s="378"/>
    </row>
    <row r="122" spans="1:25">
      <c r="A122" s="377">
        <v>115</v>
      </c>
      <c r="B122" s="378">
        <v>40.619999999999997</v>
      </c>
      <c r="C122" s="378">
        <v>24.4</v>
      </c>
      <c r="D122" s="378"/>
      <c r="E122" s="378"/>
      <c r="F122" s="378">
        <v>24.37</v>
      </c>
      <c r="G122" s="378">
        <v>14.64</v>
      </c>
      <c r="H122" s="378">
        <v>32.5</v>
      </c>
      <c r="I122" s="378">
        <v>19.52</v>
      </c>
      <c r="J122" s="378">
        <v>81.239999999999995</v>
      </c>
      <c r="K122" s="378">
        <v>48.8</v>
      </c>
      <c r="L122" s="378"/>
      <c r="M122" s="378"/>
      <c r="N122" s="378">
        <v>48.743999999999993</v>
      </c>
      <c r="O122" s="378">
        <v>29.279999999999998</v>
      </c>
      <c r="P122" s="378">
        <v>64.992000000000004</v>
      </c>
      <c r="Q122" s="378">
        <v>39.04</v>
      </c>
      <c r="R122" s="378"/>
      <c r="S122" s="378"/>
      <c r="T122" s="378"/>
      <c r="U122" s="378"/>
      <c r="V122" s="378"/>
      <c r="W122" s="378"/>
      <c r="X122" s="378"/>
      <c r="Y122" s="378"/>
    </row>
    <row r="123" spans="1:25">
      <c r="A123" s="377">
        <v>116</v>
      </c>
      <c r="B123" s="378">
        <v>40.880000000000003</v>
      </c>
      <c r="C123" s="378">
        <v>24.55</v>
      </c>
      <c r="D123" s="378"/>
      <c r="E123" s="378"/>
      <c r="F123" s="378">
        <v>24.53</v>
      </c>
      <c r="G123" s="378">
        <v>14.73</v>
      </c>
      <c r="H123" s="378">
        <v>32.700000000000003</v>
      </c>
      <c r="I123" s="378">
        <v>19.64</v>
      </c>
      <c r="J123" s="378">
        <v>81.760000000000005</v>
      </c>
      <c r="K123" s="378">
        <v>49.1</v>
      </c>
      <c r="L123" s="378"/>
      <c r="M123" s="378"/>
      <c r="N123" s="378">
        <v>49.056000000000004</v>
      </c>
      <c r="O123" s="378">
        <v>29.46</v>
      </c>
      <c r="P123" s="378">
        <v>65.408000000000001</v>
      </c>
      <c r="Q123" s="378">
        <v>39.28</v>
      </c>
      <c r="R123" s="378"/>
      <c r="S123" s="378"/>
      <c r="T123" s="378"/>
      <c r="U123" s="378"/>
      <c r="V123" s="378"/>
      <c r="W123" s="378"/>
      <c r="X123" s="378"/>
      <c r="Y123" s="378"/>
    </row>
    <row r="124" spans="1:25">
      <c r="A124" s="377">
        <v>117</v>
      </c>
      <c r="B124" s="378">
        <v>41.14</v>
      </c>
      <c r="C124" s="378">
        <v>24.71</v>
      </c>
      <c r="D124" s="378"/>
      <c r="E124" s="378"/>
      <c r="F124" s="378">
        <v>24.68</v>
      </c>
      <c r="G124" s="378">
        <v>14.83</v>
      </c>
      <c r="H124" s="378">
        <v>32.909999999999997</v>
      </c>
      <c r="I124" s="378">
        <v>19.77</v>
      </c>
      <c r="J124" s="378">
        <v>82.28</v>
      </c>
      <c r="K124" s="378">
        <v>49.42</v>
      </c>
      <c r="L124" s="378"/>
      <c r="M124" s="378"/>
      <c r="N124" s="378">
        <v>49.368000000000002</v>
      </c>
      <c r="O124" s="378">
        <v>29.652000000000001</v>
      </c>
      <c r="P124" s="378">
        <v>65.823999999999998</v>
      </c>
      <c r="Q124" s="378">
        <v>39.536000000000001</v>
      </c>
      <c r="R124" s="378"/>
      <c r="S124" s="378"/>
      <c r="T124" s="378"/>
      <c r="U124" s="378"/>
      <c r="V124" s="378"/>
      <c r="W124" s="378"/>
      <c r="X124" s="378"/>
      <c r="Y124" s="378"/>
    </row>
    <row r="125" spans="1:25">
      <c r="A125" s="377">
        <v>118</v>
      </c>
      <c r="B125" s="378">
        <v>41.4</v>
      </c>
      <c r="C125" s="378">
        <v>24.86</v>
      </c>
      <c r="D125" s="378"/>
      <c r="E125" s="378"/>
      <c r="F125" s="378">
        <v>24.84</v>
      </c>
      <c r="G125" s="378">
        <v>14.92</v>
      </c>
      <c r="H125" s="378">
        <v>33.119999999999997</v>
      </c>
      <c r="I125" s="378">
        <v>19.89</v>
      </c>
      <c r="J125" s="378">
        <v>82.8</v>
      </c>
      <c r="K125" s="378">
        <v>49.72</v>
      </c>
      <c r="L125" s="378"/>
      <c r="M125" s="378"/>
      <c r="N125" s="378">
        <v>49.68</v>
      </c>
      <c r="O125" s="378">
        <v>29.831999999999997</v>
      </c>
      <c r="P125" s="378">
        <v>66.239999999999995</v>
      </c>
      <c r="Q125" s="378">
        <v>39.776000000000003</v>
      </c>
      <c r="R125" s="378"/>
      <c r="S125" s="378"/>
      <c r="T125" s="378"/>
      <c r="U125" s="378"/>
      <c r="V125" s="378"/>
      <c r="W125" s="378"/>
      <c r="X125" s="378"/>
      <c r="Y125" s="378"/>
    </row>
    <row r="126" spans="1:25">
      <c r="A126" s="377">
        <v>119</v>
      </c>
      <c r="B126" s="378">
        <v>41.66</v>
      </c>
      <c r="C126" s="378">
        <v>25.02</v>
      </c>
      <c r="D126" s="378"/>
      <c r="E126" s="378"/>
      <c r="F126" s="378">
        <v>25</v>
      </c>
      <c r="G126" s="378">
        <v>15.01</v>
      </c>
      <c r="H126" s="378">
        <v>33.33</v>
      </c>
      <c r="I126" s="378">
        <v>20.02</v>
      </c>
      <c r="J126" s="378">
        <v>83.32</v>
      </c>
      <c r="K126" s="378">
        <v>50.04</v>
      </c>
      <c r="L126" s="378"/>
      <c r="M126" s="378"/>
      <c r="N126" s="378">
        <v>49.991999999999997</v>
      </c>
      <c r="O126" s="378">
        <v>30.023999999999997</v>
      </c>
      <c r="P126" s="378">
        <v>66.655999999999992</v>
      </c>
      <c r="Q126" s="378">
        <v>40.032000000000004</v>
      </c>
      <c r="R126" s="378"/>
      <c r="S126" s="378"/>
      <c r="T126" s="378"/>
      <c r="U126" s="378"/>
      <c r="V126" s="378"/>
      <c r="W126" s="378"/>
      <c r="X126" s="378"/>
      <c r="Y126" s="378"/>
    </row>
    <row r="127" spans="1:25">
      <c r="A127" s="377">
        <v>120</v>
      </c>
      <c r="B127" s="378">
        <v>41.92</v>
      </c>
      <c r="C127" s="378">
        <v>25.17</v>
      </c>
      <c r="D127" s="378"/>
      <c r="E127" s="378"/>
      <c r="F127" s="378">
        <v>25.15</v>
      </c>
      <c r="G127" s="378">
        <v>15.1</v>
      </c>
      <c r="H127" s="378">
        <v>33.54</v>
      </c>
      <c r="I127" s="378">
        <v>20.14</v>
      </c>
      <c r="J127" s="378">
        <v>83.84</v>
      </c>
      <c r="K127" s="378">
        <v>50.34</v>
      </c>
      <c r="L127" s="378"/>
      <c r="M127" s="378"/>
      <c r="N127" s="378">
        <v>50.304000000000002</v>
      </c>
      <c r="O127" s="378">
        <v>30.204000000000001</v>
      </c>
      <c r="P127" s="378">
        <v>67.072000000000003</v>
      </c>
      <c r="Q127" s="378">
        <v>40.272000000000006</v>
      </c>
      <c r="R127" s="378"/>
      <c r="S127" s="378"/>
      <c r="T127" s="378"/>
      <c r="U127" s="378"/>
      <c r="V127" s="378"/>
      <c r="W127" s="378"/>
      <c r="X127" s="378"/>
      <c r="Y127" s="378"/>
    </row>
    <row r="128" spans="1:25">
      <c r="A128" s="377">
        <v>121</v>
      </c>
      <c r="B128" s="378">
        <v>42.1</v>
      </c>
      <c r="C128" s="378">
        <v>25.28</v>
      </c>
      <c r="D128" s="378"/>
      <c r="E128" s="378"/>
      <c r="F128" s="378">
        <v>25.26</v>
      </c>
      <c r="G128" s="378">
        <v>15.17</v>
      </c>
      <c r="H128" s="378">
        <v>33.68</v>
      </c>
      <c r="I128" s="378">
        <v>20.22</v>
      </c>
      <c r="J128" s="378">
        <v>84.2</v>
      </c>
      <c r="K128" s="378">
        <v>50.56</v>
      </c>
      <c r="L128" s="378"/>
      <c r="M128" s="378"/>
      <c r="N128" s="378">
        <v>50.52</v>
      </c>
      <c r="O128" s="378">
        <v>30.335999999999999</v>
      </c>
      <c r="P128" s="378">
        <v>67.36</v>
      </c>
      <c r="Q128" s="378">
        <v>40.448000000000008</v>
      </c>
      <c r="R128" s="378"/>
      <c r="S128" s="378"/>
      <c r="T128" s="378"/>
      <c r="U128" s="378"/>
      <c r="V128" s="378"/>
      <c r="W128" s="378"/>
      <c r="X128" s="378"/>
      <c r="Y128" s="378"/>
    </row>
    <row r="129" spans="1:25">
      <c r="A129" s="377">
        <v>122</v>
      </c>
      <c r="B129" s="378">
        <v>42.28</v>
      </c>
      <c r="C129" s="378">
        <v>25.38</v>
      </c>
      <c r="D129" s="378"/>
      <c r="E129" s="378"/>
      <c r="F129" s="378">
        <v>25.37</v>
      </c>
      <c r="G129" s="378">
        <v>15.23</v>
      </c>
      <c r="H129" s="378">
        <v>33.82</v>
      </c>
      <c r="I129" s="378">
        <v>20.3</v>
      </c>
      <c r="J129" s="378">
        <v>84.56</v>
      </c>
      <c r="K129" s="378">
        <v>50.76</v>
      </c>
      <c r="L129" s="378"/>
      <c r="M129" s="378"/>
      <c r="N129" s="378">
        <v>50.735999999999997</v>
      </c>
      <c r="O129" s="378">
        <v>30.455999999999996</v>
      </c>
      <c r="P129" s="378">
        <v>67.64800000000001</v>
      </c>
      <c r="Q129" s="378">
        <v>40.608000000000004</v>
      </c>
      <c r="R129" s="378"/>
      <c r="S129" s="378"/>
      <c r="T129" s="378"/>
      <c r="U129" s="378"/>
      <c r="V129" s="378"/>
      <c r="W129" s="378"/>
      <c r="X129" s="378"/>
      <c r="Y129" s="378"/>
    </row>
    <row r="130" spans="1:25">
      <c r="A130" s="377">
        <v>123</v>
      </c>
      <c r="B130" s="378">
        <v>42.46</v>
      </c>
      <c r="C130" s="378">
        <v>25.49</v>
      </c>
      <c r="D130" s="378"/>
      <c r="E130" s="378"/>
      <c r="F130" s="378">
        <v>25.48</v>
      </c>
      <c r="G130" s="378">
        <v>15.29</v>
      </c>
      <c r="H130" s="378">
        <v>33.97</v>
      </c>
      <c r="I130" s="378">
        <v>20.39</v>
      </c>
      <c r="J130" s="378">
        <v>84.92</v>
      </c>
      <c r="K130" s="378">
        <v>50.98</v>
      </c>
      <c r="L130" s="378"/>
      <c r="M130" s="378"/>
      <c r="N130" s="378">
        <v>50.951999999999998</v>
      </c>
      <c r="O130" s="378">
        <v>30.587999999999997</v>
      </c>
      <c r="P130" s="378">
        <v>67.936000000000007</v>
      </c>
      <c r="Q130" s="378">
        <v>40.783999999999999</v>
      </c>
      <c r="R130" s="378"/>
      <c r="S130" s="378"/>
      <c r="T130" s="378"/>
      <c r="U130" s="378"/>
      <c r="V130" s="378"/>
      <c r="W130" s="378"/>
      <c r="X130" s="378"/>
      <c r="Y130" s="378"/>
    </row>
    <row r="131" spans="1:25">
      <c r="A131" s="377">
        <v>124</v>
      </c>
      <c r="B131" s="378">
        <v>42.64</v>
      </c>
      <c r="C131" s="378">
        <v>25.59</v>
      </c>
      <c r="D131" s="378"/>
      <c r="E131" s="378"/>
      <c r="F131" s="378">
        <v>25.58</v>
      </c>
      <c r="G131" s="378">
        <v>15.35</v>
      </c>
      <c r="H131" s="378">
        <v>34.11</v>
      </c>
      <c r="I131" s="378">
        <v>20.47</v>
      </c>
      <c r="J131" s="378">
        <v>85.28</v>
      </c>
      <c r="K131" s="378">
        <v>51.18</v>
      </c>
      <c r="L131" s="378"/>
      <c r="M131" s="378"/>
      <c r="N131" s="378">
        <v>51.167999999999999</v>
      </c>
      <c r="O131" s="378">
        <v>30.707999999999998</v>
      </c>
      <c r="P131" s="378">
        <v>68.224000000000004</v>
      </c>
      <c r="Q131" s="378">
        <v>40.944000000000003</v>
      </c>
      <c r="R131" s="378"/>
      <c r="S131" s="378"/>
      <c r="T131" s="378"/>
      <c r="U131" s="378"/>
      <c r="V131" s="378"/>
      <c r="W131" s="378"/>
      <c r="X131" s="378"/>
      <c r="Y131" s="378"/>
    </row>
    <row r="132" spans="1:25">
      <c r="A132" s="377">
        <v>125</v>
      </c>
      <c r="B132" s="378">
        <v>42.82</v>
      </c>
      <c r="C132" s="378">
        <v>25.7</v>
      </c>
      <c r="D132" s="378"/>
      <c r="E132" s="378"/>
      <c r="F132" s="378">
        <v>25.69</v>
      </c>
      <c r="G132" s="378">
        <v>15.42</v>
      </c>
      <c r="H132" s="378">
        <v>34.26</v>
      </c>
      <c r="I132" s="378">
        <v>20.56</v>
      </c>
      <c r="J132" s="378">
        <v>85.64</v>
      </c>
      <c r="K132" s="378">
        <v>51.4</v>
      </c>
      <c r="L132" s="378"/>
      <c r="M132" s="378"/>
      <c r="N132" s="378">
        <v>51.384</v>
      </c>
      <c r="O132" s="378">
        <v>30.839999999999996</v>
      </c>
      <c r="P132" s="378">
        <v>68.512</v>
      </c>
      <c r="Q132" s="378">
        <v>41.120000000000005</v>
      </c>
      <c r="R132" s="378"/>
      <c r="S132" s="378"/>
      <c r="T132" s="378"/>
      <c r="U132" s="378"/>
      <c r="V132" s="378"/>
      <c r="W132" s="378"/>
      <c r="X132" s="378"/>
      <c r="Y132" s="378"/>
    </row>
    <row r="133" spans="1:25">
      <c r="A133" s="377">
        <v>126</v>
      </c>
      <c r="B133" s="378">
        <v>43</v>
      </c>
      <c r="C133" s="378">
        <v>25.8</v>
      </c>
      <c r="D133" s="378"/>
      <c r="E133" s="378"/>
      <c r="F133" s="378">
        <v>25.8</v>
      </c>
      <c r="G133" s="378">
        <v>15.48</v>
      </c>
      <c r="H133" s="378">
        <v>34.4</v>
      </c>
      <c r="I133" s="378">
        <v>20.64</v>
      </c>
      <c r="J133" s="378">
        <v>86</v>
      </c>
      <c r="K133" s="378">
        <v>51.6</v>
      </c>
      <c r="L133" s="378"/>
      <c r="M133" s="378"/>
      <c r="N133" s="378">
        <v>51.6</v>
      </c>
      <c r="O133" s="378">
        <v>30.96</v>
      </c>
      <c r="P133" s="378">
        <v>68.8</v>
      </c>
      <c r="Q133" s="378">
        <v>41.28</v>
      </c>
      <c r="R133" s="378"/>
      <c r="S133" s="378"/>
      <c r="T133" s="378"/>
      <c r="U133" s="378"/>
      <c r="V133" s="378"/>
      <c r="W133" s="378"/>
      <c r="X133" s="378"/>
      <c r="Y133" s="378"/>
    </row>
    <row r="134" spans="1:25">
      <c r="A134" s="377">
        <v>127</v>
      </c>
      <c r="B134" s="378">
        <v>43.18</v>
      </c>
      <c r="C134" s="378">
        <v>25.91</v>
      </c>
      <c r="D134" s="378"/>
      <c r="E134" s="378"/>
      <c r="F134" s="378">
        <v>25.91</v>
      </c>
      <c r="G134" s="378">
        <v>15.55</v>
      </c>
      <c r="H134" s="378">
        <v>34.54</v>
      </c>
      <c r="I134" s="378">
        <v>20.73</v>
      </c>
      <c r="J134" s="378">
        <v>86.36</v>
      </c>
      <c r="K134" s="378">
        <v>51.82</v>
      </c>
      <c r="L134" s="378"/>
      <c r="M134" s="378"/>
      <c r="N134" s="378">
        <v>51.815999999999995</v>
      </c>
      <c r="O134" s="378">
        <v>31.091999999999999</v>
      </c>
      <c r="P134" s="378">
        <v>69.088000000000008</v>
      </c>
      <c r="Q134" s="378">
        <v>41.456000000000003</v>
      </c>
      <c r="R134" s="378"/>
      <c r="S134" s="378"/>
      <c r="T134" s="378"/>
      <c r="U134" s="378"/>
      <c r="V134" s="378"/>
      <c r="W134" s="378"/>
      <c r="X134" s="378"/>
      <c r="Y134" s="378"/>
    </row>
    <row r="135" spans="1:25">
      <c r="A135" s="377">
        <v>128</v>
      </c>
      <c r="B135" s="378">
        <v>43.36</v>
      </c>
      <c r="C135" s="378">
        <v>26.01</v>
      </c>
      <c r="D135" s="378"/>
      <c r="E135" s="378"/>
      <c r="F135" s="378">
        <v>26.02</v>
      </c>
      <c r="G135" s="378">
        <v>15.61</v>
      </c>
      <c r="H135" s="378">
        <v>34.69</v>
      </c>
      <c r="I135" s="378">
        <v>20.81</v>
      </c>
      <c r="J135" s="378">
        <v>86.72</v>
      </c>
      <c r="K135" s="378">
        <v>52.02</v>
      </c>
      <c r="L135" s="378"/>
      <c r="M135" s="378"/>
      <c r="N135" s="378">
        <v>52.031999999999996</v>
      </c>
      <c r="O135" s="378">
        <v>31.212</v>
      </c>
      <c r="P135" s="378">
        <v>69.376000000000005</v>
      </c>
      <c r="Q135" s="378">
        <v>41.616000000000007</v>
      </c>
      <c r="R135" s="378"/>
      <c r="S135" s="378"/>
      <c r="T135" s="378"/>
      <c r="U135" s="378"/>
      <c r="V135" s="378"/>
      <c r="W135" s="378"/>
      <c r="X135" s="378"/>
      <c r="Y135" s="378"/>
    </row>
    <row r="136" spans="1:25">
      <c r="A136" s="377">
        <v>129</v>
      </c>
      <c r="B136" s="378">
        <v>43.53</v>
      </c>
      <c r="C136" s="378">
        <v>26.12</v>
      </c>
      <c r="D136" s="378"/>
      <c r="E136" s="378"/>
      <c r="F136" s="378">
        <v>26.12</v>
      </c>
      <c r="G136" s="378">
        <v>15.67</v>
      </c>
      <c r="H136" s="378">
        <v>34.82</v>
      </c>
      <c r="I136" s="378">
        <v>20.9</v>
      </c>
      <c r="J136" s="378">
        <v>87.06</v>
      </c>
      <c r="K136" s="378">
        <v>52.24</v>
      </c>
      <c r="L136" s="378"/>
      <c r="M136" s="378"/>
      <c r="N136" s="378">
        <v>52.235999999999997</v>
      </c>
      <c r="O136" s="378">
        <v>31.344000000000001</v>
      </c>
      <c r="P136" s="378">
        <v>69.64800000000001</v>
      </c>
      <c r="Q136" s="378">
        <v>41.792000000000002</v>
      </c>
      <c r="R136" s="378"/>
      <c r="S136" s="378"/>
      <c r="T136" s="378"/>
      <c r="U136" s="378"/>
      <c r="V136" s="378"/>
      <c r="W136" s="378"/>
      <c r="X136" s="378"/>
      <c r="Y136" s="378"/>
    </row>
    <row r="137" spans="1:25">
      <c r="A137" s="377">
        <v>130</v>
      </c>
      <c r="B137" s="378">
        <v>43.71</v>
      </c>
      <c r="C137" s="378">
        <v>26.23</v>
      </c>
      <c r="D137" s="378"/>
      <c r="E137" s="378"/>
      <c r="F137" s="378">
        <v>26.23</v>
      </c>
      <c r="G137" s="378">
        <v>15.74</v>
      </c>
      <c r="H137" s="378">
        <v>34.97</v>
      </c>
      <c r="I137" s="378">
        <v>20.98</v>
      </c>
      <c r="J137" s="378">
        <v>87.42</v>
      </c>
      <c r="K137" s="378">
        <v>52.46</v>
      </c>
      <c r="L137" s="378"/>
      <c r="M137" s="378"/>
      <c r="N137" s="378">
        <v>52.451999999999998</v>
      </c>
      <c r="O137" s="378">
        <v>31.475999999999999</v>
      </c>
      <c r="P137" s="378">
        <v>69.936000000000007</v>
      </c>
      <c r="Q137" s="378">
        <v>41.968000000000004</v>
      </c>
      <c r="R137" s="378"/>
      <c r="S137" s="378"/>
      <c r="T137" s="378"/>
      <c r="U137" s="378"/>
      <c r="V137" s="378"/>
      <c r="W137" s="378"/>
      <c r="X137" s="378"/>
      <c r="Y137" s="378"/>
    </row>
    <row r="138" spans="1:25">
      <c r="A138" s="377">
        <v>131</v>
      </c>
      <c r="B138" s="378">
        <v>43.89</v>
      </c>
      <c r="C138" s="378">
        <v>26.33</v>
      </c>
      <c r="D138" s="378"/>
      <c r="E138" s="378"/>
      <c r="F138" s="378">
        <v>26.33</v>
      </c>
      <c r="G138" s="378">
        <v>15.8</v>
      </c>
      <c r="H138" s="378">
        <v>35.11</v>
      </c>
      <c r="I138" s="378">
        <v>21.06</v>
      </c>
      <c r="J138" s="378">
        <v>87.78</v>
      </c>
      <c r="K138" s="378">
        <v>52.66</v>
      </c>
      <c r="L138" s="378"/>
      <c r="M138" s="378"/>
      <c r="N138" s="378">
        <v>52.667999999999999</v>
      </c>
      <c r="O138" s="378">
        <v>31.595999999999997</v>
      </c>
      <c r="P138" s="378">
        <v>70.224000000000004</v>
      </c>
      <c r="Q138" s="378">
        <v>42.128</v>
      </c>
      <c r="R138" s="378"/>
      <c r="S138" s="378"/>
      <c r="T138" s="378"/>
      <c r="U138" s="378"/>
      <c r="V138" s="378"/>
      <c r="W138" s="378"/>
      <c r="X138" s="378"/>
      <c r="Y138" s="378"/>
    </row>
    <row r="139" spans="1:25">
      <c r="A139" s="377">
        <v>132</v>
      </c>
      <c r="B139" s="378">
        <v>44.07</v>
      </c>
      <c r="C139" s="378">
        <v>26.44</v>
      </c>
      <c r="D139" s="378"/>
      <c r="E139" s="378"/>
      <c r="F139" s="378">
        <v>26.44</v>
      </c>
      <c r="G139" s="378">
        <v>15.86</v>
      </c>
      <c r="H139" s="378">
        <v>35.26</v>
      </c>
      <c r="I139" s="378">
        <v>21.15</v>
      </c>
      <c r="J139" s="378">
        <v>88.14</v>
      </c>
      <c r="K139" s="378">
        <v>52.88</v>
      </c>
      <c r="L139" s="378"/>
      <c r="M139" s="378"/>
      <c r="N139" s="378">
        <v>52.884</v>
      </c>
      <c r="O139" s="378">
        <v>31.728000000000002</v>
      </c>
      <c r="P139" s="378">
        <v>70.512</v>
      </c>
      <c r="Q139" s="378">
        <v>42.304000000000002</v>
      </c>
      <c r="R139" s="378"/>
      <c r="S139" s="378"/>
      <c r="T139" s="378"/>
      <c r="U139" s="378"/>
      <c r="V139" s="378"/>
      <c r="W139" s="378"/>
      <c r="X139" s="378"/>
      <c r="Y139" s="378"/>
    </row>
    <row r="140" spans="1:25">
      <c r="A140" s="377">
        <v>133</v>
      </c>
      <c r="B140" s="378">
        <v>44.25</v>
      </c>
      <c r="C140" s="378">
        <v>26.54</v>
      </c>
      <c r="D140" s="378"/>
      <c r="E140" s="378"/>
      <c r="F140" s="378">
        <v>26.55</v>
      </c>
      <c r="G140" s="378">
        <v>15.92</v>
      </c>
      <c r="H140" s="378">
        <v>35.4</v>
      </c>
      <c r="I140" s="378">
        <v>21.23</v>
      </c>
      <c r="J140" s="378">
        <v>88.5</v>
      </c>
      <c r="K140" s="378">
        <v>53.08</v>
      </c>
      <c r="L140" s="378"/>
      <c r="M140" s="378"/>
      <c r="N140" s="378">
        <v>53.1</v>
      </c>
      <c r="O140" s="378">
        <v>31.847999999999999</v>
      </c>
      <c r="P140" s="378">
        <v>70.8</v>
      </c>
      <c r="Q140" s="378">
        <v>42.463999999999999</v>
      </c>
      <c r="R140" s="378"/>
      <c r="S140" s="378"/>
      <c r="T140" s="378"/>
      <c r="U140" s="378"/>
      <c r="V140" s="378"/>
      <c r="W140" s="378"/>
      <c r="X140" s="378"/>
      <c r="Y140" s="378"/>
    </row>
    <row r="141" spans="1:25">
      <c r="A141" s="377">
        <v>134</v>
      </c>
      <c r="B141" s="378">
        <v>44.43</v>
      </c>
      <c r="C141" s="378">
        <v>26.65</v>
      </c>
      <c r="D141" s="378"/>
      <c r="E141" s="378"/>
      <c r="F141" s="378">
        <v>26.66</v>
      </c>
      <c r="G141" s="378">
        <v>15.99</v>
      </c>
      <c r="H141" s="378">
        <v>35.54</v>
      </c>
      <c r="I141" s="378">
        <v>21.32</v>
      </c>
      <c r="J141" s="378">
        <v>88.86</v>
      </c>
      <c r="K141" s="378">
        <v>53.3</v>
      </c>
      <c r="L141" s="378"/>
      <c r="M141" s="378"/>
      <c r="N141" s="378">
        <v>53.315999999999995</v>
      </c>
      <c r="O141" s="378">
        <v>31.979999999999997</v>
      </c>
      <c r="P141" s="378">
        <v>71.088000000000008</v>
      </c>
      <c r="Q141" s="378">
        <v>42.64</v>
      </c>
      <c r="R141" s="378"/>
      <c r="S141" s="378"/>
      <c r="T141" s="378"/>
      <c r="U141" s="378"/>
      <c r="V141" s="378"/>
      <c r="W141" s="378"/>
      <c r="X141" s="378"/>
      <c r="Y141" s="378"/>
    </row>
    <row r="142" spans="1:25">
      <c r="A142" s="377">
        <v>135</v>
      </c>
      <c r="B142" s="378">
        <v>44.61</v>
      </c>
      <c r="C142" s="378">
        <v>26.75</v>
      </c>
      <c r="D142" s="378"/>
      <c r="E142" s="378"/>
      <c r="F142" s="378">
        <v>26.77</v>
      </c>
      <c r="G142" s="378">
        <v>16.05</v>
      </c>
      <c r="H142" s="378">
        <v>35.69</v>
      </c>
      <c r="I142" s="378">
        <v>21.4</v>
      </c>
      <c r="J142" s="378">
        <v>89.22</v>
      </c>
      <c r="K142" s="378">
        <v>53.5</v>
      </c>
      <c r="L142" s="378"/>
      <c r="M142" s="378"/>
      <c r="N142" s="378">
        <v>53.531999999999996</v>
      </c>
      <c r="O142" s="378">
        <v>32.1</v>
      </c>
      <c r="P142" s="378">
        <v>71.376000000000005</v>
      </c>
      <c r="Q142" s="378">
        <v>42.800000000000004</v>
      </c>
      <c r="R142" s="378"/>
      <c r="S142" s="378"/>
      <c r="T142" s="378"/>
      <c r="U142" s="378"/>
      <c r="V142" s="378"/>
      <c r="W142" s="378"/>
      <c r="X142" s="378"/>
      <c r="Y142" s="378"/>
    </row>
    <row r="143" spans="1:25">
      <c r="A143" s="377">
        <v>136</v>
      </c>
      <c r="B143" s="378">
        <v>44.79</v>
      </c>
      <c r="C143" s="378">
        <v>26.86</v>
      </c>
      <c r="D143" s="378"/>
      <c r="E143" s="378"/>
      <c r="F143" s="378">
        <v>26.87</v>
      </c>
      <c r="G143" s="378">
        <v>16.12</v>
      </c>
      <c r="H143" s="378">
        <v>35.83</v>
      </c>
      <c r="I143" s="378">
        <v>21.49</v>
      </c>
      <c r="J143" s="378">
        <v>89.58</v>
      </c>
      <c r="K143" s="378">
        <v>53.72</v>
      </c>
      <c r="L143" s="378"/>
      <c r="M143" s="378"/>
      <c r="N143" s="378">
        <v>53.747999999999998</v>
      </c>
      <c r="O143" s="378">
        <v>32.231999999999999</v>
      </c>
      <c r="P143" s="378">
        <v>71.664000000000001</v>
      </c>
      <c r="Q143" s="378">
        <v>42.975999999999999</v>
      </c>
      <c r="R143" s="378"/>
      <c r="S143" s="378"/>
      <c r="T143" s="378"/>
      <c r="U143" s="378"/>
      <c r="V143" s="378"/>
      <c r="W143" s="378"/>
      <c r="X143" s="378"/>
      <c r="Y143" s="378"/>
    </row>
    <row r="144" spans="1:25">
      <c r="A144" s="377">
        <v>137</v>
      </c>
      <c r="B144" s="378">
        <v>44.97</v>
      </c>
      <c r="C144" s="378">
        <v>26.97</v>
      </c>
      <c r="D144" s="378"/>
      <c r="E144" s="378"/>
      <c r="F144" s="378">
        <v>26.98</v>
      </c>
      <c r="G144" s="378">
        <v>16.18</v>
      </c>
      <c r="H144" s="378">
        <v>35.979999999999997</v>
      </c>
      <c r="I144" s="378">
        <v>21.58</v>
      </c>
      <c r="J144" s="378">
        <v>89.94</v>
      </c>
      <c r="K144" s="378">
        <v>53.94</v>
      </c>
      <c r="L144" s="378"/>
      <c r="M144" s="378"/>
      <c r="N144" s="378">
        <v>53.963999999999999</v>
      </c>
      <c r="O144" s="378">
        <v>32.363999999999997</v>
      </c>
      <c r="P144" s="378">
        <v>71.951999999999998</v>
      </c>
      <c r="Q144" s="378">
        <v>43.152000000000001</v>
      </c>
      <c r="R144" s="378"/>
      <c r="S144" s="378"/>
      <c r="T144" s="378"/>
      <c r="U144" s="378"/>
      <c r="V144" s="378"/>
      <c r="W144" s="378"/>
      <c r="X144" s="378"/>
      <c r="Y144" s="378"/>
    </row>
    <row r="145" spans="1:25">
      <c r="A145" s="377">
        <v>138</v>
      </c>
      <c r="B145" s="378">
        <v>45.15</v>
      </c>
      <c r="C145" s="378">
        <v>27.07</v>
      </c>
      <c r="D145" s="378"/>
      <c r="E145" s="378"/>
      <c r="F145" s="378">
        <v>27.09</v>
      </c>
      <c r="G145" s="378">
        <v>16.239999999999998</v>
      </c>
      <c r="H145" s="378">
        <v>36.119999999999997</v>
      </c>
      <c r="I145" s="378">
        <v>21.66</v>
      </c>
      <c r="J145" s="378">
        <v>90.3</v>
      </c>
      <c r="K145" s="378">
        <v>54.14</v>
      </c>
      <c r="L145" s="378"/>
      <c r="M145" s="378"/>
      <c r="N145" s="378">
        <v>54.18</v>
      </c>
      <c r="O145" s="378">
        <v>32.484000000000002</v>
      </c>
      <c r="P145" s="378">
        <v>72.239999999999995</v>
      </c>
      <c r="Q145" s="378">
        <v>43.312000000000005</v>
      </c>
      <c r="R145" s="378"/>
      <c r="S145" s="378"/>
      <c r="T145" s="378"/>
      <c r="U145" s="378"/>
      <c r="V145" s="378"/>
      <c r="W145" s="378"/>
      <c r="X145" s="378"/>
      <c r="Y145" s="378"/>
    </row>
    <row r="146" spans="1:25">
      <c r="A146" s="377">
        <v>139</v>
      </c>
      <c r="B146" s="378">
        <v>45.33</v>
      </c>
      <c r="C146" s="378">
        <v>27.18</v>
      </c>
      <c r="D146" s="378"/>
      <c r="E146" s="378"/>
      <c r="F146" s="378">
        <v>27.2</v>
      </c>
      <c r="G146" s="378">
        <v>16.309999999999999</v>
      </c>
      <c r="H146" s="378">
        <v>36.26</v>
      </c>
      <c r="I146" s="378">
        <v>21.74</v>
      </c>
      <c r="J146" s="378">
        <v>90.66</v>
      </c>
      <c r="K146" s="378">
        <v>54.36</v>
      </c>
      <c r="L146" s="378"/>
      <c r="M146" s="378"/>
      <c r="N146" s="378">
        <v>54.395999999999994</v>
      </c>
      <c r="O146" s="378">
        <v>32.616</v>
      </c>
      <c r="P146" s="378">
        <v>72.528000000000006</v>
      </c>
      <c r="Q146" s="378">
        <v>43.488</v>
      </c>
      <c r="R146" s="378"/>
      <c r="S146" s="378"/>
      <c r="T146" s="378"/>
      <c r="U146" s="378"/>
      <c r="V146" s="378"/>
      <c r="W146" s="378"/>
      <c r="X146" s="378"/>
      <c r="Y146" s="378"/>
    </row>
    <row r="147" spans="1:25">
      <c r="A147" s="377">
        <v>140</v>
      </c>
      <c r="B147" s="378">
        <v>45.5</v>
      </c>
      <c r="C147" s="378">
        <v>27.28</v>
      </c>
      <c r="D147" s="378"/>
      <c r="E147" s="378"/>
      <c r="F147" s="378">
        <v>27.3</v>
      </c>
      <c r="G147" s="378">
        <v>16.37</v>
      </c>
      <c r="H147" s="378">
        <v>36.4</v>
      </c>
      <c r="I147" s="378">
        <v>21.82</v>
      </c>
      <c r="J147" s="378">
        <v>91</v>
      </c>
      <c r="K147" s="378">
        <v>54.56</v>
      </c>
      <c r="L147" s="378"/>
      <c r="M147" s="378"/>
      <c r="N147" s="378">
        <v>54.6</v>
      </c>
      <c r="O147" s="378">
        <v>32.735999999999997</v>
      </c>
      <c r="P147" s="378">
        <v>72.8</v>
      </c>
      <c r="Q147" s="378">
        <v>43.648000000000003</v>
      </c>
      <c r="R147" s="378"/>
      <c r="S147" s="378"/>
      <c r="T147" s="378"/>
      <c r="U147" s="378"/>
      <c r="V147" s="378"/>
      <c r="W147" s="378"/>
      <c r="X147" s="378"/>
      <c r="Y147" s="378"/>
    </row>
    <row r="148" spans="1:25">
      <c r="A148" s="377">
        <v>141</v>
      </c>
      <c r="B148" s="378">
        <v>45.68</v>
      </c>
      <c r="C148" s="378">
        <v>27.39</v>
      </c>
      <c r="D148" s="378"/>
      <c r="E148" s="378"/>
      <c r="F148" s="378">
        <v>27.41</v>
      </c>
      <c r="G148" s="378">
        <v>16.43</v>
      </c>
      <c r="H148" s="378">
        <v>36.54</v>
      </c>
      <c r="I148" s="378">
        <v>21.91</v>
      </c>
      <c r="J148" s="378">
        <v>91.36</v>
      </c>
      <c r="K148" s="378">
        <v>54.78</v>
      </c>
      <c r="L148" s="378"/>
      <c r="M148" s="378"/>
      <c r="N148" s="378">
        <v>54.815999999999995</v>
      </c>
      <c r="O148" s="378">
        <v>32.868000000000002</v>
      </c>
      <c r="P148" s="378">
        <v>73.088000000000008</v>
      </c>
      <c r="Q148" s="378">
        <v>43.824000000000005</v>
      </c>
      <c r="R148" s="378"/>
      <c r="S148" s="378"/>
      <c r="T148" s="378"/>
      <c r="U148" s="378"/>
      <c r="V148" s="378"/>
      <c r="W148" s="378"/>
      <c r="X148" s="378"/>
      <c r="Y148" s="378"/>
    </row>
    <row r="149" spans="1:25">
      <c r="A149" s="377">
        <v>142</v>
      </c>
      <c r="B149" s="378">
        <v>45.86</v>
      </c>
      <c r="C149" s="378">
        <v>27.49</v>
      </c>
      <c r="D149" s="378"/>
      <c r="E149" s="378"/>
      <c r="F149" s="378">
        <v>27.52</v>
      </c>
      <c r="G149" s="378">
        <v>16.489999999999998</v>
      </c>
      <c r="H149" s="378">
        <v>36.69</v>
      </c>
      <c r="I149" s="378">
        <v>21.99</v>
      </c>
      <c r="J149" s="378">
        <v>91.72</v>
      </c>
      <c r="K149" s="378">
        <v>54.98</v>
      </c>
      <c r="L149" s="378"/>
      <c r="M149" s="378"/>
      <c r="N149" s="378">
        <v>55.031999999999996</v>
      </c>
      <c r="O149" s="378">
        <v>32.988</v>
      </c>
      <c r="P149" s="378">
        <v>73.376000000000005</v>
      </c>
      <c r="Q149" s="378">
        <v>43.984000000000002</v>
      </c>
      <c r="R149" s="378"/>
      <c r="S149" s="378"/>
      <c r="T149" s="378"/>
      <c r="U149" s="378"/>
      <c r="V149" s="378"/>
      <c r="W149" s="378"/>
      <c r="X149" s="378"/>
      <c r="Y149" s="378"/>
    </row>
    <row r="150" spans="1:25">
      <c r="A150" s="377">
        <v>143</v>
      </c>
      <c r="B150" s="378">
        <v>46.04</v>
      </c>
      <c r="C150" s="378">
        <v>27.6</v>
      </c>
      <c r="D150" s="378"/>
      <c r="E150" s="378"/>
      <c r="F150" s="378">
        <v>27.62</v>
      </c>
      <c r="G150" s="378">
        <v>16.559999999999999</v>
      </c>
      <c r="H150" s="378">
        <v>36.83</v>
      </c>
      <c r="I150" s="378">
        <v>22.08</v>
      </c>
      <c r="J150" s="378">
        <v>92.08</v>
      </c>
      <c r="K150" s="378">
        <v>55.2</v>
      </c>
      <c r="L150" s="378"/>
      <c r="M150" s="378"/>
      <c r="N150" s="378">
        <v>55.247999999999998</v>
      </c>
      <c r="O150" s="378">
        <v>33.119999999999997</v>
      </c>
      <c r="P150" s="378">
        <v>73.664000000000001</v>
      </c>
      <c r="Q150" s="378">
        <v>44.160000000000004</v>
      </c>
      <c r="R150" s="378"/>
      <c r="S150" s="378"/>
      <c r="T150" s="378"/>
      <c r="U150" s="378"/>
      <c r="V150" s="378"/>
      <c r="W150" s="378"/>
      <c r="X150" s="378"/>
      <c r="Y150" s="378"/>
    </row>
    <row r="151" spans="1:25">
      <c r="A151" s="377">
        <v>144</v>
      </c>
      <c r="B151" s="378">
        <v>46.22</v>
      </c>
      <c r="C151" s="378">
        <v>27.7</v>
      </c>
      <c r="D151" s="378"/>
      <c r="E151" s="378"/>
      <c r="F151" s="378">
        <v>27.73</v>
      </c>
      <c r="G151" s="378">
        <v>16.62</v>
      </c>
      <c r="H151" s="378">
        <v>36.979999999999997</v>
      </c>
      <c r="I151" s="378">
        <v>22.16</v>
      </c>
      <c r="J151" s="378">
        <v>92.44</v>
      </c>
      <c r="K151" s="378">
        <v>55.4</v>
      </c>
      <c r="L151" s="378"/>
      <c r="M151" s="378"/>
      <c r="N151" s="378">
        <v>55.463999999999999</v>
      </c>
      <c r="O151" s="378">
        <v>33.239999999999995</v>
      </c>
      <c r="P151" s="378">
        <v>73.951999999999998</v>
      </c>
      <c r="Q151" s="378">
        <v>44.32</v>
      </c>
      <c r="R151" s="378"/>
      <c r="S151" s="378"/>
      <c r="T151" s="378"/>
      <c r="U151" s="378"/>
      <c r="V151" s="378"/>
      <c r="W151" s="378"/>
      <c r="X151" s="378"/>
      <c r="Y151" s="378"/>
    </row>
    <row r="152" spans="1:25">
      <c r="A152" s="377">
        <v>145</v>
      </c>
      <c r="B152" s="378">
        <v>46.4</v>
      </c>
      <c r="C152" s="378">
        <v>27.81</v>
      </c>
      <c r="D152" s="378"/>
      <c r="E152" s="378"/>
      <c r="F152" s="378">
        <v>27.84</v>
      </c>
      <c r="G152" s="378">
        <v>16.690000000000001</v>
      </c>
      <c r="H152" s="378">
        <v>37.119999999999997</v>
      </c>
      <c r="I152" s="378">
        <v>22.25</v>
      </c>
      <c r="J152" s="378">
        <v>92.8</v>
      </c>
      <c r="K152" s="378">
        <v>55.62</v>
      </c>
      <c r="L152" s="378"/>
      <c r="M152" s="378"/>
      <c r="N152" s="378">
        <v>55.68</v>
      </c>
      <c r="O152" s="378">
        <v>33.372</v>
      </c>
      <c r="P152" s="378">
        <v>74.239999999999995</v>
      </c>
      <c r="Q152" s="378">
        <v>44.496000000000002</v>
      </c>
      <c r="R152" s="378"/>
      <c r="S152" s="378"/>
      <c r="T152" s="378"/>
      <c r="U152" s="378"/>
      <c r="V152" s="378"/>
      <c r="W152" s="378"/>
      <c r="X152" s="378"/>
      <c r="Y152" s="378"/>
    </row>
    <row r="153" spans="1:25">
      <c r="A153" s="377">
        <v>146</v>
      </c>
      <c r="B153" s="378">
        <v>46.58</v>
      </c>
      <c r="C153" s="378">
        <v>27.92</v>
      </c>
      <c r="D153" s="378"/>
      <c r="E153" s="378"/>
      <c r="F153" s="378">
        <v>27.95</v>
      </c>
      <c r="G153" s="378">
        <v>16.75</v>
      </c>
      <c r="H153" s="378">
        <v>37.26</v>
      </c>
      <c r="I153" s="378">
        <v>22.34</v>
      </c>
      <c r="J153" s="378">
        <v>93.16</v>
      </c>
      <c r="K153" s="378">
        <v>55.84</v>
      </c>
      <c r="L153" s="378"/>
      <c r="M153" s="378"/>
      <c r="N153" s="378">
        <v>55.895999999999994</v>
      </c>
      <c r="O153" s="378">
        <v>33.503999999999998</v>
      </c>
      <c r="P153" s="378">
        <v>74.528000000000006</v>
      </c>
      <c r="Q153" s="378">
        <v>44.672000000000004</v>
      </c>
      <c r="R153" s="378"/>
      <c r="S153" s="378"/>
      <c r="T153" s="378"/>
      <c r="U153" s="378"/>
      <c r="V153" s="378"/>
      <c r="W153" s="378"/>
      <c r="X153" s="378"/>
      <c r="Y153" s="378"/>
    </row>
    <row r="154" spans="1:25">
      <c r="A154" s="377">
        <v>147</v>
      </c>
      <c r="B154" s="378">
        <v>46.76</v>
      </c>
      <c r="C154" s="378">
        <v>28.02</v>
      </c>
      <c r="D154" s="378"/>
      <c r="E154" s="378"/>
      <c r="F154" s="378">
        <v>28.06</v>
      </c>
      <c r="G154" s="378">
        <v>16.809999999999999</v>
      </c>
      <c r="H154" s="378">
        <v>37.409999999999997</v>
      </c>
      <c r="I154" s="378">
        <v>22.42</v>
      </c>
      <c r="J154" s="378">
        <v>93.52</v>
      </c>
      <c r="K154" s="378">
        <v>56.04</v>
      </c>
      <c r="L154" s="378"/>
      <c r="M154" s="378"/>
      <c r="N154" s="378">
        <v>56.111999999999995</v>
      </c>
      <c r="O154" s="378">
        <v>33.623999999999995</v>
      </c>
      <c r="P154" s="378">
        <v>74.816000000000003</v>
      </c>
      <c r="Q154" s="378">
        <v>44.832000000000001</v>
      </c>
      <c r="R154" s="378"/>
      <c r="S154" s="378"/>
      <c r="T154" s="378"/>
      <c r="U154" s="378"/>
      <c r="V154" s="378"/>
      <c r="W154" s="378"/>
      <c r="X154" s="378"/>
      <c r="Y154" s="378"/>
    </row>
    <row r="155" spans="1:25">
      <c r="A155" s="377">
        <v>148</v>
      </c>
      <c r="B155" s="378">
        <v>46.94</v>
      </c>
      <c r="C155" s="378">
        <v>28.13</v>
      </c>
      <c r="D155" s="378"/>
      <c r="E155" s="378"/>
      <c r="F155" s="378">
        <v>28.16</v>
      </c>
      <c r="G155" s="378">
        <v>16.88</v>
      </c>
      <c r="H155" s="378">
        <v>37.549999999999997</v>
      </c>
      <c r="I155" s="378">
        <v>22.5</v>
      </c>
      <c r="J155" s="378">
        <v>93.88</v>
      </c>
      <c r="K155" s="378">
        <v>56.26</v>
      </c>
      <c r="L155" s="378"/>
      <c r="M155" s="378"/>
      <c r="N155" s="378">
        <v>56.327999999999996</v>
      </c>
      <c r="O155" s="378">
        <v>33.756</v>
      </c>
      <c r="P155" s="378">
        <v>75.103999999999999</v>
      </c>
      <c r="Q155" s="378">
        <v>45.008000000000003</v>
      </c>
      <c r="R155" s="378"/>
      <c r="S155" s="378"/>
      <c r="T155" s="378"/>
      <c r="U155" s="378"/>
      <c r="V155" s="378"/>
      <c r="W155" s="378"/>
      <c r="X155" s="378"/>
      <c r="Y155" s="378"/>
    </row>
    <row r="156" spans="1:25">
      <c r="A156" s="377">
        <v>149</v>
      </c>
      <c r="B156" s="378">
        <v>47.12</v>
      </c>
      <c r="C156" s="378">
        <v>28.23</v>
      </c>
      <c r="D156" s="378"/>
      <c r="E156" s="378"/>
      <c r="F156" s="378">
        <v>28.27</v>
      </c>
      <c r="G156" s="378">
        <v>16.940000000000001</v>
      </c>
      <c r="H156" s="378">
        <v>37.700000000000003</v>
      </c>
      <c r="I156" s="378">
        <v>22.58</v>
      </c>
      <c r="J156" s="378">
        <v>94.24</v>
      </c>
      <c r="K156" s="378">
        <v>56.46</v>
      </c>
      <c r="L156" s="378"/>
      <c r="M156" s="378"/>
      <c r="N156" s="378">
        <v>56.543999999999997</v>
      </c>
      <c r="O156" s="378">
        <v>33.875999999999998</v>
      </c>
      <c r="P156" s="378">
        <v>75.391999999999996</v>
      </c>
      <c r="Q156" s="378">
        <v>45.168000000000006</v>
      </c>
      <c r="R156" s="378"/>
      <c r="S156" s="378"/>
      <c r="T156" s="378"/>
      <c r="U156" s="378"/>
      <c r="V156" s="378"/>
      <c r="W156" s="378"/>
      <c r="X156" s="378"/>
      <c r="Y156" s="378"/>
    </row>
    <row r="157" spans="1:25">
      <c r="A157" s="377">
        <v>150</v>
      </c>
      <c r="B157" s="378">
        <v>47.29</v>
      </c>
      <c r="C157" s="378">
        <v>28.34</v>
      </c>
      <c r="D157" s="378"/>
      <c r="E157" s="378"/>
      <c r="F157" s="378">
        <v>28.37</v>
      </c>
      <c r="G157" s="378">
        <v>17</v>
      </c>
      <c r="H157" s="378">
        <v>37.83</v>
      </c>
      <c r="I157" s="378">
        <v>22.67</v>
      </c>
      <c r="J157" s="378">
        <v>94.58</v>
      </c>
      <c r="K157" s="378">
        <v>56.68</v>
      </c>
      <c r="L157" s="378"/>
      <c r="M157" s="378"/>
      <c r="N157" s="378">
        <v>56.747999999999998</v>
      </c>
      <c r="O157" s="378">
        <v>34.007999999999996</v>
      </c>
      <c r="P157" s="378">
        <v>75.664000000000001</v>
      </c>
      <c r="Q157" s="378">
        <v>45.344000000000001</v>
      </c>
      <c r="R157" s="378"/>
      <c r="S157" s="378"/>
      <c r="T157" s="378"/>
      <c r="U157" s="378"/>
      <c r="V157" s="378"/>
      <c r="W157" s="378"/>
      <c r="X157" s="378"/>
      <c r="Y157" s="378"/>
    </row>
    <row r="158" spans="1:25">
      <c r="A158" s="377">
        <v>151</v>
      </c>
      <c r="B158" s="378">
        <v>47.44</v>
      </c>
      <c r="C158" s="378">
        <v>28.43</v>
      </c>
      <c r="D158" s="378"/>
      <c r="E158" s="378"/>
      <c r="F158" s="378">
        <v>28.46</v>
      </c>
      <c r="G158" s="378">
        <v>17.059999999999999</v>
      </c>
      <c r="H158" s="378">
        <v>37.950000000000003</v>
      </c>
      <c r="I158" s="378">
        <v>22.74</v>
      </c>
      <c r="J158" s="378">
        <v>94.88</v>
      </c>
      <c r="K158" s="378">
        <v>56.86</v>
      </c>
      <c r="L158" s="378"/>
      <c r="M158" s="378"/>
      <c r="N158" s="378">
        <v>56.927999999999997</v>
      </c>
      <c r="O158" s="378">
        <v>34.116</v>
      </c>
      <c r="P158" s="378">
        <v>75.903999999999996</v>
      </c>
      <c r="Q158" s="378">
        <v>45.488</v>
      </c>
      <c r="R158" s="378"/>
      <c r="S158" s="378"/>
      <c r="T158" s="378"/>
      <c r="U158" s="378"/>
      <c r="V158" s="378"/>
      <c r="W158" s="378"/>
      <c r="X158" s="378"/>
      <c r="Y158" s="378"/>
    </row>
    <row r="159" spans="1:25">
      <c r="A159" s="377">
        <v>152</v>
      </c>
      <c r="B159" s="378">
        <v>47.59</v>
      </c>
      <c r="C159" s="378">
        <v>28.51</v>
      </c>
      <c r="D159" s="378"/>
      <c r="E159" s="378"/>
      <c r="F159" s="378">
        <v>28.55</v>
      </c>
      <c r="G159" s="378">
        <v>17.11</v>
      </c>
      <c r="H159" s="378">
        <v>38.07</v>
      </c>
      <c r="I159" s="378">
        <v>22.81</v>
      </c>
      <c r="J159" s="378">
        <v>95.18</v>
      </c>
      <c r="K159" s="378">
        <v>57.02</v>
      </c>
      <c r="L159" s="378"/>
      <c r="M159" s="378"/>
      <c r="N159" s="378">
        <v>57.108000000000004</v>
      </c>
      <c r="O159" s="378">
        <v>34.212000000000003</v>
      </c>
      <c r="P159" s="378">
        <v>76.144000000000005</v>
      </c>
      <c r="Q159" s="378">
        <v>45.616000000000007</v>
      </c>
      <c r="R159" s="378"/>
      <c r="S159" s="378"/>
      <c r="T159" s="378"/>
      <c r="U159" s="378"/>
      <c r="V159" s="378"/>
      <c r="W159" s="378"/>
      <c r="X159" s="378"/>
      <c r="Y159" s="378"/>
    </row>
    <row r="160" spans="1:25">
      <c r="A160" s="377">
        <v>153</v>
      </c>
      <c r="B160" s="378">
        <v>47.74</v>
      </c>
      <c r="C160" s="378">
        <v>28.6</v>
      </c>
      <c r="D160" s="378"/>
      <c r="E160" s="378"/>
      <c r="F160" s="378">
        <v>28.64</v>
      </c>
      <c r="G160" s="378">
        <v>17.16</v>
      </c>
      <c r="H160" s="378">
        <v>38.19</v>
      </c>
      <c r="I160" s="378">
        <v>22.88</v>
      </c>
      <c r="J160" s="378">
        <v>95.48</v>
      </c>
      <c r="K160" s="378">
        <v>57.2</v>
      </c>
      <c r="L160" s="378"/>
      <c r="M160" s="378"/>
      <c r="N160" s="378">
        <v>57.288000000000004</v>
      </c>
      <c r="O160" s="378">
        <v>34.32</v>
      </c>
      <c r="P160" s="378">
        <v>76.384</v>
      </c>
      <c r="Q160" s="378">
        <v>45.760000000000005</v>
      </c>
      <c r="R160" s="378"/>
      <c r="S160" s="378"/>
      <c r="T160" s="378"/>
      <c r="U160" s="378"/>
      <c r="V160" s="378"/>
      <c r="W160" s="378"/>
      <c r="X160" s="378"/>
      <c r="Y160" s="378"/>
    </row>
    <row r="161" spans="1:25">
      <c r="A161" s="377">
        <v>154</v>
      </c>
      <c r="B161" s="378">
        <v>47.89</v>
      </c>
      <c r="C161" s="378">
        <v>28.69</v>
      </c>
      <c r="D161" s="378"/>
      <c r="E161" s="378"/>
      <c r="F161" s="378">
        <v>28.73</v>
      </c>
      <c r="G161" s="378">
        <v>17.21</v>
      </c>
      <c r="H161" s="378">
        <v>38.31</v>
      </c>
      <c r="I161" s="378">
        <v>22.95</v>
      </c>
      <c r="J161" s="378">
        <v>95.78</v>
      </c>
      <c r="K161" s="378">
        <v>57.38</v>
      </c>
      <c r="L161" s="378"/>
      <c r="M161" s="378"/>
      <c r="N161" s="378">
        <v>57.467999999999996</v>
      </c>
      <c r="O161" s="378">
        <v>34.427999999999997</v>
      </c>
      <c r="P161" s="378">
        <v>76.624000000000009</v>
      </c>
      <c r="Q161" s="378">
        <v>45.904000000000003</v>
      </c>
      <c r="R161" s="378"/>
      <c r="S161" s="378"/>
      <c r="T161" s="378"/>
      <c r="U161" s="378"/>
      <c r="V161" s="378"/>
      <c r="W161" s="378"/>
      <c r="X161" s="378"/>
      <c r="Y161" s="378"/>
    </row>
    <row r="162" spans="1:25">
      <c r="A162" s="377">
        <v>155</v>
      </c>
      <c r="B162" s="378">
        <v>48.04</v>
      </c>
      <c r="C162" s="378">
        <v>28.78</v>
      </c>
      <c r="D162" s="378"/>
      <c r="E162" s="378"/>
      <c r="F162" s="378">
        <v>28.82</v>
      </c>
      <c r="G162" s="378">
        <v>17.27</v>
      </c>
      <c r="H162" s="378">
        <v>38.43</v>
      </c>
      <c r="I162" s="378">
        <v>23.02</v>
      </c>
      <c r="J162" s="378">
        <v>96.08</v>
      </c>
      <c r="K162" s="378">
        <v>57.56</v>
      </c>
      <c r="L162" s="378"/>
      <c r="M162" s="378"/>
      <c r="N162" s="378">
        <v>57.647999999999996</v>
      </c>
      <c r="O162" s="378">
        <v>34.536000000000001</v>
      </c>
      <c r="P162" s="378">
        <v>76.864000000000004</v>
      </c>
      <c r="Q162" s="378">
        <v>46.048000000000002</v>
      </c>
      <c r="R162" s="378"/>
      <c r="S162" s="378"/>
      <c r="T162" s="378"/>
      <c r="U162" s="378"/>
      <c r="V162" s="378"/>
      <c r="W162" s="378"/>
      <c r="X162" s="378"/>
      <c r="Y162" s="378"/>
    </row>
    <row r="163" spans="1:25">
      <c r="A163" s="377">
        <v>156</v>
      </c>
      <c r="B163" s="378">
        <v>48.19</v>
      </c>
      <c r="C163" s="378">
        <v>28.87</v>
      </c>
      <c r="D163" s="378"/>
      <c r="E163" s="378"/>
      <c r="F163" s="378">
        <v>28.91</v>
      </c>
      <c r="G163" s="378">
        <v>17.32</v>
      </c>
      <c r="H163" s="378">
        <v>38.549999999999997</v>
      </c>
      <c r="I163" s="378">
        <v>23.1</v>
      </c>
      <c r="J163" s="378">
        <v>96.38</v>
      </c>
      <c r="K163" s="378">
        <v>57.74</v>
      </c>
      <c r="L163" s="378"/>
      <c r="M163" s="378"/>
      <c r="N163" s="378">
        <v>57.827999999999996</v>
      </c>
      <c r="O163" s="378">
        <v>34.643999999999998</v>
      </c>
      <c r="P163" s="378">
        <v>77.103999999999999</v>
      </c>
      <c r="Q163" s="378">
        <v>46.192000000000007</v>
      </c>
      <c r="R163" s="378"/>
      <c r="S163" s="378"/>
      <c r="T163" s="378"/>
      <c r="U163" s="378"/>
      <c r="V163" s="378"/>
      <c r="W163" s="378"/>
      <c r="X163" s="378"/>
      <c r="Y163" s="378"/>
    </row>
    <row r="164" spans="1:25">
      <c r="A164" s="377">
        <v>157</v>
      </c>
      <c r="B164" s="378">
        <v>48.34</v>
      </c>
      <c r="C164" s="378">
        <v>28.95</v>
      </c>
      <c r="D164" s="378"/>
      <c r="E164" s="378"/>
      <c r="F164" s="378">
        <v>29</v>
      </c>
      <c r="G164" s="378">
        <v>17.37</v>
      </c>
      <c r="H164" s="378">
        <v>38.67</v>
      </c>
      <c r="I164" s="378">
        <v>23.16</v>
      </c>
      <c r="J164" s="378">
        <v>96.68</v>
      </c>
      <c r="K164" s="378">
        <v>57.9</v>
      </c>
      <c r="L164" s="378"/>
      <c r="M164" s="378"/>
      <c r="N164" s="378">
        <v>58.008000000000003</v>
      </c>
      <c r="O164" s="378">
        <v>34.739999999999995</v>
      </c>
      <c r="P164" s="378">
        <v>77.344000000000008</v>
      </c>
      <c r="Q164" s="378">
        <v>46.32</v>
      </c>
      <c r="R164" s="378"/>
      <c r="S164" s="378"/>
      <c r="T164" s="378"/>
      <c r="U164" s="378"/>
      <c r="V164" s="378"/>
      <c r="W164" s="378"/>
      <c r="X164" s="378"/>
      <c r="Y164" s="378"/>
    </row>
    <row r="165" spans="1:25">
      <c r="A165" s="377">
        <v>158</v>
      </c>
      <c r="B165" s="378">
        <v>48.49</v>
      </c>
      <c r="C165" s="378">
        <v>29.04</v>
      </c>
      <c r="D165" s="378"/>
      <c r="E165" s="378"/>
      <c r="F165" s="378">
        <v>29.09</v>
      </c>
      <c r="G165" s="378">
        <v>17.420000000000002</v>
      </c>
      <c r="H165" s="378">
        <v>38.79</v>
      </c>
      <c r="I165" s="378">
        <v>23.23</v>
      </c>
      <c r="J165" s="378">
        <v>96.98</v>
      </c>
      <c r="K165" s="378">
        <v>58.08</v>
      </c>
      <c r="L165" s="378"/>
      <c r="M165" s="378"/>
      <c r="N165" s="378">
        <v>58.188000000000002</v>
      </c>
      <c r="O165" s="378">
        <v>34.847999999999999</v>
      </c>
      <c r="P165" s="378">
        <v>77.584000000000003</v>
      </c>
      <c r="Q165" s="378">
        <v>46.463999999999999</v>
      </c>
      <c r="R165" s="378"/>
      <c r="S165" s="378"/>
      <c r="T165" s="378"/>
      <c r="U165" s="378"/>
      <c r="V165" s="378"/>
      <c r="W165" s="378"/>
      <c r="X165" s="378"/>
      <c r="Y165" s="378"/>
    </row>
    <row r="166" spans="1:25">
      <c r="A166" s="377">
        <v>159</v>
      </c>
      <c r="B166" s="378">
        <v>48.64</v>
      </c>
      <c r="C166" s="378">
        <v>29.13</v>
      </c>
      <c r="D166" s="378"/>
      <c r="E166" s="378"/>
      <c r="F166" s="378">
        <v>29.18</v>
      </c>
      <c r="G166" s="378">
        <v>17.48</v>
      </c>
      <c r="H166" s="378">
        <v>38.909999999999997</v>
      </c>
      <c r="I166" s="378">
        <v>23.3</v>
      </c>
      <c r="J166" s="378">
        <v>97.28</v>
      </c>
      <c r="K166" s="378">
        <v>58.26</v>
      </c>
      <c r="L166" s="378"/>
      <c r="M166" s="378"/>
      <c r="N166" s="378">
        <v>58.367999999999995</v>
      </c>
      <c r="O166" s="378">
        <v>34.955999999999996</v>
      </c>
      <c r="P166" s="378">
        <v>77.824000000000012</v>
      </c>
      <c r="Q166" s="378">
        <v>46.608000000000004</v>
      </c>
      <c r="R166" s="378"/>
      <c r="S166" s="378"/>
      <c r="T166" s="378"/>
      <c r="U166" s="378"/>
      <c r="V166" s="378"/>
      <c r="W166" s="378"/>
      <c r="X166" s="378"/>
      <c r="Y166" s="378"/>
    </row>
    <row r="167" spans="1:25">
      <c r="A167" s="377">
        <v>160</v>
      </c>
      <c r="B167" s="378">
        <v>48.79</v>
      </c>
      <c r="C167" s="378">
        <v>29.22</v>
      </c>
      <c r="D167" s="378"/>
      <c r="E167" s="378"/>
      <c r="F167" s="378">
        <v>29.27</v>
      </c>
      <c r="G167" s="378">
        <v>17.53</v>
      </c>
      <c r="H167" s="378">
        <v>39.03</v>
      </c>
      <c r="I167" s="378">
        <v>23.38</v>
      </c>
      <c r="J167" s="378">
        <v>97.58</v>
      </c>
      <c r="K167" s="378">
        <v>58.44</v>
      </c>
      <c r="L167" s="378"/>
      <c r="M167" s="378"/>
      <c r="N167" s="378">
        <v>58.547999999999995</v>
      </c>
      <c r="O167" s="378">
        <v>35.064</v>
      </c>
      <c r="P167" s="378">
        <v>78.064000000000007</v>
      </c>
      <c r="Q167" s="378">
        <v>46.752000000000002</v>
      </c>
      <c r="R167" s="378"/>
      <c r="S167" s="378"/>
      <c r="T167" s="378"/>
      <c r="U167" s="378"/>
      <c r="V167" s="378"/>
      <c r="W167" s="378"/>
      <c r="X167" s="378"/>
      <c r="Y167" s="378"/>
    </row>
    <row r="168" spans="1:25">
      <c r="A168" s="377">
        <v>161</v>
      </c>
      <c r="B168" s="378">
        <v>48.94</v>
      </c>
      <c r="C168" s="378">
        <v>29.31</v>
      </c>
      <c r="D168" s="378"/>
      <c r="E168" s="378"/>
      <c r="F168" s="378">
        <v>29.36</v>
      </c>
      <c r="G168" s="378">
        <v>17.59</v>
      </c>
      <c r="H168" s="378">
        <v>39.15</v>
      </c>
      <c r="I168" s="378">
        <v>23.45</v>
      </c>
      <c r="J168" s="378">
        <v>97.88</v>
      </c>
      <c r="K168" s="378">
        <v>58.62</v>
      </c>
      <c r="L168" s="378"/>
      <c r="M168" s="378"/>
      <c r="N168" s="378">
        <v>58.727999999999994</v>
      </c>
      <c r="O168" s="378">
        <v>35.171999999999997</v>
      </c>
      <c r="P168" s="378">
        <v>78.304000000000002</v>
      </c>
      <c r="Q168" s="378">
        <v>46.896000000000001</v>
      </c>
      <c r="R168" s="378"/>
      <c r="S168" s="378"/>
      <c r="T168" s="378"/>
      <c r="U168" s="378"/>
      <c r="V168" s="378"/>
      <c r="W168" s="378"/>
      <c r="X168" s="378"/>
      <c r="Y168" s="378"/>
    </row>
    <row r="169" spans="1:25">
      <c r="A169" s="377">
        <v>162</v>
      </c>
      <c r="B169" s="378">
        <v>49.09</v>
      </c>
      <c r="C169" s="378">
        <v>29.39</v>
      </c>
      <c r="D169" s="378"/>
      <c r="E169" s="378"/>
      <c r="F169" s="378">
        <v>29.45</v>
      </c>
      <c r="G169" s="378">
        <v>17.63</v>
      </c>
      <c r="H169" s="378">
        <v>39.270000000000003</v>
      </c>
      <c r="I169" s="378">
        <v>23.51</v>
      </c>
      <c r="J169" s="378">
        <v>98.18</v>
      </c>
      <c r="K169" s="378">
        <v>58.78</v>
      </c>
      <c r="L169" s="378"/>
      <c r="M169" s="378"/>
      <c r="N169" s="378">
        <v>58.908000000000001</v>
      </c>
      <c r="O169" s="378">
        <v>35.268000000000001</v>
      </c>
      <c r="P169" s="378">
        <v>78.544000000000011</v>
      </c>
      <c r="Q169" s="378">
        <v>47.024000000000001</v>
      </c>
      <c r="R169" s="378"/>
      <c r="S169" s="378"/>
      <c r="T169" s="378"/>
      <c r="U169" s="378"/>
      <c r="V169" s="378"/>
      <c r="W169" s="378"/>
      <c r="X169" s="378"/>
      <c r="Y169" s="378"/>
    </row>
    <row r="170" spans="1:25">
      <c r="A170" s="377">
        <v>163</v>
      </c>
      <c r="B170" s="378">
        <v>49.23</v>
      </c>
      <c r="C170" s="378">
        <v>29.48</v>
      </c>
      <c r="D170" s="378"/>
      <c r="E170" s="378"/>
      <c r="F170" s="378">
        <v>29.54</v>
      </c>
      <c r="G170" s="378">
        <v>17.690000000000001</v>
      </c>
      <c r="H170" s="378">
        <v>39.380000000000003</v>
      </c>
      <c r="I170" s="378">
        <v>23.58</v>
      </c>
      <c r="J170" s="378">
        <v>98.46</v>
      </c>
      <c r="K170" s="378">
        <v>58.96</v>
      </c>
      <c r="L170" s="378"/>
      <c r="M170" s="378"/>
      <c r="N170" s="378">
        <v>59.075999999999993</v>
      </c>
      <c r="O170" s="378">
        <v>35.375999999999998</v>
      </c>
      <c r="P170" s="378">
        <v>78.768000000000001</v>
      </c>
      <c r="Q170" s="378">
        <v>47.168000000000006</v>
      </c>
      <c r="R170" s="378"/>
      <c r="S170" s="378"/>
      <c r="T170" s="378"/>
      <c r="U170" s="378"/>
      <c r="V170" s="378"/>
      <c r="W170" s="378"/>
      <c r="X170" s="378"/>
      <c r="Y170" s="378"/>
    </row>
    <row r="171" spans="1:25">
      <c r="A171" s="377">
        <v>164</v>
      </c>
      <c r="B171" s="378">
        <v>49.38</v>
      </c>
      <c r="C171" s="378">
        <v>29.57</v>
      </c>
      <c r="D171" s="378"/>
      <c r="E171" s="378"/>
      <c r="F171" s="378">
        <v>29.63</v>
      </c>
      <c r="G171" s="378">
        <v>17.739999999999998</v>
      </c>
      <c r="H171" s="378">
        <v>39.5</v>
      </c>
      <c r="I171" s="378">
        <v>23.66</v>
      </c>
      <c r="J171" s="378">
        <v>98.76</v>
      </c>
      <c r="K171" s="378">
        <v>59.14</v>
      </c>
      <c r="L171" s="378"/>
      <c r="M171" s="378"/>
      <c r="N171" s="378">
        <v>59.256</v>
      </c>
      <c r="O171" s="378">
        <v>35.484000000000002</v>
      </c>
      <c r="P171" s="378">
        <v>79.00800000000001</v>
      </c>
      <c r="Q171" s="378">
        <v>47.312000000000005</v>
      </c>
      <c r="R171" s="378"/>
      <c r="S171" s="378"/>
      <c r="T171" s="378"/>
      <c r="U171" s="378"/>
      <c r="V171" s="378"/>
      <c r="W171" s="378"/>
      <c r="X171" s="378"/>
      <c r="Y171" s="378"/>
    </row>
    <row r="172" spans="1:25">
      <c r="A172" s="377">
        <v>165</v>
      </c>
      <c r="B172" s="378">
        <v>49.53</v>
      </c>
      <c r="C172" s="378">
        <v>29.66</v>
      </c>
      <c r="D172" s="378"/>
      <c r="E172" s="378"/>
      <c r="F172" s="378">
        <v>29.72</v>
      </c>
      <c r="G172" s="378">
        <v>17.8</v>
      </c>
      <c r="H172" s="378">
        <v>39.619999999999997</v>
      </c>
      <c r="I172" s="378">
        <v>23.73</v>
      </c>
      <c r="J172" s="378">
        <v>99.06</v>
      </c>
      <c r="K172" s="378">
        <v>59.32</v>
      </c>
      <c r="L172" s="378"/>
      <c r="M172" s="378"/>
      <c r="N172" s="378">
        <v>59.436</v>
      </c>
      <c r="O172" s="378">
        <v>35.591999999999999</v>
      </c>
      <c r="P172" s="378">
        <v>79.248000000000005</v>
      </c>
      <c r="Q172" s="378">
        <v>47.456000000000003</v>
      </c>
      <c r="R172" s="378"/>
      <c r="S172" s="378"/>
      <c r="T172" s="378"/>
      <c r="U172" s="378"/>
      <c r="V172" s="378"/>
      <c r="W172" s="378"/>
      <c r="X172" s="378"/>
      <c r="Y172" s="378"/>
    </row>
    <row r="173" spans="1:25">
      <c r="A173" s="377">
        <v>166</v>
      </c>
      <c r="B173" s="378">
        <v>49.68</v>
      </c>
      <c r="C173" s="378">
        <v>29.75</v>
      </c>
      <c r="D173" s="378"/>
      <c r="E173" s="378"/>
      <c r="F173" s="378">
        <v>29.81</v>
      </c>
      <c r="G173" s="378">
        <v>17.850000000000001</v>
      </c>
      <c r="H173" s="378">
        <v>39.74</v>
      </c>
      <c r="I173" s="378">
        <v>23.8</v>
      </c>
      <c r="J173" s="378">
        <v>99.36</v>
      </c>
      <c r="K173" s="378">
        <v>59.5</v>
      </c>
      <c r="L173" s="378"/>
      <c r="M173" s="378"/>
      <c r="N173" s="378">
        <v>59.616</v>
      </c>
      <c r="O173" s="378">
        <v>35.699999999999996</v>
      </c>
      <c r="P173" s="378">
        <v>79.488</v>
      </c>
      <c r="Q173" s="378">
        <v>47.6</v>
      </c>
      <c r="R173" s="378"/>
      <c r="S173" s="378"/>
      <c r="T173" s="378"/>
      <c r="U173" s="378"/>
      <c r="V173" s="378"/>
      <c r="W173" s="378"/>
      <c r="X173" s="378"/>
      <c r="Y173" s="378"/>
    </row>
    <row r="174" spans="1:25">
      <c r="A174" s="377">
        <v>167</v>
      </c>
      <c r="B174" s="378">
        <v>49.83</v>
      </c>
      <c r="C174" s="378">
        <v>29.83</v>
      </c>
      <c r="D174" s="378"/>
      <c r="E174" s="378"/>
      <c r="F174" s="378">
        <v>29.9</v>
      </c>
      <c r="G174" s="378">
        <v>17.899999999999999</v>
      </c>
      <c r="H174" s="378">
        <v>39.86</v>
      </c>
      <c r="I174" s="378">
        <v>23.86</v>
      </c>
      <c r="J174" s="378">
        <v>99.66</v>
      </c>
      <c r="K174" s="378">
        <v>59.66</v>
      </c>
      <c r="L174" s="378"/>
      <c r="M174" s="378"/>
      <c r="N174" s="378">
        <v>59.795999999999992</v>
      </c>
      <c r="O174" s="378">
        <v>35.795999999999999</v>
      </c>
      <c r="P174" s="378">
        <v>79.728000000000009</v>
      </c>
      <c r="Q174" s="378">
        <v>47.728000000000002</v>
      </c>
      <c r="R174" s="378"/>
      <c r="S174" s="378"/>
      <c r="T174" s="378"/>
      <c r="U174" s="378"/>
      <c r="V174" s="378"/>
      <c r="W174" s="378"/>
      <c r="X174" s="378"/>
      <c r="Y174" s="378"/>
    </row>
    <row r="175" spans="1:25">
      <c r="A175" s="377">
        <v>168</v>
      </c>
      <c r="B175" s="378">
        <v>49.98</v>
      </c>
      <c r="C175" s="378">
        <v>29.92</v>
      </c>
      <c r="D175" s="378"/>
      <c r="E175" s="378"/>
      <c r="F175" s="378">
        <v>29.99</v>
      </c>
      <c r="G175" s="378">
        <v>17.95</v>
      </c>
      <c r="H175" s="378">
        <v>39.979999999999997</v>
      </c>
      <c r="I175" s="378">
        <v>23.94</v>
      </c>
      <c r="J175" s="378">
        <v>99.96</v>
      </c>
      <c r="K175" s="378">
        <v>59.84</v>
      </c>
      <c r="L175" s="378"/>
      <c r="M175" s="378"/>
      <c r="N175" s="378">
        <v>59.975999999999992</v>
      </c>
      <c r="O175" s="378">
        <v>35.904000000000003</v>
      </c>
      <c r="P175" s="378">
        <v>79.968000000000004</v>
      </c>
      <c r="Q175" s="378">
        <v>47.872000000000007</v>
      </c>
      <c r="R175" s="378"/>
      <c r="S175" s="378"/>
      <c r="T175" s="378"/>
      <c r="U175" s="378"/>
      <c r="V175" s="378"/>
      <c r="W175" s="378"/>
      <c r="X175" s="378"/>
      <c r="Y175" s="378"/>
    </row>
    <row r="176" spans="1:25">
      <c r="A176" s="377">
        <v>169</v>
      </c>
      <c r="B176" s="378">
        <v>50.13</v>
      </c>
      <c r="C176" s="378">
        <v>30.01</v>
      </c>
      <c r="D176" s="378"/>
      <c r="E176" s="378"/>
      <c r="F176" s="378">
        <v>30.08</v>
      </c>
      <c r="G176" s="378">
        <v>18.010000000000002</v>
      </c>
      <c r="H176" s="378">
        <v>40.1</v>
      </c>
      <c r="I176" s="378">
        <v>24.01</v>
      </c>
      <c r="J176" s="378">
        <v>100.26</v>
      </c>
      <c r="K176" s="378">
        <v>60.02</v>
      </c>
      <c r="L176" s="378"/>
      <c r="M176" s="378"/>
      <c r="N176" s="378">
        <v>60.155999999999999</v>
      </c>
      <c r="O176" s="378">
        <v>36.012</v>
      </c>
      <c r="P176" s="378">
        <v>80.208000000000013</v>
      </c>
      <c r="Q176" s="378">
        <v>48.016000000000005</v>
      </c>
      <c r="R176" s="378"/>
      <c r="S176" s="378"/>
      <c r="T176" s="378"/>
      <c r="U176" s="378"/>
      <c r="V176" s="378"/>
      <c r="W176" s="378"/>
      <c r="X176" s="378"/>
      <c r="Y176" s="378"/>
    </row>
    <row r="177" spans="1:25">
      <c r="A177" s="377">
        <v>170</v>
      </c>
      <c r="B177" s="378">
        <v>50.28</v>
      </c>
      <c r="C177" s="378">
        <v>30.1</v>
      </c>
      <c r="D177" s="378"/>
      <c r="E177" s="378"/>
      <c r="F177" s="378">
        <v>30.17</v>
      </c>
      <c r="G177" s="378">
        <v>18.059999999999999</v>
      </c>
      <c r="H177" s="378">
        <v>40.22</v>
      </c>
      <c r="I177" s="378">
        <v>24.08</v>
      </c>
      <c r="J177" s="378">
        <v>100.56</v>
      </c>
      <c r="K177" s="378">
        <v>60.2</v>
      </c>
      <c r="L177" s="378"/>
      <c r="M177" s="378"/>
      <c r="N177" s="378">
        <v>60.335999999999999</v>
      </c>
      <c r="O177" s="378">
        <v>36.119999999999997</v>
      </c>
      <c r="P177" s="378">
        <v>80.448000000000008</v>
      </c>
      <c r="Q177" s="378">
        <v>48.160000000000004</v>
      </c>
      <c r="R177" s="378"/>
      <c r="S177" s="378"/>
      <c r="T177" s="378"/>
      <c r="U177" s="378"/>
      <c r="V177" s="378"/>
      <c r="W177" s="378"/>
      <c r="X177" s="378"/>
      <c r="Y177" s="378"/>
    </row>
    <row r="178" spans="1:25">
      <c r="A178" s="377">
        <v>171</v>
      </c>
      <c r="B178" s="378">
        <v>50.43</v>
      </c>
      <c r="C178" s="378">
        <v>30.19</v>
      </c>
      <c r="D178" s="378"/>
      <c r="E178" s="378"/>
      <c r="F178" s="378">
        <v>30.26</v>
      </c>
      <c r="G178" s="378">
        <v>18.11</v>
      </c>
      <c r="H178" s="378">
        <v>40.340000000000003</v>
      </c>
      <c r="I178" s="378">
        <v>24.15</v>
      </c>
      <c r="J178" s="378">
        <v>100.86</v>
      </c>
      <c r="K178" s="378">
        <v>60.38</v>
      </c>
      <c r="L178" s="378"/>
      <c r="M178" s="378"/>
      <c r="N178" s="378">
        <v>60.515999999999998</v>
      </c>
      <c r="O178" s="378">
        <v>36.228000000000002</v>
      </c>
      <c r="P178" s="378">
        <v>80.688000000000002</v>
      </c>
      <c r="Q178" s="378">
        <v>48.304000000000002</v>
      </c>
      <c r="R178" s="378"/>
      <c r="S178" s="378"/>
      <c r="T178" s="378"/>
      <c r="U178" s="378"/>
      <c r="V178" s="378"/>
      <c r="W178" s="378"/>
      <c r="X178" s="378"/>
      <c r="Y178" s="378"/>
    </row>
    <row r="179" spans="1:25">
      <c r="A179" s="377">
        <v>172</v>
      </c>
      <c r="B179" s="378">
        <v>50.58</v>
      </c>
      <c r="C179" s="378">
        <v>30.27</v>
      </c>
      <c r="D179" s="378"/>
      <c r="E179" s="378"/>
      <c r="F179" s="378">
        <v>30.35</v>
      </c>
      <c r="G179" s="378">
        <v>18.16</v>
      </c>
      <c r="H179" s="378">
        <v>40.46</v>
      </c>
      <c r="I179" s="378">
        <v>24.22</v>
      </c>
      <c r="J179" s="378">
        <v>101.16</v>
      </c>
      <c r="K179" s="378">
        <v>60.54</v>
      </c>
      <c r="L179" s="378"/>
      <c r="M179" s="378"/>
      <c r="N179" s="378">
        <v>60.695999999999998</v>
      </c>
      <c r="O179" s="378">
        <v>36.323999999999998</v>
      </c>
      <c r="P179" s="378">
        <v>80.927999999999997</v>
      </c>
      <c r="Q179" s="378">
        <v>48.432000000000002</v>
      </c>
      <c r="R179" s="378"/>
      <c r="S179" s="378"/>
      <c r="T179" s="378"/>
      <c r="U179" s="378"/>
      <c r="V179" s="378"/>
      <c r="W179" s="378"/>
      <c r="X179" s="378"/>
      <c r="Y179" s="378"/>
    </row>
    <row r="180" spans="1:25">
      <c r="A180" s="377">
        <v>173</v>
      </c>
      <c r="B180" s="378">
        <v>50.73</v>
      </c>
      <c r="C180" s="378">
        <v>30.36</v>
      </c>
      <c r="D180" s="378"/>
      <c r="E180" s="378"/>
      <c r="F180" s="378">
        <v>30.44</v>
      </c>
      <c r="G180" s="378">
        <v>18.22</v>
      </c>
      <c r="H180" s="378">
        <v>40.58</v>
      </c>
      <c r="I180" s="378">
        <v>24.29</v>
      </c>
      <c r="J180" s="378">
        <v>101.46</v>
      </c>
      <c r="K180" s="378">
        <v>60.72</v>
      </c>
      <c r="L180" s="378"/>
      <c r="M180" s="378"/>
      <c r="N180" s="378">
        <v>60.875999999999991</v>
      </c>
      <c r="O180" s="378">
        <v>36.431999999999995</v>
      </c>
      <c r="P180" s="378">
        <v>81.168000000000006</v>
      </c>
      <c r="Q180" s="378">
        <v>48.576000000000001</v>
      </c>
      <c r="R180" s="378"/>
      <c r="S180" s="378"/>
      <c r="T180" s="378"/>
      <c r="U180" s="378"/>
      <c r="V180" s="378"/>
      <c r="W180" s="378"/>
      <c r="X180" s="378"/>
      <c r="Y180" s="378"/>
    </row>
    <row r="181" spans="1:25">
      <c r="A181" s="377">
        <v>174</v>
      </c>
      <c r="B181" s="378">
        <v>50.88</v>
      </c>
      <c r="C181" s="378">
        <v>30.45</v>
      </c>
      <c r="D181" s="378"/>
      <c r="E181" s="378"/>
      <c r="F181" s="378">
        <v>30.53</v>
      </c>
      <c r="G181" s="378">
        <v>18.27</v>
      </c>
      <c r="H181" s="378">
        <v>40.700000000000003</v>
      </c>
      <c r="I181" s="378">
        <v>24.36</v>
      </c>
      <c r="J181" s="378">
        <v>101.76</v>
      </c>
      <c r="K181" s="378">
        <v>60.9</v>
      </c>
      <c r="L181" s="378"/>
      <c r="M181" s="378"/>
      <c r="N181" s="378">
        <v>61.055999999999997</v>
      </c>
      <c r="O181" s="378">
        <v>36.54</v>
      </c>
      <c r="P181" s="378">
        <v>81.408000000000015</v>
      </c>
      <c r="Q181" s="378">
        <v>48.72</v>
      </c>
      <c r="R181" s="378"/>
      <c r="S181" s="378"/>
      <c r="T181" s="378"/>
      <c r="U181" s="378"/>
      <c r="V181" s="378"/>
      <c r="W181" s="378"/>
      <c r="X181" s="378"/>
      <c r="Y181" s="378"/>
    </row>
    <row r="182" spans="1:25">
      <c r="A182" s="377">
        <v>175</v>
      </c>
      <c r="B182" s="378">
        <v>51.02</v>
      </c>
      <c r="C182" s="378">
        <v>30.54</v>
      </c>
      <c r="D182" s="378"/>
      <c r="E182" s="378"/>
      <c r="F182" s="378">
        <v>30.61</v>
      </c>
      <c r="G182" s="378">
        <v>18.32</v>
      </c>
      <c r="H182" s="378">
        <v>40.82</v>
      </c>
      <c r="I182" s="378">
        <v>24.43</v>
      </c>
      <c r="J182" s="378">
        <v>102.04</v>
      </c>
      <c r="K182" s="378">
        <v>61.08</v>
      </c>
      <c r="L182" s="378"/>
      <c r="M182" s="378"/>
      <c r="N182" s="378">
        <v>61.224000000000004</v>
      </c>
      <c r="O182" s="378">
        <v>36.647999999999996</v>
      </c>
      <c r="P182" s="378">
        <v>81.632000000000005</v>
      </c>
      <c r="Q182" s="378">
        <v>48.864000000000004</v>
      </c>
      <c r="R182" s="378"/>
      <c r="S182" s="378"/>
      <c r="T182" s="378"/>
      <c r="U182" s="378"/>
      <c r="V182" s="378"/>
      <c r="W182" s="378"/>
      <c r="X182" s="378"/>
      <c r="Y182" s="378"/>
    </row>
    <row r="183" spans="1:25">
      <c r="A183" s="377">
        <v>176</v>
      </c>
      <c r="B183" s="378">
        <v>51.17</v>
      </c>
      <c r="C183" s="378">
        <v>30.63</v>
      </c>
      <c r="D183" s="378"/>
      <c r="E183" s="378"/>
      <c r="F183" s="378">
        <v>30.7</v>
      </c>
      <c r="G183" s="378">
        <v>18.38</v>
      </c>
      <c r="H183" s="378">
        <v>40.94</v>
      </c>
      <c r="I183" s="378">
        <v>24.5</v>
      </c>
      <c r="J183" s="378">
        <v>102.34</v>
      </c>
      <c r="K183" s="378">
        <v>61.26</v>
      </c>
      <c r="L183" s="378"/>
      <c r="M183" s="378"/>
      <c r="N183" s="378">
        <v>61.403999999999996</v>
      </c>
      <c r="O183" s="378">
        <v>36.756</v>
      </c>
      <c r="P183" s="378">
        <v>81.872000000000014</v>
      </c>
      <c r="Q183" s="378">
        <v>49.008000000000003</v>
      </c>
      <c r="R183" s="378"/>
      <c r="S183" s="378"/>
      <c r="T183" s="378"/>
      <c r="U183" s="378"/>
      <c r="V183" s="378"/>
      <c r="W183" s="378"/>
      <c r="X183" s="378"/>
      <c r="Y183" s="378"/>
    </row>
    <row r="184" spans="1:25">
      <c r="A184" s="377">
        <v>177</v>
      </c>
      <c r="B184" s="378">
        <v>51.32</v>
      </c>
      <c r="C184" s="378">
        <v>30.71</v>
      </c>
      <c r="D184" s="378"/>
      <c r="E184" s="378"/>
      <c r="F184" s="378">
        <v>30.79</v>
      </c>
      <c r="G184" s="378">
        <v>18.43</v>
      </c>
      <c r="H184" s="378">
        <v>41.06</v>
      </c>
      <c r="I184" s="378">
        <v>24.57</v>
      </c>
      <c r="J184" s="378">
        <v>102.64</v>
      </c>
      <c r="K184" s="378">
        <v>61.42</v>
      </c>
      <c r="L184" s="378"/>
      <c r="M184" s="378"/>
      <c r="N184" s="378">
        <v>61.583999999999996</v>
      </c>
      <c r="O184" s="378">
        <v>36.851999999999997</v>
      </c>
      <c r="P184" s="378">
        <v>82.112000000000009</v>
      </c>
      <c r="Q184" s="378">
        <v>49.136000000000003</v>
      </c>
      <c r="R184" s="378"/>
      <c r="S184" s="378"/>
      <c r="T184" s="378"/>
      <c r="U184" s="378"/>
      <c r="V184" s="378"/>
      <c r="W184" s="378"/>
      <c r="X184" s="378"/>
      <c r="Y184" s="378"/>
    </row>
    <row r="185" spans="1:25">
      <c r="A185" s="377">
        <v>178</v>
      </c>
      <c r="B185" s="378">
        <v>51.47</v>
      </c>
      <c r="C185" s="378">
        <v>30.8</v>
      </c>
      <c r="D185" s="378"/>
      <c r="E185" s="378"/>
      <c r="F185" s="378">
        <v>30.88</v>
      </c>
      <c r="G185" s="378">
        <v>18.48</v>
      </c>
      <c r="H185" s="378">
        <v>41.18</v>
      </c>
      <c r="I185" s="378">
        <v>24.64</v>
      </c>
      <c r="J185" s="378">
        <v>102.94</v>
      </c>
      <c r="K185" s="378">
        <v>61.6</v>
      </c>
      <c r="L185" s="378"/>
      <c r="M185" s="378"/>
      <c r="N185" s="378">
        <v>61.763999999999996</v>
      </c>
      <c r="O185" s="378">
        <v>36.96</v>
      </c>
      <c r="P185" s="378">
        <v>82.352000000000004</v>
      </c>
      <c r="Q185" s="378">
        <v>49.28</v>
      </c>
      <c r="R185" s="378"/>
      <c r="S185" s="378"/>
      <c r="T185" s="378"/>
      <c r="U185" s="378"/>
      <c r="V185" s="378"/>
      <c r="W185" s="378"/>
      <c r="X185" s="378"/>
      <c r="Y185" s="378"/>
    </row>
    <row r="186" spans="1:25">
      <c r="A186" s="377">
        <v>179</v>
      </c>
      <c r="B186" s="378">
        <v>51.62</v>
      </c>
      <c r="C186" s="378">
        <v>30.89</v>
      </c>
      <c r="D186" s="378"/>
      <c r="E186" s="378"/>
      <c r="F186" s="378">
        <v>30.97</v>
      </c>
      <c r="G186" s="378">
        <v>18.53</v>
      </c>
      <c r="H186" s="378">
        <v>41.3</v>
      </c>
      <c r="I186" s="378">
        <v>24.71</v>
      </c>
      <c r="J186" s="378">
        <v>103.24</v>
      </c>
      <c r="K186" s="378">
        <v>61.78</v>
      </c>
      <c r="L186" s="378"/>
      <c r="M186" s="378"/>
      <c r="N186" s="378">
        <v>61.943999999999996</v>
      </c>
      <c r="O186" s="378">
        <v>37.067999999999998</v>
      </c>
      <c r="P186" s="378">
        <v>82.591999999999999</v>
      </c>
      <c r="Q186" s="378">
        <v>49.424000000000007</v>
      </c>
      <c r="R186" s="378"/>
      <c r="S186" s="378"/>
      <c r="T186" s="378"/>
      <c r="U186" s="378"/>
      <c r="V186" s="378"/>
      <c r="W186" s="378"/>
      <c r="X186" s="378"/>
      <c r="Y186" s="378"/>
    </row>
    <row r="187" spans="1:25">
      <c r="A187" s="377">
        <v>180</v>
      </c>
      <c r="B187" s="378">
        <v>51.77</v>
      </c>
      <c r="C187" s="378">
        <v>30.98</v>
      </c>
      <c r="D187" s="378"/>
      <c r="E187" s="378"/>
      <c r="F187" s="378">
        <v>31.06</v>
      </c>
      <c r="G187" s="378">
        <v>18.59</v>
      </c>
      <c r="H187" s="378">
        <v>41.42</v>
      </c>
      <c r="I187" s="378">
        <v>24.78</v>
      </c>
      <c r="J187" s="378">
        <v>103.54</v>
      </c>
      <c r="K187" s="378">
        <v>61.96</v>
      </c>
      <c r="L187" s="378"/>
      <c r="M187" s="378"/>
      <c r="N187" s="378">
        <v>62.124000000000002</v>
      </c>
      <c r="O187" s="378">
        <v>37.176000000000002</v>
      </c>
      <c r="P187" s="378">
        <v>82.832000000000008</v>
      </c>
      <c r="Q187" s="378">
        <v>49.568000000000005</v>
      </c>
      <c r="R187" s="378"/>
      <c r="S187" s="378"/>
      <c r="T187" s="378"/>
      <c r="U187" s="378"/>
      <c r="V187" s="378"/>
      <c r="W187" s="378"/>
      <c r="X187" s="378"/>
      <c r="Y187" s="378"/>
    </row>
    <row r="188" spans="1:25">
      <c r="A188" s="377">
        <v>181</v>
      </c>
      <c r="B188" s="378">
        <v>51.92</v>
      </c>
      <c r="C188" s="378">
        <v>31.07</v>
      </c>
      <c r="D188" s="378"/>
      <c r="E188" s="378"/>
      <c r="F188" s="378">
        <v>31.15</v>
      </c>
      <c r="G188" s="378">
        <v>18.64</v>
      </c>
      <c r="H188" s="378">
        <v>41.54</v>
      </c>
      <c r="I188" s="378">
        <v>24.86</v>
      </c>
      <c r="J188" s="378">
        <v>103.84</v>
      </c>
      <c r="K188" s="378">
        <v>62.14</v>
      </c>
      <c r="L188" s="378"/>
      <c r="M188" s="378"/>
      <c r="N188" s="378">
        <v>62.304000000000002</v>
      </c>
      <c r="O188" s="378">
        <v>37.283999999999999</v>
      </c>
      <c r="P188" s="378">
        <v>83.072000000000003</v>
      </c>
      <c r="Q188" s="378">
        <v>49.712000000000003</v>
      </c>
      <c r="R188" s="378"/>
      <c r="S188" s="378"/>
      <c r="T188" s="378"/>
      <c r="U188" s="378"/>
      <c r="V188" s="378"/>
      <c r="W188" s="378"/>
      <c r="X188" s="378"/>
      <c r="Y188" s="378"/>
    </row>
    <row r="189" spans="1:25">
      <c r="A189" s="377">
        <v>182</v>
      </c>
      <c r="B189" s="378">
        <v>52.07</v>
      </c>
      <c r="C189" s="378">
        <v>31.15</v>
      </c>
      <c r="D189" s="378"/>
      <c r="E189" s="378"/>
      <c r="F189" s="378">
        <v>31.24</v>
      </c>
      <c r="G189" s="378">
        <v>18.690000000000001</v>
      </c>
      <c r="H189" s="378">
        <v>41.66</v>
      </c>
      <c r="I189" s="378">
        <v>24.92</v>
      </c>
      <c r="J189" s="378">
        <v>104.14</v>
      </c>
      <c r="K189" s="378">
        <v>62.3</v>
      </c>
      <c r="L189" s="378"/>
      <c r="M189" s="378"/>
      <c r="N189" s="378">
        <v>62.483999999999995</v>
      </c>
      <c r="O189" s="378">
        <v>37.379999999999995</v>
      </c>
      <c r="P189" s="378">
        <v>83.312000000000012</v>
      </c>
      <c r="Q189" s="378">
        <v>49.84</v>
      </c>
      <c r="R189" s="378"/>
      <c r="S189" s="378"/>
      <c r="T189" s="378"/>
      <c r="U189" s="378"/>
      <c r="V189" s="378"/>
      <c r="W189" s="378"/>
      <c r="X189" s="378"/>
      <c r="Y189" s="378"/>
    </row>
    <row r="190" spans="1:25">
      <c r="A190" s="377">
        <v>183</v>
      </c>
      <c r="B190" s="378">
        <v>52.22</v>
      </c>
      <c r="C190" s="378">
        <v>31.24</v>
      </c>
      <c r="D190" s="378"/>
      <c r="E190" s="378"/>
      <c r="F190" s="378">
        <v>31.33</v>
      </c>
      <c r="G190" s="378">
        <v>18.739999999999998</v>
      </c>
      <c r="H190" s="378">
        <v>41.78</v>
      </c>
      <c r="I190" s="378">
        <v>24.99</v>
      </c>
      <c r="J190" s="378">
        <v>104.44</v>
      </c>
      <c r="K190" s="378">
        <v>62.48</v>
      </c>
      <c r="L190" s="378"/>
      <c r="M190" s="378"/>
      <c r="N190" s="378">
        <v>62.663999999999994</v>
      </c>
      <c r="O190" s="378">
        <v>37.488</v>
      </c>
      <c r="P190" s="378">
        <v>83.552000000000007</v>
      </c>
      <c r="Q190" s="378">
        <v>49.984000000000002</v>
      </c>
      <c r="R190" s="378"/>
      <c r="S190" s="378"/>
      <c r="T190" s="378"/>
      <c r="U190" s="378"/>
      <c r="V190" s="378"/>
      <c r="W190" s="378"/>
      <c r="X190" s="378"/>
      <c r="Y190" s="378"/>
    </row>
    <row r="191" spans="1:25">
      <c r="A191" s="377">
        <v>184</v>
      </c>
      <c r="B191" s="378">
        <v>52.37</v>
      </c>
      <c r="C191" s="378">
        <v>31.33</v>
      </c>
      <c r="D191" s="378"/>
      <c r="E191" s="378"/>
      <c r="F191" s="378">
        <v>31.42</v>
      </c>
      <c r="G191" s="378">
        <v>18.8</v>
      </c>
      <c r="H191" s="378">
        <v>41.9</v>
      </c>
      <c r="I191" s="378">
        <v>25.06</v>
      </c>
      <c r="J191" s="378">
        <v>104.74</v>
      </c>
      <c r="K191" s="378">
        <v>62.66</v>
      </c>
      <c r="L191" s="378"/>
      <c r="M191" s="378"/>
      <c r="N191" s="378">
        <v>62.843999999999994</v>
      </c>
      <c r="O191" s="378">
        <v>37.595999999999997</v>
      </c>
      <c r="P191" s="378">
        <v>83.792000000000002</v>
      </c>
      <c r="Q191" s="378">
        <v>50.128</v>
      </c>
      <c r="R191" s="378"/>
      <c r="S191" s="378"/>
      <c r="T191" s="378"/>
      <c r="U191" s="378"/>
      <c r="V191" s="378"/>
      <c r="W191" s="378"/>
      <c r="X191" s="378"/>
      <c r="Y191" s="378"/>
    </row>
    <row r="192" spans="1:25">
      <c r="A192" s="377">
        <v>185</v>
      </c>
      <c r="B192" s="378">
        <v>52.52</v>
      </c>
      <c r="C192" s="378">
        <v>31.42</v>
      </c>
      <c r="D192" s="378"/>
      <c r="E192" s="378"/>
      <c r="F192" s="378">
        <v>31.51</v>
      </c>
      <c r="G192" s="378">
        <v>18.850000000000001</v>
      </c>
      <c r="H192" s="378">
        <v>42.02</v>
      </c>
      <c r="I192" s="378">
        <v>25.14</v>
      </c>
      <c r="J192" s="378">
        <v>105.04</v>
      </c>
      <c r="K192" s="378">
        <v>62.84</v>
      </c>
      <c r="L192" s="378"/>
      <c r="M192" s="378"/>
      <c r="N192" s="378">
        <v>63.024000000000001</v>
      </c>
      <c r="O192" s="378">
        <v>37.704000000000001</v>
      </c>
      <c r="P192" s="378">
        <v>84.032000000000011</v>
      </c>
      <c r="Q192" s="378">
        <v>50.272000000000006</v>
      </c>
      <c r="R192" s="378"/>
      <c r="S192" s="378"/>
      <c r="T192" s="378"/>
      <c r="U192" s="378"/>
      <c r="V192" s="378"/>
      <c r="W192" s="378"/>
      <c r="X192" s="378"/>
      <c r="Y192" s="378"/>
    </row>
    <row r="193" spans="1:25">
      <c r="A193" s="377">
        <v>186</v>
      </c>
      <c r="B193" s="378">
        <v>52.67</v>
      </c>
      <c r="C193" s="378">
        <v>31.51</v>
      </c>
      <c r="D193" s="378"/>
      <c r="E193" s="378"/>
      <c r="F193" s="378">
        <v>31.6</v>
      </c>
      <c r="G193" s="378">
        <v>18.91</v>
      </c>
      <c r="H193" s="378">
        <v>42.14</v>
      </c>
      <c r="I193" s="378">
        <v>25.21</v>
      </c>
      <c r="J193" s="378">
        <v>105.34</v>
      </c>
      <c r="K193" s="378">
        <v>63.02</v>
      </c>
      <c r="L193" s="378"/>
      <c r="M193" s="378"/>
      <c r="N193" s="378">
        <v>63.204000000000001</v>
      </c>
      <c r="O193" s="378">
        <v>37.811999999999998</v>
      </c>
      <c r="P193" s="378">
        <v>84.272000000000006</v>
      </c>
      <c r="Q193" s="378">
        <v>50.416000000000004</v>
      </c>
      <c r="R193" s="378"/>
      <c r="S193" s="378"/>
      <c r="T193" s="378"/>
      <c r="U193" s="378"/>
      <c r="V193" s="378"/>
      <c r="W193" s="378"/>
      <c r="X193" s="378"/>
      <c r="Y193" s="378"/>
    </row>
    <row r="194" spans="1:25">
      <c r="A194" s="377">
        <v>187</v>
      </c>
      <c r="B194" s="378">
        <v>52.82</v>
      </c>
      <c r="C194" s="378">
        <v>31.59</v>
      </c>
      <c r="D194" s="378"/>
      <c r="E194" s="378"/>
      <c r="F194" s="378">
        <v>31.69</v>
      </c>
      <c r="G194" s="378">
        <v>18.95</v>
      </c>
      <c r="H194" s="378">
        <v>42.26</v>
      </c>
      <c r="I194" s="378">
        <v>25.27</v>
      </c>
      <c r="J194" s="378">
        <v>105.64</v>
      </c>
      <c r="K194" s="378">
        <v>63.18</v>
      </c>
      <c r="L194" s="378"/>
      <c r="M194" s="378"/>
      <c r="N194" s="378">
        <v>63.384</v>
      </c>
      <c r="O194" s="378">
        <v>37.908000000000001</v>
      </c>
      <c r="P194" s="378">
        <v>84.512</v>
      </c>
      <c r="Q194" s="378">
        <v>50.544000000000004</v>
      </c>
      <c r="R194" s="378"/>
      <c r="S194" s="378"/>
      <c r="T194" s="378"/>
      <c r="U194" s="378"/>
      <c r="V194" s="378"/>
      <c r="W194" s="378"/>
      <c r="X194" s="378"/>
      <c r="Y194" s="378"/>
    </row>
    <row r="195" spans="1:25">
      <c r="A195" s="377">
        <v>188</v>
      </c>
      <c r="B195" s="378">
        <v>52.96</v>
      </c>
      <c r="C195" s="378">
        <v>31.68</v>
      </c>
      <c r="D195" s="378"/>
      <c r="E195" s="378"/>
      <c r="F195" s="378">
        <v>31.78</v>
      </c>
      <c r="G195" s="378">
        <v>19.010000000000002</v>
      </c>
      <c r="H195" s="378">
        <v>42.37</v>
      </c>
      <c r="I195" s="378">
        <v>25.34</v>
      </c>
      <c r="J195" s="378">
        <v>105.92</v>
      </c>
      <c r="K195" s="378">
        <v>63.36</v>
      </c>
      <c r="L195" s="378"/>
      <c r="M195" s="378"/>
      <c r="N195" s="378">
        <v>63.552</v>
      </c>
      <c r="O195" s="378">
        <v>38.015999999999998</v>
      </c>
      <c r="P195" s="378">
        <v>84.736000000000004</v>
      </c>
      <c r="Q195" s="378">
        <v>50.688000000000002</v>
      </c>
      <c r="R195" s="378"/>
      <c r="S195" s="378"/>
      <c r="T195" s="378"/>
      <c r="U195" s="378"/>
      <c r="V195" s="378"/>
      <c r="W195" s="378"/>
      <c r="X195" s="378"/>
      <c r="Y195" s="378"/>
    </row>
    <row r="196" spans="1:25">
      <c r="A196" s="377">
        <v>189</v>
      </c>
      <c r="B196" s="378">
        <v>53.11</v>
      </c>
      <c r="C196" s="378">
        <v>31.77</v>
      </c>
      <c r="D196" s="378"/>
      <c r="E196" s="378"/>
      <c r="F196" s="378">
        <v>31.87</v>
      </c>
      <c r="G196" s="378">
        <v>19.059999999999999</v>
      </c>
      <c r="H196" s="378">
        <v>42.49</v>
      </c>
      <c r="I196" s="378">
        <v>25.42</v>
      </c>
      <c r="J196" s="378">
        <v>106.22</v>
      </c>
      <c r="K196" s="378">
        <v>63.54</v>
      </c>
      <c r="L196" s="378"/>
      <c r="M196" s="378"/>
      <c r="N196" s="378">
        <v>63.731999999999999</v>
      </c>
      <c r="O196" s="378">
        <v>38.123999999999995</v>
      </c>
      <c r="P196" s="378">
        <v>84.975999999999999</v>
      </c>
      <c r="Q196" s="378">
        <v>50.832000000000001</v>
      </c>
      <c r="R196" s="378"/>
      <c r="S196" s="378"/>
      <c r="T196" s="378"/>
      <c r="U196" s="378"/>
      <c r="V196" s="378"/>
      <c r="W196" s="378"/>
      <c r="X196" s="378"/>
      <c r="Y196" s="378"/>
    </row>
    <row r="197" spans="1:25">
      <c r="A197" s="377">
        <v>190</v>
      </c>
      <c r="B197" s="378">
        <v>53.26</v>
      </c>
      <c r="C197" s="378">
        <v>31.86</v>
      </c>
      <c r="D197" s="378"/>
      <c r="E197" s="378"/>
      <c r="F197" s="378">
        <v>31.96</v>
      </c>
      <c r="G197" s="378">
        <v>19.12</v>
      </c>
      <c r="H197" s="378">
        <v>42.61</v>
      </c>
      <c r="I197" s="378">
        <v>25.49</v>
      </c>
      <c r="J197" s="378">
        <v>106.52</v>
      </c>
      <c r="K197" s="378">
        <v>63.72</v>
      </c>
      <c r="L197" s="378"/>
      <c r="M197" s="378"/>
      <c r="N197" s="378">
        <v>63.911999999999992</v>
      </c>
      <c r="O197" s="378">
        <v>38.231999999999999</v>
      </c>
      <c r="P197" s="378">
        <v>85.216000000000008</v>
      </c>
      <c r="Q197" s="378">
        <v>50.975999999999999</v>
      </c>
      <c r="R197" s="378"/>
      <c r="S197" s="378"/>
      <c r="T197" s="378"/>
      <c r="U197" s="378"/>
      <c r="V197" s="378"/>
      <c r="W197" s="378"/>
      <c r="X197" s="378"/>
      <c r="Y197" s="378"/>
    </row>
    <row r="198" spans="1:25">
      <c r="A198" s="377">
        <v>191</v>
      </c>
      <c r="B198" s="378">
        <v>53.41</v>
      </c>
      <c r="C198" s="378">
        <v>31.95</v>
      </c>
      <c r="D198" s="378"/>
      <c r="E198" s="378"/>
      <c r="F198" s="378">
        <v>32.049999999999997</v>
      </c>
      <c r="G198" s="378">
        <v>19.170000000000002</v>
      </c>
      <c r="H198" s="378">
        <v>42.73</v>
      </c>
      <c r="I198" s="378">
        <v>25.56</v>
      </c>
      <c r="J198" s="378">
        <v>106.82</v>
      </c>
      <c r="K198" s="378">
        <v>63.9</v>
      </c>
      <c r="L198" s="378"/>
      <c r="M198" s="378"/>
      <c r="N198" s="378">
        <v>64.091999999999999</v>
      </c>
      <c r="O198" s="378">
        <v>38.339999999999996</v>
      </c>
      <c r="P198" s="378">
        <v>85.456000000000003</v>
      </c>
      <c r="Q198" s="378">
        <v>51.120000000000005</v>
      </c>
      <c r="R198" s="378"/>
      <c r="S198" s="378"/>
      <c r="T198" s="378"/>
      <c r="U198" s="378"/>
      <c r="V198" s="378"/>
      <c r="W198" s="378"/>
      <c r="X198" s="378"/>
      <c r="Y198" s="378"/>
    </row>
    <row r="199" spans="1:25">
      <c r="A199" s="377">
        <v>192</v>
      </c>
      <c r="B199" s="378">
        <v>53.56</v>
      </c>
      <c r="C199" s="378">
        <v>32.03</v>
      </c>
      <c r="D199" s="378"/>
      <c r="E199" s="378"/>
      <c r="F199" s="378">
        <v>32.14</v>
      </c>
      <c r="G199" s="378">
        <v>19.22</v>
      </c>
      <c r="H199" s="378">
        <v>42.85</v>
      </c>
      <c r="I199" s="378">
        <v>25.62</v>
      </c>
      <c r="J199" s="378">
        <v>107.12</v>
      </c>
      <c r="K199" s="378">
        <v>64.06</v>
      </c>
      <c r="L199" s="378"/>
      <c r="M199" s="378"/>
      <c r="N199" s="378">
        <v>64.272000000000006</v>
      </c>
      <c r="O199" s="378">
        <v>38.436</v>
      </c>
      <c r="P199" s="378">
        <v>85.696000000000012</v>
      </c>
      <c r="Q199" s="378">
        <v>51.248000000000005</v>
      </c>
      <c r="R199" s="378"/>
      <c r="S199" s="378"/>
      <c r="T199" s="378"/>
      <c r="U199" s="378"/>
      <c r="V199" s="378"/>
      <c r="W199" s="378"/>
      <c r="X199" s="378"/>
      <c r="Y199" s="378"/>
    </row>
    <row r="200" spans="1:25">
      <c r="A200" s="377">
        <v>193</v>
      </c>
      <c r="B200" s="378">
        <v>53.71</v>
      </c>
      <c r="C200" s="378">
        <v>32.119999999999997</v>
      </c>
      <c r="D200" s="378"/>
      <c r="E200" s="378"/>
      <c r="F200" s="378">
        <v>32.229999999999997</v>
      </c>
      <c r="G200" s="378">
        <v>19.27</v>
      </c>
      <c r="H200" s="378">
        <v>42.97</v>
      </c>
      <c r="I200" s="378">
        <v>25.7</v>
      </c>
      <c r="J200" s="378">
        <v>107.42</v>
      </c>
      <c r="K200" s="378">
        <v>64.239999999999995</v>
      </c>
      <c r="L200" s="378"/>
      <c r="M200" s="378"/>
      <c r="N200" s="378">
        <v>64.451999999999998</v>
      </c>
      <c r="O200" s="378">
        <v>38.543999999999997</v>
      </c>
      <c r="P200" s="378">
        <v>85.936000000000007</v>
      </c>
      <c r="Q200" s="378">
        <v>51.391999999999996</v>
      </c>
      <c r="R200" s="378"/>
      <c r="S200" s="378"/>
      <c r="T200" s="378"/>
      <c r="U200" s="378"/>
      <c r="V200" s="378"/>
      <c r="W200" s="378"/>
      <c r="X200" s="378"/>
      <c r="Y200" s="378"/>
    </row>
    <row r="201" spans="1:25">
      <c r="A201" s="377">
        <v>194</v>
      </c>
      <c r="B201" s="378">
        <v>53.86</v>
      </c>
      <c r="C201" s="378">
        <v>32.21</v>
      </c>
      <c r="D201" s="378"/>
      <c r="E201" s="378"/>
      <c r="F201" s="378">
        <v>32.32</v>
      </c>
      <c r="G201" s="378">
        <v>19.329999999999998</v>
      </c>
      <c r="H201" s="378">
        <v>43.09</v>
      </c>
      <c r="I201" s="378">
        <v>25.77</v>
      </c>
      <c r="J201" s="378">
        <v>107.72</v>
      </c>
      <c r="K201" s="378">
        <v>64.42</v>
      </c>
      <c r="L201" s="378"/>
      <c r="M201" s="378"/>
      <c r="N201" s="378">
        <v>64.631999999999991</v>
      </c>
      <c r="O201" s="378">
        <v>38.652000000000001</v>
      </c>
      <c r="P201" s="378">
        <v>86.176000000000002</v>
      </c>
      <c r="Q201" s="378">
        <v>51.536000000000001</v>
      </c>
      <c r="R201" s="378"/>
      <c r="S201" s="378"/>
      <c r="T201" s="378"/>
      <c r="U201" s="378"/>
      <c r="V201" s="378"/>
      <c r="W201" s="378"/>
      <c r="X201" s="378"/>
      <c r="Y201" s="378"/>
    </row>
    <row r="202" spans="1:25">
      <c r="A202" s="377">
        <v>195</v>
      </c>
      <c r="B202" s="378">
        <v>54.01</v>
      </c>
      <c r="C202" s="378">
        <v>32.299999999999997</v>
      </c>
      <c r="D202" s="378"/>
      <c r="E202" s="378"/>
      <c r="F202" s="378">
        <v>32.409999999999997</v>
      </c>
      <c r="G202" s="378">
        <v>19.38</v>
      </c>
      <c r="H202" s="378">
        <v>43.21</v>
      </c>
      <c r="I202" s="378">
        <v>25.84</v>
      </c>
      <c r="J202" s="378">
        <v>108.02</v>
      </c>
      <c r="K202" s="378">
        <v>64.599999999999994</v>
      </c>
      <c r="L202" s="378"/>
      <c r="M202" s="378"/>
      <c r="N202" s="378">
        <v>64.811999999999998</v>
      </c>
      <c r="O202" s="378">
        <v>38.76</v>
      </c>
      <c r="P202" s="378">
        <v>86.415999999999997</v>
      </c>
      <c r="Q202" s="378">
        <v>51.68</v>
      </c>
      <c r="R202" s="378"/>
      <c r="S202" s="378"/>
      <c r="T202" s="378"/>
      <c r="U202" s="378"/>
      <c r="V202" s="378"/>
      <c r="W202" s="378"/>
      <c r="X202" s="378"/>
      <c r="Y202" s="378"/>
    </row>
    <row r="203" spans="1:25">
      <c r="A203" s="377">
        <v>196</v>
      </c>
      <c r="B203" s="378">
        <v>54.16</v>
      </c>
      <c r="C203" s="378">
        <v>32.39</v>
      </c>
      <c r="D203" s="378"/>
      <c r="E203" s="378"/>
      <c r="F203" s="378">
        <v>32.5</v>
      </c>
      <c r="G203" s="378">
        <v>19.43</v>
      </c>
      <c r="H203" s="378">
        <v>43.33</v>
      </c>
      <c r="I203" s="378">
        <v>25.91</v>
      </c>
      <c r="J203" s="378">
        <v>108.32</v>
      </c>
      <c r="K203" s="378">
        <v>64.78</v>
      </c>
      <c r="L203" s="378"/>
      <c r="M203" s="378"/>
      <c r="N203" s="378">
        <v>64.99199999999999</v>
      </c>
      <c r="O203" s="378">
        <v>38.868000000000002</v>
      </c>
      <c r="P203" s="378">
        <v>86.656000000000006</v>
      </c>
      <c r="Q203" s="378">
        <v>51.824000000000005</v>
      </c>
      <c r="R203" s="378"/>
      <c r="S203" s="378"/>
      <c r="T203" s="378"/>
      <c r="U203" s="378"/>
      <c r="V203" s="378"/>
      <c r="W203" s="378"/>
      <c r="X203" s="378"/>
      <c r="Y203" s="378"/>
    </row>
    <row r="204" spans="1:25">
      <c r="A204" s="377">
        <v>197</v>
      </c>
      <c r="B204" s="378">
        <v>54.31</v>
      </c>
      <c r="C204" s="378">
        <v>32.47</v>
      </c>
      <c r="D204" s="378"/>
      <c r="E204" s="378"/>
      <c r="F204" s="378">
        <v>32.590000000000003</v>
      </c>
      <c r="G204" s="378">
        <v>19.48</v>
      </c>
      <c r="H204" s="378">
        <v>43.45</v>
      </c>
      <c r="I204" s="378">
        <v>25.98</v>
      </c>
      <c r="J204" s="378">
        <v>108.62</v>
      </c>
      <c r="K204" s="378">
        <v>64.94</v>
      </c>
      <c r="L204" s="378"/>
      <c r="M204" s="378"/>
      <c r="N204" s="378">
        <v>65.171999999999997</v>
      </c>
      <c r="O204" s="378">
        <v>38.963999999999999</v>
      </c>
      <c r="P204" s="378">
        <v>86.896000000000015</v>
      </c>
      <c r="Q204" s="378">
        <v>51.951999999999998</v>
      </c>
      <c r="R204" s="378"/>
      <c r="S204" s="378"/>
      <c r="T204" s="378"/>
      <c r="U204" s="378"/>
      <c r="V204" s="378"/>
      <c r="W204" s="378"/>
      <c r="X204" s="378"/>
      <c r="Y204" s="378"/>
    </row>
    <row r="205" spans="1:25">
      <c r="A205" s="377">
        <v>198</v>
      </c>
      <c r="B205" s="378">
        <v>54.46</v>
      </c>
      <c r="C205" s="378">
        <v>32.56</v>
      </c>
      <c r="D205" s="378"/>
      <c r="E205" s="378"/>
      <c r="F205" s="378">
        <v>32.68</v>
      </c>
      <c r="G205" s="378">
        <v>19.54</v>
      </c>
      <c r="H205" s="378">
        <v>43.57</v>
      </c>
      <c r="I205" s="378">
        <v>26.05</v>
      </c>
      <c r="J205" s="378">
        <v>108.92</v>
      </c>
      <c r="K205" s="378">
        <v>65.12</v>
      </c>
      <c r="L205" s="378"/>
      <c r="M205" s="378"/>
      <c r="N205" s="378">
        <v>65.352000000000004</v>
      </c>
      <c r="O205" s="378">
        <v>39.072000000000003</v>
      </c>
      <c r="P205" s="378">
        <v>87.13600000000001</v>
      </c>
      <c r="Q205" s="378">
        <v>52.096000000000004</v>
      </c>
      <c r="R205" s="378"/>
      <c r="S205" s="378"/>
      <c r="T205" s="378"/>
      <c r="U205" s="378"/>
      <c r="V205" s="378"/>
      <c r="W205" s="378"/>
      <c r="X205" s="378"/>
      <c r="Y205" s="378"/>
    </row>
    <row r="206" spans="1:25">
      <c r="A206" s="377">
        <v>199</v>
      </c>
      <c r="B206" s="378">
        <v>54.61</v>
      </c>
      <c r="C206" s="378">
        <v>32.65</v>
      </c>
      <c r="D206" s="378"/>
      <c r="E206" s="378"/>
      <c r="F206" s="378">
        <v>32.770000000000003</v>
      </c>
      <c r="G206" s="378">
        <v>19.59</v>
      </c>
      <c r="H206" s="378">
        <v>43.69</v>
      </c>
      <c r="I206" s="378">
        <v>26.12</v>
      </c>
      <c r="J206" s="378">
        <v>109.22</v>
      </c>
      <c r="K206" s="378">
        <v>65.3</v>
      </c>
      <c r="L206" s="378"/>
      <c r="M206" s="378"/>
      <c r="N206" s="378">
        <v>65.531999999999996</v>
      </c>
      <c r="O206" s="378">
        <v>39.18</v>
      </c>
      <c r="P206" s="378">
        <v>87.376000000000005</v>
      </c>
      <c r="Q206" s="378">
        <v>52.24</v>
      </c>
      <c r="R206" s="378"/>
      <c r="S206" s="378"/>
      <c r="T206" s="378"/>
      <c r="U206" s="378"/>
      <c r="V206" s="378"/>
      <c r="W206" s="378"/>
      <c r="X206" s="378"/>
      <c r="Y206" s="378"/>
    </row>
    <row r="207" spans="1:25">
      <c r="A207" s="377">
        <v>200</v>
      </c>
      <c r="B207" s="378">
        <v>54.75</v>
      </c>
      <c r="C207" s="378">
        <v>32.74</v>
      </c>
      <c r="D207" s="378"/>
      <c r="E207" s="378"/>
      <c r="F207" s="378">
        <v>32.85</v>
      </c>
      <c r="G207" s="378">
        <v>19.64</v>
      </c>
      <c r="H207" s="378">
        <v>43.8</v>
      </c>
      <c r="I207" s="378">
        <v>26.19</v>
      </c>
      <c r="J207" s="378">
        <v>109.5</v>
      </c>
      <c r="K207" s="378">
        <v>65.48</v>
      </c>
      <c r="L207" s="378"/>
      <c r="M207" s="378"/>
      <c r="N207" s="378">
        <v>65.7</v>
      </c>
      <c r="O207" s="378">
        <v>39.288000000000004</v>
      </c>
      <c r="P207" s="378">
        <v>87.600000000000009</v>
      </c>
      <c r="Q207" s="378">
        <v>52.384000000000007</v>
      </c>
      <c r="R207" s="378"/>
      <c r="S207" s="378"/>
      <c r="T207" s="378"/>
      <c r="U207" s="378"/>
      <c r="V207" s="378"/>
      <c r="W207" s="378"/>
      <c r="X207" s="378"/>
      <c r="Y207" s="378"/>
    </row>
    <row r="208" spans="1:25">
      <c r="A208" s="377">
        <v>201</v>
      </c>
      <c r="B208" s="378">
        <v>54.81</v>
      </c>
      <c r="C208" s="378">
        <v>32.770000000000003</v>
      </c>
      <c r="D208" s="378"/>
      <c r="E208" s="378"/>
      <c r="F208" s="378">
        <v>32.89</v>
      </c>
      <c r="G208" s="378">
        <v>19.66</v>
      </c>
      <c r="H208" s="378">
        <v>43.85</v>
      </c>
      <c r="I208" s="378">
        <v>26.22</v>
      </c>
      <c r="J208" s="378">
        <v>109.62</v>
      </c>
      <c r="K208" s="378">
        <v>65.540000000000006</v>
      </c>
      <c r="L208" s="378"/>
      <c r="M208" s="378"/>
      <c r="N208" s="378">
        <v>65.772000000000006</v>
      </c>
      <c r="O208" s="378">
        <v>39.324000000000005</v>
      </c>
      <c r="P208" s="378">
        <v>87.696000000000012</v>
      </c>
      <c r="Q208" s="378">
        <v>52.432000000000009</v>
      </c>
      <c r="R208" s="378"/>
      <c r="S208" s="378"/>
      <c r="T208" s="378"/>
      <c r="U208" s="378"/>
      <c r="V208" s="378"/>
      <c r="W208" s="378"/>
      <c r="X208" s="378"/>
      <c r="Y208" s="378"/>
    </row>
    <row r="209" spans="1:25">
      <c r="A209" s="377">
        <v>202</v>
      </c>
      <c r="B209" s="378">
        <v>54.86</v>
      </c>
      <c r="C209" s="378">
        <v>32.799999999999997</v>
      </c>
      <c r="D209" s="378"/>
      <c r="E209" s="378"/>
      <c r="F209" s="378">
        <v>32.92</v>
      </c>
      <c r="G209" s="378">
        <v>19.68</v>
      </c>
      <c r="H209" s="378">
        <v>43.89</v>
      </c>
      <c r="I209" s="378">
        <v>26.24</v>
      </c>
      <c r="J209" s="378">
        <v>109.72</v>
      </c>
      <c r="K209" s="378">
        <v>65.599999999999994</v>
      </c>
      <c r="L209" s="378"/>
      <c r="M209" s="378"/>
      <c r="N209" s="378">
        <v>65.831999999999994</v>
      </c>
      <c r="O209" s="378">
        <v>39.359999999999992</v>
      </c>
      <c r="P209" s="378">
        <v>87.77600000000001</v>
      </c>
      <c r="Q209" s="378">
        <v>52.48</v>
      </c>
      <c r="R209" s="378"/>
      <c r="S209" s="378"/>
      <c r="T209" s="378"/>
      <c r="U209" s="378"/>
      <c r="V209" s="378"/>
      <c r="W209" s="378"/>
      <c r="X209" s="378"/>
      <c r="Y209" s="378"/>
    </row>
    <row r="210" spans="1:25">
      <c r="A210" s="377">
        <v>203</v>
      </c>
      <c r="B210" s="378">
        <v>54.92</v>
      </c>
      <c r="C210" s="378">
        <v>32.83</v>
      </c>
      <c r="D210" s="378"/>
      <c r="E210" s="378"/>
      <c r="F210" s="378">
        <v>32.950000000000003</v>
      </c>
      <c r="G210" s="378">
        <v>19.7</v>
      </c>
      <c r="H210" s="378">
        <v>43.94</v>
      </c>
      <c r="I210" s="378">
        <v>26.26</v>
      </c>
      <c r="J210" s="378">
        <v>109.84</v>
      </c>
      <c r="K210" s="378">
        <v>65.66</v>
      </c>
      <c r="L210" s="378"/>
      <c r="M210" s="378"/>
      <c r="N210" s="378">
        <v>65.903999999999996</v>
      </c>
      <c r="O210" s="378">
        <v>39.395999999999994</v>
      </c>
      <c r="P210" s="378">
        <v>87.872000000000014</v>
      </c>
      <c r="Q210" s="378">
        <v>52.527999999999999</v>
      </c>
      <c r="R210" s="378"/>
      <c r="S210" s="378"/>
      <c r="T210" s="378"/>
      <c r="U210" s="378"/>
      <c r="V210" s="378"/>
      <c r="W210" s="378"/>
      <c r="X210" s="378"/>
      <c r="Y210" s="378"/>
    </row>
    <row r="211" spans="1:25">
      <c r="A211" s="377">
        <v>204</v>
      </c>
      <c r="B211" s="378">
        <v>54.97</v>
      </c>
      <c r="C211" s="378">
        <v>32.869999999999997</v>
      </c>
      <c r="D211" s="378"/>
      <c r="E211" s="378"/>
      <c r="F211" s="378">
        <v>32.979999999999997</v>
      </c>
      <c r="G211" s="378">
        <v>19.72</v>
      </c>
      <c r="H211" s="378">
        <v>43.98</v>
      </c>
      <c r="I211" s="378">
        <v>26.3</v>
      </c>
      <c r="J211" s="378">
        <v>109.94</v>
      </c>
      <c r="K211" s="378">
        <v>65.739999999999995</v>
      </c>
      <c r="L211" s="378"/>
      <c r="M211" s="378"/>
      <c r="N211" s="378">
        <v>65.963999999999999</v>
      </c>
      <c r="O211" s="378">
        <v>39.443999999999996</v>
      </c>
      <c r="P211" s="378">
        <v>87.951999999999998</v>
      </c>
      <c r="Q211" s="378">
        <v>52.591999999999999</v>
      </c>
      <c r="R211" s="378"/>
      <c r="S211" s="378"/>
      <c r="T211" s="378"/>
      <c r="U211" s="378"/>
      <c r="V211" s="378"/>
      <c r="W211" s="378"/>
      <c r="X211" s="378"/>
      <c r="Y211" s="378"/>
    </row>
    <row r="212" spans="1:25">
      <c r="A212" s="377">
        <v>205</v>
      </c>
      <c r="B212" s="378">
        <v>55.03</v>
      </c>
      <c r="C212" s="378">
        <v>32.9</v>
      </c>
      <c r="D212" s="378"/>
      <c r="E212" s="378"/>
      <c r="F212" s="378">
        <v>33.020000000000003</v>
      </c>
      <c r="G212" s="378">
        <v>19.739999999999998</v>
      </c>
      <c r="H212" s="378">
        <v>44.02</v>
      </c>
      <c r="I212" s="378">
        <v>26.32</v>
      </c>
      <c r="J212" s="378">
        <v>110.06</v>
      </c>
      <c r="K212" s="378">
        <v>65.8</v>
      </c>
      <c r="L212" s="378"/>
      <c r="M212" s="378"/>
      <c r="N212" s="378">
        <v>66.036000000000001</v>
      </c>
      <c r="O212" s="378">
        <v>39.479999999999997</v>
      </c>
      <c r="P212" s="378">
        <v>88.048000000000002</v>
      </c>
      <c r="Q212" s="378">
        <v>52.64</v>
      </c>
      <c r="R212" s="378"/>
      <c r="S212" s="378"/>
      <c r="T212" s="378"/>
      <c r="U212" s="378"/>
      <c r="V212" s="378"/>
      <c r="W212" s="378"/>
      <c r="X212" s="378"/>
      <c r="Y212" s="378"/>
    </row>
    <row r="213" spans="1:25">
      <c r="A213" s="377">
        <v>206</v>
      </c>
      <c r="B213" s="378">
        <v>55.08</v>
      </c>
      <c r="C213" s="378">
        <v>32.93</v>
      </c>
      <c r="D213" s="378"/>
      <c r="E213" s="378"/>
      <c r="F213" s="378">
        <v>33.049999999999997</v>
      </c>
      <c r="G213" s="378">
        <v>19.760000000000002</v>
      </c>
      <c r="H213" s="378">
        <v>44.06</v>
      </c>
      <c r="I213" s="378">
        <v>26.34</v>
      </c>
      <c r="J213" s="378">
        <v>110.16</v>
      </c>
      <c r="K213" s="378">
        <v>65.86</v>
      </c>
      <c r="L213" s="378"/>
      <c r="M213" s="378"/>
      <c r="N213" s="378">
        <v>66.095999999999989</v>
      </c>
      <c r="O213" s="378">
        <v>39.515999999999998</v>
      </c>
      <c r="P213" s="378">
        <v>88.128</v>
      </c>
      <c r="Q213" s="378">
        <v>52.688000000000002</v>
      </c>
      <c r="R213" s="378"/>
      <c r="S213" s="378"/>
      <c r="T213" s="378"/>
      <c r="U213" s="378"/>
      <c r="V213" s="378"/>
      <c r="W213" s="378"/>
      <c r="X213" s="378"/>
      <c r="Y213" s="378"/>
    </row>
    <row r="214" spans="1:25">
      <c r="A214" s="377">
        <v>207</v>
      </c>
      <c r="B214" s="378">
        <v>55.13</v>
      </c>
      <c r="C214" s="378">
        <v>32.96</v>
      </c>
      <c r="D214" s="378"/>
      <c r="E214" s="378"/>
      <c r="F214" s="378">
        <v>33.08</v>
      </c>
      <c r="G214" s="378">
        <v>19.78</v>
      </c>
      <c r="H214" s="378">
        <v>44.1</v>
      </c>
      <c r="I214" s="378">
        <v>26.37</v>
      </c>
      <c r="J214" s="378">
        <v>110.26</v>
      </c>
      <c r="K214" s="378">
        <v>65.92</v>
      </c>
      <c r="L214" s="378"/>
      <c r="M214" s="378"/>
      <c r="N214" s="378">
        <v>66.156000000000006</v>
      </c>
      <c r="O214" s="378">
        <v>39.552</v>
      </c>
      <c r="P214" s="378">
        <v>88.208000000000013</v>
      </c>
      <c r="Q214" s="378">
        <v>52.736000000000004</v>
      </c>
      <c r="R214" s="378"/>
      <c r="S214" s="378"/>
      <c r="T214" s="378"/>
      <c r="U214" s="378"/>
      <c r="V214" s="378"/>
      <c r="W214" s="378"/>
      <c r="X214" s="378"/>
      <c r="Y214" s="378"/>
    </row>
    <row r="215" spans="1:25">
      <c r="A215" s="377">
        <v>208</v>
      </c>
      <c r="B215" s="378">
        <v>55.19</v>
      </c>
      <c r="C215" s="378">
        <v>32.99</v>
      </c>
      <c r="D215" s="378"/>
      <c r="E215" s="378"/>
      <c r="F215" s="378">
        <v>33.11</v>
      </c>
      <c r="G215" s="378">
        <v>19.79</v>
      </c>
      <c r="H215" s="378">
        <v>44.15</v>
      </c>
      <c r="I215" s="378">
        <v>26.39</v>
      </c>
      <c r="J215" s="378">
        <v>110.38</v>
      </c>
      <c r="K215" s="378">
        <v>65.98</v>
      </c>
      <c r="L215" s="378"/>
      <c r="M215" s="378"/>
      <c r="N215" s="378">
        <v>66.227999999999994</v>
      </c>
      <c r="O215" s="378">
        <v>39.588000000000001</v>
      </c>
      <c r="P215" s="378">
        <v>88.304000000000002</v>
      </c>
      <c r="Q215" s="378">
        <v>52.784000000000006</v>
      </c>
      <c r="R215" s="378"/>
      <c r="S215" s="378"/>
      <c r="T215" s="378"/>
      <c r="U215" s="378"/>
      <c r="V215" s="378"/>
      <c r="W215" s="378"/>
      <c r="X215" s="378"/>
      <c r="Y215" s="378"/>
    </row>
    <row r="216" spans="1:25">
      <c r="A216" s="377">
        <v>209</v>
      </c>
      <c r="B216" s="378">
        <v>55.24</v>
      </c>
      <c r="C216" s="378">
        <v>33.03</v>
      </c>
      <c r="D216" s="378"/>
      <c r="E216" s="378"/>
      <c r="F216" s="378">
        <v>33.14</v>
      </c>
      <c r="G216" s="378">
        <v>19.82</v>
      </c>
      <c r="H216" s="378">
        <v>44.19</v>
      </c>
      <c r="I216" s="378">
        <v>26.42</v>
      </c>
      <c r="J216" s="378">
        <v>110.48</v>
      </c>
      <c r="K216" s="378">
        <v>66.06</v>
      </c>
      <c r="L216" s="378"/>
      <c r="M216" s="378"/>
      <c r="N216" s="378">
        <v>66.287999999999997</v>
      </c>
      <c r="O216" s="378">
        <v>39.636000000000003</v>
      </c>
      <c r="P216" s="378">
        <v>88.384000000000015</v>
      </c>
      <c r="Q216" s="378">
        <v>52.848000000000006</v>
      </c>
      <c r="R216" s="378"/>
      <c r="S216" s="378"/>
      <c r="T216" s="378"/>
      <c r="U216" s="378"/>
      <c r="V216" s="378"/>
      <c r="W216" s="378"/>
      <c r="X216" s="378"/>
      <c r="Y216" s="378"/>
    </row>
    <row r="217" spans="1:25">
      <c r="A217" s="377">
        <v>210</v>
      </c>
      <c r="B217" s="378">
        <v>55.3</v>
      </c>
      <c r="C217" s="378">
        <v>33.06</v>
      </c>
      <c r="D217" s="378"/>
      <c r="E217" s="378"/>
      <c r="F217" s="378">
        <v>33.18</v>
      </c>
      <c r="G217" s="378">
        <v>19.84</v>
      </c>
      <c r="H217" s="378">
        <v>44.24</v>
      </c>
      <c r="I217" s="378">
        <v>26.45</v>
      </c>
      <c r="J217" s="378">
        <v>110.6</v>
      </c>
      <c r="K217" s="378">
        <v>66.12</v>
      </c>
      <c r="L217" s="378"/>
      <c r="M217" s="378"/>
      <c r="N217" s="378">
        <v>66.36</v>
      </c>
      <c r="O217" s="378">
        <v>39.672000000000004</v>
      </c>
      <c r="P217" s="378">
        <v>88.48</v>
      </c>
      <c r="Q217" s="378">
        <v>52.896000000000008</v>
      </c>
      <c r="R217" s="378"/>
      <c r="S217" s="378"/>
      <c r="T217" s="378"/>
      <c r="U217" s="378"/>
      <c r="V217" s="378"/>
      <c r="W217" s="378"/>
      <c r="X217" s="378"/>
      <c r="Y217" s="378"/>
    </row>
    <row r="218" spans="1:25">
      <c r="A218" s="377">
        <v>211</v>
      </c>
      <c r="B218" s="378">
        <v>55.35</v>
      </c>
      <c r="C218" s="378">
        <v>33.090000000000003</v>
      </c>
      <c r="D218" s="378"/>
      <c r="E218" s="378"/>
      <c r="F218" s="378">
        <v>33.21</v>
      </c>
      <c r="G218" s="378">
        <v>19.850000000000001</v>
      </c>
      <c r="H218" s="378">
        <v>44.28</v>
      </c>
      <c r="I218" s="378">
        <v>26.47</v>
      </c>
      <c r="J218" s="378">
        <v>110.7</v>
      </c>
      <c r="K218" s="378">
        <v>66.180000000000007</v>
      </c>
      <c r="L218" s="378"/>
      <c r="M218" s="378"/>
      <c r="N218" s="378">
        <v>66.42</v>
      </c>
      <c r="O218" s="378">
        <v>39.708000000000006</v>
      </c>
      <c r="P218" s="378">
        <v>88.56</v>
      </c>
      <c r="Q218" s="378">
        <v>52.94400000000001</v>
      </c>
      <c r="R218" s="378"/>
      <c r="S218" s="378"/>
      <c r="T218" s="378"/>
      <c r="U218" s="378"/>
      <c r="V218" s="378"/>
      <c r="W218" s="378"/>
      <c r="X218" s="378"/>
      <c r="Y218" s="378"/>
    </row>
    <row r="219" spans="1:25">
      <c r="A219" s="377">
        <v>212</v>
      </c>
      <c r="B219" s="378">
        <v>55.4</v>
      </c>
      <c r="C219" s="378">
        <v>33.119999999999997</v>
      </c>
      <c r="D219" s="378"/>
      <c r="E219" s="378"/>
      <c r="F219" s="378">
        <v>33.24</v>
      </c>
      <c r="G219" s="378">
        <v>19.87</v>
      </c>
      <c r="H219" s="378">
        <v>44.32</v>
      </c>
      <c r="I219" s="378">
        <v>26.5</v>
      </c>
      <c r="J219" s="378">
        <v>110.8</v>
      </c>
      <c r="K219" s="378">
        <v>66.239999999999995</v>
      </c>
      <c r="L219" s="378"/>
      <c r="M219" s="378"/>
      <c r="N219" s="378">
        <v>66.47999999999999</v>
      </c>
      <c r="O219" s="378">
        <v>39.743999999999993</v>
      </c>
      <c r="P219" s="378">
        <v>88.64</v>
      </c>
      <c r="Q219" s="378">
        <v>52.991999999999997</v>
      </c>
      <c r="R219" s="378"/>
      <c r="S219" s="378"/>
      <c r="T219" s="378"/>
      <c r="U219" s="378"/>
      <c r="V219" s="378"/>
      <c r="W219" s="378"/>
      <c r="X219" s="378"/>
      <c r="Y219" s="378"/>
    </row>
    <row r="220" spans="1:25">
      <c r="A220" s="377">
        <v>213</v>
      </c>
      <c r="B220" s="378">
        <v>55.46</v>
      </c>
      <c r="C220" s="378">
        <v>33.15</v>
      </c>
      <c r="D220" s="378"/>
      <c r="E220" s="378"/>
      <c r="F220" s="378">
        <v>33.28</v>
      </c>
      <c r="G220" s="378">
        <v>19.89</v>
      </c>
      <c r="H220" s="378">
        <v>44.37</v>
      </c>
      <c r="I220" s="378">
        <v>26.52</v>
      </c>
      <c r="J220" s="378">
        <v>110.92</v>
      </c>
      <c r="K220" s="378">
        <v>66.3</v>
      </c>
      <c r="L220" s="378"/>
      <c r="M220" s="378"/>
      <c r="N220" s="378">
        <v>66.551999999999992</v>
      </c>
      <c r="O220" s="378">
        <v>39.779999999999994</v>
      </c>
      <c r="P220" s="378">
        <v>88.736000000000004</v>
      </c>
      <c r="Q220" s="378">
        <v>53.04</v>
      </c>
      <c r="R220" s="378"/>
      <c r="S220" s="378"/>
      <c r="T220" s="378"/>
      <c r="U220" s="378"/>
      <c r="V220" s="378"/>
      <c r="W220" s="378"/>
      <c r="X220" s="378"/>
      <c r="Y220" s="378"/>
    </row>
    <row r="221" spans="1:25">
      <c r="A221" s="377">
        <v>214</v>
      </c>
      <c r="B221" s="378">
        <v>55.51</v>
      </c>
      <c r="C221" s="378">
        <v>33.18</v>
      </c>
      <c r="D221" s="378"/>
      <c r="E221" s="378"/>
      <c r="F221" s="378">
        <v>33.31</v>
      </c>
      <c r="G221" s="378">
        <v>19.91</v>
      </c>
      <c r="H221" s="378">
        <v>44.41</v>
      </c>
      <c r="I221" s="378">
        <v>26.54</v>
      </c>
      <c r="J221" s="378">
        <v>111.02</v>
      </c>
      <c r="K221" s="378">
        <v>66.36</v>
      </c>
      <c r="L221" s="378"/>
      <c r="M221" s="378"/>
      <c r="N221" s="378">
        <v>66.611999999999995</v>
      </c>
      <c r="O221" s="378">
        <v>39.815999999999995</v>
      </c>
      <c r="P221" s="378">
        <v>88.816000000000003</v>
      </c>
      <c r="Q221" s="378">
        <v>53.088000000000001</v>
      </c>
      <c r="R221" s="378"/>
      <c r="S221" s="378"/>
      <c r="T221" s="378"/>
      <c r="U221" s="378"/>
      <c r="V221" s="378"/>
      <c r="W221" s="378"/>
      <c r="X221" s="378"/>
      <c r="Y221" s="378"/>
    </row>
    <row r="222" spans="1:25">
      <c r="A222" s="377">
        <v>215</v>
      </c>
      <c r="B222" s="378">
        <v>55.57</v>
      </c>
      <c r="C222" s="378">
        <v>33.22</v>
      </c>
      <c r="D222" s="378"/>
      <c r="E222" s="378"/>
      <c r="F222" s="378">
        <v>33.340000000000003</v>
      </c>
      <c r="G222" s="378">
        <v>19.93</v>
      </c>
      <c r="H222" s="378">
        <v>44.46</v>
      </c>
      <c r="I222" s="378">
        <v>26.58</v>
      </c>
      <c r="J222" s="378">
        <v>111.14</v>
      </c>
      <c r="K222" s="378">
        <v>66.44</v>
      </c>
      <c r="L222" s="378"/>
      <c r="M222" s="378"/>
      <c r="N222" s="378">
        <v>66.683999999999997</v>
      </c>
      <c r="O222" s="378">
        <v>39.863999999999997</v>
      </c>
      <c r="P222" s="378">
        <v>88.912000000000006</v>
      </c>
      <c r="Q222" s="378">
        <v>53.152000000000001</v>
      </c>
      <c r="R222" s="378"/>
      <c r="S222" s="378"/>
      <c r="T222" s="378"/>
      <c r="U222" s="378"/>
      <c r="V222" s="378"/>
      <c r="W222" s="378"/>
      <c r="X222" s="378"/>
      <c r="Y222" s="378"/>
    </row>
    <row r="223" spans="1:25">
      <c r="A223" s="377">
        <v>216</v>
      </c>
      <c r="B223" s="378">
        <v>55.62</v>
      </c>
      <c r="C223" s="378">
        <v>33.25</v>
      </c>
      <c r="D223" s="378"/>
      <c r="E223" s="378"/>
      <c r="F223" s="378">
        <v>33.369999999999997</v>
      </c>
      <c r="G223" s="378">
        <v>19.95</v>
      </c>
      <c r="H223" s="378">
        <v>44.5</v>
      </c>
      <c r="I223" s="378">
        <v>26.6</v>
      </c>
      <c r="J223" s="378">
        <v>111.24</v>
      </c>
      <c r="K223" s="378">
        <v>66.5</v>
      </c>
      <c r="L223" s="378"/>
      <c r="M223" s="378"/>
      <c r="N223" s="378">
        <v>66.744</v>
      </c>
      <c r="O223" s="378">
        <v>39.9</v>
      </c>
      <c r="P223" s="378">
        <v>88.992000000000004</v>
      </c>
      <c r="Q223" s="378">
        <v>53.2</v>
      </c>
      <c r="R223" s="378"/>
      <c r="S223" s="378"/>
      <c r="T223" s="378"/>
      <c r="U223" s="378"/>
      <c r="V223" s="378"/>
      <c r="W223" s="378"/>
      <c r="X223" s="378"/>
      <c r="Y223" s="378"/>
    </row>
    <row r="224" spans="1:25">
      <c r="A224" s="377">
        <v>217</v>
      </c>
      <c r="B224" s="378">
        <v>55.67</v>
      </c>
      <c r="C224" s="378">
        <v>33.28</v>
      </c>
      <c r="D224" s="378"/>
      <c r="E224" s="378"/>
      <c r="F224" s="378">
        <v>33.4</v>
      </c>
      <c r="G224" s="378">
        <v>19.97</v>
      </c>
      <c r="H224" s="378">
        <v>44.54</v>
      </c>
      <c r="I224" s="378">
        <v>26.62</v>
      </c>
      <c r="J224" s="378">
        <v>111.34</v>
      </c>
      <c r="K224" s="378">
        <v>66.56</v>
      </c>
      <c r="L224" s="378"/>
      <c r="M224" s="378"/>
      <c r="N224" s="378">
        <v>66.804000000000002</v>
      </c>
      <c r="O224" s="378">
        <v>39.936</v>
      </c>
      <c r="P224" s="378">
        <v>89.072000000000003</v>
      </c>
      <c r="Q224" s="378">
        <v>53.248000000000005</v>
      </c>
      <c r="R224" s="378"/>
      <c r="S224" s="378"/>
      <c r="T224" s="378"/>
      <c r="U224" s="378"/>
      <c r="V224" s="378"/>
      <c r="W224" s="378"/>
      <c r="X224" s="378"/>
      <c r="Y224" s="378"/>
    </row>
    <row r="225" spans="1:25">
      <c r="A225" s="377">
        <v>218</v>
      </c>
      <c r="B225" s="378">
        <v>55.73</v>
      </c>
      <c r="C225" s="378">
        <v>33.31</v>
      </c>
      <c r="D225" s="378"/>
      <c r="E225" s="378"/>
      <c r="F225" s="378">
        <v>33.44</v>
      </c>
      <c r="G225" s="378">
        <v>19.989999999999998</v>
      </c>
      <c r="H225" s="378">
        <v>44.58</v>
      </c>
      <c r="I225" s="378">
        <v>26.65</v>
      </c>
      <c r="J225" s="378">
        <v>111.46</v>
      </c>
      <c r="K225" s="378">
        <v>66.62</v>
      </c>
      <c r="L225" s="378"/>
      <c r="M225" s="378"/>
      <c r="N225" s="378">
        <v>66.875999999999991</v>
      </c>
      <c r="O225" s="378">
        <v>39.972000000000001</v>
      </c>
      <c r="P225" s="378">
        <v>89.168000000000006</v>
      </c>
      <c r="Q225" s="378">
        <v>53.296000000000006</v>
      </c>
      <c r="R225" s="378"/>
      <c r="S225" s="378"/>
      <c r="T225" s="378"/>
      <c r="U225" s="378"/>
      <c r="V225" s="378"/>
      <c r="W225" s="378"/>
      <c r="X225" s="378"/>
      <c r="Y225" s="378"/>
    </row>
    <row r="226" spans="1:25">
      <c r="A226" s="377">
        <v>219</v>
      </c>
      <c r="B226" s="378">
        <v>55.78</v>
      </c>
      <c r="C226" s="378">
        <v>33.340000000000003</v>
      </c>
      <c r="D226" s="378"/>
      <c r="E226" s="378"/>
      <c r="F226" s="378">
        <v>33.47</v>
      </c>
      <c r="G226" s="378">
        <v>20</v>
      </c>
      <c r="H226" s="378">
        <v>44.62</v>
      </c>
      <c r="I226" s="378">
        <v>26.67</v>
      </c>
      <c r="J226" s="378">
        <v>111.56</v>
      </c>
      <c r="K226" s="378">
        <v>66.680000000000007</v>
      </c>
      <c r="L226" s="378"/>
      <c r="M226" s="378"/>
      <c r="N226" s="378">
        <v>66.935999999999993</v>
      </c>
      <c r="O226" s="378">
        <v>40.008000000000003</v>
      </c>
      <c r="P226" s="378">
        <v>89.248000000000005</v>
      </c>
      <c r="Q226" s="378">
        <v>53.344000000000008</v>
      </c>
      <c r="R226" s="378"/>
      <c r="S226" s="378"/>
      <c r="T226" s="378"/>
      <c r="U226" s="378"/>
      <c r="V226" s="378"/>
      <c r="W226" s="378"/>
      <c r="X226" s="378"/>
      <c r="Y226" s="378"/>
    </row>
    <row r="227" spans="1:25">
      <c r="A227" s="377">
        <v>220</v>
      </c>
      <c r="B227" s="378">
        <v>55.84</v>
      </c>
      <c r="C227" s="378">
        <v>33.380000000000003</v>
      </c>
      <c r="D227" s="378"/>
      <c r="E227" s="378"/>
      <c r="F227" s="378">
        <v>33.5</v>
      </c>
      <c r="G227" s="378">
        <v>20.03</v>
      </c>
      <c r="H227" s="378">
        <v>44.67</v>
      </c>
      <c r="I227" s="378">
        <v>26.7</v>
      </c>
      <c r="J227" s="378">
        <v>111.68</v>
      </c>
      <c r="K227" s="378">
        <v>66.760000000000005</v>
      </c>
      <c r="L227" s="378"/>
      <c r="M227" s="378"/>
      <c r="N227" s="378">
        <v>67.007999999999996</v>
      </c>
      <c r="O227" s="378">
        <v>40.056000000000004</v>
      </c>
      <c r="P227" s="378">
        <v>89.344000000000008</v>
      </c>
      <c r="Q227" s="378">
        <v>53.408000000000008</v>
      </c>
      <c r="R227" s="378"/>
      <c r="S227" s="378"/>
      <c r="T227" s="378"/>
      <c r="U227" s="378"/>
      <c r="V227" s="378"/>
      <c r="W227" s="378"/>
      <c r="X227" s="378"/>
      <c r="Y227" s="378"/>
    </row>
    <row r="228" spans="1:25">
      <c r="A228" s="377">
        <v>221</v>
      </c>
      <c r="B228" s="378">
        <v>55.89</v>
      </c>
      <c r="C228" s="378">
        <v>33.409999999999997</v>
      </c>
      <c r="D228" s="378"/>
      <c r="E228" s="378"/>
      <c r="F228" s="378">
        <v>33.53</v>
      </c>
      <c r="G228" s="378">
        <v>20.05</v>
      </c>
      <c r="H228" s="378">
        <v>44.71</v>
      </c>
      <c r="I228" s="378">
        <v>26.73</v>
      </c>
      <c r="J228" s="378">
        <v>111.78</v>
      </c>
      <c r="K228" s="378">
        <v>66.819999999999993</v>
      </c>
      <c r="L228" s="378"/>
      <c r="M228" s="378"/>
      <c r="N228" s="378">
        <v>67.067999999999998</v>
      </c>
      <c r="O228" s="378">
        <v>40.091999999999992</v>
      </c>
      <c r="P228" s="378">
        <v>89.424000000000007</v>
      </c>
      <c r="Q228" s="378">
        <v>53.455999999999996</v>
      </c>
      <c r="R228" s="378"/>
      <c r="S228" s="378"/>
      <c r="T228" s="378"/>
      <c r="U228" s="378"/>
      <c r="V228" s="378"/>
      <c r="W228" s="378"/>
      <c r="X228" s="378"/>
      <c r="Y228" s="378"/>
    </row>
    <row r="229" spans="1:25">
      <c r="A229" s="377">
        <v>222</v>
      </c>
      <c r="B229" s="378">
        <v>55.94</v>
      </c>
      <c r="C229" s="378">
        <v>33.44</v>
      </c>
      <c r="D229" s="378"/>
      <c r="E229" s="378"/>
      <c r="F229" s="378">
        <v>33.56</v>
      </c>
      <c r="G229" s="378">
        <v>20.059999999999999</v>
      </c>
      <c r="H229" s="378">
        <v>44.75</v>
      </c>
      <c r="I229" s="378">
        <v>26.75</v>
      </c>
      <c r="J229" s="378">
        <v>111.88</v>
      </c>
      <c r="K229" s="378">
        <v>66.88</v>
      </c>
      <c r="L229" s="378"/>
      <c r="M229" s="378"/>
      <c r="N229" s="378">
        <v>67.128</v>
      </c>
      <c r="O229" s="378">
        <v>40.127999999999993</v>
      </c>
      <c r="P229" s="378">
        <v>89.504000000000005</v>
      </c>
      <c r="Q229" s="378">
        <v>53.503999999999998</v>
      </c>
      <c r="R229" s="378"/>
      <c r="S229" s="378"/>
      <c r="T229" s="378"/>
      <c r="U229" s="378"/>
      <c r="V229" s="378"/>
      <c r="W229" s="378"/>
      <c r="X229" s="378"/>
      <c r="Y229" s="378"/>
    </row>
    <row r="230" spans="1:25">
      <c r="A230" s="377">
        <v>223</v>
      </c>
      <c r="B230" s="378">
        <v>56</v>
      </c>
      <c r="C230" s="378">
        <v>33.47</v>
      </c>
      <c r="D230" s="378"/>
      <c r="E230" s="378"/>
      <c r="F230" s="378">
        <v>33.6</v>
      </c>
      <c r="G230" s="378">
        <v>20.079999999999998</v>
      </c>
      <c r="H230" s="378">
        <v>44.8</v>
      </c>
      <c r="I230" s="378">
        <v>26.78</v>
      </c>
      <c r="J230" s="378">
        <v>112</v>
      </c>
      <c r="K230" s="378">
        <v>66.94</v>
      </c>
      <c r="L230" s="378"/>
      <c r="M230" s="378"/>
      <c r="N230" s="378">
        <v>67.2</v>
      </c>
      <c r="O230" s="378">
        <v>40.163999999999994</v>
      </c>
      <c r="P230" s="378">
        <v>89.600000000000009</v>
      </c>
      <c r="Q230" s="378">
        <v>53.552</v>
      </c>
      <c r="R230" s="378"/>
      <c r="S230" s="378"/>
      <c r="T230" s="378"/>
      <c r="U230" s="378"/>
      <c r="V230" s="378"/>
      <c r="W230" s="378"/>
      <c r="X230" s="378"/>
      <c r="Y230" s="378"/>
    </row>
    <row r="231" spans="1:25">
      <c r="A231" s="377">
        <v>224</v>
      </c>
      <c r="B231" s="378">
        <v>56.05</v>
      </c>
      <c r="C231" s="378">
        <v>33.5</v>
      </c>
      <c r="D231" s="378"/>
      <c r="E231" s="378"/>
      <c r="F231" s="378">
        <v>33.630000000000003</v>
      </c>
      <c r="G231" s="378">
        <v>20.100000000000001</v>
      </c>
      <c r="H231" s="378">
        <v>44.84</v>
      </c>
      <c r="I231" s="378">
        <v>26.8</v>
      </c>
      <c r="J231" s="378">
        <v>112.1</v>
      </c>
      <c r="K231" s="378">
        <v>67</v>
      </c>
      <c r="L231" s="378"/>
      <c r="M231" s="378"/>
      <c r="N231" s="378">
        <v>67.259999999999991</v>
      </c>
      <c r="O231" s="378">
        <v>40.199999999999996</v>
      </c>
      <c r="P231" s="378">
        <v>89.68</v>
      </c>
      <c r="Q231" s="378">
        <v>53.6</v>
      </c>
      <c r="R231" s="378"/>
      <c r="S231" s="378"/>
      <c r="T231" s="378"/>
      <c r="U231" s="378"/>
      <c r="V231" s="378"/>
      <c r="W231" s="378"/>
      <c r="X231" s="378"/>
      <c r="Y231" s="378"/>
    </row>
    <row r="232" spans="1:25">
      <c r="A232" s="377">
        <v>225</v>
      </c>
      <c r="B232" s="378">
        <v>56.11</v>
      </c>
      <c r="C232" s="378">
        <v>33.54</v>
      </c>
      <c r="D232" s="378"/>
      <c r="E232" s="378"/>
      <c r="F232" s="378">
        <v>33.67</v>
      </c>
      <c r="G232" s="378">
        <v>20.12</v>
      </c>
      <c r="H232" s="378">
        <v>44.89</v>
      </c>
      <c r="I232" s="378">
        <v>26.83</v>
      </c>
      <c r="J232" s="378">
        <v>112.22</v>
      </c>
      <c r="K232" s="378">
        <v>67.08</v>
      </c>
      <c r="L232" s="378"/>
      <c r="M232" s="378"/>
      <c r="N232" s="378">
        <v>67.331999999999994</v>
      </c>
      <c r="O232" s="378">
        <v>40.247999999999998</v>
      </c>
      <c r="P232" s="378">
        <v>89.77600000000001</v>
      </c>
      <c r="Q232" s="378">
        <v>53.664000000000001</v>
      </c>
      <c r="R232" s="378"/>
      <c r="S232" s="378"/>
      <c r="T232" s="378"/>
      <c r="U232" s="378"/>
      <c r="V232" s="378"/>
      <c r="W232" s="378"/>
      <c r="X232" s="378"/>
      <c r="Y232" s="378"/>
    </row>
    <row r="233" spans="1:25">
      <c r="A233" s="377">
        <v>226</v>
      </c>
      <c r="B233" s="378">
        <v>56.16</v>
      </c>
      <c r="C233" s="378">
        <v>33.57</v>
      </c>
      <c r="D233" s="378"/>
      <c r="E233" s="378"/>
      <c r="F233" s="378">
        <v>33.700000000000003</v>
      </c>
      <c r="G233" s="378">
        <v>20.14</v>
      </c>
      <c r="H233" s="378">
        <v>44.93</v>
      </c>
      <c r="I233" s="378">
        <v>26.86</v>
      </c>
      <c r="J233" s="378">
        <v>112.32</v>
      </c>
      <c r="K233" s="378">
        <v>67.14</v>
      </c>
      <c r="L233" s="378"/>
      <c r="M233" s="378"/>
      <c r="N233" s="378">
        <v>67.391999999999996</v>
      </c>
      <c r="O233" s="378">
        <v>40.283999999999999</v>
      </c>
      <c r="P233" s="378">
        <v>89.855999999999995</v>
      </c>
      <c r="Q233" s="378">
        <v>53.712000000000003</v>
      </c>
      <c r="R233" s="378"/>
      <c r="S233" s="378"/>
      <c r="T233" s="378"/>
      <c r="U233" s="378"/>
      <c r="V233" s="378"/>
      <c r="W233" s="378"/>
      <c r="X233" s="378"/>
      <c r="Y233" s="378"/>
    </row>
    <row r="234" spans="1:25">
      <c r="A234" s="377">
        <v>227</v>
      </c>
      <c r="B234" s="378">
        <v>56.21</v>
      </c>
      <c r="C234" s="378">
        <v>33.6</v>
      </c>
      <c r="D234" s="378"/>
      <c r="E234" s="378"/>
      <c r="F234" s="378">
        <v>33.729999999999997</v>
      </c>
      <c r="G234" s="378">
        <v>20.16</v>
      </c>
      <c r="H234" s="378">
        <v>44.97</v>
      </c>
      <c r="I234" s="378">
        <v>26.88</v>
      </c>
      <c r="J234" s="378">
        <v>112.42</v>
      </c>
      <c r="K234" s="378">
        <v>67.2</v>
      </c>
      <c r="L234" s="378"/>
      <c r="M234" s="378"/>
      <c r="N234" s="378">
        <v>67.451999999999998</v>
      </c>
      <c r="O234" s="378">
        <v>40.32</v>
      </c>
      <c r="P234" s="378">
        <v>89.936000000000007</v>
      </c>
      <c r="Q234" s="378">
        <v>53.760000000000005</v>
      </c>
      <c r="R234" s="378"/>
      <c r="S234" s="378"/>
      <c r="T234" s="378"/>
      <c r="U234" s="378"/>
      <c r="V234" s="378"/>
      <c r="W234" s="378"/>
      <c r="X234" s="378"/>
      <c r="Y234" s="378"/>
    </row>
    <row r="235" spans="1:25">
      <c r="A235" s="377">
        <v>228</v>
      </c>
      <c r="B235" s="378">
        <v>56.27</v>
      </c>
      <c r="C235" s="378">
        <v>33.630000000000003</v>
      </c>
      <c r="D235" s="378"/>
      <c r="E235" s="378"/>
      <c r="F235" s="378">
        <v>33.76</v>
      </c>
      <c r="G235" s="378">
        <v>20.18</v>
      </c>
      <c r="H235" s="378">
        <v>45.02</v>
      </c>
      <c r="I235" s="378">
        <v>26.9</v>
      </c>
      <c r="J235" s="378">
        <v>112.54</v>
      </c>
      <c r="K235" s="378">
        <v>67.260000000000005</v>
      </c>
      <c r="L235" s="378"/>
      <c r="M235" s="378"/>
      <c r="N235" s="378">
        <v>67.524000000000001</v>
      </c>
      <c r="O235" s="378">
        <v>40.356000000000002</v>
      </c>
      <c r="P235" s="378">
        <v>90.032000000000011</v>
      </c>
      <c r="Q235" s="378">
        <v>53.808000000000007</v>
      </c>
      <c r="R235" s="378"/>
      <c r="S235" s="378"/>
      <c r="T235" s="378"/>
      <c r="U235" s="378"/>
      <c r="V235" s="378"/>
      <c r="W235" s="378"/>
      <c r="X235" s="378"/>
      <c r="Y235" s="378"/>
    </row>
    <row r="236" spans="1:25">
      <c r="A236" s="377">
        <v>229</v>
      </c>
      <c r="B236" s="378">
        <v>56.32</v>
      </c>
      <c r="C236" s="378">
        <v>33.659999999999997</v>
      </c>
      <c r="D236" s="378"/>
      <c r="E236" s="378"/>
      <c r="F236" s="378">
        <v>33.79</v>
      </c>
      <c r="G236" s="378">
        <v>20.2</v>
      </c>
      <c r="H236" s="378">
        <v>45.06</v>
      </c>
      <c r="I236" s="378">
        <v>26.93</v>
      </c>
      <c r="J236" s="378">
        <v>112.64</v>
      </c>
      <c r="K236" s="378">
        <v>67.319999999999993</v>
      </c>
      <c r="L236" s="378"/>
      <c r="M236" s="378"/>
      <c r="N236" s="378">
        <v>67.584000000000003</v>
      </c>
      <c r="O236" s="378">
        <v>40.391999999999996</v>
      </c>
      <c r="P236" s="378">
        <v>90.112000000000009</v>
      </c>
      <c r="Q236" s="378">
        <v>53.855999999999995</v>
      </c>
      <c r="R236" s="378"/>
      <c r="S236" s="378"/>
      <c r="T236" s="378"/>
      <c r="U236" s="378"/>
      <c r="V236" s="378"/>
      <c r="W236" s="378"/>
      <c r="X236" s="378"/>
      <c r="Y236" s="378"/>
    </row>
    <row r="237" spans="1:25">
      <c r="A237" s="377">
        <v>230</v>
      </c>
      <c r="B237" s="378">
        <v>56.38</v>
      </c>
      <c r="C237" s="378">
        <v>33.700000000000003</v>
      </c>
      <c r="D237" s="378"/>
      <c r="E237" s="378"/>
      <c r="F237" s="378">
        <v>33.83</v>
      </c>
      <c r="G237" s="378">
        <v>20.22</v>
      </c>
      <c r="H237" s="378">
        <v>45.1</v>
      </c>
      <c r="I237" s="378">
        <v>26.96</v>
      </c>
      <c r="J237" s="378">
        <v>112.76</v>
      </c>
      <c r="K237" s="378">
        <v>67.400000000000006</v>
      </c>
      <c r="L237" s="378"/>
      <c r="M237" s="378"/>
      <c r="N237" s="378">
        <v>67.656000000000006</v>
      </c>
      <c r="O237" s="378">
        <v>40.440000000000005</v>
      </c>
      <c r="P237" s="378">
        <v>90.208000000000013</v>
      </c>
      <c r="Q237" s="378">
        <v>53.920000000000009</v>
      </c>
      <c r="R237" s="378"/>
      <c r="S237" s="378"/>
      <c r="T237" s="378"/>
      <c r="U237" s="378"/>
      <c r="V237" s="378"/>
      <c r="W237" s="378"/>
      <c r="X237" s="378"/>
      <c r="Y237" s="378"/>
    </row>
    <row r="238" spans="1:25">
      <c r="A238" s="377">
        <v>231</v>
      </c>
      <c r="B238" s="378">
        <v>56.43</v>
      </c>
      <c r="C238" s="378">
        <v>33.729999999999997</v>
      </c>
      <c r="D238" s="378"/>
      <c r="E238" s="378"/>
      <c r="F238" s="378">
        <v>33.86</v>
      </c>
      <c r="G238" s="378">
        <v>20.239999999999998</v>
      </c>
      <c r="H238" s="378">
        <v>45.14</v>
      </c>
      <c r="I238" s="378">
        <v>26.98</v>
      </c>
      <c r="J238" s="378">
        <v>112.86</v>
      </c>
      <c r="K238" s="378">
        <v>67.459999999999994</v>
      </c>
      <c r="L238" s="378"/>
      <c r="M238" s="378"/>
      <c r="N238" s="378">
        <v>67.715999999999994</v>
      </c>
      <c r="O238" s="378">
        <v>40.475999999999992</v>
      </c>
      <c r="P238" s="378">
        <v>90.288000000000011</v>
      </c>
      <c r="Q238" s="378">
        <v>53.967999999999996</v>
      </c>
      <c r="R238" s="378"/>
      <c r="S238" s="378"/>
      <c r="T238" s="378"/>
      <c r="U238" s="378"/>
      <c r="V238" s="378"/>
      <c r="W238" s="378"/>
      <c r="X238" s="378"/>
      <c r="Y238" s="378"/>
    </row>
    <row r="239" spans="1:25">
      <c r="A239" s="377">
        <v>232</v>
      </c>
      <c r="B239" s="378">
        <v>56.49</v>
      </c>
      <c r="C239" s="378">
        <v>33.76</v>
      </c>
      <c r="D239" s="378"/>
      <c r="E239" s="378"/>
      <c r="F239" s="378">
        <v>33.89</v>
      </c>
      <c r="G239" s="378">
        <v>20.260000000000002</v>
      </c>
      <c r="H239" s="378">
        <v>45.19</v>
      </c>
      <c r="I239" s="378">
        <v>27.01</v>
      </c>
      <c r="J239" s="378">
        <v>112.98</v>
      </c>
      <c r="K239" s="378">
        <v>67.52</v>
      </c>
      <c r="L239" s="378"/>
      <c r="M239" s="378"/>
      <c r="N239" s="378">
        <v>67.787999999999997</v>
      </c>
      <c r="O239" s="378">
        <v>40.511999999999993</v>
      </c>
      <c r="P239" s="378">
        <v>90.384000000000015</v>
      </c>
      <c r="Q239" s="378">
        <v>54.015999999999998</v>
      </c>
      <c r="R239" s="378"/>
      <c r="S239" s="378"/>
      <c r="T239" s="378"/>
      <c r="U239" s="378"/>
      <c r="V239" s="378"/>
      <c r="W239" s="378"/>
      <c r="X239" s="378"/>
      <c r="Y239" s="378"/>
    </row>
    <row r="240" spans="1:25">
      <c r="A240" s="377">
        <v>233</v>
      </c>
      <c r="B240" s="378">
        <v>56.54</v>
      </c>
      <c r="C240" s="378">
        <v>33.79</v>
      </c>
      <c r="D240" s="378"/>
      <c r="E240" s="378"/>
      <c r="F240" s="378">
        <v>33.92</v>
      </c>
      <c r="G240" s="378">
        <v>20.27</v>
      </c>
      <c r="H240" s="378">
        <v>45.23</v>
      </c>
      <c r="I240" s="378">
        <v>27.03</v>
      </c>
      <c r="J240" s="378">
        <v>113.08</v>
      </c>
      <c r="K240" s="378">
        <v>67.58</v>
      </c>
      <c r="L240" s="378"/>
      <c r="M240" s="378"/>
      <c r="N240" s="378">
        <v>67.847999999999999</v>
      </c>
      <c r="O240" s="378">
        <v>40.547999999999995</v>
      </c>
      <c r="P240" s="378">
        <v>90.463999999999999</v>
      </c>
      <c r="Q240" s="378">
        <v>54.064</v>
      </c>
      <c r="R240" s="378"/>
      <c r="S240" s="378"/>
      <c r="T240" s="378"/>
      <c r="U240" s="378"/>
      <c r="V240" s="378"/>
      <c r="W240" s="378"/>
      <c r="X240" s="378"/>
      <c r="Y240" s="378"/>
    </row>
    <row r="241" spans="1:25">
      <c r="A241" s="377">
        <v>234</v>
      </c>
      <c r="B241" s="378">
        <v>56.59</v>
      </c>
      <c r="C241" s="378">
        <v>33.82</v>
      </c>
      <c r="D241" s="378"/>
      <c r="E241" s="378"/>
      <c r="F241" s="378">
        <v>33.950000000000003</v>
      </c>
      <c r="G241" s="378">
        <v>20.29</v>
      </c>
      <c r="H241" s="378">
        <v>45.27</v>
      </c>
      <c r="I241" s="378">
        <v>27.06</v>
      </c>
      <c r="J241" s="378">
        <v>113.18</v>
      </c>
      <c r="K241" s="378">
        <v>67.64</v>
      </c>
      <c r="L241" s="378"/>
      <c r="M241" s="378"/>
      <c r="N241" s="378">
        <v>67.908000000000001</v>
      </c>
      <c r="O241" s="378">
        <v>40.583999999999996</v>
      </c>
      <c r="P241" s="378">
        <v>90.544000000000011</v>
      </c>
      <c r="Q241" s="378">
        <v>54.112000000000002</v>
      </c>
      <c r="R241" s="378"/>
      <c r="S241" s="378"/>
      <c r="T241" s="378"/>
      <c r="U241" s="378"/>
      <c r="V241" s="378"/>
      <c r="W241" s="378"/>
      <c r="X241" s="378"/>
      <c r="Y241" s="378"/>
    </row>
    <row r="242" spans="1:25">
      <c r="A242" s="377">
        <v>235</v>
      </c>
      <c r="B242" s="378">
        <v>56.65</v>
      </c>
      <c r="C242" s="378">
        <v>33.85</v>
      </c>
      <c r="D242" s="378"/>
      <c r="E242" s="378"/>
      <c r="F242" s="378">
        <v>33.99</v>
      </c>
      <c r="G242" s="378">
        <v>20.309999999999999</v>
      </c>
      <c r="H242" s="378">
        <v>45.32</v>
      </c>
      <c r="I242" s="378">
        <v>27.08</v>
      </c>
      <c r="J242" s="378">
        <v>113.3</v>
      </c>
      <c r="K242" s="378">
        <v>67.7</v>
      </c>
      <c r="L242" s="378"/>
      <c r="M242" s="378"/>
      <c r="N242" s="378">
        <v>67.97999999999999</v>
      </c>
      <c r="O242" s="378">
        <v>40.619999999999997</v>
      </c>
      <c r="P242" s="378">
        <v>90.64</v>
      </c>
      <c r="Q242" s="378">
        <v>54.160000000000004</v>
      </c>
      <c r="R242" s="378"/>
      <c r="S242" s="378"/>
      <c r="T242" s="378"/>
      <c r="U242" s="378"/>
      <c r="V242" s="378"/>
      <c r="W242" s="378"/>
      <c r="X242" s="378"/>
      <c r="Y242" s="378"/>
    </row>
    <row r="243" spans="1:25">
      <c r="A243" s="377">
        <v>236</v>
      </c>
      <c r="B243" s="378">
        <v>56.7</v>
      </c>
      <c r="C243" s="378">
        <v>33.89</v>
      </c>
      <c r="D243" s="378"/>
      <c r="E243" s="378"/>
      <c r="F243" s="378">
        <v>34.020000000000003</v>
      </c>
      <c r="G243" s="378">
        <v>20.329999999999998</v>
      </c>
      <c r="H243" s="378">
        <v>45.36</v>
      </c>
      <c r="I243" s="378">
        <v>27.11</v>
      </c>
      <c r="J243" s="378">
        <v>113.4</v>
      </c>
      <c r="K243" s="378">
        <v>67.78</v>
      </c>
      <c r="L243" s="378"/>
      <c r="M243" s="378"/>
      <c r="N243" s="378">
        <v>68.040000000000006</v>
      </c>
      <c r="O243" s="378">
        <v>40.667999999999999</v>
      </c>
      <c r="P243" s="378">
        <v>90.720000000000013</v>
      </c>
      <c r="Q243" s="378">
        <v>54.224000000000004</v>
      </c>
      <c r="R243" s="378"/>
      <c r="S243" s="378"/>
      <c r="T243" s="378"/>
      <c r="U243" s="378"/>
      <c r="V243" s="378"/>
      <c r="W243" s="378"/>
      <c r="X243" s="378"/>
      <c r="Y243" s="378"/>
    </row>
    <row r="244" spans="1:25">
      <c r="A244" s="377">
        <v>237</v>
      </c>
      <c r="B244" s="378">
        <v>56.76</v>
      </c>
      <c r="C244" s="378">
        <v>33.92</v>
      </c>
      <c r="D244" s="378"/>
      <c r="E244" s="378"/>
      <c r="F244" s="378">
        <v>34.06</v>
      </c>
      <c r="G244" s="378">
        <v>20.350000000000001</v>
      </c>
      <c r="H244" s="378">
        <v>45.41</v>
      </c>
      <c r="I244" s="378">
        <v>27.14</v>
      </c>
      <c r="J244" s="378">
        <v>113.52</v>
      </c>
      <c r="K244" s="378">
        <v>67.84</v>
      </c>
      <c r="L244" s="378"/>
      <c r="M244" s="378"/>
      <c r="N244" s="378">
        <v>68.111999999999995</v>
      </c>
      <c r="O244" s="378">
        <v>40.704000000000001</v>
      </c>
      <c r="P244" s="378">
        <v>90.816000000000003</v>
      </c>
      <c r="Q244" s="378">
        <v>54.272000000000006</v>
      </c>
      <c r="R244" s="378"/>
      <c r="S244" s="378"/>
      <c r="T244" s="378"/>
      <c r="U244" s="378"/>
      <c r="V244" s="378"/>
      <c r="W244" s="378"/>
      <c r="X244" s="378"/>
      <c r="Y244" s="378"/>
    </row>
    <row r="245" spans="1:25">
      <c r="A245" s="377">
        <v>238</v>
      </c>
      <c r="B245" s="378">
        <v>56.81</v>
      </c>
      <c r="C245" s="378">
        <v>33.950000000000003</v>
      </c>
      <c r="D245" s="378"/>
      <c r="E245" s="378"/>
      <c r="F245" s="378">
        <v>34.090000000000003</v>
      </c>
      <c r="G245" s="378">
        <v>20.37</v>
      </c>
      <c r="H245" s="378">
        <v>45.45</v>
      </c>
      <c r="I245" s="378">
        <v>27.16</v>
      </c>
      <c r="J245" s="378">
        <v>113.62</v>
      </c>
      <c r="K245" s="378">
        <v>67.900000000000006</v>
      </c>
      <c r="L245" s="378"/>
      <c r="M245" s="378"/>
      <c r="N245" s="378">
        <v>68.171999999999997</v>
      </c>
      <c r="O245" s="378">
        <v>40.74</v>
      </c>
      <c r="P245" s="378">
        <v>90.896000000000015</v>
      </c>
      <c r="Q245" s="378">
        <v>54.320000000000007</v>
      </c>
      <c r="R245" s="378"/>
      <c r="S245" s="378"/>
      <c r="T245" s="378"/>
      <c r="U245" s="378"/>
      <c r="V245" s="378"/>
      <c r="W245" s="378"/>
      <c r="X245" s="378"/>
      <c r="Y245" s="378"/>
    </row>
    <row r="246" spans="1:25">
      <c r="A246" s="377">
        <v>239</v>
      </c>
      <c r="B246" s="378">
        <v>56.86</v>
      </c>
      <c r="C246" s="378">
        <v>33.979999999999997</v>
      </c>
      <c r="D246" s="378"/>
      <c r="E246" s="378"/>
      <c r="F246" s="378">
        <v>34.119999999999997</v>
      </c>
      <c r="G246" s="378">
        <v>20.39</v>
      </c>
      <c r="H246" s="378">
        <v>45.49</v>
      </c>
      <c r="I246" s="378">
        <v>27.18</v>
      </c>
      <c r="J246" s="378">
        <v>113.72</v>
      </c>
      <c r="K246" s="378">
        <v>67.959999999999994</v>
      </c>
      <c r="L246" s="378"/>
      <c r="M246" s="378"/>
      <c r="N246" s="378">
        <v>68.231999999999999</v>
      </c>
      <c r="O246" s="378">
        <v>40.775999999999996</v>
      </c>
      <c r="P246" s="378">
        <v>90.975999999999999</v>
      </c>
      <c r="Q246" s="378">
        <v>54.367999999999995</v>
      </c>
      <c r="R246" s="378"/>
      <c r="S246" s="378"/>
      <c r="T246" s="378"/>
      <c r="U246" s="378"/>
      <c r="V246" s="378"/>
      <c r="W246" s="378"/>
      <c r="X246" s="378"/>
      <c r="Y246" s="378"/>
    </row>
    <row r="247" spans="1:25">
      <c r="A247" s="377">
        <v>240</v>
      </c>
      <c r="B247" s="378">
        <v>56.92</v>
      </c>
      <c r="C247" s="378">
        <v>34.01</v>
      </c>
      <c r="D247" s="378"/>
      <c r="E247" s="378"/>
      <c r="F247" s="378">
        <v>34.15</v>
      </c>
      <c r="G247" s="378">
        <v>20.41</v>
      </c>
      <c r="H247" s="378">
        <v>45.54</v>
      </c>
      <c r="I247" s="378">
        <v>27.21</v>
      </c>
      <c r="J247" s="378">
        <v>113.84</v>
      </c>
      <c r="K247" s="378">
        <v>68.02</v>
      </c>
      <c r="L247" s="378"/>
      <c r="M247" s="378"/>
      <c r="N247" s="378">
        <v>68.304000000000002</v>
      </c>
      <c r="O247" s="378">
        <v>40.811999999999998</v>
      </c>
      <c r="P247" s="378">
        <v>91.072000000000003</v>
      </c>
      <c r="Q247" s="378">
        <v>54.415999999999997</v>
      </c>
      <c r="R247" s="378"/>
      <c r="S247" s="378"/>
      <c r="T247" s="378"/>
      <c r="U247" s="378"/>
      <c r="V247" s="378"/>
      <c r="W247" s="378"/>
      <c r="X247" s="378"/>
      <c r="Y247" s="378"/>
    </row>
    <row r="248" spans="1:25">
      <c r="A248" s="377">
        <v>241</v>
      </c>
      <c r="B248" s="378">
        <v>56.97</v>
      </c>
      <c r="C248" s="378">
        <v>34.049999999999997</v>
      </c>
      <c r="D248" s="378"/>
      <c r="E248" s="378"/>
      <c r="F248" s="378">
        <v>34.18</v>
      </c>
      <c r="G248" s="378">
        <v>20.43</v>
      </c>
      <c r="H248" s="378">
        <v>45.58</v>
      </c>
      <c r="I248" s="378">
        <v>27.24</v>
      </c>
      <c r="J248" s="378">
        <v>113.94</v>
      </c>
      <c r="K248" s="378">
        <v>68.099999999999994</v>
      </c>
      <c r="L248" s="378"/>
      <c r="M248" s="378"/>
      <c r="N248" s="378">
        <v>68.36399999999999</v>
      </c>
      <c r="O248" s="378">
        <v>40.859999999999992</v>
      </c>
      <c r="P248" s="378">
        <v>91.152000000000001</v>
      </c>
      <c r="Q248" s="378">
        <v>54.48</v>
      </c>
      <c r="R248" s="378"/>
      <c r="S248" s="378"/>
      <c r="T248" s="378"/>
      <c r="U248" s="378"/>
      <c r="V248" s="378"/>
      <c r="W248" s="378"/>
      <c r="X248" s="378"/>
      <c r="Y248" s="378"/>
    </row>
    <row r="249" spans="1:25">
      <c r="A249" s="377">
        <v>242</v>
      </c>
      <c r="B249" s="378">
        <v>57.03</v>
      </c>
      <c r="C249" s="378">
        <v>34.08</v>
      </c>
      <c r="D249" s="378"/>
      <c r="E249" s="378"/>
      <c r="F249" s="378">
        <v>34.22</v>
      </c>
      <c r="G249" s="378">
        <v>20.45</v>
      </c>
      <c r="H249" s="378">
        <v>45.62</v>
      </c>
      <c r="I249" s="378">
        <v>27.26</v>
      </c>
      <c r="J249" s="378">
        <v>114.06</v>
      </c>
      <c r="K249" s="378">
        <v>68.16</v>
      </c>
      <c r="L249" s="378"/>
      <c r="M249" s="378"/>
      <c r="N249" s="378">
        <v>68.435999999999993</v>
      </c>
      <c r="O249" s="378">
        <v>40.895999999999994</v>
      </c>
      <c r="P249" s="378">
        <v>91.248000000000005</v>
      </c>
      <c r="Q249" s="378">
        <v>54.527999999999999</v>
      </c>
      <c r="R249" s="378"/>
      <c r="S249" s="378"/>
      <c r="T249" s="378"/>
      <c r="U249" s="378"/>
      <c r="V249" s="378"/>
      <c r="W249" s="378"/>
      <c r="X249" s="378"/>
      <c r="Y249" s="378"/>
    </row>
    <row r="250" spans="1:25">
      <c r="A250" s="377">
        <v>243</v>
      </c>
      <c r="B250" s="378">
        <v>57.08</v>
      </c>
      <c r="C250" s="378">
        <v>34.11</v>
      </c>
      <c r="D250" s="378"/>
      <c r="E250" s="378"/>
      <c r="F250" s="378">
        <v>34.25</v>
      </c>
      <c r="G250" s="378">
        <v>20.47</v>
      </c>
      <c r="H250" s="378">
        <v>45.66</v>
      </c>
      <c r="I250" s="378">
        <v>27.29</v>
      </c>
      <c r="J250" s="378">
        <v>114.16</v>
      </c>
      <c r="K250" s="378">
        <v>68.22</v>
      </c>
      <c r="L250" s="378"/>
      <c r="M250" s="378"/>
      <c r="N250" s="378">
        <v>68.495999999999995</v>
      </c>
      <c r="O250" s="378">
        <v>40.931999999999995</v>
      </c>
      <c r="P250" s="378">
        <v>91.328000000000003</v>
      </c>
      <c r="Q250" s="378">
        <v>54.576000000000001</v>
      </c>
      <c r="R250" s="378"/>
      <c r="S250" s="378"/>
      <c r="T250" s="378"/>
      <c r="U250" s="378"/>
      <c r="V250" s="378"/>
      <c r="W250" s="378"/>
      <c r="X250" s="378"/>
      <c r="Y250" s="378"/>
    </row>
    <row r="251" spans="1:25">
      <c r="A251" s="377">
        <v>244</v>
      </c>
      <c r="B251" s="378">
        <v>57.13</v>
      </c>
      <c r="C251" s="378">
        <v>34.14</v>
      </c>
      <c r="D251" s="378"/>
      <c r="E251" s="378"/>
      <c r="F251" s="378">
        <v>34.28</v>
      </c>
      <c r="G251" s="378">
        <v>20.48</v>
      </c>
      <c r="H251" s="378">
        <v>45.7</v>
      </c>
      <c r="I251" s="378">
        <v>27.31</v>
      </c>
      <c r="J251" s="378">
        <v>114.26</v>
      </c>
      <c r="K251" s="378">
        <v>68.28</v>
      </c>
      <c r="L251" s="378"/>
      <c r="M251" s="378"/>
      <c r="N251" s="378">
        <v>68.555999999999997</v>
      </c>
      <c r="O251" s="378">
        <v>40.967999999999996</v>
      </c>
      <c r="P251" s="378">
        <v>91.408000000000015</v>
      </c>
      <c r="Q251" s="378">
        <v>54.624000000000002</v>
      </c>
      <c r="R251" s="378"/>
      <c r="S251" s="378"/>
      <c r="T251" s="378"/>
      <c r="U251" s="378"/>
      <c r="V251" s="378"/>
      <c r="W251" s="378"/>
      <c r="X251" s="378"/>
      <c r="Y251" s="378"/>
    </row>
    <row r="252" spans="1:25">
      <c r="A252" s="377">
        <v>245</v>
      </c>
      <c r="B252" s="378">
        <v>57.19</v>
      </c>
      <c r="C252" s="378">
        <v>34.17</v>
      </c>
      <c r="D252" s="378"/>
      <c r="E252" s="378"/>
      <c r="F252" s="378">
        <v>34.31</v>
      </c>
      <c r="G252" s="378">
        <v>20.5</v>
      </c>
      <c r="H252" s="378">
        <v>45.75</v>
      </c>
      <c r="I252" s="378">
        <v>27.34</v>
      </c>
      <c r="J252" s="378">
        <v>114.38</v>
      </c>
      <c r="K252" s="378">
        <v>68.34</v>
      </c>
      <c r="L252" s="378"/>
      <c r="M252" s="378"/>
      <c r="N252" s="378">
        <v>68.628</v>
      </c>
      <c r="O252" s="378">
        <v>41.003999999999998</v>
      </c>
      <c r="P252" s="378">
        <v>91.504000000000005</v>
      </c>
      <c r="Q252" s="378">
        <v>54.672000000000004</v>
      </c>
      <c r="R252" s="378"/>
      <c r="S252" s="378"/>
      <c r="T252" s="378"/>
      <c r="U252" s="378"/>
      <c r="V252" s="378"/>
      <c r="W252" s="378"/>
      <c r="X252" s="378"/>
      <c r="Y252" s="378"/>
    </row>
    <row r="253" spans="1:25">
      <c r="A253" s="377">
        <v>246</v>
      </c>
      <c r="B253" s="378">
        <v>57.24</v>
      </c>
      <c r="C253" s="378">
        <v>34.21</v>
      </c>
      <c r="D253" s="378"/>
      <c r="E253" s="378"/>
      <c r="F253" s="378">
        <v>34.340000000000003</v>
      </c>
      <c r="G253" s="378">
        <v>20.53</v>
      </c>
      <c r="H253" s="378">
        <v>45.79</v>
      </c>
      <c r="I253" s="378">
        <v>27.37</v>
      </c>
      <c r="J253" s="378">
        <v>114.48</v>
      </c>
      <c r="K253" s="378">
        <v>68.42</v>
      </c>
      <c r="L253" s="378"/>
      <c r="M253" s="378"/>
      <c r="N253" s="378">
        <v>68.688000000000002</v>
      </c>
      <c r="O253" s="378">
        <v>41.052</v>
      </c>
      <c r="P253" s="378">
        <v>91.584000000000003</v>
      </c>
      <c r="Q253" s="378">
        <v>54.736000000000004</v>
      </c>
      <c r="R253" s="378"/>
      <c r="S253" s="378"/>
      <c r="T253" s="378"/>
      <c r="U253" s="378"/>
      <c r="V253" s="378"/>
      <c r="W253" s="378"/>
      <c r="X253" s="378"/>
      <c r="Y253" s="378"/>
    </row>
    <row r="254" spans="1:25">
      <c r="A254" s="377">
        <v>247</v>
      </c>
      <c r="B254" s="378">
        <v>57.3</v>
      </c>
      <c r="C254" s="378">
        <v>34.24</v>
      </c>
      <c r="D254" s="378"/>
      <c r="E254" s="378"/>
      <c r="F254" s="378">
        <v>34.380000000000003</v>
      </c>
      <c r="G254" s="378">
        <v>20.54</v>
      </c>
      <c r="H254" s="378">
        <v>45.84</v>
      </c>
      <c r="I254" s="378">
        <v>27.39</v>
      </c>
      <c r="J254" s="378">
        <v>114.6</v>
      </c>
      <c r="K254" s="378">
        <v>68.48</v>
      </c>
      <c r="L254" s="378"/>
      <c r="M254" s="378"/>
      <c r="N254" s="378">
        <v>68.759999999999991</v>
      </c>
      <c r="O254" s="378">
        <v>41.088000000000001</v>
      </c>
      <c r="P254" s="378">
        <v>91.68</v>
      </c>
      <c r="Q254" s="378">
        <v>54.784000000000006</v>
      </c>
      <c r="R254" s="378"/>
      <c r="S254" s="378"/>
      <c r="T254" s="378"/>
      <c r="U254" s="378"/>
      <c r="V254" s="378"/>
      <c r="W254" s="378"/>
      <c r="X254" s="378"/>
      <c r="Y254" s="378"/>
    </row>
    <row r="255" spans="1:25">
      <c r="A255" s="377">
        <v>248</v>
      </c>
      <c r="B255" s="378">
        <v>57.35</v>
      </c>
      <c r="C255" s="378">
        <v>34.270000000000003</v>
      </c>
      <c r="D255" s="378"/>
      <c r="E255" s="378"/>
      <c r="F255" s="378">
        <v>34.409999999999997</v>
      </c>
      <c r="G255" s="378">
        <v>20.56</v>
      </c>
      <c r="H255" s="378">
        <v>45.88</v>
      </c>
      <c r="I255" s="378">
        <v>27.42</v>
      </c>
      <c r="J255" s="378">
        <v>114.7</v>
      </c>
      <c r="K255" s="378">
        <v>68.540000000000006</v>
      </c>
      <c r="L255" s="378"/>
      <c r="M255" s="378"/>
      <c r="N255" s="378">
        <v>68.819999999999993</v>
      </c>
      <c r="O255" s="378">
        <v>41.124000000000002</v>
      </c>
      <c r="P255" s="378">
        <v>91.76</v>
      </c>
      <c r="Q255" s="378">
        <v>54.832000000000008</v>
      </c>
      <c r="R255" s="378"/>
      <c r="S255" s="378"/>
      <c r="T255" s="378"/>
      <c r="U255" s="378"/>
      <c r="V255" s="378"/>
      <c r="W255" s="378"/>
      <c r="X255" s="378"/>
      <c r="Y255" s="378"/>
    </row>
    <row r="256" spans="1:25">
      <c r="A256" s="377">
        <v>249</v>
      </c>
      <c r="B256" s="378">
        <v>57.4</v>
      </c>
      <c r="C256" s="378">
        <v>34.299999999999997</v>
      </c>
      <c r="D256" s="378"/>
      <c r="E256" s="378"/>
      <c r="F256" s="378">
        <v>34.44</v>
      </c>
      <c r="G256" s="378">
        <v>20.58</v>
      </c>
      <c r="H256" s="378">
        <v>45.92</v>
      </c>
      <c r="I256" s="378">
        <v>27.44</v>
      </c>
      <c r="J256" s="378">
        <v>114.8</v>
      </c>
      <c r="K256" s="378">
        <v>68.599999999999994</v>
      </c>
      <c r="L256" s="378"/>
      <c r="M256" s="378"/>
      <c r="N256" s="378">
        <v>68.88</v>
      </c>
      <c r="O256" s="378">
        <v>41.16</v>
      </c>
      <c r="P256" s="378">
        <v>91.84</v>
      </c>
      <c r="Q256" s="378">
        <v>54.879999999999995</v>
      </c>
      <c r="R256" s="378"/>
      <c r="S256" s="378"/>
      <c r="T256" s="378"/>
      <c r="U256" s="378"/>
      <c r="V256" s="378"/>
      <c r="W256" s="378"/>
      <c r="X256" s="378"/>
      <c r="Y256" s="378"/>
    </row>
    <row r="257" spans="1:25">
      <c r="A257" s="377">
        <v>250</v>
      </c>
      <c r="B257" s="378">
        <v>57.46</v>
      </c>
      <c r="C257" s="378">
        <v>34.33</v>
      </c>
      <c r="D257" s="378"/>
      <c r="E257" s="378"/>
      <c r="F257" s="378">
        <v>34.479999999999997</v>
      </c>
      <c r="G257" s="378">
        <v>20.6</v>
      </c>
      <c r="H257" s="378">
        <v>45.97</v>
      </c>
      <c r="I257" s="378">
        <v>27.46</v>
      </c>
      <c r="J257" s="378">
        <v>114.92</v>
      </c>
      <c r="K257" s="378">
        <v>68.66</v>
      </c>
      <c r="L257" s="378"/>
      <c r="M257" s="378"/>
      <c r="N257" s="378">
        <v>68.951999999999998</v>
      </c>
      <c r="O257" s="378">
        <v>41.195999999999998</v>
      </c>
      <c r="P257" s="378">
        <v>91.936000000000007</v>
      </c>
      <c r="Q257" s="378">
        <v>54.927999999999997</v>
      </c>
      <c r="R257" s="378"/>
      <c r="S257" s="378"/>
      <c r="T257" s="378"/>
      <c r="U257" s="378"/>
      <c r="V257" s="378"/>
      <c r="W257" s="378"/>
      <c r="X257" s="378"/>
      <c r="Y257" s="378"/>
    </row>
    <row r="258" spans="1:25">
      <c r="A258" s="377">
        <v>999</v>
      </c>
      <c r="B258" s="378">
        <v>57.46</v>
      </c>
      <c r="C258" s="378">
        <v>34.33</v>
      </c>
      <c r="D258" s="378"/>
      <c r="E258" s="378"/>
      <c r="F258" s="378">
        <v>34.479999999999997</v>
      </c>
      <c r="G258" s="378">
        <v>20.6</v>
      </c>
      <c r="H258" s="378">
        <v>45.97</v>
      </c>
      <c r="I258" s="378">
        <v>27.46</v>
      </c>
      <c r="J258" s="378">
        <v>114.92</v>
      </c>
      <c r="K258" s="378">
        <v>68.66</v>
      </c>
      <c r="L258" s="378"/>
      <c r="M258" s="378"/>
      <c r="N258" s="378">
        <v>68.951999999999998</v>
      </c>
      <c r="O258" s="378">
        <v>41.195999999999998</v>
      </c>
      <c r="P258" s="378">
        <v>91.936000000000007</v>
      </c>
      <c r="Q258" s="378">
        <v>54.927999999999997</v>
      </c>
      <c r="R258" s="378"/>
      <c r="S258" s="378"/>
      <c r="T258" s="378"/>
      <c r="U258" s="378"/>
      <c r="V258" s="378"/>
      <c r="W258" s="378"/>
      <c r="X258" s="378"/>
      <c r="Y258" s="378"/>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07E96-8512-4AB5-B9D2-1ABE89D51CB1}">
  <sheetPr>
    <tabColor theme="0" tint="-0.14999847407452621"/>
  </sheetPr>
  <dimension ref="A2:AE259"/>
  <sheetViews>
    <sheetView workbookViewId="0">
      <selection activeCell="L4" sqref="L4"/>
    </sheetView>
  </sheetViews>
  <sheetFormatPr defaultColWidth="9" defaultRowHeight="15"/>
  <cols>
    <col min="1" max="1" width="15.625" style="190" bestFit="1" customWidth="1"/>
    <col min="2" max="3" width="9.125" style="193" bestFit="1" customWidth="1"/>
    <col min="4" max="7" width="8" style="193" customWidth="1"/>
    <col min="8" max="8" width="8.625" style="193" customWidth="1"/>
    <col min="9" max="9" width="8" style="193" customWidth="1"/>
    <col min="10" max="11" width="10.125" style="193" bestFit="1" customWidth="1"/>
    <col min="12" max="13" width="8" style="193" customWidth="1"/>
    <col min="14" max="15" width="9.125" style="193" bestFit="1" customWidth="1"/>
    <col min="16" max="17" width="9.5" style="193" bestFit="1" customWidth="1"/>
    <col min="18" max="18" width="8" style="193" customWidth="1"/>
    <col min="19" max="19" width="8.375" style="195" bestFit="1" customWidth="1"/>
    <col min="20" max="20" width="10.875" style="193" customWidth="1"/>
    <col min="21" max="21" width="10" style="195" customWidth="1"/>
    <col min="22" max="25" width="8" style="193" customWidth="1"/>
    <col min="26" max="26" width="9" style="268"/>
    <col min="27" max="27" width="26.625" style="268" bestFit="1" customWidth="1"/>
    <col min="28" max="28" width="0" style="268" hidden="1" customWidth="1"/>
    <col min="29" max="29" width="8.375" style="268" hidden="1" customWidth="1"/>
    <col min="30" max="31" width="9.125" style="268" hidden="1" customWidth="1"/>
    <col min="32" max="32" width="9.125" style="268" bestFit="1" customWidth="1"/>
    <col min="33" max="34" width="0" style="268" hidden="1" customWidth="1"/>
    <col min="35" max="16384" width="9" style="268"/>
  </cols>
  <sheetData>
    <row r="2" spans="1:30">
      <c r="A2" s="190" t="s">
        <v>1062</v>
      </c>
      <c r="B2" s="194">
        <v>2</v>
      </c>
      <c r="C2" s="193" t="s">
        <v>1068</v>
      </c>
      <c r="I2" s="194"/>
      <c r="R2" s="276" t="s">
        <v>1069</v>
      </c>
    </row>
    <row r="3" spans="1:30">
      <c r="A3" s="190" t="s">
        <v>1065</v>
      </c>
      <c r="B3" s="194">
        <v>4</v>
      </c>
      <c r="G3" s="196" t="s">
        <v>1032</v>
      </c>
      <c r="H3" s="196"/>
      <c r="I3" s="197"/>
      <c r="J3" s="196"/>
      <c r="K3" s="196"/>
      <c r="R3" s="196" t="s">
        <v>1033</v>
      </c>
      <c r="S3" s="198"/>
      <c r="T3" s="199" t="s">
        <v>1034</v>
      </c>
      <c r="U3" s="200"/>
      <c r="V3" s="199"/>
      <c r="W3" s="199"/>
      <c r="X3" s="199"/>
      <c r="Y3" s="199"/>
    </row>
    <row r="4" spans="1:30" s="201" customFormat="1">
      <c r="A4" s="201" t="s">
        <v>1035</v>
      </c>
      <c r="B4" s="201">
        <v>1</v>
      </c>
      <c r="C4" s="201">
        <v>1</v>
      </c>
      <c r="D4" s="201">
        <v>1</v>
      </c>
      <c r="E4" s="201">
        <v>1</v>
      </c>
      <c r="F4" s="201">
        <v>20</v>
      </c>
      <c r="G4" s="201">
        <v>20</v>
      </c>
      <c r="H4" s="201">
        <v>60</v>
      </c>
      <c r="I4" s="201">
        <v>60</v>
      </c>
      <c r="J4" s="201">
        <v>2</v>
      </c>
      <c r="K4" s="201">
        <v>2</v>
      </c>
      <c r="L4" s="201">
        <v>2</v>
      </c>
      <c r="M4" s="201">
        <v>2</v>
      </c>
      <c r="N4" s="201">
        <v>10</v>
      </c>
      <c r="O4" s="201">
        <v>10</v>
      </c>
      <c r="P4" s="201">
        <v>61</v>
      </c>
      <c r="Q4" s="201">
        <v>61</v>
      </c>
      <c r="R4" s="201">
        <v>37</v>
      </c>
      <c r="S4" s="201">
        <v>37</v>
      </c>
      <c r="T4" s="275">
        <v>34</v>
      </c>
      <c r="U4" s="275">
        <v>34</v>
      </c>
    </row>
    <row r="5" spans="1:30" s="203" customFormat="1">
      <c r="A5" s="203" t="s">
        <v>1036</v>
      </c>
      <c r="B5" s="203">
        <v>2001</v>
      </c>
      <c r="C5" s="203">
        <v>2001</v>
      </c>
      <c r="D5" s="203">
        <v>2001</v>
      </c>
      <c r="E5" s="203">
        <v>2001</v>
      </c>
      <c r="F5" s="203">
        <v>2020</v>
      </c>
      <c r="G5" s="203">
        <v>2020</v>
      </c>
      <c r="H5" s="203">
        <v>2060</v>
      </c>
      <c r="I5" s="203">
        <v>2060</v>
      </c>
      <c r="J5" s="203">
        <v>2002</v>
      </c>
      <c r="K5" s="203">
        <v>2002</v>
      </c>
      <c r="L5" s="203">
        <v>2002</v>
      </c>
      <c r="M5" s="203">
        <v>2002</v>
      </c>
      <c r="N5" s="203">
        <v>2010</v>
      </c>
      <c r="O5" s="203">
        <v>2010</v>
      </c>
      <c r="P5" s="203">
        <v>2061</v>
      </c>
      <c r="Q5" s="203">
        <v>2061</v>
      </c>
      <c r="R5" s="203">
        <v>2037</v>
      </c>
      <c r="S5" s="203">
        <v>2037</v>
      </c>
      <c r="T5" s="274">
        <v>2034</v>
      </c>
      <c r="U5" s="274">
        <v>2034</v>
      </c>
      <c r="V5" s="273"/>
      <c r="W5" s="273"/>
      <c r="X5" s="273"/>
      <c r="Y5" s="273"/>
    </row>
    <row r="6" spans="1:30" s="269" customFormat="1" ht="45">
      <c r="A6" s="272" t="s">
        <v>1037</v>
      </c>
      <c r="B6" s="200" t="s">
        <v>1038</v>
      </c>
      <c r="C6" s="200" t="s">
        <v>1039</v>
      </c>
      <c r="D6" s="200" t="s">
        <v>1040</v>
      </c>
      <c r="E6" s="200" t="s">
        <v>1041</v>
      </c>
      <c r="F6" s="200" t="s">
        <v>1042</v>
      </c>
      <c r="G6" s="200" t="s">
        <v>1043</v>
      </c>
      <c r="H6" s="200" t="s">
        <v>1044</v>
      </c>
      <c r="I6" s="200" t="s">
        <v>1045</v>
      </c>
      <c r="J6" s="200" t="s">
        <v>1046</v>
      </c>
      <c r="K6" s="200" t="s">
        <v>1047</v>
      </c>
      <c r="L6" s="200" t="s">
        <v>1048</v>
      </c>
      <c r="M6" s="200" t="s">
        <v>1049</v>
      </c>
      <c r="N6" s="200" t="s">
        <v>1050</v>
      </c>
      <c r="O6" s="200" t="s">
        <v>1051</v>
      </c>
      <c r="P6" s="200" t="s">
        <v>1052</v>
      </c>
      <c r="Q6" s="200" t="s">
        <v>1053</v>
      </c>
      <c r="R6" s="200" t="s">
        <v>1054</v>
      </c>
      <c r="S6" s="200" t="s">
        <v>1055</v>
      </c>
      <c r="T6" s="271" t="s">
        <v>1070</v>
      </c>
      <c r="U6" s="271" t="s">
        <v>1071</v>
      </c>
      <c r="V6" s="271" t="s">
        <v>1072</v>
      </c>
      <c r="W6" s="271" t="s">
        <v>1073</v>
      </c>
      <c r="X6" s="271" t="s">
        <v>1072</v>
      </c>
      <c r="Y6" s="271" t="s">
        <v>1073</v>
      </c>
    </row>
    <row r="7" spans="1:30" s="269" customFormat="1">
      <c r="A7" s="270">
        <v>0</v>
      </c>
      <c r="B7" s="195">
        <v>1.08</v>
      </c>
      <c r="C7" s="195">
        <v>1.08</v>
      </c>
      <c r="D7" s="193"/>
      <c r="E7" s="193"/>
      <c r="F7" s="193">
        <v>0.65</v>
      </c>
      <c r="G7" s="193">
        <v>0.65</v>
      </c>
      <c r="H7" s="193">
        <v>0.86</v>
      </c>
      <c r="I7" s="193">
        <v>0.86</v>
      </c>
      <c r="J7" s="195">
        <v>2.16</v>
      </c>
      <c r="K7" s="195">
        <v>2.16</v>
      </c>
      <c r="L7" s="195"/>
      <c r="M7" s="195"/>
      <c r="N7" s="195">
        <v>1.3</v>
      </c>
      <c r="O7" s="195">
        <v>1.3</v>
      </c>
      <c r="P7" s="195">
        <v>1.72</v>
      </c>
      <c r="Q7" s="195">
        <v>1.72</v>
      </c>
      <c r="R7" s="195">
        <v>432</v>
      </c>
      <c r="S7" s="195">
        <v>387</v>
      </c>
      <c r="T7" s="195">
        <v>36</v>
      </c>
      <c r="U7" s="195">
        <v>32.25</v>
      </c>
      <c r="V7" s="195">
        <v>43.199999999999996</v>
      </c>
      <c r="W7" s="195">
        <v>38.699999999999996</v>
      </c>
      <c r="X7" s="195">
        <v>108</v>
      </c>
      <c r="Y7" s="195">
        <v>96.75</v>
      </c>
      <c r="Z7" s="195"/>
      <c r="AA7" s="195"/>
    </row>
    <row r="8" spans="1:30">
      <c r="A8" s="190">
        <v>1</v>
      </c>
      <c r="B8" s="193">
        <v>1.44</v>
      </c>
      <c r="C8" s="193">
        <v>1.29</v>
      </c>
      <c r="F8" s="193">
        <v>0.86</v>
      </c>
      <c r="G8" s="193">
        <v>0.77</v>
      </c>
      <c r="H8" s="193">
        <v>1.1499999999999999</v>
      </c>
      <c r="I8" s="193">
        <v>1.03</v>
      </c>
      <c r="J8" s="195">
        <v>2.88</v>
      </c>
      <c r="K8" s="195">
        <v>2.58</v>
      </c>
      <c r="L8" s="195"/>
      <c r="M8" s="195"/>
      <c r="N8" s="195">
        <v>1.72</v>
      </c>
      <c r="O8" s="195">
        <v>1.54</v>
      </c>
      <c r="P8" s="195">
        <v>2.2999999999999998</v>
      </c>
      <c r="Q8" s="195">
        <v>2.06</v>
      </c>
      <c r="R8" s="195">
        <v>432</v>
      </c>
      <c r="S8" s="195">
        <v>387</v>
      </c>
      <c r="T8" s="195">
        <v>36</v>
      </c>
      <c r="U8" s="195">
        <v>32.25</v>
      </c>
      <c r="V8" s="195">
        <v>43.199999999999996</v>
      </c>
      <c r="W8" s="195">
        <v>38.699999999999996</v>
      </c>
      <c r="X8" s="195">
        <v>108</v>
      </c>
      <c r="Y8" s="195">
        <v>96.75</v>
      </c>
      <c r="Z8" s="195"/>
      <c r="AA8" s="195"/>
      <c r="AB8" s="269"/>
      <c r="AC8" s="269"/>
      <c r="AD8" s="269"/>
    </row>
    <row r="9" spans="1:30">
      <c r="A9" s="190">
        <v>2</v>
      </c>
      <c r="B9" s="193">
        <v>1.79</v>
      </c>
      <c r="C9" s="193">
        <v>1.5</v>
      </c>
      <c r="F9" s="193">
        <v>1.07</v>
      </c>
      <c r="G9" s="193">
        <v>0.9</v>
      </c>
      <c r="H9" s="193">
        <v>1.43</v>
      </c>
      <c r="I9" s="193">
        <v>1.2</v>
      </c>
      <c r="J9" s="195">
        <v>3.58</v>
      </c>
      <c r="K9" s="195">
        <v>3</v>
      </c>
      <c r="L9" s="195"/>
      <c r="M9" s="195"/>
      <c r="N9" s="195">
        <v>2.14</v>
      </c>
      <c r="O9" s="195">
        <v>1.8</v>
      </c>
      <c r="P9" s="195">
        <v>2.86</v>
      </c>
      <c r="Q9" s="195">
        <v>2.4</v>
      </c>
      <c r="R9" s="195">
        <v>537</v>
      </c>
      <c r="S9" s="195">
        <v>450</v>
      </c>
      <c r="T9" s="195">
        <v>44.75</v>
      </c>
      <c r="U9" s="195">
        <v>37.5</v>
      </c>
      <c r="V9" s="195">
        <v>53.699999999999996</v>
      </c>
      <c r="W9" s="195">
        <v>45</v>
      </c>
      <c r="X9" s="195">
        <v>134.25</v>
      </c>
      <c r="Y9" s="195">
        <v>112.5</v>
      </c>
      <c r="Z9" s="195"/>
      <c r="AA9" s="195"/>
      <c r="AB9" s="269"/>
      <c r="AC9" s="269"/>
      <c r="AD9" s="269"/>
    </row>
    <row r="10" spans="1:30">
      <c r="A10" s="190">
        <v>3</v>
      </c>
      <c r="B10" s="193">
        <v>2.15</v>
      </c>
      <c r="C10" s="193">
        <v>1.7</v>
      </c>
      <c r="F10" s="193">
        <v>1.29</v>
      </c>
      <c r="G10" s="193">
        <v>1.02</v>
      </c>
      <c r="H10" s="193">
        <v>1.72</v>
      </c>
      <c r="I10" s="193">
        <v>1.36</v>
      </c>
      <c r="J10" s="195">
        <v>4.3</v>
      </c>
      <c r="K10" s="195">
        <v>3.4</v>
      </c>
      <c r="L10" s="195"/>
      <c r="M10" s="195"/>
      <c r="N10" s="195">
        <v>2.58</v>
      </c>
      <c r="O10" s="195">
        <v>2.04</v>
      </c>
      <c r="P10" s="195">
        <v>3.44</v>
      </c>
      <c r="Q10" s="195">
        <v>2.72</v>
      </c>
      <c r="R10" s="195">
        <v>645</v>
      </c>
      <c r="S10" s="195">
        <v>510</v>
      </c>
      <c r="T10" s="195">
        <v>53.75</v>
      </c>
      <c r="U10" s="195">
        <v>42.5</v>
      </c>
      <c r="V10" s="195">
        <v>64.5</v>
      </c>
      <c r="W10" s="195">
        <v>51</v>
      </c>
      <c r="X10" s="195">
        <v>161.25</v>
      </c>
      <c r="Y10" s="195">
        <v>127.5</v>
      </c>
      <c r="Z10" s="195"/>
      <c r="AA10" s="195"/>
      <c r="AB10" s="269"/>
      <c r="AC10" s="269"/>
      <c r="AD10" s="269"/>
    </row>
    <row r="11" spans="1:30">
      <c r="A11" s="190">
        <v>4</v>
      </c>
      <c r="B11" s="193">
        <v>2.5</v>
      </c>
      <c r="C11" s="193">
        <v>1.91</v>
      </c>
      <c r="F11" s="193">
        <v>1.5</v>
      </c>
      <c r="G11" s="193">
        <v>1.1499999999999999</v>
      </c>
      <c r="H11" s="193">
        <v>2</v>
      </c>
      <c r="I11" s="193">
        <v>1.53</v>
      </c>
      <c r="J11" s="195">
        <v>5</v>
      </c>
      <c r="K11" s="195">
        <v>3.82</v>
      </c>
      <c r="L11" s="195"/>
      <c r="M11" s="195"/>
      <c r="N11" s="195">
        <v>3</v>
      </c>
      <c r="O11" s="195">
        <v>2.2999999999999998</v>
      </c>
      <c r="P11" s="195">
        <v>4</v>
      </c>
      <c r="Q11" s="195">
        <v>3.06</v>
      </c>
      <c r="R11" s="195">
        <v>750</v>
      </c>
      <c r="S11" s="195">
        <v>573</v>
      </c>
      <c r="T11" s="195">
        <v>62.5</v>
      </c>
      <c r="U11" s="195">
        <v>47.75</v>
      </c>
      <c r="V11" s="195">
        <v>75</v>
      </c>
      <c r="W11" s="195">
        <v>57.3</v>
      </c>
      <c r="X11" s="195">
        <v>187.5</v>
      </c>
      <c r="Y11" s="195">
        <v>143.25</v>
      </c>
      <c r="Z11" s="195"/>
      <c r="AA11" s="195"/>
      <c r="AB11" s="269"/>
      <c r="AC11" s="269"/>
      <c r="AD11" s="269"/>
    </row>
    <row r="12" spans="1:30">
      <c r="A12" s="190">
        <v>5</v>
      </c>
      <c r="B12" s="193">
        <v>2.86</v>
      </c>
      <c r="C12" s="193">
        <v>2.12</v>
      </c>
      <c r="F12" s="193">
        <v>1.72</v>
      </c>
      <c r="G12" s="193">
        <v>1.27</v>
      </c>
      <c r="H12" s="193">
        <v>2.29</v>
      </c>
      <c r="I12" s="193">
        <v>1.7</v>
      </c>
      <c r="J12" s="195">
        <v>5.72</v>
      </c>
      <c r="K12" s="195">
        <v>4.24</v>
      </c>
      <c r="L12" s="195"/>
      <c r="M12" s="195"/>
      <c r="N12" s="195">
        <v>3.44</v>
      </c>
      <c r="O12" s="195">
        <v>2.54</v>
      </c>
      <c r="P12" s="195">
        <v>4.58</v>
      </c>
      <c r="Q12" s="195">
        <v>3.4</v>
      </c>
      <c r="R12" s="195">
        <v>858</v>
      </c>
      <c r="S12" s="195">
        <v>636</v>
      </c>
      <c r="T12" s="195">
        <v>71.5</v>
      </c>
      <c r="U12" s="195">
        <v>53</v>
      </c>
      <c r="V12" s="195">
        <v>85.8</v>
      </c>
      <c r="W12" s="195">
        <v>63.599999999999994</v>
      </c>
      <c r="X12" s="195">
        <v>214.5</v>
      </c>
      <c r="Y12" s="195">
        <v>159</v>
      </c>
      <c r="Z12" s="195"/>
      <c r="AA12" s="195"/>
      <c r="AB12" s="269"/>
      <c r="AC12" s="269"/>
      <c r="AD12" s="269"/>
    </row>
    <row r="13" spans="1:30">
      <c r="A13" s="190">
        <v>6</v>
      </c>
      <c r="B13" s="193">
        <v>3.21</v>
      </c>
      <c r="C13" s="193">
        <v>2.33</v>
      </c>
      <c r="F13" s="193">
        <v>1.93</v>
      </c>
      <c r="G13" s="193">
        <v>1.4</v>
      </c>
      <c r="H13" s="193">
        <v>2.57</v>
      </c>
      <c r="I13" s="193">
        <v>1.86</v>
      </c>
      <c r="J13" s="195">
        <v>6.42</v>
      </c>
      <c r="K13" s="195">
        <v>4.66</v>
      </c>
      <c r="L13" s="195"/>
      <c r="M13" s="195"/>
      <c r="N13" s="195">
        <v>3.86</v>
      </c>
      <c r="O13" s="195">
        <v>2.8</v>
      </c>
      <c r="P13" s="195">
        <v>5.14</v>
      </c>
      <c r="Q13" s="195">
        <v>3.72</v>
      </c>
      <c r="R13" s="195">
        <v>963</v>
      </c>
      <c r="S13" s="195">
        <v>699</v>
      </c>
      <c r="T13" s="195">
        <v>80.25</v>
      </c>
      <c r="U13" s="195">
        <v>58.25</v>
      </c>
      <c r="V13" s="195">
        <v>96.3</v>
      </c>
      <c r="W13" s="195">
        <v>69.899999999999991</v>
      </c>
      <c r="X13" s="195">
        <v>240.75</v>
      </c>
      <c r="Y13" s="195">
        <v>174.75</v>
      </c>
      <c r="Z13" s="195"/>
      <c r="AA13" s="195"/>
      <c r="AB13" s="269"/>
      <c r="AC13" s="269"/>
      <c r="AD13" s="269"/>
    </row>
    <row r="14" spans="1:30">
      <c r="A14" s="190">
        <v>7</v>
      </c>
      <c r="B14" s="193">
        <v>3.57</v>
      </c>
      <c r="C14" s="193">
        <v>2.54</v>
      </c>
      <c r="F14" s="193">
        <v>2.14</v>
      </c>
      <c r="G14" s="193">
        <v>1.52</v>
      </c>
      <c r="H14" s="193">
        <v>2.86</v>
      </c>
      <c r="I14" s="193">
        <v>2.0299999999999998</v>
      </c>
      <c r="J14" s="195">
        <v>7.14</v>
      </c>
      <c r="K14" s="195">
        <v>5.08</v>
      </c>
      <c r="L14" s="195"/>
      <c r="M14" s="195"/>
      <c r="N14" s="195">
        <v>4.28</v>
      </c>
      <c r="O14" s="195">
        <v>3.04</v>
      </c>
      <c r="P14" s="195">
        <v>5.72</v>
      </c>
      <c r="Q14" s="195">
        <v>4.0599999999999996</v>
      </c>
      <c r="R14" s="195">
        <v>1071</v>
      </c>
      <c r="S14" s="195">
        <v>762</v>
      </c>
      <c r="T14" s="195">
        <v>89.25</v>
      </c>
      <c r="U14" s="195">
        <v>63.5</v>
      </c>
      <c r="V14" s="195">
        <v>107.1</v>
      </c>
      <c r="W14" s="195">
        <v>76.2</v>
      </c>
      <c r="X14" s="195">
        <v>267.75</v>
      </c>
      <c r="Y14" s="195">
        <v>190.5</v>
      </c>
      <c r="Z14" s="195"/>
      <c r="AA14" s="195"/>
      <c r="AB14" s="269"/>
      <c r="AC14" s="269"/>
      <c r="AD14" s="269"/>
    </row>
    <row r="15" spans="1:30">
      <c r="A15" s="190">
        <v>8</v>
      </c>
      <c r="B15" s="193">
        <v>3.92</v>
      </c>
      <c r="C15" s="193">
        <v>2.74</v>
      </c>
      <c r="F15" s="193">
        <v>2.35</v>
      </c>
      <c r="G15" s="193">
        <v>1.64</v>
      </c>
      <c r="H15" s="193">
        <v>3.14</v>
      </c>
      <c r="I15" s="193">
        <v>2.19</v>
      </c>
      <c r="J15" s="195">
        <v>7.84</v>
      </c>
      <c r="K15" s="195">
        <v>5.48</v>
      </c>
      <c r="L15" s="195"/>
      <c r="M15" s="195"/>
      <c r="N15" s="195">
        <v>4.7</v>
      </c>
      <c r="O15" s="195">
        <v>3.28</v>
      </c>
      <c r="P15" s="195">
        <v>6.28</v>
      </c>
      <c r="Q15" s="195">
        <v>4.38</v>
      </c>
      <c r="R15" s="195">
        <v>1176</v>
      </c>
      <c r="S15" s="195">
        <v>822.00000000000011</v>
      </c>
      <c r="T15" s="195">
        <v>98</v>
      </c>
      <c r="U15" s="195">
        <v>68.5</v>
      </c>
      <c r="V15" s="195">
        <v>117.6</v>
      </c>
      <c r="W15" s="195">
        <v>82.2</v>
      </c>
      <c r="X15" s="195">
        <v>294</v>
      </c>
      <c r="Y15" s="195">
        <v>205.5</v>
      </c>
      <c r="Z15" s="195"/>
      <c r="AA15" s="195"/>
      <c r="AB15" s="269"/>
      <c r="AC15" s="269"/>
      <c r="AD15" s="269"/>
    </row>
    <row r="16" spans="1:30">
      <c r="A16" s="190">
        <v>9</v>
      </c>
      <c r="B16" s="193">
        <v>4.28</v>
      </c>
      <c r="C16" s="193">
        <v>2.95</v>
      </c>
      <c r="F16" s="193">
        <v>2.57</v>
      </c>
      <c r="G16" s="193">
        <v>1.77</v>
      </c>
      <c r="H16" s="193">
        <v>3.42</v>
      </c>
      <c r="I16" s="193">
        <v>2.36</v>
      </c>
      <c r="J16" s="195">
        <v>8.56</v>
      </c>
      <c r="K16" s="195">
        <v>5.9</v>
      </c>
      <c r="L16" s="195"/>
      <c r="M16" s="195"/>
      <c r="N16" s="195">
        <v>5.14</v>
      </c>
      <c r="O16" s="195">
        <v>3.54</v>
      </c>
      <c r="P16" s="195">
        <v>6.84</v>
      </c>
      <c r="Q16" s="195">
        <v>4.72</v>
      </c>
      <c r="R16" s="195">
        <v>1284</v>
      </c>
      <c r="S16" s="195">
        <v>885</v>
      </c>
      <c r="T16" s="195">
        <v>107</v>
      </c>
      <c r="U16" s="195">
        <v>73.75</v>
      </c>
      <c r="V16" s="195">
        <v>128.4</v>
      </c>
      <c r="W16" s="195">
        <v>88.5</v>
      </c>
      <c r="X16" s="195">
        <v>321</v>
      </c>
      <c r="Y16" s="195">
        <v>221.25</v>
      </c>
      <c r="Z16" s="195"/>
      <c r="AA16" s="195"/>
    </row>
    <row r="17" spans="1:27">
      <c r="A17" s="190">
        <v>10</v>
      </c>
      <c r="B17" s="193">
        <v>4.63</v>
      </c>
      <c r="C17" s="193">
        <v>3.16</v>
      </c>
      <c r="F17" s="193">
        <v>2.78</v>
      </c>
      <c r="G17" s="193">
        <v>1.9</v>
      </c>
      <c r="H17" s="193">
        <v>3.7</v>
      </c>
      <c r="I17" s="193">
        <v>2.5299999999999998</v>
      </c>
      <c r="J17" s="195">
        <v>9.26</v>
      </c>
      <c r="K17" s="195">
        <v>6.32</v>
      </c>
      <c r="L17" s="195"/>
      <c r="M17" s="195"/>
      <c r="N17" s="195">
        <v>5.56</v>
      </c>
      <c r="O17" s="195">
        <v>3.8</v>
      </c>
      <c r="P17" s="195">
        <v>7.4</v>
      </c>
      <c r="Q17" s="195">
        <v>5.0599999999999996</v>
      </c>
      <c r="R17" s="195">
        <v>1389</v>
      </c>
      <c r="S17" s="195">
        <v>948</v>
      </c>
      <c r="T17" s="195">
        <v>115.75</v>
      </c>
      <c r="U17" s="195">
        <v>79</v>
      </c>
      <c r="V17" s="195">
        <v>138.9</v>
      </c>
      <c r="W17" s="195">
        <v>94.8</v>
      </c>
      <c r="X17" s="195">
        <v>347.25</v>
      </c>
      <c r="Y17" s="195">
        <v>237</v>
      </c>
      <c r="Z17" s="195"/>
      <c r="AA17" s="195"/>
    </row>
    <row r="18" spans="1:27">
      <c r="A18" s="190">
        <v>11</v>
      </c>
      <c r="B18" s="193">
        <v>4.99</v>
      </c>
      <c r="C18" s="193">
        <v>3.37</v>
      </c>
      <c r="F18" s="193">
        <v>2.99</v>
      </c>
      <c r="G18" s="193">
        <v>2.02</v>
      </c>
      <c r="H18" s="193">
        <v>3.99</v>
      </c>
      <c r="I18" s="193">
        <v>2.7</v>
      </c>
      <c r="J18" s="195">
        <v>9.98</v>
      </c>
      <c r="K18" s="195">
        <v>6.74</v>
      </c>
      <c r="L18" s="195"/>
      <c r="M18" s="195"/>
      <c r="N18" s="195">
        <v>5.98</v>
      </c>
      <c r="O18" s="195">
        <v>4.04</v>
      </c>
      <c r="P18" s="195">
        <v>7.98</v>
      </c>
      <c r="Q18" s="195">
        <v>5.4</v>
      </c>
      <c r="R18" s="195">
        <v>1497</v>
      </c>
      <c r="S18" s="195">
        <v>1011</v>
      </c>
      <c r="T18" s="195">
        <v>124.75</v>
      </c>
      <c r="U18" s="195">
        <v>84.25</v>
      </c>
      <c r="V18" s="195">
        <v>149.69999999999999</v>
      </c>
      <c r="W18" s="195">
        <v>101.1</v>
      </c>
      <c r="X18" s="195">
        <v>374.25</v>
      </c>
      <c r="Y18" s="195">
        <v>252.75</v>
      </c>
      <c r="Z18" s="195"/>
      <c r="AA18" s="195"/>
    </row>
    <row r="19" spans="1:27">
      <c r="A19" s="190">
        <v>12</v>
      </c>
      <c r="B19" s="193">
        <v>5.34</v>
      </c>
      <c r="C19" s="193">
        <v>3.58</v>
      </c>
      <c r="F19" s="193">
        <v>3.2</v>
      </c>
      <c r="G19" s="193">
        <v>2.15</v>
      </c>
      <c r="H19" s="193">
        <v>4.2699999999999996</v>
      </c>
      <c r="I19" s="193">
        <v>2.86</v>
      </c>
      <c r="J19" s="195">
        <v>10.68</v>
      </c>
      <c r="K19" s="195">
        <v>7.16</v>
      </c>
      <c r="L19" s="195"/>
      <c r="M19" s="195"/>
      <c r="N19" s="195">
        <v>6.4</v>
      </c>
      <c r="O19" s="195">
        <v>4.3</v>
      </c>
      <c r="P19" s="195">
        <v>8.5399999999999991</v>
      </c>
      <c r="Q19" s="195">
        <v>5.72</v>
      </c>
      <c r="R19" s="195">
        <v>1602</v>
      </c>
      <c r="S19" s="195">
        <v>1074</v>
      </c>
      <c r="T19" s="195">
        <v>133.5</v>
      </c>
      <c r="U19" s="195">
        <v>89.5</v>
      </c>
      <c r="V19" s="195">
        <v>160.19999999999999</v>
      </c>
      <c r="W19" s="195">
        <v>107.39999999999999</v>
      </c>
      <c r="X19" s="195">
        <v>400.5</v>
      </c>
      <c r="Y19" s="195">
        <v>268.5</v>
      </c>
      <c r="Z19" s="195"/>
      <c r="AA19" s="195"/>
    </row>
    <row r="20" spans="1:27">
      <c r="A20" s="190">
        <v>13</v>
      </c>
      <c r="B20" s="193">
        <v>5.7</v>
      </c>
      <c r="C20" s="193">
        <v>3.78</v>
      </c>
      <c r="F20" s="193">
        <v>3.42</v>
      </c>
      <c r="G20" s="193">
        <v>2.27</v>
      </c>
      <c r="H20" s="193">
        <v>4.5599999999999996</v>
      </c>
      <c r="I20" s="193">
        <v>3.02</v>
      </c>
      <c r="J20" s="195">
        <v>11.4</v>
      </c>
      <c r="K20" s="195">
        <v>7.56</v>
      </c>
      <c r="L20" s="195"/>
      <c r="M20" s="195"/>
      <c r="N20" s="195">
        <v>6.84</v>
      </c>
      <c r="O20" s="195">
        <v>4.54</v>
      </c>
      <c r="P20" s="195">
        <v>9.1199999999999992</v>
      </c>
      <c r="Q20" s="195">
        <v>6.04</v>
      </c>
      <c r="R20" s="195">
        <v>1710</v>
      </c>
      <c r="S20" s="195">
        <v>1134</v>
      </c>
      <c r="T20" s="195">
        <v>142.5</v>
      </c>
      <c r="U20" s="195">
        <v>94.5</v>
      </c>
      <c r="V20" s="195">
        <v>171</v>
      </c>
      <c r="W20" s="195">
        <v>113.39999999999999</v>
      </c>
      <c r="X20" s="195">
        <v>427.5</v>
      </c>
      <c r="Y20" s="195">
        <v>283.5</v>
      </c>
      <c r="Z20" s="195"/>
      <c r="AA20" s="195"/>
    </row>
    <row r="21" spans="1:27">
      <c r="A21" s="190">
        <v>14</v>
      </c>
      <c r="B21" s="193">
        <v>6.06</v>
      </c>
      <c r="C21" s="193">
        <v>3.99</v>
      </c>
      <c r="F21" s="193">
        <v>3.64</v>
      </c>
      <c r="G21" s="193">
        <v>2.39</v>
      </c>
      <c r="H21" s="193">
        <v>4.8499999999999996</v>
      </c>
      <c r="I21" s="193">
        <v>3.19</v>
      </c>
      <c r="J21" s="195">
        <v>12.12</v>
      </c>
      <c r="K21" s="195">
        <v>7.98</v>
      </c>
      <c r="L21" s="195"/>
      <c r="M21" s="195"/>
      <c r="N21" s="195">
        <v>7.28</v>
      </c>
      <c r="O21" s="195">
        <v>4.78</v>
      </c>
      <c r="P21" s="195">
        <v>9.6999999999999993</v>
      </c>
      <c r="Q21" s="195">
        <v>6.38</v>
      </c>
      <c r="R21" s="195">
        <v>1817.9999999999998</v>
      </c>
      <c r="S21" s="195">
        <v>1197</v>
      </c>
      <c r="T21" s="195">
        <v>151.5</v>
      </c>
      <c r="U21" s="195">
        <v>99.75</v>
      </c>
      <c r="V21" s="195">
        <v>181.79999999999998</v>
      </c>
      <c r="W21" s="195">
        <v>119.69999999999999</v>
      </c>
      <c r="X21" s="195">
        <v>454.5</v>
      </c>
      <c r="Y21" s="195">
        <v>299.25</v>
      </c>
      <c r="Z21" s="195"/>
      <c r="AA21" s="195"/>
    </row>
    <row r="22" spans="1:27">
      <c r="A22" s="190">
        <v>15</v>
      </c>
      <c r="B22" s="193">
        <v>6.41</v>
      </c>
      <c r="C22" s="193">
        <v>4.2</v>
      </c>
      <c r="F22" s="193">
        <v>3.85</v>
      </c>
      <c r="G22" s="193">
        <v>2.52</v>
      </c>
      <c r="H22" s="193">
        <v>5.13</v>
      </c>
      <c r="I22" s="193">
        <v>3.36</v>
      </c>
      <c r="J22" s="195">
        <v>12.82</v>
      </c>
      <c r="K22" s="195">
        <v>8.4</v>
      </c>
      <c r="L22" s="195"/>
      <c r="M22" s="195"/>
      <c r="N22" s="195">
        <v>7.7</v>
      </c>
      <c r="O22" s="195">
        <v>5.04</v>
      </c>
      <c r="P22" s="195">
        <v>10.26</v>
      </c>
      <c r="Q22" s="195">
        <v>6.72</v>
      </c>
      <c r="R22" s="195">
        <v>1923</v>
      </c>
      <c r="S22" s="195">
        <v>1260</v>
      </c>
      <c r="T22" s="195">
        <v>160.25</v>
      </c>
      <c r="U22" s="195">
        <v>105</v>
      </c>
      <c r="V22" s="195">
        <v>192.29999999999998</v>
      </c>
      <c r="W22" s="195">
        <v>126</v>
      </c>
      <c r="X22" s="195">
        <v>480.75</v>
      </c>
      <c r="Y22" s="195">
        <v>315</v>
      </c>
      <c r="Z22" s="195"/>
      <c r="AA22" s="195"/>
    </row>
    <row r="23" spans="1:27">
      <c r="A23" s="190">
        <v>16</v>
      </c>
      <c r="B23" s="193">
        <v>6.77</v>
      </c>
      <c r="C23" s="193">
        <v>4.41</v>
      </c>
      <c r="F23" s="193">
        <v>4.0599999999999996</v>
      </c>
      <c r="G23" s="193">
        <v>2.65</v>
      </c>
      <c r="H23" s="193">
        <v>5.42</v>
      </c>
      <c r="I23" s="193">
        <v>3.53</v>
      </c>
      <c r="J23" s="195">
        <v>13.54</v>
      </c>
      <c r="K23" s="195">
        <v>8.82</v>
      </c>
      <c r="L23" s="195"/>
      <c r="M23" s="195"/>
      <c r="N23" s="195">
        <v>8.1199999999999992</v>
      </c>
      <c r="O23" s="195">
        <v>5.3</v>
      </c>
      <c r="P23" s="195">
        <v>10.84</v>
      </c>
      <c r="Q23" s="195">
        <v>7.06</v>
      </c>
      <c r="R23" s="195">
        <v>2030.9999999999998</v>
      </c>
      <c r="S23" s="195">
        <v>1323</v>
      </c>
      <c r="T23" s="195">
        <v>169.25</v>
      </c>
      <c r="U23" s="195">
        <v>110.25</v>
      </c>
      <c r="V23" s="195">
        <v>203.1</v>
      </c>
      <c r="W23" s="195">
        <v>132.29999999999998</v>
      </c>
      <c r="X23" s="195">
        <v>507.75</v>
      </c>
      <c r="Y23" s="195">
        <v>330.75</v>
      </c>
      <c r="Z23" s="195"/>
      <c r="AA23" s="195"/>
    </row>
    <row r="24" spans="1:27">
      <c r="A24" s="190">
        <v>17</v>
      </c>
      <c r="B24" s="193">
        <v>7.12</v>
      </c>
      <c r="C24" s="193">
        <v>4.62</v>
      </c>
      <c r="F24" s="193">
        <v>4.2699999999999996</v>
      </c>
      <c r="G24" s="193">
        <v>2.77</v>
      </c>
      <c r="H24" s="193">
        <v>5.7</v>
      </c>
      <c r="I24" s="193">
        <v>3.7</v>
      </c>
      <c r="J24" s="195">
        <v>14.24</v>
      </c>
      <c r="K24" s="195">
        <v>9.24</v>
      </c>
      <c r="L24" s="195"/>
      <c r="M24" s="195"/>
      <c r="N24" s="195">
        <v>8.5399999999999991</v>
      </c>
      <c r="O24" s="195">
        <v>5.54</v>
      </c>
      <c r="P24" s="195">
        <v>11.4</v>
      </c>
      <c r="Q24" s="195">
        <v>7.4</v>
      </c>
      <c r="R24" s="195">
        <v>2136</v>
      </c>
      <c r="S24" s="195">
        <v>1386</v>
      </c>
      <c r="T24" s="195">
        <v>178</v>
      </c>
      <c r="U24" s="195">
        <v>115.5</v>
      </c>
      <c r="V24" s="195">
        <v>213.6</v>
      </c>
      <c r="W24" s="195">
        <v>138.6</v>
      </c>
      <c r="X24" s="195">
        <v>534</v>
      </c>
      <c r="Y24" s="195">
        <v>346.5</v>
      </c>
      <c r="Z24" s="195"/>
      <c r="AA24" s="195"/>
    </row>
    <row r="25" spans="1:27">
      <c r="A25" s="190">
        <v>18</v>
      </c>
      <c r="B25" s="193">
        <v>7.48</v>
      </c>
      <c r="C25" s="193">
        <v>4.82</v>
      </c>
      <c r="F25" s="193">
        <v>4.49</v>
      </c>
      <c r="G25" s="193">
        <v>2.89</v>
      </c>
      <c r="H25" s="193">
        <v>5.98</v>
      </c>
      <c r="I25" s="193">
        <v>3.86</v>
      </c>
      <c r="J25" s="195">
        <v>14.96</v>
      </c>
      <c r="K25" s="195">
        <v>9.64</v>
      </c>
      <c r="L25" s="195"/>
      <c r="M25" s="195"/>
      <c r="N25" s="195">
        <v>8.98</v>
      </c>
      <c r="O25" s="195">
        <v>5.78</v>
      </c>
      <c r="P25" s="195">
        <v>11.96</v>
      </c>
      <c r="Q25" s="195">
        <v>7.72</v>
      </c>
      <c r="R25" s="195">
        <v>2244</v>
      </c>
      <c r="S25" s="195">
        <v>1446</v>
      </c>
      <c r="T25" s="195">
        <v>187</v>
      </c>
      <c r="U25" s="195">
        <v>120.5</v>
      </c>
      <c r="V25" s="195">
        <v>224.4</v>
      </c>
      <c r="W25" s="195">
        <v>144.6</v>
      </c>
      <c r="X25" s="195">
        <v>561</v>
      </c>
      <c r="Y25" s="195">
        <v>361.5</v>
      </c>
      <c r="Z25" s="195"/>
      <c r="AA25" s="195"/>
    </row>
    <row r="26" spans="1:27">
      <c r="A26" s="190">
        <v>19</v>
      </c>
      <c r="B26" s="193">
        <v>7.83</v>
      </c>
      <c r="C26" s="193">
        <v>5.03</v>
      </c>
      <c r="F26" s="193">
        <v>4.7</v>
      </c>
      <c r="G26" s="193">
        <v>3.02</v>
      </c>
      <c r="H26" s="193">
        <v>6.26</v>
      </c>
      <c r="I26" s="193">
        <v>4.0199999999999996</v>
      </c>
      <c r="J26" s="195">
        <v>15.66</v>
      </c>
      <c r="K26" s="195">
        <v>10.06</v>
      </c>
      <c r="L26" s="195"/>
      <c r="M26" s="195"/>
      <c r="N26" s="195">
        <v>9.4</v>
      </c>
      <c r="O26" s="195">
        <v>6.04</v>
      </c>
      <c r="P26" s="195">
        <v>12.52</v>
      </c>
      <c r="Q26" s="195">
        <v>8.0399999999999991</v>
      </c>
      <c r="R26" s="195">
        <v>2349</v>
      </c>
      <c r="S26" s="195">
        <v>1509</v>
      </c>
      <c r="T26" s="195">
        <v>195.75</v>
      </c>
      <c r="U26" s="195">
        <v>125.75</v>
      </c>
      <c r="V26" s="195">
        <v>234.89999999999998</v>
      </c>
      <c r="W26" s="195">
        <v>150.9</v>
      </c>
      <c r="X26" s="195">
        <v>587.25</v>
      </c>
      <c r="Y26" s="195">
        <v>377.25</v>
      </c>
      <c r="Z26" s="195"/>
    </row>
    <row r="27" spans="1:27">
      <c r="A27" s="190">
        <v>20</v>
      </c>
      <c r="B27" s="193">
        <v>8.19</v>
      </c>
      <c r="C27" s="193">
        <v>5.24</v>
      </c>
      <c r="F27" s="193">
        <v>4.91</v>
      </c>
      <c r="G27" s="193">
        <v>3.14</v>
      </c>
      <c r="H27" s="193">
        <v>6.55</v>
      </c>
      <c r="I27" s="193">
        <v>4.1900000000000004</v>
      </c>
      <c r="J27" s="195">
        <v>16.38</v>
      </c>
      <c r="K27" s="195">
        <v>10.48</v>
      </c>
      <c r="L27" s="195"/>
      <c r="M27" s="195"/>
      <c r="N27" s="195">
        <v>9.82</v>
      </c>
      <c r="O27" s="195">
        <v>6.28</v>
      </c>
      <c r="P27" s="195">
        <v>13.1</v>
      </c>
      <c r="Q27" s="195">
        <v>8.3800000000000008</v>
      </c>
      <c r="R27" s="195">
        <v>2457</v>
      </c>
      <c r="S27" s="195">
        <v>1572</v>
      </c>
      <c r="T27" s="195">
        <v>204.75</v>
      </c>
      <c r="U27" s="195">
        <v>131</v>
      </c>
      <c r="V27" s="195">
        <v>245.7</v>
      </c>
      <c r="W27" s="195">
        <v>157.19999999999999</v>
      </c>
      <c r="X27" s="195">
        <v>614.25</v>
      </c>
      <c r="Y27" s="195">
        <v>393</v>
      </c>
      <c r="Z27" s="195"/>
    </row>
    <row r="28" spans="1:27">
      <c r="A28" s="190">
        <v>21</v>
      </c>
      <c r="B28" s="193">
        <v>8.5399999999999991</v>
      </c>
      <c r="C28" s="193">
        <v>5.45</v>
      </c>
      <c r="F28" s="193">
        <v>5.12</v>
      </c>
      <c r="G28" s="193">
        <v>3.27</v>
      </c>
      <c r="H28" s="193">
        <v>6.83</v>
      </c>
      <c r="I28" s="193">
        <v>4.3600000000000003</v>
      </c>
      <c r="J28" s="195">
        <v>17.079999999999998</v>
      </c>
      <c r="K28" s="195">
        <v>10.9</v>
      </c>
      <c r="L28" s="195"/>
      <c r="M28" s="195"/>
      <c r="N28" s="195">
        <v>10.24</v>
      </c>
      <c r="O28" s="195">
        <v>6.54</v>
      </c>
      <c r="P28" s="195">
        <v>13.66</v>
      </c>
      <c r="Q28" s="195">
        <v>8.7200000000000006</v>
      </c>
      <c r="R28" s="195">
        <v>2561.9999999999995</v>
      </c>
      <c r="S28" s="195">
        <v>1635</v>
      </c>
      <c r="T28" s="195">
        <v>213.49999999999997</v>
      </c>
      <c r="U28" s="195">
        <v>136.25</v>
      </c>
      <c r="V28" s="195">
        <v>256.19999999999993</v>
      </c>
      <c r="W28" s="195">
        <v>163.5</v>
      </c>
      <c r="X28" s="195">
        <v>640.49999999999989</v>
      </c>
      <c r="Y28" s="195">
        <v>408.75</v>
      </c>
      <c r="Z28" s="195"/>
    </row>
    <row r="29" spans="1:27">
      <c r="A29" s="190">
        <v>22</v>
      </c>
      <c r="B29" s="193">
        <v>8.9</v>
      </c>
      <c r="C29" s="193">
        <v>5.66</v>
      </c>
      <c r="F29" s="193">
        <v>5.34</v>
      </c>
      <c r="G29" s="193">
        <v>3.4</v>
      </c>
      <c r="H29" s="193">
        <v>7.12</v>
      </c>
      <c r="I29" s="193">
        <v>4.53</v>
      </c>
      <c r="J29" s="195">
        <v>17.8</v>
      </c>
      <c r="K29" s="195">
        <v>11.32</v>
      </c>
      <c r="L29" s="195"/>
      <c r="M29" s="195"/>
      <c r="N29" s="195">
        <v>10.68</v>
      </c>
      <c r="O29" s="195">
        <v>6.8</v>
      </c>
      <c r="P29" s="195">
        <v>14.24</v>
      </c>
      <c r="Q29" s="195">
        <v>9.06</v>
      </c>
      <c r="R29" s="195">
        <v>2670</v>
      </c>
      <c r="S29" s="195">
        <v>1698</v>
      </c>
      <c r="T29" s="195">
        <v>222.5</v>
      </c>
      <c r="U29" s="195">
        <v>141.5</v>
      </c>
      <c r="V29" s="195">
        <v>267</v>
      </c>
      <c r="W29" s="195">
        <v>169.79999999999998</v>
      </c>
      <c r="X29" s="195">
        <v>667.5</v>
      </c>
      <c r="Y29" s="195">
        <v>424.5</v>
      </c>
      <c r="Z29" s="195"/>
    </row>
    <row r="30" spans="1:27">
      <c r="A30" s="190">
        <v>23</v>
      </c>
      <c r="B30" s="193">
        <v>9.25</v>
      </c>
      <c r="C30" s="193">
        <v>5.87</v>
      </c>
      <c r="F30" s="193">
        <v>5.55</v>
      </c>
      <c r="G30" s="193">
        <v>3.52</v>
      </c>
      <c r="H30" s="193">
        <v>7.4</v>
      </c>
      <c r="I30" s="193">
        <v>4.7</v>
      </c>
      <c r="J30" s="195">
        <v>18.5</v>
      </c>
      <c r="K30" s="195">
        <v>11.74</v>
      </c>
      <c r="L30" s="195"/>
      <c r="M30" s="195"/>
      <c r="N30" s="195">
        <v>11.1</v>
      </c>
      <c r="O30" s="195">
        <v>7.04</v>
      </c>
      <c r="P30" s="195">
        <v>14.8</v>
      </c>
      <c r="Q30" s="195">
        <v>9.4</v>
      </c>
      <c r="R30" s="195">
        <v>2775</v>
      </c>
      <c r="S30" s="195">
        <v>1761</v>
      </c>
      <c r="T30" s="195">
        <v>231.25</v>
      </c>
      <c r="U30" s="195">
        <v>146.75</v>
      </c>
      <c r="V30" s="195">
        <v>277.5</v>
      </c>
      <c r="W30" s="195">
        <v>176.1</v>
      </c>
      <c r="X30" s="195">
        <v>693.75</v>
      </c>
      <c r="Y30" s="195">
        <v>440.25</v>
      </c>
      <c r="Z30" s="195"/>
    </row>
    <row r="31" spans="1:27">
      <c r="A31" s="190">
        <v>24</v>
      </c>
      <c r="B31" s="193">
        <v>9.61</v>
      </c>
      <c r="C31" s="193">
        <v>6.07</v>
      </c>
      <c r="F31" s="193">
        <v>5.77</v>
      </c>
      <c r="G31" s="193">
        <v>3.64</v>
      </c>
      <c r="H31" s="193">
        <v>7.69</v>
      </c>
      <c r="I31" s="193">
        <v>4.8600000000000003</v>
      </c>
      <c r="J31" s="195">
        <v>19.22</v>
      </c>
      <c r="K31" s="195">
        <v>12.14</v>
      </c>
      <c r="L31" s="195"/>
      <c r="M31" s="195"/>
      <c r="N31" s="195">
        <v>11.54</v>
      </c>
      <c r="O31" s="195">
        <v>7.28</v>
      </c>
      <c r="P31" s="195">
        <v>15.38</v>
      </c>
      <c r="Q31" s="195">
        <v>9.7200000000000006</v>
      </c>
      <c r="R31" s="195">
        <v>2883</v>
      </c>
      <c r="S31" s="195">
        <v>1821</v>
      </c>
      <c r="T31" s="195">
        <v>240.25</v>
      </c>
      <c r="U31" s="195">
        <v>151.75</v>
      </c>
      <c r="V31" s="195">
        <v>288.3</v>
      </c>
      <c r="W31" s="195">
        <v>182.1</v>
      </c>
      <c r="X31" s="195">
        <v>720.75</v>
      </c>
      <c r="Y31" s="195">
        <v>455.25</v>
      </c>
      <c r="Z31" s="195"/>
    </row>
    <row r="32" spans="1:27">
      <c r="A32" s="190">
        <v>25</v>
      </c>
      <c r="B32" s="193">
        <v>9.9600000000000009</v>
      </c>
      <c r="C32" s="193">
        <v>6.28</v>
      </c>
      <c r="F32" s="193">
        <v>5.98</v>
      </c>
      <c r="G32" s="193">
        <v>3.77</v>
      </c>
      <c r="H32" s="193">
        <v>7.97</v>
      </c>
      <c r="I32" s="193">
        <v>5.0199999999999996</v>
      </c>
      <c r="J32" s="195">
        <v>19.920000000000002</v>
      </c>
      <c r="K32" s="195">
        <v>12.56</v>
      </c>
      <c r="L32" s="195"/>
      <c r="M32" s="195"/>
      <c r="N32" s="195">
        <v>11.96</v>
      </c>
      <c r="O32" s="195">
        <v>7.54</v>
      </c>
      <c r="P32" s="195">
        <v>15.94</v>
      </c>
      <c r="Q32" s="195">
        <v>10.039999999999999</v>
      </c>
      <c r="R32" s="195">
        <v>2988.0000000000005</v>
      </c>
      <c r="S32" s="195">
        <v>1884</v>
      </c>
      <c r="T32" s="195">
        <v>249.00000000000003</v>
      </c>
      <c r="U32" s="195">
        <v>157</v>
      </c>
      <c r="V32" s="195">
        <v>298.8</v>
      </c>
      <c r="W32" s="195">
        <v>188.4</v>
      </c>
      <c r="X32" s="195">
        <v>747.00000000000011</v>
      </c>
      <c r="Y32" s="195">
        <v>471</v>
      </c>
      <c r="Z32" s="195"/>
    </row>
    <row r="33" spans="1:27">
      <c r="A33" s="190">
        <v>26</v>
      </c>
      <c r="B33" s="193">
        <v>10.32</v>
      </c>
      <c r="C33" s="193">
        <v>6.49</v>
      </c>
      <c r="F33" s="193">
        <v>6.19</v>
      </c>
      <c r="G33" s="193">
        <v>3.89</v>
      </c>
      <c r="H33" s="193">
        <v>8.26</v>
      </c>
      <c r="I33" s="193">
        <v>5.19</v>
      </c>
      <c r="J33" s="195">
        <v>20.64</v>
      </c>
      <c r="K33" s="195">
        <v>12.98</v>
      </c>
      <c r="L33" s="195"/>
      <c r="M33" s="195"/>
      <c r="N33" s="195">
        <v>12.38</v>
      </c>
      <c r="O33" s="195">
        <v>7.78</v>
      </c>
      <c r="P33" s="195">
        <v>16.52</v>
      </c>
      <c r="Q33" s="195">
        <v>10.38</v>
      </c>
      <c r="R33" s="195">
        <v>3096</v>
      </c>
      <c r="S33" s="195">
        <v>1947</v>
      </c>
      <c r="T33" s="195">
        <v>258</v>
      </c>
      <c r="U33" s="195">
        <v>162.25</v>
      </c>
      <c r="V33" s="195">
        <v>309.59999999999997</v>
      </c>
      <c r="W33" s="195">
        <v>194.7</v>
      </c>
      <c r="X33" s="195">
        <v>774</v>
      </c>
      <c r="Y33" s="195">
        <v>486.75</v>
      </c>
      <c r="Z33" s="195"/>
    </row>
    <row r="34" spans="1:27">
      <c r="A34" s="190">
        <v>27</v>
      </c>
      <c r="B34" s="193">
        <v>10.68</v>
      </c>
      <c r="C34" s="193">
        <v>6.7</v>
      </c>
      <c r="F34" s="193">
        <v>6.41</v>
      </c>
      <c r="G34" s="193">
        <v>4.0199999999999996</v>
      </c>
      <c r="H34" s="193">
        <v>8.5399999999999991</v>
      </c>
      <c r="I34" s="193">
        <v>5.36</v>
      </c>
      <c r="J34" s="195">
        <v>21.36</v>
      </c>
      <c r="K34" s="195">
        <v>13.4</v>
      </c>
      <c r="L34" s="195"/>
      <c r="M34" s="195"/>
      <c r="N34" s="195">
        <v>12.82</v>
      </c>
      <c r="O34" s="195">
        <v>8.0399999999999991</v>
      </c>
      <c r="P34" s="195">
        <v>17.079999999999998</v>
      </c>
      <c r="Q34" s="195">
        <v>10.72</v>
      </c>
      <c r="R34" s="195">
        <v>3204</v>
      </c>
      <c r="S34" s="195">
        <v>2010</v>
      </c>
      <c r="T34" s="195">
        <v>267</v>
      </c>
      <c r="U34" s="195">
        <v>167.5</v>
      </c>
      <c r="V34" s="195">
        <v>320.39999999999998</v>
      </c>
      <c r="W34" s="195">
        <v>201</v>
      </c>
      <c r="X34" s="195">
        <v>801</v>
      </c>
      <c r="Y34" s="195">
        <v>502.5</v>
      </c>
      <c r="Z34" s="195"/>
    </row>
    <row r="35" spans="1:27">
      <c r="A35" s="190">
        <v>28</v>
      </c>
      <c r="B35" s="193">
        <v>11.03</v>
      </c>
      <c r="C35" s="193">
        <v>6.91</v>
      </c>
      <c r="F35" s="193">
        <v>6.62</v>
      </c>
      <c r="G35" s="193">
        <v>4.1500000000000004</v>
      </c>
      <c r="H35" s="193">
        <v>8.82</v>
      </c>
      <c r="I35" s="193">
        <v>5.53</v>
      </c>
      <c r="J35" s="195">
        <v>22.06</v>
      </c>
      <c r="K35" s="195">
        <v>13.82</v>
      </c>
      <c r="L35" s="195"/>
      <c r="M35" s="195"/>
      <c r="N35" s="195">
        <v>13.24</v>
      </c>
      <c r="O35" s="195">
        <v>8.3000000000000007</v>
      </c>
      <c r="P35" s="195">
        <v>17.64</v>
      </c>
      <c r="Q35" s="195">
        <v>11.06</v>
      </c>
      <c r="R35" s="195">
        <v>3309</v>
      </c>
      <c r="S35" s="195">
        <v>2073</v>
      </c>
      <c r="T35" s="195">
        <v>275.75</v>
      </c>
      <c r="U35" s="195">
        <v>172.75</v>
      </c>
      <c r="V35" s="195">
        <v>330.9</v>
      </c>
      <c r="W35" s="195">
        <v>207.29999999999998</v>
      </c>
      <c r="X35" s="195">
        <v>827.25</v>
      </c>
      <c r="Y35" s="195">
        <v>518.25</v>
      </c>
      <c r="Z35" s="195"/>
      <c r="AA35" s="195"/>
    </row>
    <row r="36" spans="1:27">
      <c r="A36" s="190">
        <v>29</v>
      </c>
      <c r="B36" s="193">
        <v>11.39</v>
      </c>
      <c r="C36" s="193">
        <v>7.11</v>
      </c>
      <c r="F36" s="193">
        <v>6.83</v>
      </c>
      <c r="G36" s="193">
        <v>4.2699999999999996</v>
      </c>
      <c r="H36" s="193">
        <v>9.11</v>
      </c>
      <c r="I36" s="193">
        <v>5.69</v>
      </c>
      <c r="J36" s="195">
        <v>22.78</v>
      </c>
      <c r="K36" s="195">
        <v>14.22</v>
      </c>
      <c r="L36" s="195"/>
      <c r="M36" s="195"/>
      <c r="N36" s="195">
        <v>13.66</v>
      </c>
      <c r="O36" s="195">
        <v>8.5399999999999991</v>
      </c>
      <c r="P36" s="195">
        <v>18.22</v>
      </c>
      <c r="Q36" s="195">
        <v>11.38</v>
      </c>
      <c r="R36" s="195">
        <v>3417</v>
      </c>
      <c r="S36" s="195">
        <v>2133</v>
      </c>
      <c r="T36" s="195">
        <v>284.75</v>
      </c>
      <c r="U36" s="195">
        <v>177.75</v>
      </c>
      <c r="V36" s="195">
        <v>341.7</v>
      </c>
      <c r="W36" s="195">
        <v>213.29999999999998</v>
      </c>
      <c r="X36" s="195">
        <v>854.25</v>
      </c>
      <c r="Y36" s="195">
        <v>533.25</v>
      </c>
      <c r="Z36" s="195"/>
      <c r="AA36" s="195"/>
    </row>
    <row r="37" spans="1:27">
      <c r="A37" s="190">
        <v>30</v>
      </c>
      <c r="B37" s="193">
        <v>11.74</v>
      </c>
      <c r="C37" s="193">
        <v>7.32</v>
      </c>
      <c r="F37" s="193">
        <v>7.04</v>
      </c>
      <c r="G37" s="193">
        <v>4.3899999999999997</v>
      </c>
      <c r="H37" s="193">
        <v>9.39</v>
      </c>
      <c r="I37" s="193">
        <v>5.86</v>
      </c>
      <c r="J37" s="195">
        <v>23.48</v>
      </c>
      <c r="K37" s="195">
        <v>14.64</v>
      </c>
      <c r="L37" s="195"/>
      <c r="M37" s="195"/>
      <c r="N37" s="195">
        <v>14.08</v>
      </c>
      <c r="O37" s="195">
        <v>8.7799999999999994</v>
      </c>
      <c r="P37" s="195">
        <v>18.78</v>
      </c>
      <c r="Q37" s="195">
        <v>11.72</v>
      </c>
      <c r="R37" s="195">
        <v>3522</v>
      </c>
      <c r="S37" s="195">
        <v>2196</v>
      </c>
      <c r="T37" s="195">
        <v>293.5</v>
      </c>
      <c r="U37" s="195">
        <v>183</v>
      </c>
      <c r="V37" s="195">
        <v>352.2</v>
      </c>
      <c r="W37" s="195">
        <v>219.6</v>
      </c>
      <c r="X37" s="195">
        <v>880.5</v>
      </c>
      <c r="Y37" s="195">
        <v>549</v>
      </c>
      <c r="Z37" s="195"/>
      <c r="AA37" s="195"/>
    </row>
    <row r="38" spans="1:27">
      <c r="A38" s="190">
        <v>31</v>
      </c>
      <c r="B38" s="193">
        <v>12.1</v>
      </c>
      <c r="C38" s="193">
        <v>7.53</v>
      </c>
      <c r="F38" s="193">
        <v>7.26</v>
      </c>
      <c r="G38" s="193">
        <v>4.5199999999999996</v>
      </c>
      <c r="H38" s="193">
        <v>9.68</v>
      </c>
      <c r="I38" s="193">
        <v>6.02</v>
      </c>
      <c r="J38" s="195">
        <v>24.2</v>
      </c>
      <c r="K38" s="195">
        <v>15.06</v>
      </c>
      <c r="L38" s="195"/>
      <c r="M38" s="195"/>
      <c r="N38" s="195">
        <v>14.52</v>
      </c>
      <c r="O38" s="195">
        <v>9.0399999999999991</v>
      </c>
      <c r="P38" s="195">
        <v>19.36</v>
      </c>
      <c r="Q38" s="195">
        <v>12.04</v>
      </c>
      <c r="R38" s="195">
        <v>3630</v>
      </c>
      <c r="S38" s="195">
        <v>2259</v>
      </c>
      <c r="T38" s="195">
        <v>302.5</v>
      </c>
      <c r="U38" s="195">
        <v>188.25</v>
      </c>
      <c r="V38" s="195">
        <v>363</v>
      </c>
      <c r="W38" s="195">
        <v>225.9</v>
      </c>
      <c r="X38" s="195">
        <v>907.5</v>
      </c>
      <c r="Y38" s="195">
        <v>564.75</v>
      </c>
      <c r="Z38" s="195"/>
      <c r="AA38" s="195"/>
    </row>
    <row r="39" spans="1:27">
      <c r="A39" s="190">
        <v>32</v>
      </c>
      <c r="B39" s="193">
        <v>12.45</v>
      </c>
      <c r="C39" s="193">
        <v>7.74</v>
      </c>
      <c r="F39" s="193">
        <v>7.47</v>
      </c>
      <c r="G39" s="193">
        <v>4.6399999999999997</v>
      </c>
      <c r="H39" s="193">
        <v>9.9600000000000009</v>
      </c>
      <c r="I39" s="193">
        <v>6.19</v>
      </c>
      <c r="J39" s="195">
        <v>24.9</v>
      </c>
      <c r="K39" s="195">
        <v>15.48</v>
      </c>
      <c r="L39" s="195"/>
      <c r="M39" s="195"/>
      <c r="N39" s="195">
        <v>14.94</v>
      </c>
      <c r="O39" s="195">
        <v>9.2799999999999994</v>
      </c>
      <c r="P39" s="195">
        <v>19.920000000000002</v>
      </c>
      <c r="Q39" s="195">
        <v>12.38</v>
      </c>
      <c r="R39" s="195">
        <v>3735</v>
      </c>
      <c r="S39" s="195">
        <v>2322</v>
      </c>
      <c r="T39" s="195">
        <v>311.25</v>
      </c>
      <c r="U39" s="195">
        <v>193.5</v>
      </c>
      <c r="V39" s="195">
        <v>373.5</v>
      </c>
      <c r="W39" s="195">
        <v>232.2</v>
      </c>
      <c r="X39" s="195">
        <v>933.75</v>
      </c>
      <c r="Y39" s="195">
        <v>580.5</v>
      </c>
      <c r="Z39" s="195"/>
      <c r="AA39" s="195"/>
    </row>
    <row r="40" spans="1:27">
      <c r="A40" s="190">
        <v>33</v>
      </c>
      <c r="B40" s="193">
        <v>12.81</v>
      </c>
      <c r="C40" s="193">
        <v>7.95</v>
      </c>
      <c r="F40" s="193">
        <v>7.69</v>
      </c>
      <c r="G40" s="193">
        <v>4.7699999999999996</v>
      </c>
      <c r="H40" s="193">
        <v>10.25</v>
      </c>
      <c r="I40" s="193">
        <v>6.36</v>
      </c>
      <c r="J40" s="195">
        <v>25.62</v>
      </c>
      <c r="K40" s="195">
        <v>15.9</v>
      </c>
      <c r="L40" s="195"/>
      <c r="M40" s="195"/>
      <c r="N40" s="195">
        <v>15.38</v>
      </c>
      <c r="O40" s="195">
        <v>9.5399999999999991</v>
      </c>
      <c r="P40" s="195">
        <v>20.5</v>
      </c>
      <c r="Q40" s="195">
        <v>12.72</v>
      </c>
      <c r="R40" s="195">
        <v>3843</v>
      </c>
      <c r="S40" s="195">
        <v>2385</v>
      </c>
      <c r="T40" s="195">
        <v>320.25</v>
      </c>
      <c r="U40" s="195">
        <v>198.75</v>
      </c>
      <c r="V40" s="195">
        <v>384.3</v>
      </c>
      <c r="W40" s="195">
        <v>238.5</v>
      </c>
      <c r="X40" s="195">
        <v>960.75</v>
      </c>
      <c r="Y40" s="195">
        <v>596.25</v>
      </c>
      <c r="Z40" s="195"/>
      <c r="AA40" s="195"/>
    </row>
    <row r="41" spans="1:27">
      <c r="A41" s="190">
        <v>34</v>
      </c>
      <c r="B41" s="193">
        <v>13.16</v>
      </c>
      <c r="C41" s="193">
        <v>8.15</v>
      </c>
      <c r="F41" s="193">
        <v>7.9</v>
      </c>
      <c r="G41" s="193">
        <v>4.8899999999999997</v>
      </c>
      <c r="H41" s="193">
        <v>10.53</v>
      </c>
      <c r="I41" s="193">
        <v>6.52</v>
      </c>
      <c r="J41" s="195">
        <v>26.32</v>
      </c>
      <c r="K41" s="195">
        <v>16.3</v>
      </c>
      <c r="L41" s="195"/>
      <c r="M41" s="195"/>
      <c r="N41" s="195">
        <v>15.8</v>
      </c>
      <c r="O41" s="195">
        <v>9.7799999999999994</v>
      </c>
      <c r="P41" s="195">
        <v>21.06</v>
      </c>
      <c r="Q41" s="195">
        <v>13.04</v>
      </c>
      <c r="R41" s="195">
        <v>3948</v>
      </c>
      <c r="S41" s="195">
        <v>2445</v>
      </c>
      <c r="T41" s="195">
        <v>329</v>
      </c>
      <c r="U41" s="195">
        <v>203.75</v>
      </c>
      <c r="V41" s="195">
        <v>394.8</v>
      </c>
      <c r="W41" s="195">
        <v>244.5</v>
      </c>
      <c r="X41" s="195">
        <v>987</v>
      </c>
      <c r="Y41" s="195">
        <v>611.25</v>
      </c>
      <c r="Z41" s="195"/>
      <c r="AA41" s="195"/>
    </row>
    <row r="42" spans="1:27">
      <c r="A42" s="190">
        <v>35</v>
      </c>
      <c r="B42" s="193">
        <v>13.52</v>
      </c>
      <c r="C42" s="193">
        <v>8.36</v>
      </c>
      <c r="F42" s="193">
        <v>8.11</v>
      </c>
      <c r="G42" s="193">
        <v>5.0199999999999996</v>
      </c>
      <c r="H42" s="193">
        <v>10.82</v>
      </c>
      <c r="I42" s="193">
        <v>6.69</v>
      </c>
      <c r="J42" s="195">
        <v>27.04</v>
      </c>
      <c r="K42" s="195">
        <v>16.72</v>
      </c>
      <c r="L42" s="195"/>
      <c r="M42" s="195"/>
      <c r="N42" s="195">
        <v>16.22</v>
      </c>
      <c r="O42" s="195">
        <v>10.039999999999999</v>
      </c>
      <c r="P42" s="195">
        <v>21.64</v>
      </c>
      <c r="Q42" s="195">
        <v>13.38</v>
      </c>
      <c r="R42" s="195">
        <v>4056</v>
      </c>
      <c r="S42" s="195">
        <v>2508</v>
      </c>
      <c r="T42" s="195">
        <v>338</v>
      </c>
      <c r="U42" s="195">
        <v>209</v>
      </c>
      <c r="V42" s="195">
        <v>405.59999999999997</v>
      </c>
      <c r="W42" s="195">
        <v>250.79999999999998</v>
      </c>
      <c r="X42" s="195">
        <v>1014</v>
      </c>
      <c r="Y42" s="195">
        <v>627</v>
      </c>
      <c r="Z42" s="195"/>
      <c r="AA42" s="195"/>
    </row>
    <row r="43" spans="1:27">
      <c r="A43" s="190">
        <v>36</v>
      </c>
      <c r="B43" s="193">
        <v>13.87</v>
      </c>
      <c r="C43" s="193">
        <v>8.57</v>
      </c>
      <c r="F43" s="193">
        <v>8.32</v>
      </c>
      <c r="G43" s="193">
        <v>5.14</v>
      </c>
      <c r="H43" s="193">
        <v>11.1</v>
      </c>
      <c r="I43" s="193">
        <v>6.86</v>
      </c>
      <c r="J43" s="195">
        <v>27.74</v>
      </c>
      <c r="K43" s="195">
        <v>17.14</v>
      </c>
      <c r="L43" s="195"/>
      <c r="M43" s="195"/>
      <c r="N43" s="195">
        <v>16.64</v>
      </c>
      <c r="O43" s="195">
        <v>10.28</v>
      </c>
      <c r="P43" s="195">
        <v>22.2</v>
      </c>
      <c r="Q43" s="195">
        <v>13.72</v>
      </c>
      <c r="R43" s="195">
        <v>4161</v>
      </c>
      <c r="S43" s="195">
        <v>2571</v>
      </c>
      <c r="T43" s="195">
        <v>346.75</v>
      </c>
      <c r="U43" s="195">
        <v>214.25</v>
      </c>
      <c r="V43" s="195">
        <v>416.09999999999997</v>
      </c>
      <c r="W43" s="195">
        <v>257.09999999999997</v>
      </c>
      <c r="X43" s="195">
        <v>1040.25</v>
      </c>
      <c r="Y43" s="195">
        <v>642.75</v>
      </c>
      <c r="Z43" s="195"/>
      <c r="AA43" s="195"/>
    </row>
    <row r="44" spans="1:27">
      <c r="A44" s="190">
        <v>37</v>
      </c>
      <c r="B44" s="193">
        <v>14.23</v>
      </c>
      <c r="C44" s="193">
        <v>8.7799999999999994</v>
      </c>
      <c r="F44" s="193">
        <v>8.5399999999999991</v>
      </c>
      <c r="G44" s="193">
        <v>5.27</v>
      </c>
      <c r="H44" s="193">
        <v>11.38</v>
      </c>
      <c r="I44" s="193">
        <v>7.02</v>
      </c>
      <c r="J44" s="195">
        <v>28.46</v>
      </c>
      <c r="K44" s="195">
        <v>17.559999999999999</v>
      </c>
      <c r="L44" s="195"/>
      <c r="M44" s="195"/>
      <c r="N44" s="195">
        <v>17.079999999999998</v>
      </c>
      <c r="O44" s="195">
        <v>10.54</v>
      </c>
      <c r="P44" s="195">
        <v>22.76</v>
      </c>
      <c r="Q44" s="195">
        <v>14.04</v>
      </c>
      <c r="R44" s="195">
        <v>4269</v>
      </c>
      <c r="S44" s="195">
        <v>2634</v>
      </c>
      <c r="T44" s="195">
        <v>355.75</v>
      </c>
      <c r="U44" s="195">
        <v>219.49999999999997</v>
      </c>
      <c r="V44" s="195">
        <v>426.9</v>
      </c>
      <c r="W44" s="195">
        <v>263.39999999999998</v>
      </c>
      <c r="X44" s="195">
        <v>1067.25</v>
      </c>
      <c r="Y44" s="195">
        <v>658.49999999999989</v>
      </c>
      <c r="Z44" s="195"/>
      <c r="AA44" s="195"/>
    </row>
    <row r="45" spans="1:27">
      <c r="A45" s="190">
        <v>38</v>
      </c>
      <c r="B45" s="193">
        <v>14.58</v>
      </c>
      <c r="C45" s="193">
        <v>8.99</v>
      </c>
      <c r="F45" s="193">
        <v>8.75</v>
      </c>
      <c r="G45" s="193">
        <v>5.39</v>
      </c>
      <c r="H45" s="193">
        <v>11.66</v>
      </c>
      <c r="I45" s="193">
        <v>7.19</v>
      </c>
      <c r="J45" s="195">
        <v>29.16</v>
      </c>
      <c r="K45" s="195">
        <v>17.98</v>
      </c>
      <c r="L45" s="195"/>
      <c r="M45" s="195"/>
      <c r="N45" s="195">
        <v>17.5</v>
      </c>
      <c r="O45" s="195">
        <v>10.78</v>
      </c>
      <c r="P45" s="195">
        <v>23.32</v>
      </c>
      <c r="Q45" s="195">
        <v>14.38</v>
      </c>
      <c r="R45" s="195">
        <v>4374</v>
      </c>
      <c r="S45" s="195">
        <v>2697</v>
      </c>
      <c r="T45" s="195">
        <v>364.5</v>
      </c>
      <c r="U45" s="195">
        <v>224.75</v>
      </c>
      <c r="V45" s="195">
        <v>437.4</v>
      </c>
      <c r="W45" s="195">
        <v>269.7</v>
      </c>
      <c r="X45" s="195">
        <v>1093.5</v>
      </c>
      <c r="Y45" s="195">
        <v>674.25</v>
      </c>
      <c r="Z45" s="195"/>
      <c r="AA45" s="195"/>
    </row>
    <row r="46" spans="1:27">
      <c r="A46" s="190">
        <v>39</v>
      </c>
      <c r="B46" s="193">
        <v>14.94</v>
      </c>
      <c r="C46" s="193">
        <v>9.19</v>
      </c>
      <c r="F46" s="193">
        <v>8.9600000000000009</v>
      </c>
      <c r="G46" s="193">
        <v>5.51</v>
      </c>
      <c r="H46" s="193">
        <v>11.95</v>
      </c>
      <c r="I46" s="193">
        <v>7.35</v>
      </c>
      <c r="J46" s="195">
        <v>29.88</v>
      </c>
      <c r="K46" s="195">
        <v>18.38</v>
      </c>
      <c r="L46" s="195"/>
      <c r="M46" s="195"/>
      <c r="N46" s="195">
        <v>17.920000000000002</v>
      </c>
      <c r="O46" s="195">
        <v>11.02</v>
      </c>
      <c r="P46" s="195">
        <v>23.9</v>
      </c>
      <c r="Q46" s="195">
        <v>14.7</v>
      </c>
      <c r="R46" s="195">
        <v>4482</v>
      </c>
      <c r="S46" s="195">
        <v>2757</v>
      </c>
      <c r="T46" s="195">
        <v>373.5</v>
      </c>
      <c r="U46" s="195">
        <v>229.75</v>
      </c>
      <c r="V46" s="195">
        <v>448.2</v>
      </c>
      <c r="W46" s="195">
        <v>275.7</v>
      </c>
      <c r="X46" s="195">
        <v>1120.5</v>
      </c>
      <c r="Y46" s="195">
        <v>689.25</v>
      </c>
      <c r="Z46" s="195"/>
      <c r="AA46" s="195"/>
    </row>
    <row r="47" spans="1:27">
      <c r="A47" s="190">
        <v>40</v>
      </c>
      <c r="B47" s="193">
        <v>15.3</v>
      </c>
      <c r="C47" s="193">
        <v>9.4</v>
      </c>
      <c r="F47" s="193">
        <v>9.18</v>
      </c>
      <c r="G47" s="193">
        <v>5.64</v>
      </c>
      <c r="H47" s="193">
        <v>12.24</v>
      </c>
      <c r="I47" s="193">
        <v>7.52</v>
      </c>
      <c r="J47" s="195">
        <v>30.6</v>
      </c>
      <c r="K47" s="195">
        <v>18.8</v>
      </c>
      <c r="L47" s="195"/>
      <c r="M47" s="195"/>
      <c r="N47" s="195">
        <v>18.36</v>
      </c>
      <c r="O47" s="195">
        <v>11.28</v>
      </c>
      <c r="P47" s="195">
        <v>24.48</v>
      </c>
      <c r="Q47" s="195">
        <v>15.04</v>
      </c>
      <c r="R47" s="195">
        <v>4590</v>
      </c>
      <c r="S47" s="195">
        <v>2820</v>
      </c>
      <c r="T47" s="195">
        <v>382.5</v>
      </c>
      <c r="U47" s="195">
        <v>235</v>
      </c>
      <c r="V47" s="195">
        <v>459</v>
      </c>
      <c r="W47" s="195">
        <v>282</v>
      </c>
      <c r="X47" s="195">
        <v>1147.5</v>
      </c>
      <c r="Y47" s="195">
        <v>705</v>
      </c>
      <c r="Z47" s="195"/>
      <c r="AA47" s="195"/>
    </row>
    <row r="48" spans="1:27">
      <c r="A48" s="190">
        <v>41</v>
      </c>
      <c r="B48" s="193">
        <v>15.65</v>
      </c>
      <c r="C48" s="193">
        <v>9.61</v>
      </c>
      <c r="F48" s="193">
        <v>9.39</v>
      </c>
      <c r="G48" s="193">
        <v>5.77</v>
      </c>
      <c r="H48" s="193">
        <v>12.52</v>
      </c>
      <c r="I48" s="193">
        <v>7.69</v>
      </c>
      <c r="J48" s="195">
        <v>31.3</v>
      </c>
      <c r="K48" s="195">
        <v>19.22</v>
      </c>
      <c r="L48" s="195"/>
      <c r="M48" s="195"/>
      <c r="N48" s="195">
        <v>18.78</v>
      </c>
      <c r="O48" s="195">
        <v>11.54</v>
      </c>
      <c r="P48" s="195">
        <v>25.04</v>
      </c>
      <c r="Q48" s="195">
        <v>15.38</v>
      </c>
      <c r="R48" s="195">
        <v>4695</v>
      </c>
      <c r="S48" s="195">
        <v>2883</v>
      </c>
      <c r="T48" s="195">
        <v>391.25</v>
      </c>
      <c r="U48" s="195">
        <v>240.25</v>
      </c>
      <c r="V48" s="195">
        <v>469.5</v>
      </c>
      <c r="W48" s="195">
        <v>288.3</v>
      </c>
      <c r="X48" s="195">
        <v>1173.75</v>
      </c>
      <c r="Y48" s="195">
        <v>720.75</v>
      </c>
      <c r="Z48" s="195"/>
      <c r="AA48" s="195"/>
    </row>
    <row r="49" spans="1:27">
      <c r="A49" s="190">
        <v>42</v>
      </c>
      <c r="B49" s="193">
        <v>16</v>
      </c>
      <c r="C49" s="193">
        <v>9.81</v>
      </c>
      <c r="F49" s="193">
        <v>9.6</v>
      </c>
      <c r="G49" s="193">
        <v>5.89</v>
      </c>
      <c r="H49" s="193">
        <v>12.8</v>
      </c>
      <c r="I49" s="193">
        <v>7.85</v>
      </c>
      <c r="J49" s="195">
        <v>32</v>
      </c>
      <c r="K49" s="195">
        <v>19.62</v>
      </c>
      <c r="L49" s="195"/>
      <c r="M49" s="195"/>
      <c r="N49" s="195">
        <v>19.2</v>
      </c>
      <c r="O49" s="195">
        <v>11.78</v>
      </c>
      <c r="P49" s="195">
        <v>25.6</v>
      </c>
      <c r="Q49" s="195">
        <v>15.7</v>
      </c>
      <c r="R49" s="195">
        <v>4800</v>
      </c>
      <c r="S49" s="195">
        <v>2943</v>
      </c>
      <c r="T49" s="195">
        <v>400</v>
      </c>
      <c r="U49" s="195">
        <v>245.25</v>
      </c>
      <c r="V49" s="195">
        <v>480</v>
      </c>
      <c r="W49" s="195">
        <v>294.3</v>
      </c>
      <c r="X49" s="195">
        <v>1200</v>
      </c>
      <c r="Y49" s="195">
        <v>735.75</v>
      </c>
      <c r="Z49" s="195"/>
      <c r="AA49" s="195"/>
    </row>
    <row r="50" spans="1:27">
      <c r="A50" s="190">
        <v>43</v>
      </c>
      <c r="B50" s="193">
        <v>16.350000000000001</v>
      </c>
      <c r="C50" s="193">
        <v>10.02</v>
      </c>
      <c r="F50" s="193">
        <v>9.81</v>
      </c>
      <c r="G50" s="193">
        <v>6.01</v>
      </c>
      <c r="H50" s="193">
        <v>13.08</v>
      </c>
      <c r="I50" s="193">
        <v>8.02</v>
      </c>
      <c r="J50" s="195">
        <v>32.700000000000003</v>
      </c>
      <c r="K50" s="195">
        <v>20.04</v>
      </c>
      <c r="L50" s="195"/>
      <c r="M50" s="195"/>
      <c r="N50" s="195">
        <v>19.62</v>
      </c>
      <c r="O50" s="195">
        <v>12.02</v>
      </c>
      <c r="P50" s="195">
        <v>26.16</v>
      </c>
      <c r="Q50" s="195">
        <v>16.04</v>
      </c>
      <c r="R50" s="195">
        <v>4905</v>
      </c>
      <c r="S50" s="195">
        <v>3006</v>
      </c>
      <c r="T50" s="195">
        <v>408.75000000000006</v>
      </c>
      <c r="U50" s="195">
        <v>250.5</v>
      </c>
      <c r="V50" s="195">
        <v>490.50000000000006</v>
      </c>
      <c r="W50" s="195">
        <v>300.59999999999997</v>
      </c>
      <c r="X50" s="195">
        <v>1226.2500000000002</v>
      </c>
      <c r="Y50" s="195">
        <v>751.5</v>
      </c>
      <c r="Z50" s="195"/>
      <c r="AA50" s="195"/>
    </row>
    <row r="51" spans="1:27">
      <c r="A51" s="190">
        <v>44</v>
      </c>
      <c r="B51" s="193">
        <v>16.7</v>
      </c>
      <c r="C51" s="193">
        <v>10.23</v>
      </c>
      <c r="F51" s="193">
        <v>10.02</v>
      </c>
      <c r="G51" s="193">
        <v>6.14</v>
      </c>
      <c r="H51" s="193">
        <v>13.36</v>
      </c>
      <c r="I51" s="193">
        <v>8.18</v>
      </c>
      <c r="J51" s="195">
        <v>33.4</v>
      </c>
      <c r="K51" s="195">
        <v>20.46</v>
      </c>
      <c r="L51" s="195"/>
      <c r="M51" s="195"/>
      <c r="N51" s="195">
        <v>20.04</v>
      </c>
      <c r="O51" s="195">
        <v>12.28</v>
      </c>
      <c r="P51" s="195">
        <v>26.72</v>
      </c>
      <c r="Q51" s="195">
        <v>16.36</v>
      </c>
      <c r="R51" s="195">
        <v>5010</v>
      </c>
      <c r="S51" s="195">
        <v>3069</v>
      </c>
      <c r="T51" s="195">
        <v>417.5</v>
      </c>
      <c r="U51" s="195">
        <v>255.75</v>
      </c>
      <c r="V51" s="195">
        <v>501</v>
      </c>
      <c r="W51" s="195">
        <v>306.89999999999998</v>
      </c>
      <c r="X51" s="195">
        <v>1252.5</v>
      </c>
      <c r="Y51" s="195">
        <v>767.25</v>
      </c>
      <c r="Z51" s="195"/>
      <c r="AA51" s="195"/>
    </row>
    <row r="52" spans="1:27">
      <c r="A52" s="190">
        <v>45</v>
      </c>
      <c r="B52" s="193">
        <v>17.05</v>
      </c>
      <c r="C52" s="193">
        <v>10.43</v>
      </c>
      <c r="F52" s="193">
        <v>10.23</v>
      </c>
      <c r="G52" s="193">
        <v>6.26</v>
      </c>
      <c r="H52" s="193">
        <v>13.64</v>
      </c>
      <c r="I52" s="193">
        <v>8.34</v>
      </c>
      <c r="J52" s="195">
        <v>34.1</v>
      </c>
      <c r="K52" s="195">
        <v>20.86</v>
      </c>
      <c r="L52" s="195"/>
      <c r="M52" s="195"/>
      <c r="N52" s="195">
        <v>20.46</v>
      </c>
      <c r="O52" s="195">
        <v>12.52</v>
      </c>
      <c r="P52" s="195">
        <v>27.28</v>
      </c>
      <c r="Q52" s="195">
        <v>16.68</v>
      </c>
      <c r="R52" s="195">
        <v>5115</v>
      </c>
      <c r="S52" s="195">
        <v>3129</v>
      </c>
      <c r="T52" s="195">
        <v>426.25</v>
      </c>
      <c r="U52" s="195">
        <v>260.75</v>
      </c>
      <c r="V52" s="195">
        <v>511.5</v>
      </c>
      <c r="W52" s="195">
        <v>312.89999999999998</v>
      </c>
      <c r="X52" s="195">
        <v>1278.75</v>
      </c>
      <c r="Y52" s="195">
        <v>782.25</v>
      </c>
      <c r="Z52" s="195"/>
      <c r="AA52" s="195"/>
    </row>
    <row r="53" spans="1:27">
      <c r="A53" s="190">
        <v>46</v>
      </c>
      <c r="B53" s="193">
        <v>17.41</v>
      </c>
      <c r="C53" s="193">
        <v>10.64</v>
      </c>
      <c r="F53" s="193">
        <v>10.45</v>
      </c>
      <c r="G53" s="193">
        <v>6.38</v>
      </c>
      <c r="H53" s="193">
        <v>13.93</v>
      </c>
      <c r="I53" s="193">
        <v>8.51</v>
      </c>
      <c r="J53" s="195">
        <v>34.82</v>
      </c>
      <c r="K53" s="195">
        <v>21.28</v>
      </c>
      <c r="L53" s="195"/>
      <c r="M53" s="195"/>
      <c r="N53" s="195">
        <v>20.9</v>
      </c>
      <c r="O53" s="195">
        <v>12.76</v>
      </c>
      <c r="P53" s="195">
        <v>27.86</v>
      </c>
      <c r="Q53" s="195">
        <v>17.02</v>
      </c>
      <c r="R53" s="195">
        <v>5223</v>
      </c>
      <c r="S53" s="195">
        <v>3192</v>
      </c>
      <c r="T53" s="195">
        <v>435.25</v>
      </c>
      <c r="U53" s="195">
        <v>266</v>
      </c>
      <c r="V53" s="195">
        <v>522.29999999999995</v>
      </c>
      <c r="W53" s="195">
        <v>319.2</v>
      </c>
      <c r="X53" s="195">
        <v>1305.75</v>
      </c>
      <c r="Y53" s="195">
        <v>798</v>
      </c>
      <c r="Z53" s="195"/>
      <c r="AA53" s="195"/>
    </row>
    <row r="54" spans="1:27">
      <c r="A54" s="190">
        <v>47</v>
      </c>
      <c r="B54" s="193">
        <v>17.760000000000002</v>
      </c>
      <c r="C54" s="193">
        <v>10.84</v>
      </c>
      <c r="F54" s="193">
        <v>10.66</v>
      </c>
      <c r="G54" s="193">
        <v>6.5</v>
      </c>
      <c r="H54" s="193">
        <v>14.21</v>
      </c>
      <c r="I54" s="193">
        <v>8.67</v>
      </c>
      <c r="J54" s="195">
        <v>35.520000000000003</v>
      </c>
      <c r="K54" s="195">
        <v>21.68</v>
      </c>
      <c r="L54" s="195"/>
      <c r="M54" s="195"/>
      <c r="N54" s="195">
        <v>21.32</v>
      </c>
      <c r="O54" s="195">
        <v>13</v>
      </c>
      <c r="P54" s="195">
        <v>28.42</v>
      </c>
      <c r="Q54" s="195">
        <v>17.34</v>
      </c>
      <c r="R54" s="195">
        <v>5328.0000000000009</v>
      </c>
      <c r="S54" s="195">
        <v>3252</v>
      </c>
      <c r="T54" s="195">
        <v>444.00000000000006</v>
      </c>
      <c r="U54" s="195">
        <v>271</v>
      </c>
      <c r="V54" s="195">
        <v>532.80000000000007</v>
      </c>
      <c r="W54" s="195">
        <v>325.2</v>
      </c>
      <c r="X54" s="195">
        <v>1332.0000000000002</v>
      </c>
      <c r="Y54" s="195">
        <v>813</v>
      </c>
      <c r="Z54" s="195"/>
      <c r="AA54" s="195"/>
    </row>
    <row r="55" spans="1:27">
      <c r="A55" s="190">
        <v>48</v>
      </c>
      <c r="B55" s="193">
        <v>18.11</v>
      </c>
      <c r="C55" s="193">
        <v>11.05</v>
      </c>
      <c r="F55" s="193">
        <v>10.87</v>
      </c>
      <c r="G55" s="193">
        <v>6.63</v>
      </c>
      <c r="H55" s="193">
        <v>14.49</v>
      </c>
      <c r="I55" s="193">
        <v>8.84</v>
      </c>
      <c r="J55" s="195">
        <v>36.22</v>
      </c>
      <c r="K55" s="195">
        <v>22.1</v>
      </c>
      <c r="L55" s="195"/>
      <c r="M55" s="195"/>
      <c r="N55" s="195">
        <v>21.74</v>
      </c>
      <c r="O55" s="195">
        <v>13.26</v>
      </c>
      <c r="P55" s="195">
        <v>28.98</v>
      </c>
      <c r="Q55" s="195">
        <v>17.68</v>
      </c>
      <c r="R55" s="195">
        <v>5433</v>
      </c>
      <c r="S55" s="195">
        <v>3315</v>
      </c>
      <c r="T55" s="195">
        <v>452.75</v>
      </c>
      <c r="U55" s="195">
        <v>276.25</v>
      </c>
      <c r="V55" s="195">
        <v>543.29999999999995</v>
      </c>
      <c r="W55" s="195">
        <v>331.5</v>
      </c>
      <c r="X55" s="195">
        <v>1358.25</v>
      </c>
      <c r="Y55" s="195">
        <v>828.75</v>
      </c>
      <c r="Z55" s="195"/>
      <c r="AA55" s="195"/>
    </row>
    <row r="56" spans="1:27">
      <c r="A56" s="190">
        <v>49</v>
      </c>
      <c r="B56" s="193">
        <v>18.46</v>
      </c>
      <c r="C56" s="193">
        <v>11.26</v>
      </c>
      <c r="F56" s="193">
        <v>11.08</v>
      </c>
      <c r="G56" s="193">
        <v>6.76</v>
      </c>
      <c r="H56" s="193">
        <v>14.77</v>
      </c>
      <c r="I56" s="193">
        <v>9.01</v>
      </c>
      <c r="J56" s="195">
        <v>36.92</v>
      </c>
      <c r="K56" s="195">
        <v>22.52</v>
      </c>
      <c r="L56" s="195"/>
      <c r="M56" s="195"/>
      <c r="N56" s="195">
        <v>22.16</v>
      </c>
      <c r="O56" s="195">
        <v>13.52</v>
      </c>
      <c r="P56" s="195">
        <v>29.54</v>
      </c>
      <c r="Q56" s="195">
        <v>18.02</v>
      </c>
      <c r="R56" s="195">
        <v>5538</v>
      </c>
      <c r="S56" s="195">
        <v>3378</v>
      </c>
      <c r="T56" s="195">
        <v>461.5</v>
      </c>
      <c r="U56" s="195">
        <v>281.5</v>
      </c>
      <c r="V56" s="195">
        <v>553.79999999999995</v>
      </c>
      <c r="W56" s="195">
        <v>337.8</v>
      </c>
      <c r="X56" s="195">
        <v>1384.5</v>
      </c>
      <c r="Y56" s="195">
        <v>844.5</v>
      </c>
      <c r="Z56" s="195"/>
      <c r="AA56" s="195"/>
    </row>
    <row r="57" spans="1:27">
      <c r="A57" s="190">
        <v>50</v>
      </c>
      <c r="B57" s="193">
        <v>18.809999999999999</v>
      </c>
      <c r="C57" s="193">
        <v>11.46</v>
      </c>
      <c r="F57" s="193">
        <v>11.29</v>
      </c>
      <c r="G57" s="193">
        <v>6.88</v>
      </c>
      <c r="H57" s="193">
        <v>15.05</v>
      </c>
      <c r="I57" s="193">
        <v>9.17</v>
      </c>
      <c r="J57" s="195">
        <v>37.619999999999997</v>
      </c>
      <c r="K57" s="195">
        <v>22.92</v>
      </c>
      <c r="L57" s="195"/>
      <c r="M57" s="195"/>
      <c r="N57" s="195">
        <v>22.58</v>
      </c>
      <c r="O57" s="195">
        <v>13.76</v>
      </c>
      <c r="P57" s="195">
        <v>30.1</v>
      </c>
      <c r="Q57" s="195">
        <v>18.34</v>
      </c>
      <c r="R57" s="195">
        <v>5643</v>
      </c>
      <c r="S57" s="195">
        <v>3438.0000000000005</v>
      </c>
      <c r="T57" s="195">
        <v>470.24999999999994</v>
      </c>
      <c r="U57" s="195">
        <v>286.5</v>
      </c>
      <c r="V57" s="195">
        <v>564.29999999999995</v>
      </c>
      <c r="W57" s="195">
        <v>343.8</v>
      </c>
      <c r="X57" s="195">
        <v>1410.7499999999998</v>
      </c>
      <c r="Y57" s="195">
        <v>859.5</v>
      </c>
      <c r="Z57" s="195"/>
      <c r="AA57" s="195"/>
    </row>
    <row r="58" spans="1:27">
      <c r="A58" s="190">
        <v>51</v>
      </c>
      <c r="B58" s="193">
        <v>19.170000000000002</v>
      </c>
      <c r="C58" s="193">
        <v>11.67</v>
      </c>
      <c r="F58" s="193">
        <v>11.5</v>
      </c>
      <c r="G58" s="193">
        <v>7</v>
      </c>
      <c r="H58" s="193">
        <v>15.34</v>
      </c>
      <c r="I58" s="193">
        <v>9.34</v>
      </c>
      <c r="J58" s="195">
        <v>38.340000000000003</v>
      </c>
      <c r="K58" s="195">
        <v>23.34</v>
      </c>
      <c r="L58" s="195"/>
      <c r="M58" s="195"/>
      <c r="N58" s="195">
        <v>23</v>
      </c>
      <c r="O58" s="195">
        <v>14</v>
      </c>
      <c r="P58" s="195">
        <v>30.68</v>
      </c>
      <c r="Q58" s="195">
        <v>18.68</v>
      </c>
      <c r="R58" s="195">
        <v>5751.0000000000009</v>
      </c>
      <c r="S58" s="195">
        <v>3501</v>
      </c>
      <c r="T58" s="195">
        <v>479.25000000000006</v>
      </c>
      <c r="U58" s="195">
        <v>291.75</v>
      </c>
      <c r="V58" s="195">
        <v>575.1</v>
      </c>
      <c r="W58" s="195">
        <v>350.09999999999997</v>
      </c>
      <c r="X58" s="195">
        <v>1437.7500000000002</v>
      </c>
      <c r="Y58" s="195">
        <v>875.25</v>
      </c>
      <c r="Z58" s="195"/>
      <c r="AA58" s="195"/>
    </row>
    <row r="59" spans="1:27">
      <c r="A59" s="190">
        <v>52</v>
      </c>
      <c r="B59" s="193">
        <v>19.52</v>
      </c>
      <c r="C59" s="193">
        <v>11.87</v>
      </c>
      <c r="F59" s="193">
        <v>11.71</v>
      </c>
      <c r="G59" s="193">
        <v>7.12</v>
      </c>
      <c r="H59" s="193">
        <v>15.62</v>
      </c>
      <c r="I59" s="193">
        <v>9.5</v>
      </c>
      <c r="J59" s="195">
        <v>39.04</v>
      </c>
      <c r="K59" s="195">
        <v>23.74</v>
      </c>
      <c r="L59" s="195"/>
      <c r="M59" s="195"/>
      <c r="N59" s="195">
        <v>23.42</v>
      </c>
      <c r="O59" s="195">
        <v>14.24</v>
      </c>
      <c r="P59" s="195">
        <v>31.24</v>
      </c>
      <c r="Q59" s="195">
        <v>19</v>
      </c>
      <c r="R59" s="195">
        <v>5856</v>
      </c>
      <c r="S59" s="195">
        <v>3560.9999999999995</v>
      </c>
      <c r="T59" s="195">
        <v>488</v>
      </c>
      <c r="U59" s="195">
        <v>296.75</v>
      </c>
      <c r="V59" s="195">
        <v>585.6</v>
      </c>
      <c r="W59" s="195">
        <v>356.09999999999997</v>
      </c>
      <c r="X59" s="195">
        <v>1464</v>
      </c>
      <c r="Y59" s="195">
        <v>890.25</v>
      </c>
      <c r="Z59" s="195"/>
      <c r="AA59" s="195"/>
    </row>
    <row r="60" spans="1:27">
      <c r="A60" s="190">
        <v>53</v>
      </c>
      <c r="B60" s="193">
        <v>19.87</v>
      </c>
      <c r="C60" s="193">
        <v>12.08</v>
      </c>
      <c r="F60" s="193">
        <v>11.92</v>
      </c>
      <c r="G60" s="193">
        <v>7.25</v>
      </c>
      <c r="H60" s="193">
        <v>15.9</v>
      </c>
      <c r="I60" s="193">
        <v>9.66</v>
      </c>
      <c r="J60" s="195">
        <v>39.74</v>
      </c>
      <c r="K60" s="195">
        <v>24.16</v>
      </c>
      <c r="L60" s="195"/>
      <c r="M60" s="195"/>
      <c r="N60" s="195">
        <v>23.84</v>
      </c>
      <c r="O60" s="195">
        <v>14.5</v>
      </c>
      <c r="P60" s="195">
        <v>31.8</v>
      </c>
      <c r="Q60" s="195">
        <v>19.32</v>
      </c>
      <c r="R60" s="195">
        <v>5961</v>
      </c>
      <c r="S60" s="195">
        <v>3624</v>
      </c>
      <c r="T60" s="195">
        <v>496.75</v>
      </c>
      <c r="U60" s="195">
        <v>302</v>
      </c>
      <c r="V60" s="195">
        <v>596.1</v>
      </c>
      <c r="W60" s="195">
        <v>362.4</v>
      </c>
      <c r="X60" s="195">
        <v>1490.25</v>
      </c>
      <c r="Y60" s="195">
        <v>906</v>
      </c>
      <c r="Z60" s="195"/>
      <c r="AA60" s="195"/>
    </row>
    <row r="61" spans="1:27">
      <c r="A61" s="190">
        <v>54</v>
      </c>
      <c r="B61" s="193">
        <v>20.22</v>
      </c>
      <c r="C61" s="193">
        <v>12.29</v>
      </c>
      <c r="F61" s="193">
        <v>12.13</v>
      </c>
      <c r="G61" s="193">
        <v>7.37</v>
      </c>
      <c r="H61" s="193">
        <v>16.18</v>
      </c>
      <c r="I61" s="193">
        <v>9.83</v>
      </c>
      <c r="J61" s="195">
        <v>40.44</v>
      </c>
      <c r="K61" s="195">
        <v>24.58</v>
      </c>
      <c r="L61" s="195"/>
      <c r="M61" s="195"/>
      <c r="N61" s="195">
        <v>24.26</v>
      </c>
      <c r="O61" s="195">
        <v>14.74</v>
      </c>
      <c r="P61" s="195">
        <v>32.36</v>
      </c>
      <c r="Q61" s="195">
        <v>19.66</v>
      </c>
      <c r="R61" s="195">
        <v>6066</v>
      </c>
      <c r="S61" s="195">
        <v>3686.9999999999995</v>
      </c>
      <c r="T61" s="195">
        <v>505.5</v>
      </c>
      <c r="U61" s="195">
        <v>307.25</v>
      </c>
      <c r="V61" s="195">
        <v>606.6</v>
      </c>
      <c r="W61" s="195">
        <v>368.7</v>
      </c>
      <c r="X61" s="195">
        <v>1516.5</v>
      </c>
      <c r="Y61" s="195">
        <v>921.75</v>
      </c>
      <c r="Z61" s="195"/>
      <c r="AA61" s="195"/>
    </row>
    <row r="62" spans="1:27">
      <c r="A62" s="190">
        <v>55</v>
      </c>
      <c r="B62" s="193">
        <v>20.57</v>
      </c>
      <c r="C62" s="193">
        <v>12.49</v>
      </c>
      <c r="F62" s="193">
        <v>12.34</v>
      </c>
      <c r="G62" s="193">
        <v>7.49</v>
      </c>
      <c r="H62" s="193">
        <v>16.46</v>
      </c>
      <c r="I62" s="193">
        <v>9.99</v>
      </c>
      <c r="J62" s="195">
        <v>41.14</v>
      </c>
      <c r="K62" s="195">
        <v>24.98</v>
      </c>
      <c r="L62" s="195"/>
      <c r="M62" s="195"/>
      <c r="N62" s="195">
        <v>24.68</v>
      </c>
      <c r="O62" s="195">
        <v>14.98</v>
      </c>
      <c r="P62" s="195">
        <v>32.92</v>
      </c>
      <c r="Q62" s="195">
        <v>19.98</v>
      </c>
      <c r="R62" s="195">
        <v>6171</v>
      </c>
      <c r="S62" s="195">
        <v>3747</v>
      </c>
      <c r="T62" s="195">
        <v>514.25</v>
      </c>
      <c r="U62" s="195">
        <v>312.25</v>
      </c>
      <c r="V62" s="195">
        <v>617.1</v>
      </c>
      <c r="W62" s="195">
        <v>374.7</v>
      </c>
      <c r="X62" s="195">
        <v>1542.75</v>
      </c>
      <c r="Y62" s="195">
        <v>936.75</v>
      </c>
      <c r="Z62" s="195"/>
      <c r="AA62" s="195"/>
    </row>
    <row r="63" spans="1:27">
      <c r="A63" s="190">
        <v>56</v>
      </c>
      <c r="B63" s="193">
        <v>20.93</v>
      </c>
      <c r="C63" s="193">
        <v>12.7</v>
      </c>
      <c r="F63" s="193">
        <v>12.56</v>
      </c>
      <c r="G63" s="193">
        <v>7.62</v>
      </c>
      <c r="H63" s="193">
        <v>16.739999999999998</v>
      </c>
      <c r="I63" s="193">
        <v>10.16</v>
      </c>
      <c r="J63" s="195">
        <v>41.86</v>
      </c>
      <c r="K63" s="195">
        <v>25.4</v>
      </c>
      <c r="L63" s="195"/>
      <c r="M63" s="195"/>
      <c r="N63" s="195">
        <v>25.12</v>
      </c>
      <c r="O63" s="195">
        <v>15.24</v>
      </c>
      <c r="P63" s="195">
        <v>33.479999999999997</v>
      </c>
      <c r="Q63" s="195">
        <v>20.32</v>
      </c>
      <c r="R63" s="195">
        <v>6279</v>
      </c>
      <c r="S63" s="195">
        <v>3810</v>
      </c>
      <c r="T63" s="195">
        <v>523.25</v>
      </c>
      <c r="U63" s="195">
        <v>317.5</v>
      </c>
      <c r="V63" s="195">
        <v>627.9</v>
      </c>
      <c r="W63" s="195">
        <v>381</v>
      </c>
      <c r="X63" s="195">
        <v>1569.75</v>
      </c>
      <c r="Y63" s="195">
        <v>952.5</v>
      </c>
      <c r="Z63" s="195"/>
      <c r="AA63" s="195"/>
    </row>
    <row r="64" spans="1:27">
      <c r="A64" s="190">
        <v>57</v>
      </c>
      <c r="B64" s="193">
        <v>21.28</v>
      </c>
      <c r="C64" s="193">
        <v>12.9</v>
      </c>
      <c r="F64" s="193">
        <v>12.77</v>
      </c>
      <c r="G64" s="193">
        <v>7.74</v>
      </c>
      <c r="H64" s="193">
        <v>17.02</v>
      </c>
      <c r="I64" s="193">
        <v>10.32</v>
      </c>
      <c r="J64" s="195">
        <v>42.56</v>
      </c>
      <c r="K64" s="195">
        <v>25.8</v>
      </c>
      <c r="L64" s="195"/>
      <c r="M64" s="195"/>
      <c r="N64" s="195">
        <v>25.54</v>
      </c>
      <c r="O64" s="195">
        <v>15.48</v>
      </c>
      <c r="P64" s="195">
        <v>34.04</v>
      </c>
      <c r="Q64" s="195">
        <v>20.64</v>
      </c>
      <c r="R64" s="195">
        <v>6384</v>
      </c>
      <c r="S64" s="195">
        <v>3870</v>
      </c>
      <c r="T64" s="195">
        <v>532</v>
      </c>
      <c r="U64" s="195">
        <v>322.5</v>
      </c>
      <c r="V64" s="195">
        <v>638.4</v>
      </c>
      <c r="W64" s="195">
        <v>387</v>
      </c>
      <c r="X64" s="195">
        <v>1596</v>
      </c>
      <c r="Y64" s="195">
        <v>967.5</v>
      </c>
      <c r="Z64" s="195"/>
      <c r="AA64" s="195"/>
    </row>
    <row r="65" spans="1:27">
      <c r="A65" s="190">
        <v>58</v>
      </c>
      <c r="B65" s="193">
        <v>21.63</v>
      </c>
      <c r="C65" s="193">
        <v>13.11</v>
      </c>
      <c r="F65" s="193">
        <v>12.98</v>
      </c>
      <c r="G65" s="193">
        <v>7.87</v>
      </c>
      <c r="H65" s="193">
        <v>17.3</v>
      </c>
      <c r="I65" s="193">
        <v>10.49</v>
      </c>
      <c r="J65" s="195">
        <v>43.26</v>
      </c>
      <c r="K65" s="195">
        <v>26.22</v>
      </c>
      <c r="L65" s="195"/>
      <c r="M65" s="195"/>
      <c r="N65" s="195">
        <v>25.96</v>
      </c>
      <c r="O65" s="195">
        <v>15.74</v>
      </c>
      <c r="P65" s="195">
        <v>34.6</v>
      </c>
      <c r="Q65" s="195">
        <v>20.98</v>
      </c>
      <c r="R65" s="195">
        <v>6489</v>
      </c>
      <c r="S65" s="195">
        <v>3933</v>
      </c>
      <c r="T65" s="195">
        <v>540.75</v>
      </c>
      <c r="U65" s="195">
        <v>327.75</v>
      </c>
      <c r="V65" s="195">
        <v>648.9</v>
      </c>
      <c r="W65" s="195">
        <v>393.3</v>
      </c>
      <c r="X65" s="195">
        <v>1622.25</v>
      </c>
      <c r="Y65" s="195">
        <v>983.25</v>
      </c>
      <c r="Z65" s="195"/>
      <c r="AA65" s="195"/>
    </row>
    <row r="66" spans="1:27">
      <c r="A66" s="190">
        <v>59</v>
      </c>
      <c r="B66" s="193">
        <v>21.98</v>
      </c>
      <c r="C66" s="193">
        <v>13.32</v>
      </c>
      <c r="F66" s="193">
        <v>13.19</v>
      </c>
      <c r="G66" s="193">
        <v>7.99</v>
      </c>
      <c r="H66" s="193">
        <v>17.579999999999998</v>
      </c>
      <c r="I66" s="193">
        <v>10.66</v>
      </c>
      <c r="J66" s="195">
        <v>43.96</v>
      </c>
      <c r="K66" s="195">
        <v>26.64</v>
      </c>
      <c r="L66" s="195"/>
      <c r="M66" s="195"/>
      <c r="N66" s="195">
        <v>26.38</v>
      </c>
      <c r="O66" s="195">
        <v>15.98</v>
      </c>
      <c r="P66" s="195">
        <v>35.159999999999997</v>
      </c>
      <c r="Q66" s="195">
        <v>21.32</v>
      </c>
      <c r="R66" s="195">
        <v>6594</v>
      </c>
      <c r="S66" s="195">
        <v>3996</v>
      </c>
      <c r="T66" s="195">
        <v>549.5</v>
      </c>
      <c r="U66" s="195">
        <v>333</v>
      </c>
      <c r="V66" s="195">
        <v>659.4</v>
      </c>
      <c r="W66" s="195">
        <v>399.59999999999997</v>
      </c>
      <c r="X66" s="195">
        <v>1648.5</v>
      </c>
      <c r="Y66" s="195">
        <v>999</v>
      </c>
      <c r="Z66" s="195"/>
      <c r="AA66" s="195"/>
    </row>
    <row r="67" spans="1:27">
      <c r="A67" s="190">
        <v>60</v>
      </c>
      <c r="B67" s="193">
        <v>22.33</v>
      </c>
      <c r="C67" s="193">
        <v>13.52</v>
      </c>
      <c r="F67" s="193">
        <v>13.4</v>
      </c>
      <c r="G67" s="193">
        <v>8.11</v>
      </c>
      <c r="H67" s="193">
        <v>17.86</v>
      </c>
      <c r="I67" s="193">
        <v>10.82</v>
      </c>
      <c r="J67" s="195">
        <v>44.66</v>
      </c>
      <c r="K67" s="195">
        <v>27.04</v>
      </c>
      <c r="L67" s="195"/>
      <c r="M67" s="195"/>
      <c r="N67" s="195">
        <v>26.8</v>
      </c>
      <c r="O67" s="195">
        <v>16.22</v>
      </c>
      <c r="P67" s="195">
        <v>35.72</v>
      </c>
      <c r="Q67" s="195">
        <v>21.64</v>
      </c>
      <c r="R67" s="195">
        <v>6698.9999999999991</v>
      </c>
      <c r="S67" s="195">
        <v>4056</v>
      </c>
      <c r="T67" s="195">
        <v>558.25</v>
      </c>
      <c r="U67" s="195">
        <v>338</v>
      </c>
      <c r="V67" s="195">
        <v>669.9</v>
      </c>
      <c r="W67" s="195">
        <v>405.59999999999997</v>
      </c>
      <c r="X67" s="195">
        <v>1674.75</v>
      </c>
      <c r="Y67" s="195">
        <v>1014</v>
      </c>
      <c r="Z67" s="195"/>
      <c r="AA67" s="195"/>
    </row>
    <row r="68" spans="1:27">
      <c r="A68" s="190">
        <v>61</v>
      </c>
      <c r="B68" s="193">
        <v>22.68</v>
      </c>
      <c r="C68" s="193">
        <v>13.73</v>
      </c>
      <c r="F68" s="193">
        <v>13.61</v>
      </c>
      <c r="G68" s="193">
        <v>8.24</v>
      </c>
      <c r="H68" s="193">
        <v>18.14</v>
      </c>
      <c r="I68" s="193">
        <v>10.98</v>
      </c>
      <c r="J68" s="195">
        <v>45.36</v>
      </c>
      <c r="K68" s="195">
        <v>27.46</v>
      </c>
      <c r="L68" s="195"/>
      <c r="M68" s="195"/>
      <c r="N68" s="195">
        <v>27.22</v>
      </c>
      <c r="O68" s="195">
        <v>16.48</v>
      </c>
      <c r="P68" s="195">
        <v>36.28</v>
      </c>
      <c r="Q68" s="195">
        <v>21.96</v>
      </c>
      <c r="R68" s="195">
        <v>6804</v>
      </c>
      <c r="S68" s="195">
        <v>4119</v>
      </c>
      <c r="T68" s="195">
        <v>567</v>
      </c>
      <c r="U68" s="195">
        <v>343.25</v>
      </c>
      <c r="V68" s="195">
        <v>680.4</v>
      </c>
      <c r="W68" s="195">
        <v>411.9</v>
      </c>
      <c r="X68" s="195">
        <v>1701</v>
      </c>
      <c r="Y68" s="195">
        <v>1029.75</v>
      </c>
      <c r="Z68" s="195"/>
      <c r="AA68" s="195"/>
    </row>
    <row r="69" spans="1:27">
      <c r="A69" s="190">
        <v>62</v>
      </c>
      <c r="B69" s="193">
        <v>23.04</v>
      </c>
      <c r="C69" s="193">
        <v>13.93</v>
      </c>
      <c r="F69" s="193">
        <v>13.82</v>
      </c>
      <c r="G69" s="193">
        <v>8.36</v>
      </c>
      <c r="H69" s="193">
        <v>18.43</v>
      </c>
      <c r="I69" s="193">
        <v>11.14</v>
      </c>
      <c r="J69" s="195">
        <v>46.08</v>
      </c>
      <c r="K69" s="195">
        <v>27.86</v>
      </c>
      <c r="L69" s="195"/>
      <c r="M69" s="195"/>
      <c r="N69" s="195">
        <v>27.64</v>
      </c>
      <c r="O69" s="195">
        <v>16.72</v>
      </c>
      <c r="P69" s="195">
        <v>36.86</v>
      </c>
      <c r="Q69" s="195">
        <v>22.28</v>
      </c>
      <c r="R69" s="195">
        <v>6912</v>
      </c>
      <c r="S69" s="195">
        <v>4179</v>
      </c>
      <c r="T69" s="195">
        <v>576</v>
      </c>
      <c r="U69" s="195">
        <v>348.25</v>
      </c>
      <c r="V69" s="195">
        <v>691.19999999999993</v>
      </c>
      <c r="W69" s="195">
        <v>417.9</v>
      </c>
      <c r="X69" s="195">
        <v>1728</v>
      </c>
      <c r="Y69" s="195">
        <v>1044.75</v>
      </c>
      <c r="Z69" s="195"/>
      <c r="AA69" s="195"/>
    </row>
    <row r="70" spans="1:27">
      <c r="A70" s="190">
        <v>63</v>
      </c>
      <c r="B70" s="193">
        <v>23.39</v>
      </c>
      <c r="C70" s="193">
        <v>14.14</v>
      </c>
      <c r="F70" s="193">
        <v>14.03</v>
      </c>
      <c r="G70" s="193">
        <v>8.48</v>
      </c>
      <c r="H70" s="193">
        <v>18.71</v>
      </c>
      <c r="I70" s="193">
        <v>11.31</v>
      </c>
      <c r="J70" s="195">
        <v>46.78</v>
      </c>
      <c r="K70" s="195">
        <v>28.28</v>
      </c>
      <c r="L70" s="195"/>
      <c r="M70" s="195"/>
      <c r="N70" s="195">
        <v>28.06</v>
      </c>
      <c r="O70" s="195">
        <v>16.96</v>
      </c>
      <c r="P70" s="195">
        <v>37.42</v>
      </c>
      <c r="Q70" s="195">
        <v>22.62</v>
      </c>
      <c r="R70" s="195">
        <v>7017</v>
      </c>
      <c r="S70" s="195">
        <v>4242</v>
      </c>
      <c r="T70" s="195">
        <v>584.75</v>
      </c>
      <c r="U70" s="195">
        <v>353.5</v>
      </c>
      <c r="V70" s="195">
        <v>701.69999999999993</v>
      </c>
      <c r="W70" s="195">
        <v>424.2</v>
      </c>
      <c r="X70" s="195">
        <v>1754.25</v>
      </c>
      <c r="Y70" s="195">
        <v>1060.5</v>
      </c>
      <c r="Z70" s="195"/>
      <c r="AA70" s="195"/>
    </row>
    <row r="71" spans="1:27">
      <c r="A71" s="190">
        <v>64</v>
      </c>
      <c r="B71" s="193">
        <v>23.74</v>
      </c>
      <c r="C71" s="193">
        <v>14.34</v>
      </c>
      <c r="F71" s="193">
        <v>14.24</v>
      </c>
      <c r="G71" s="193">
        <v>8.6</v>
      </c>
      <c r="H71" s="193">
        <v>18.989999999999998</v>
      </c>
      <c r="I71" s="193">
        <v>11.47</v>
      </c>
      <c r="J71" s="195">
        <v>47.48</v>
      </c>
      <c r="K71" s="195">
        <v>28.68</v>
      </c>
      <c r="L71" s="195"/>
      <c r="M71" s="195"/>
      <c r="N71" s="195">
        <v>28.48</v>
      </c>
      <c r="O71" s="195">
        <v>17.2</v>
      </c>
      <c r="P71" s="195">
        <v>37.979999999999997</v>
      </c>
      <c r="Q71" s="195">
        <v>22.94</v>
      </c>
      <c r="R71" s="195">
        <v>7121.9999999999991</v>
      </c>
      <c r="S71" s="195">
        <v>4302</v>
      </c>
      <c r="T71" s="195">
        <v>593.5</v>
      </c>
      <c r="U71" s="195">
        <v>358.5</v>
      </c>
      <c r="V71" s="195">
        <v>712.19999999999993</v>
      </c>
      <c r="W71" s="195">
        <v>430.2</v>
      </c>
      <c r="X71" s="195">
        <v>1780.5</v>
      </c>
      <c r="Y71" s="195">
        <v>1075.5</v>
      </c>
      <c r="Z71" s="195"/>
      <c r="AA71" s="195"/>
    </row>
    <row r="72" spans="1:27">
      <c r="A72" s="190">
        <v>65</v>
      </c>
      <c r="B72" s="193">
        <v>24.09</v>
      </c>
      <c r="C72" s="193">
        <v>14.55</v>
      </c>
      <c r="F72" s="193">
        <v>14.45</v>
      </c>
      <c r="G72" s="193">
        <v>8.73</v>
      </c>
      <c r="H72" s="193">
        <v>19.27</v>
      </c>
      <c r="I72" s="193">
        <v>11.64</v>
      </c>
      <c r="J72" s="195">
        <v>48.18</v>
      </c>
      <c r="K72" s="195">
        <v>29.1</v>
      </c>
      <c r="L72" s="195"/>
      <c r="M72" s="195"/>
      <c r="N72" s="195">
        <v>28.9</v>
      </c>
      <c r="O72" s="195">
        <v>17.46</v>
      </c>
      <c r="P72" s="195">
        <v>38.54</v>
      </c>
      <c r="Q72" s="195">
        <v>23.28</v>
      </c>
      <c r="R72" s="195">
        <v>7227</v>
      </c>
      <c r="S72" s="195">
        <v>4365</v>
      </c>
      <c r="T72" s="195">
        <v>602.25</v>
      </c>
      <c r="U72" s="195">
        <v>363.75</v>
      </c>
      <c r="V72" s="195">
        <v>722.69999999999993</v>
      </c>
      <c r="W72" s="195">
        <v>436.5</v>
      </c>
      <c r="X72" s="195">
        <v>1806.75</v>
      </c>
      <c r="Y72" s="195">
        <v>1091.25</v>
      </c>
      <c r="Z72" s="195"/>
      <c r="AA72" s="195"/>
    </row>
    <row r="73" spans="1:27">
      <c r="A73" s="190">
        <v>66</v>
      </c>
      <c r="B73" s="193">
        <v>24.44</v>
      </c>
      <c r="C73" s="193">
        <v>14.76</v>
      </c>
      <c r="F73" s="193">
        <v>14.66</v>
      </c>
      <c r="G73" s="193">
        <v>8.86</v>
      </c>
      <c r="H73" s="193">
        <v>19.55</v>
      </c>
      <c r="I73" s="193">
        <v>11.81</v>
      </c>
      <c r="J73" s="195">
        <v>48.88</v>
      </c>
      <c r="K73" s="195">
        <v>29.52</v>
      </c>
      <c r="L73" s="195"/>
      <c r="M73" s="195"/>
      <c r="N73" s="195">
        <v>29.32</v>
      </c>
      <c r="O73" s="195">
        <v>17.72</v>
      </c>
      <c r="P73" s="195">
        <v>39.1</v>
      </c>
      <c r="Q73" s="195">
        <v>23.62</v>
      </c>
      <c r="R73" s="195">
        <v>7332</v>
      </c>
      <c r="S73" s="195">
        <v>4428</v>
      </c>
      <c r="T73" s="195">
        <v>611</v>
      </c>
      <c r="U73" s="195">
        <v>369</v>
      </c>
      <c r="V73" s="195">
        <v>733.19999999999993</v>
      </c>
      <c r="W73" s="195">
        <v>442.8</v>
      </c>
      <c r="X73" s="195">
        <v>1833</v>
      </c>
      <c r="Y73" s="195">
        <v>1107</v>
      </c>
      <c r="Z73" s="195"/>
      <c r="AA73" s="195"/>
    </row>
    <row r="74" spans="1:27">
      <c r="A74" s="190">
        <v>67</v>
      </c>
      <c r="B74" s="193">
        <v>24.8</v>
      </c>
      <c r="C74" s="193">
        <v>14.96</v>
      </c>
      <c r="F74" s="193">
        <v>14.88</v>
      </c>
      <c r="G74" s="193">
        <v>8.98</v>
      </c>
      <c r="H74" s="193">
        <v>19.84</v>
      </c>
      <c r="I74" s="193">
        <v>11.97</v>
      </c>
      <c r="J74" s="195">
        <v>49.6</v>
      </c>
      <c r="K74" s="195">
        <v>29.92</v>
      </c>
      <c r="L74" s="195"/>
      <c r="M74" s="195"/>
      <c r="N74" s="195">
        <v>29.76</v>
      </c>
      <c r="O74" s="195">
        <v>17.96</v>
      </c>
      <c r="P74" s="195">
        <v>39.68</v>
      </c>
      <c r="Q74" s="195">
        <v>23.94</v>
      </c>
      <c r="R74" s="195">
        <v>7440</v>
      </c>
      <c r="S74" s="195">
        <v>4488</v>
      </c>
      <c r="T74" s="195">
        <v>620</v>
      </c>
      <c r="U74" s="195">
        <v>374</v>
      </c>
      <c r="V74" s="195">
        <v>744</v>
      </c>
      <c r="W74" s="195">
        <v>448.8</v>
      </c>
      <c r="X74" s="195">
        <v>1860</v>
      </c>
      <c r="Y74" s="195">
        <v>1122</v>
      </c>
      <c r="Z74" s="195"/>
      <c r="AA74" s="195"/>
    </row>
    <row r="75" spans="1:27">
      <c r="A75" s="190">
        <v>68</v>
      </c>
      <c r="B75" s="193">
        <v>25.15</v>
      </c>
      <c r="C75" s="193">
        <v>15.17</v>
      </c>
      <c r="F75" s="193">
        <v>15.09</v>
      </c>
      <c r="G75" s="193">
        <v>9.1</v>
      </c>
      <c r="H75" s="193">
        <v>20.12</v>
      </c>
      <c r="I75" s="193">
        <v>12.14</v>
      </c>
      <c r="J75" s="195">
        <v>50.3</v>
      </c>
      <c r="K75" s="195">
        <v>30.34</v>
      </c>
      <c r="L75" s="195"/>
      <c r="M75" s="195"/>
      <c r="N75" s="195">
        <v>30.18</v>
      </c>
      <c r="O75" s="195">
        <v>18.2</v>
      </c>
      <c r="P75" s="195">
        <v>40.24</v>
      </c>
      <c r="Q75" s="195">
        <v>24.28</v>
      </c>
      <c r="R75" s="195">
        <v>7545</v>
      </c>
      <c r="S75" s="195">
        <v>4551</v>
      </c>
      <c r="T75" s="195">
        <v>628.75</v>
      </c>
      <c r="U75" s="195">
        <v>379.25</v>
      </c>
      <c r="V75" s="195">
        <v>754.5</v>
      </c>
      <c r="W75" s="195">
        <v>455.09999999999997</v>
      </c>
      <c r="X75" s="195">
        <v>1886.25</v>
      </c>
      <c r="Y75" s="195">
        <v>1137.75</v>
      </c>
      <c r="Z75" s="195"/>
    </row>
    <row r="76" spans="1:27">
      <c r="A76" s="190">
        <v>69</v>
      </c>
      <c r="B76" s="193">
        <v>25.5</v>
      </c>
      <c r="C76" s="193">
        <v>15.37</v>
      </c>
      <c r="F76" s="193">
        <v>15.3</v>
      </c>
      <c r="G76" s="193">
        <v>9.2200000000000006</v>
      </c>
      <c r="H76" s="193">
        <v>20.399999999999999</v>
      </c>
      <c r="I76" s="193">
        <v>12.3</v>
      </c>
      <c r="J76" s="195">
        <v>51</v>
      </c>
      <c r="K76" s="195">
        <v>30.74</v>
      </c>
      <c r="L76" s="195"/>
      <c r="M76" s="195"/>
      <c r="N76" s="195">
        <v>30.6</v>
      </c>
      <c r="O76" s="195">
        <v>18.440000000000001</v>
      </c>
      <c r="P76" s="195">
        <v>40.799999999999997</v>
      </c>
      <c r="Q76" s="195">
        <v>24.6</v>
      </c>
      <c r="R76" s="195">
        <v>7650</v>
      </c>
      <c r="S76" s="195">
        <v>4611</v>
      </c>
      <c r="T76" s="195">
        <v>637.5</v>
      </c>
      <c r="U76" s="195">
        <v>384.25</v>
      </c>
      <c r="V76" s="195">
        <v>765</v>
      </c>
      <c r="W76" s="195">
        <v>461.09999999999997</v>
      </c>
      <c r="X76" s="195">
        <v>1912.5</v>
      </c>
      <c r="Y76" s="195">
        <v>1152.75</v>
      </c>
      <c r="Z76" s="195"/>
    </row>
    <row r="77" spans="1:27">
      <c r="A77" s="190">
        <v>70</v>
      </c>
      <c r="B77" s="193">
        <v>25.85</v>
      </c>
      <c r="C77" s="193">
        <v>15.58</v>
      </c>
      <c r="F77" s="193">
        <v>15.51</v>
      </c>
      <c r="G77" s="193">
        <v>9.35</v>
      </c>
      <c r="H77" s="193">
        <v>20.68</v>
      </c>
      <c r="I77" s="193">
        <v>12.46</v>
      </c>
      <c r="J77" s="195">
        <v>51.7</v>
      </c>
      <c r="K77" s="195">
        <v>31.16</v>
      </c>
      <c r="L77" s="195"/>
      <c r="M77" s="195"/>
      <c r="N77" s="195">
        <v>31.02</v>
      </c>
      <c r="O77" s="195">
        <v>18.7</v>
      </c>
      <c r="P77" s="195">
        <v>41.36</v>
      </c>
      <c r="Q77" s="195">
        <v>24.92</v>
      </c>
      <c r="R77" s="195">
        <v>7755</v>
      </c>
      <c r="S77" s="195">
        <v>4674</v>
      </c>
      <c r="T77" s="195">
        <v>646.25</v>
      </c>
      <c r="U77" s="195">
        <v>389.5</v>
      </c>
      <c r="V77" s="195">
        <v>775.5</v>
      </c>
      <c r="W77" s="195">
        <v>467.4</v>
      </c>
      <c r="X77" s="195">
        <v>1938.75</v>
      </c>
      <c r="Y77" s="195">
        <v>1168.5</v>
      </c>
      <c r="Z77" s="195"/>
    </row>
    <row r="78" spans="1:27">
      <c r="A78" s="190">
        <v>71</v>
      </c>
      <c r="B78" s="193">
        <v>26.2</v>
      </c>
      <c r="C78" s="193">
        <v>15.79</v>
      </c>
      <c r="F78" s="193">
        <v>15.72</v>
      </c>
      <c r="G78" s="193">
        <v>9.4700000000000006</v>
      </c>
      <c r="H78" s="193">
        <v>20.96</v>
      </c>
      <c r="I78" s="193">
        <v>12.63</v>
      </c>
      <c r="J78" s="195">
        <v>52.4</v>
      </c>
      <c r="K78" s="195">
        <v>31.58</v>
      </c>
      <c r="L78" s="195"/>
      <c r="M78" s="195"/>
      <c r="N78" s="195">
        <v>31.44</v>
      </c>
      <c r="O78" s="195">
        <v>18.940000000000001</v>
      </c>
      <c r="P78" s="195">
        <v>41.92</v>
      </c>
      <c r="Q78" s="195">
        <v>25.26</v>
      </c>
      <c r="R78" s="195">
        <v>7860</v>
      </c>
      <c r="S78" s="195">
        <v>4737</v>
      </c>
      <c r="T78" s="195">
        <v>655</v>
      </c>
      <c r="U78" s="195">
        <v>389.5</v>
      </c>
      <c r="V78" s="195">
        <v>786</v>
      </c>
      <c r="W78" s="195">
        <v>467.4</v>
      </c>
      <c r="X78" s="195">
        <v>1965</v>
      </c>
      <c r="Y78" s="195">
        <v>1168.5</v>
      </c>
      <c r="Z78" s="195"/>
    </row>
    <row r="79" spans="1:27">
      <c r="A79" s="190">
        <v>72</v>
      </c>
      <c r="B79" s="193">
        <v>26.55</v>
      </c>
      <c r="C79" s="193">
        <v>15.99</v>
      </c>
      <c r="F79" s="193">
        <v>15.93</v>
      </c>
      <c r="G79" s="193">
        <v>9.59</v>
      </c>
      <c r="H79" s="193">
        <v>21.24</v>
      </c>
      <c r="I79" s="193">
        <v>12.79</v>
      </c>
      <c r="J79" s="195">
        <v>53.1</v>
      </c>
      <c r="K79" s="195">
        <v>31.98</v>
      </c>
      <c r="L79" s="195"/>
      <c r="M79" s="195"/>
      <c r="N79" s="195">
        <v>31.86</v>
      </c>
      <c r="O79" s="195">
        <v>19.18</v>
      </c>
      <c r="P79" s="195">
        <v>42.48</v>
      </c>
      <c r="Q79" s="195">
        <v>25.58</v>
      </c>
      <c r="R79" s="195">
        <v>7965</v>
      </c>
      <c r="S79" s="195">
        <v>4797</v>
      </c>
      <c r="T79" s="195">
        <v>663.75</v>
      </c>
      <c r="U79" s="195">
        <v>389.5</v>
      </c>
      <c r="V79" s="195">
        <v>796.5</v>
      </c>
      <c r="W79" s="195">
        <v>467.4</v>
      </c>
      <c r="X79" s="195">
        <v>1991.25</v>
      </c>
      <c r="Y79" s="195">
        <v>1168.5</v>
      </c>
      <c r="Z79" s="195"/>
    </row>
    <row r="80" spans="1:27">
      <c r="A80" s="190">
        <v>73</v>
      </c>
      <c r="B80" s="193">
        <v>26.91</v>
      </c>
      <c r="C80" s="193">
        <v>16.2</v>
      </c>
      <c r="F80" s="193">
        <v>16.149999999999999</v>
      </c>
      <c r="G80" s="193">
        <v>9.7200000000000006</v>
      </c>
      <c r="H80" s="193">
        <v>21.53</v>
      </c>
      <c r="I80" s="193">
        <v>12.96</v>
      </c>
      <c r="J80" s="195">
        <v>53.82</v>
      </c>
      <c r="K80" s="195">
        <v>32.4</v>
      </c>
      <c r="L80" s="195"/>
      <c r="M80" s="195"/>
      <c r="N80" s="195">
        <v>32.299999999999997</v>
      </c>
      <c r="O80" s="195">
        <v>19.440000000000001</v>
      </c>
      <c r="P80" s="195">
        <v>43.06</v>
      </c>
      <c r="Q80" s="195">
        <v>25.92</v>
      </c>
      <c r="R80" s="195">
        <v>8073</v>
      </c>
      <c r="S80" s="195">
        <v>4860</v>
      </c>
      <c r="T80" s="195">
        <v>663.75</v>
      </c>
      <c r="U80" s="195">
        <v>389.5</v>
      </c>
      <c r="V80" s="195">
        <v>796.5</v>
      </c>
      <c r="W80" s="195">
        <v>467.4</v>
      </c>
      <c r="X80" s="195">
        <v>1991.25</v>
      </c>
      <c r="Y80" s="195">
        <v>1168.5</v>
      </c>
      <c r="Z80" s="195"/>
    </row>
    <row r="81" spans="1:27">
      <c r="A81" s="190">
        <v>74</v>
      </c>
      <c r="B81" s="193">
        <v>27.26</v>
      </c>
      <c r="C81" s="193">
        <v>16.399999999999999</v>
      </c>
      <c r="F81" s="193">
        <v>16.36</v>
      </c>
      <c r="G81" s="193">
        <v>9.84</v>
      </c>
      <c r="H81" s="193">
        <v>21.81</v>
      </c>
      <c r="I81" s="193">
        <v>13.12</v>
      </c>
      <c r="J81" s="195">
        <v>54.52</v>
      </c>
      <c r="K81" s="195">
        <v>32.799999999999997</v>
      </c>
      <c r="L81" s="195"/>
      <c r="M81" s="195"/>
      <c r="N81" s="195">
        <v>32.72</v>
      </c>
      <c r="O81" s="195">
        <v>19.68</v>
      </c>
      <c r="P81" s="195">
        <v>43.62</v>
      </c>
      <c r="Q81" s="195">
        <v>26.24</v>
      </c>
      <c r="R81" s="195">
        <v>8178.0000000000009</v>
      </c>
      <c r="S81" s="195">
        <v>4860</v>
      </c>
      <c r="T81" s="195">
        <v>663.75</v>
      </c>
      <c r="U81" s="195">
        <v>389.5</v>
      </c>
      <c r="V81" s="195">
        <v>796.5</v>
      </c>
      <c r="W81" s="195">
        <v>467.4</v>
      </c>
      <c r="X81" s="195">
        <v>1991.25</v>
      </c>
      <c r="Y81" s="195">
        <v>1168.5</v>
      </c>
      <c r="Z81" s="195"/>
    </row>
    <row r="82" spans="1:27">
      <c r="A82" s="190">
        <v>75</v>
      </c>
      <c r="B82" s="193">
        <v>27.61</v>
      </c>
      <c r="C82" s="193">
        <v>16.61</v>
      </c>
      <c r="F82" s="193">
        <v>16.57</v>
      </c>
      <c r="G82" s="193">
        <v>9.9700000000000006</v>
      </c>
      <c r="H82" s="193">
        <v>22.09</v>
      </c>
      <c r="I82" s="193">
        <v>13.29</v>
      </c>
      <c r="J82" s="195">
        <v>55.22</v>
      </c>
      <c r="K82" s="195">
        <v>33.22</v>
      </c>
      <c r="L82" s="195"/>
      <c r="M82" s="195"/>
      <c r="N82" s="195">
        <v>33.14</v>
      </c>
      <c r="O82" s="195">
        <v>19.940000000000001</v>
      </c>
      <c r="P82" s="195">
        <v>44.18</v>
      </c>
      <c r="Q82" s="195">
        <v>26.58</v>
      </c>
      <c r="R82" s="195">
        <v>8283</v>
      </c>
      <c r="S82" s="195">
        <v>4860</v>
      </c>
      <c r="T82" s="195">
        <v>663.75</v>
      </c>
      <c r="U82" s="195">
        <v>389.5</v>
      </c>
      <c r="V82" s="195">
        <v>796.5</v>
      </c>
      <c r="W82" s="195">
        <v>467.4</v>
      </c>
      <c r="X82" s="195">
        <v>1991.25</v>
      </c>
      <c r="Y82" s="195">
        <v>1168.5</v>
      </c>
      <c r="Z82" s="195"/>
    </row>
    <row r="83" spans="1:27">
      <c r="A83" s="190">
        <v>76</v>
      </c>
      <c r="B83" s="193">
        <v>27.96</v>
      </c>
      <c r="C83" s="193">
        <v>16.82</v>
      </c>
      <c r="F83" s="193">
        <v>16.78</v>
      </c>
      <c r="G83" s="193">
        <v>10.09</v>
      </c>
      <c r="H83" s="193">
        <v>22.37</v>
      </c>
      <c r="I83" s="193">
        <v>13.46</v>
      </c>
      <c r="J83" s="195">
        <v>55.92</v>
      </c>
      <c r="K83" s="195">
        <v>33.64</v>
      </c>
      <c r="L83" s="195"/>
      <c r="M83" s="195"/>
      <c r="N83" s="195">
        <v>33.56</v>
      </c>
      <c r="O83" s="195">
        <v>20.18</v>
      </c>
      <c r="P83" s="195">
        <v>44.74</v>
      </c>
      <c r="Q83" s="195">
        <v>26.92</v>
      </c>
      <c r="R83" s="195">
        <v>8388</v>
      </c>
      <c r="S83" s="195">
        <v>4860</v>
      </c>
      <c r="T83" s="195">
        <v>663.75</v>
      </c>
      <c r="U83" s="195">
        <v>389.5</v>
      </c>
      <c r="V83" s="195">
        <v>796.5</v>
      </c>
      <c r="W83" s="195">
        <v>467.4</v>
      </c>
      <c r="X83" s="195">
        <v>1991.25</v>
      </c>
      <c r="Y83" s="195">
        <v>1168.5</v>
      </c>
      <c r="Z83" s="195"/>
    </row>
    <row r="84" spans="1:27">
      <c r="A84" s="190">
        <v>77</v>
      </c>
      <c r="B84" s="193">
        <v>28.31</v>
      </c>
      <c r="C84" s="193">
        <v>17.02</v>
      </c>
      <c r="F84" s="193">
        <v>16.989999999999998</v>
      </c>
      <c r="G84" s="193">
        <v>10.210000000000001</v>
      </c>
      <c r="H84" s="193">
        <v>22.65</v>
      </c>
      <c r="I84" s="193">
        <v>13.62</v>
      </c>
      <c r="J84" s="195">
        <v>56.62</v>
      </c>
      <c r="K84" s="195">
        <v>34.04</v>
      </c>
      <c r="L84" s="195"/>
      <c r="M84" s="195"/>
      <c r="N84" s="195">
        <v>33.979999999999997</v>
      </c>
      <c r="O84" s="195">
        <v>20.420000000000002</v>
      </c>
      <c r="P84" s="195">
        <v>45.3</v>
      </c>
      <c r="Q84" s="195">
        <v>27.24</v>
      </c>
      <c r="R84" s="195">
        <v>8388</v>
      </c>
      <c r="S84" s="195">
        <v>4860</v>
      </c>
      <c r="T84" s="195">
        <v>663.75</v>
      </c>
      <c r="U84" s="195">
        <v>389.5</v>
      </c>
      <c r="V84" s="195">
        <v>796.5</v>
      </c>
      <c r="W84" s="195">
        <v>467.4</v>
      </c>
      <c r="X84" s="195">
        <v>1991.25</v>
      </c>
      <c r="Y84" s="195">
        <v>1168.5</v>
      </c>
      <c r="Z84" s="195"/>
    </row>
    <row r="85" spans="1:27">
      <c r="A85" s="190">
        <v>78</v>
      </c>
      <c r="B85" s="193">
        <v>28.67</v>
      </c>
      <c r="C85" s="193">
        <v>17.23</v>
      </c>
      <c r="F85" s="193">
        <v>17.2</v>
      </c>
      <c r="G85" s="193">
        <v>10.34</v>
      </c>
      <c r="H85" s="193">
        <v>22.94</v>
      </c>
      <c r="I85" s="193">
        <v>13.78</v>
      </c>
      <c r="J85" s="195">
        <v>57.34</v>
      </c>
      <c r="K85" s="195">
        <v>34.46</v>
      </c>
      <c r="L85" s="195"/>
      <c r="M85" s="195"/>
      <c r="N85" s="195">
        <v>34.4</v>
      </c>
      <c r="O85" s="195">
        <v>20.68</v>
      </c>
      <c r="P85" s="195">
        <v>45.88</v>
      </c>
      <c r="Q85" s="195">
        <v>27.56</v>
      </c>
      <c r="R85" s="195">
        <v>8388</v>
      </c>
      <c r="S85" s="195">
        <v>4860</v>
      </c>
      <c r="T85" s="195">
        <v>663.75</v>
      </c>
      <c r="U85" s="195">
        <v>389.5</v>
      </c>
      <c r="V85" s="195">
        <v>796.5</v>
      </c>
      <c r="W85" s="195">
        <v>467.4</v>
      </c>
      <c r="X85" s="195">
        <v>1991.25</v>
      </c>
      <c r="Y85" s="195">
        <v>1168.5</v>
      </c>
      <c r="Z85" s="195"/>
    </row>
    <row r="86" spans="1:27">
      <c r="A86" s="190">
        <v>79</v>
      </c>
      <c r="B86" s="193">
        <v>29.02</v>
      </c>
      <c r="C86" s="193">
        <v>17.43</v>
      </c>
      <c r="F86" s="193">
        <v>17.41</v>
      </c>
      <c r="G86" s="193">
        <v>10.46</v>
      </c>
      <c r="H86" s="193">
        <v>23.22</v>
      </c>
      <c r="I86" s="193">
        <v>13.94</v>
      </c>
      <c r="J86" s="195">
        <v>58.04</v>
      </c>
      <c r="K86" s="195">
        <v>34.86</v>
      </c>
      <c r="L86" s="195"/>
      <c r="M86" s="195"/>
      <c r="N86" s="195">
        <v>34.82</v>
      </c>
      <c r="O86" s="195">
        <v>20.92</v>
      </c>
      <c r="P86" s="195">
        <v>46.44</v>
      </c>
      <c r="Q86" s="195">
        <v>27.88</v>
      </c>
      <c r="R86" s="195">
        <v>8388</v>
      </c>
      <c r="S86" s="195">
        <v>4860</v>
      </c>
      <c r="T86" s="195">
        <v>663.75</v>
      </c>
      <c r="U86" s="195">
        <v>389.5</v>
      </c>
      <c r="V86" s="195">
        <v>796.5</v>
      </c>
      <c r="W86" s="195">
        <v>467.4</v>
      </c>
      <c r="X86" s="195">
        <v>1991.25</v>
      </c>
      <c r="Y86" s="195">
        <v>1168.5</v>
      </c>
      <c r="Z86" s="195"/>
    </row>
    <row r="87" spans="1:27">
      <c r="A87" s="190">
        <v>80</v>
      </c>
      <c r="B87" s="193">
        <v>29.37</v>
      </c>
      <c r="C87" s="193">
        <v>17.64</v>
      </c>
      <c r="F87" s="193">
        <v>17.62</v>
      </c>
      <c r="G87" s="193">
        <v>10.58</v>
      </c>
      <c r="H87" s="193">
        <v>23.5</v>
      </c>
      <c r="I87" s="193">
        <v>14.11</v>
      </c>
      <c r="J87" s="195">
        <v>58.74</v>
      </c>
      <c r="K87" s="195">
        <v>35.28</v>
      </c>
      <c r="L87" s="195"/>
      <c r="M87" s="195"/>
      <c r="N87" s="195">
        <v>35.24</v>
      </c>
      <c r="O87" s="195">
        <v>21.16</v>
      </c>
      <c r="P87" s="195">
        <v>47</v>
      </c>
      <c r="Q87" s="195">
        <v>28.22</v>
      </c>
      <c r="R87" s="195">
        <v>8388</v>
      </c>
      <c r="S87" s="195">
        <v>4860</v>
      </c>
      <c r="T87" s="195">
        <v>663.75</v>
      </c>
      <c r="U87" s="195">
        <v>389.5</v>
      </c>
      <c r="V87" s="195">
        <v>796.5</v>
      </c>
      <c r="W87" s="195">
        <v>467.4</v>
      </c>
      <c r="X87" s="195">
        <v>1991.25</v>
      </c>
      <c r="Y87" s="195">
        <v>1168.5</v>
      </c>
      <c r="Z87" s="195"/>
      <c r="AA87" s="195"/>
    </row>
    <row r="88" spans="1:27">
      <c r="A88" s="190">
        <v>81</v>
      </c>
      <c r="B88" s="193">
        <v>29.67</v>
      </c>
      <c r="C88" s="193">
        <v>17.82</v>
      </c>
      <c r="F88" s="193">
        <v>17.8</v>
      </c>
      <c r="G88" s="193">
        <v>10.69</v>
      </c>
      <c r="H88" s="193">
        <v>23.74</v>
      </c>
      <c r="I88" s="193">
        <v>14.26</v>
      </c>
      <c r="J88" s="195">
        <v>59.34</v>
      </c>
      <c r="K88" s="195">
        <v>35.64</v>
      </c>
      <c r="L88" s="195"/>
      <c r="M88" s="195"/>
      <c r="N88" s="195">
        <v>35.6</v>
      </c>
      <c r="O88" s="195">
        <v>21.38</v>
      </c>
      <c r="P88" s="195">
        <v>47.48</v>
      </c>
      <c r="Q88" s="195">
        <v>28.52</v>
      </c>
      <c r="R88" s="195">
        <v>8388</v>
      </c>
      <c r="S88" s="195">
        <v>4860</v>
      </c>
      <c r="T88" s="195">
        <v>663.75</v>
      </c>
      <c r="U88" s="195">
        <v>389.5</v>
      </c>
      <c r="V88" s="195">
        <v>796.5</v>
      </c>
      <c r="W88" s="195">
        <v>467.4</v>
      </c>
      <c r="X88" s="195">
        <v>1991.25</v>
      </c>
      <c r="Y88" s="195">
        <v>1168.5</v>
      </c>
      <c r="Z88" s="195"/>
      <c r="AA88" s="195"/>
    </row>
    <row r="89" spans="1:27">
      <c r="A89" s="190">
        <v>82</v>
      </c>
      <c r="B89" s="193">
        <v>29.97</v>
      </c>
      <c r="C89" s="193">
        <v>17.989999999999998</v>
      </c>
      <c r="F89" s="193">
        <v>17.98</v>
      </c>
      <c r="G89" s="193">
        <v>10.79</v>
      </c>
      <c r="H89" s="193">
        <v>23.98</v>
      </c>
      <c r="I89" s="193">
        <v>14.39</v>
      </c>
      <c r="J89" s="195">
        <v>59.94</v>
      </c>
      <c r="K89" s="195">
        <v>35.979999999999997</v>
      </c>
      <c r="L89" s="195"/>
      <c r="M89" s="195"/>
      <c r="N89" s="195">
        <v>35.96</v>
      </c>
      <c r="O89" s="195">
        <v>21.58</v>
      </c>
      <c r="P89" s="195">
        <v>47.96</v>
      </c>
      <c r="Q89" s="195">
        <v>28.78</v>
      </c>
      <c r="R89" s="195">
        <v>8388</v>
      </c>
      <c r="S89" s="195">
        <v>4860</v>
      </c>
      <c r="T89" s="195">
        <v>663.75</v>
      </c>
      <c r="U89" s="195">
        <v>389.5</v>
      </c>
      <c r="V89" s="195">
        <v>796.5</v>
      </c>
      <c r="W89" s="195">
        <v>467.4</v>
      </c>
      <c r="X89" s="195">
        <v>1991.25</v>
      </c>
      <c r="Y89" s="195">
        <v>1168.5</v>
      </c>
      <c r="Z89" s="195"/>
      <c r="AA89" s="195"/>
    </row>
    <row r="90" spans="1:27">
      <c r="A90" s="190">
        <v>83</v>
      </c>
      <c r="B90" s="193">
        <v>30.26</v>
      </c>
      <c r="C90" s="193">
        <v>18.16</v>
      </c>
      <c r="F90" s="193">
        <v>18.16</v>
      </c>
      <c r="G90" s="193">
        <v>10.9</v>
      </c>
      <c r="H90" s="193">
        <v>24.21</v>
      </c>
      <c r="I90" s="193">
        <v>14.53</v>
      </c>
      <c r="J90" s="195">
        <v>60.52</v>
      </c>
      <c r="K90" s="195">
        <v>36.32</v>
      </c>
      <c r="L90" s="195"/>
      <c r="M90" s="195"/>
      <c r="N90" s="195">
        <v>36.32</v>
      </c>
      <c r="O90" s="195">
        <v>21.8</v>
      </c>
      <c r="P90" s="195">
        <v>48.42</v>
      </c>
      <c r="Q90" s="195">
        <v>29.06</v>
      </c>
      <c r="R90" s="195">
        <v>8388</v>
      </c>
      <c r="S90" s="195">
        <v>4860</v>
      </c>
      <c r="T90" s="195">
        <v>663.75</v>
      </c>
      <c r="U90" s="195">
        <v>389.5</v>
      </c>
      <c r="V90" s="195">
        <v>796.5</v>
      </c>
      <c r="W90" s="195">
        <v>467.4</v>
      </c>
      <c r="X90" s="195">
        <v>1991.25</v>
      </c>
      <c r="Y90" s="195">
        <v>1168.5</v>
      </c>
      <c r="Z90" s="195"/>
      <c r="AA90" s="195"/>
    </row>
    <row r="91" spans="1:27">
      <c r="A91" s="190">
        <v>84</v>
      </c>
      <c r="B91" s="193">
        <v>30.56</v>
      </c>
      <c r="C91" s="193">
        <v>18.34</v>
      </c>
      <c r="F91" s="193">
        <v>18.34</v>
      </c>
      <c r="G91" s="193">
        <v>11</v>
      </c>
      <c r="H91" s="193">
        <v>24.45</v>
      </c>
      <c r="I91" s="193">
        <v>14.67</v>
      </c>
      <c r="J91" s="195">
        <v>61.12</v>
      </c>
      <c r="K91" s="195">
        <v>36.68</v>
      </c>
      <c r="L91" s="195"/>
      <c r="M91" s="195"/>
      <c r="N91" s="195">
        <v>36.68</v>
      </c>
      <c r="O91" s="195">
        <v>22</v>
      </c>
      <c r="P91" s="195">
        <v>48.9</v>
      </c>
      <c r="Q91" s="195">
        <v>29.34</v>
      </c>
      <c r="R91" s="195">
        <v>8388</v>
      </c>
      <c r="S91" s="195">
        <v>4860</v>
      </c>
      <c r="T91" s="195">
        <v>663.75</v>
      </c>
      <c r="U91" s="195">
        <v>389.5</v>
      </c>
      <c r="V91" s="195">
        <v>796.5</v>
      </c>
      <c r="W91" s="195">
        <v>467.4</v>
      </c>
      <c r="X91" s="195">
        <v>1991.25</v>
      </c>
      <c r="Y91" s="195">
        <v>1168.5</v>
      </c>
      <c r="Z91" s="195"/>
      <c r="AA91" s="195"/>
    </row>
    <row r="92" spans="1:27">
      <c r="A92" s="190">
        <v>85</v>
      </c>
      <c r="B92" s="193">
        <v>30.86</v>
      </c>
      <c r="C92" s="193">
        <v>18.510000000000002</v>
      </c>
      <c r="F92" s="193">
        <v>18.52</v>
      </c>
      <c r="G92" s="193">
        <v>11.11</v>
      </c>
      <c r="H92" s="193">
        <v>24.69</v>
      </c>
      <c r="I92" s="193">
        <v>14.81</v>
      </c>
      <c r="J92" s="195">
        <v>61.72</v>
      </c>
      <c r="K92" s="195">
        <v>37.020000000000003</v>
      </c>
      <c r="L92" s="195"/>
      <c r="M92" s="195"/>
      <c r="N92" s="195">
        <v>37.04</v>
      </c>
      <c r="O92" s="195">
        <v>22.22</v>
      </c>
      <c r="P92" s="195">
        <v>49.38</v>
      </c>
      <c r="Q92" s="195">
        <v>29.62</v>
      </c>
      <c r="R92" s="195">
        <v>8388</v>
      </c>
      <c r="S92" s="195">
        <v>4860</v>
      </c>
      <c r="T92" s="195">
        <v>663.75</v>
      </c>
      <c r="U92" s="195">
        <v>389.5</v>
      </c>
      <c r="V92" s="195">
        <v>796.5</v>
      </c>
      <c r="W92" s="195">
        <v>467.4</v>
      </c>
      <c r="X92" s="195">
        <v>1991.25</v>
      </c>
      <c r="Y92" s="195">
        <v>1168.5</v>
      </c>
      <c r="Z92" s="195"/>
      <c r="AA92" s="195"/>
    </row>
    <row r="93" spans="1:27">
      <c r="A93" s="190">
        <v>86</v>
      </c>
      <c r="B93" s="193">
        <v>31.16</v>
      </c>
      <c r="C93" s="193">
        <v>18.690000000000001</v>
      </c>
      <c r="F93" s="193">
        <v>18.7</v>
      </c>
      <c r="G93" s="193">
        <v>11.21</v>
      </c>
      <c r="H93" s="193">
        <v>24.93</v>
      </c>
      <c r="I93" s="193">
        <v>14.95</v>
      </c>
      <c r="J93" s="195">
        <v>62.32</v>
      </c>
      <c r="K93" s="195">
        <v>37.380000000000003</v>
      </c>
      <c r="L93" s="195"/>
      <c r="M93" s="195"/>
      <c r="N93" s="195">
        <v>37.4</v>
      </c>
      <c r="O93" s="195">
        <v>22.42</v>
      </c>
      <c r="P93" s="195">
        <v>49.86</v>
      </c>
      <c r="Q93" s="195">
        <v>29.9</v>
      </c>
      <c r="R93" s="195">
        <v>8388</v>
      </c>
      <c r="S93" s="195">
        <v>4860</v>
      </c>
      <c r="T93" s="195">
        <v>663.75</v>
      </c>
      <c r="U93" s="195">
        <v>389.5</v>
      </c>
      <c r="V93" s="195">
        <v>796.5</v>
      </c>
      <c r="W93" s="195">
        <v>467.4</v>
      </c>
      <c r="X93" s="195">
        <v>1991.25</v>
      </c>
      <c r="Y93" s="195">
        <v>1168.5</v>
      </c>
      <c r="Z93" s="195"/>
      <c r="AA93" s="195"/>
    </row>
    <row r="94" spans="1:27">
      <c r="A94" s="190">
        <v>87</v>
      </c>
      <c r="B94" s="193">
        <v>31.46</v>
      </c>
      <c r="C94" s="193">
        <v>18.86</v>
      </c>
      <c r="F94" s="193">
        <v>18.88</v>
      </c>
      <c r="G94" s="193">
        <v>11.32</v>
      </c>
      <c r="H94" s="193">
        <v>25.17</v>
      </c>
      <c r="I94" s="193">
        <v>15.09</v>
      </c>
      <c r="J94" s="195">
        <v>62.92</v>
      </c>
      <c r="K94" s="195">
        <v>37.72</v>
      </c>
      <c r="L94" s="195"/>
      <c r="M94" s="195"/>
      <c r="N94" s="195">
        <v>37.76</v>
      </c>
      <c r="O94" s="195">
        <v>22.64</v>
      </c>
      <c r="P94" s="195">
        <v>50.34</v>
      </c>
      <c r="Q94" s="195">
        <v>30.18</v>
      </c>
      <c r="R94" s="195">
        <v>8388</v>
      </c>
      <c r="S94" s="195">
        <v>4860</v>
      </c>
      <c r="T94" s="195">
        <v>663.75</v>
      </c>
      <c r="U94" s="195">
        <v>389.5</v>
      </c>
      <c r="V94" s="195">
        <v>796.5</v>
      </c>
      <c r="W94" s="195">
        <v>467.4</v>
      </c>
      <c r="X94" s="195">
        <v>1991.25</v>
      </c>
      <c r="Y94" s="195">
        <v>1168.5</v>
      </c>
      <c r="Z94" s="195"/>
      <c r="AA94" s="195"/>
    </row>
    <row r="95" spans="1:27">
      <c r="A95" s="190">
        <v>88</v>
      </c>
      <c r="B95" s="193">
        <v>31.76</v>
      </c>
      <c r="C95" s="193">
        <v>19.04</v>
      </c>
      <c r="F95" s="193">
        <v>19.059999999999999</v>
      </c>
      <c r="G95" s="193">
        <v>11.42</v>
      </c>
      <c r="H95" s="193">
        <v>25.41</v>
      </c>
      <c r="I95" s="193">
        <v>15.23</v>
      </c>
      <c r="J95" s="195">
        <v>63.52</v>
      </c>
      <c r="K95" s="195">
        <v>38.08</v>
      </c>
      <c r="L95" s="195"/>
      <c r="M95" s="195"/>
      <c r="N95" s="195">
        <v>38.119999999999997</v>
      </c>
      <c r="O95" s="195">
        <v>22.84</v>
      </c>
      <c r="P95" s="195">
        <v>50.82</v>
      </c>
      <c r="Q95" s="195">
        <v>30.46</v>
      </c>
      <c r="R95" s="195">
        <v>8388</v>
      </c>
      <c r="S95" s="195">
        <v>4860</v>
      </c>
      <c r="T95" s="195">
        <v>663.75</v>
      </c>
      <c r="U95" s="195">
        <v>389.5</v>
      </c>
      <c r="V95" s="195">
        <v>796.5</v>
      </c>
      <c r="W95" s="195">
        <v>467.4</v>
      </c>
      <c r="X95" s="195">
        <v>1991.25</v>
      </c>
      <c r="Y95" s="195">
        <v>1168.5</v>
      </c>
      <c r="Z95" s="195"/>
      <c r="AA95" s="195"/>
    </row>
    <row r="96" spans="1:27">
      <c r="A96" s="190">
        <v>89</v>
      </c>
      <c r="B96" s="193">
        <v>32.06</v>
      </c>
      <c r="C96" s="193">
        <v>19.21</v>
      </c>
      <c r="F96" s="193">
        <v>19.239999999999998</v>
      </c>
      <c r="G96" s="193">
        <v>11.53</v>
      </c>
      <c r="H96" s="193">
        <v>25.65</v>
      </c>
      <c r="I96" s="193">
        <v>15.37</v>
      </c>
      <c r="J96" s="195">
        <v>64.12</v>
      </c>
      <c r="K96" s="195">
        <v>38.42</v>
      </c>
      <c r="L96" s="195"/>
      <c r="M96" s="195"/>
      <c r="N96" s="195">
        <v>38.479999999999997</v>
      </c>
      <c r="O96" s="195">
        <v>23.06</v>
      </c>
      <c r="P96" s="195">
        <v>51.3</v>
      </c>
      <c r="Q96" s="195">
        <v>30.74</v>
      </c>
      <c r="R96" s="195">
        <v>8388</v>
      </c>
      <c r="S96" s="195">
        <v>4860</v>
      </c>
      <c r="T96" s="195">
        <v>663.75</v>
      </c>
      <c r="U96" s="195">
        <v>389.5</v>
      </c>
      <c r="V96" s="195">
        <v>796.5</v>
      </c>
      <c r="W96" s="195">
        <v>467.4</v>
      </c>
      <c r="X96" s="195">
        <v>1991.25</v>
      </c>
      <c r="Y96" s="195">
        <v>1168.5</v>
      </c>
      <c r="Z96" s="195"/>
      <c r="AA96" s="195"/>
    </row>
    <row r="97" spans="1:27">
      <c r="A97" s="190">
        <v>90</v>
      </c>
      <c r="B97" s="193">
        <v>32.35</v>
      </c>
      <c r="C97" s="193">
        <v>19.39</v>
      </c>
      <c r="F97" s="193">
        <v>19.41</v>
      </c>
      <c r="G97" s="193">
        <v>11.63</v>
      </c>
      <c r="H97" s="193">
        <v>25.88</v>
      </c>
      <c r="I97" s="193">
        <v>15.51</v>
      </c>
      <c r="J97" s="195">
        <v>64.7</v>
      </c>
      <c r="K97" s="195">
        <v>38.78</v>
      </c>
      <c r="L97" s="195"/>
      <c r="M97" s="195"/>
      <c r="N97" s="195">
        <v>38.82</v>
      </c>
      <c r="O97" s="195">
        <v>23.26</v>
      </c>
      <c r="P97" s="195">
        <v>51.76</v>
      </c>
      <c r="Q97" s="195">
        <v>31.02</v>
      </c>
      <c r="R97" s="195">
        <v>8388</v>
      </c>
      <c r="S97" s="195">
        <v>4860</v>
      </c>
      <c r="T97" s="195">
        <v>663.75</v>
      </c>
      <c r="U97" s="195">
        <v>389.5</v>
      </c>
      <c r="V97" s="195">
        <v>796.5</v>
      </c>
      <c r="W97" s="195">
        <v>467.4</v>
      </c>
      <c r="X97" s="195">
        <v>1991.25</v>
      </c>
      <c r="Y97" s="195">
        <v>1168.5</v>
      </c>
      <c r="Z97" s="195"/>
      <c r="AA97" s="195"/>
    </row>
    <row r="98" spans="1:27">
      <c r="A98" s="190">
        <v>91</v>
      </c>
      <c r="B98" s="193">
        <v>32.619999999999997</v>
      </c>
      <c r="C98" s="193">
        <v>19.54</v>
      </c>
      <c r="F98" s="193">
        <v>19.57</v>
      </c>
      <c r="G98" s="193">
        <v>11.72</v>
      </c>
      <c r="H98" s="193">
        <v>26.1</v>
      </c>
      <c r="I98" s="193">
        <v>15.63</v>
      </c>
      <c r="J98" s="195">
        <v>65.239999999999995</v>
      </c>
      <c r="K98" s="195">
        <v>39.08</v>
      </c>
      <c r="L98" s="195"/>
      <c r="M98" s="195"/>
      <c r="N98" s="195">
        <v>39.14</v>
      </c>
      <c r="O98" s="195">
        <v>23.44</v>
      </c>
      <c r="P98" s="195">
        <v>52.2</v>
      </c>
      <c r="Q98" s="195">
        <v>31.26</v>
      </c>
      <c r="R98" s="195"/>
      <c r="T98" s="195"/>
      <c r="V98" s="195"/>
      <c r="W98" s="195"/>
      <c r="X98" s="195"/>
      <c r="Y98" s="195"/>
    </row>
    <row r="99" spans="1:27">
      <c r="A99" s="190">
        <v>92</v>
      </c>
      <c r="B99" s="193">
        <v>32.89</v>
      </c>
      <c r="C99" s="193">
        <v>19.7</v>
      </c>
      <c r="F99" s="193">
        <v>19.73</v>
      </c>
      <c r="G99" s="193">
        <v>11.82</v>
      </c>
      <c r="H99" s="193">
        <v>26.31</v>
      </c>
      <c r="I99" s="193">
        <v>15.76</v>
      </c>
      <c r="J99" s="195">
        <v>65.78</v>
      </c>
      <c r="K99" s="195">
        <v>39.4</v>
      </c>
      <c r="L99" s="195"/>
      <c r="M99" s="195"/>
      <c r="N99" s="195">
        <v>39.46</v>
      </c>
      <c r="O99" s="195">
        <v>23.64</v>
      </c>
      <c r="P99" s="195">
        <v>52.62</v>
      </c>
      <c r="Q99" s="195">
        <v>31.52</v>
      </c>
      <c r="R99" s="195"/>
      <c r="T99" s="195"/>
      <c r="V99" s="195"/>
      <c r="W99" s="195"/>
      <c r="X99" s="195"/>
      <c r="Y99" s="195"/>
    </row>
    <row r="100" spans="1:27">
      <c r="A100" s="190">
        <v>93</v>
      </c>
      <c r="B100" s="193">
        <v>33.15</v>
      </c>
      <c r="C100" s="193">
        <v>19.86</v>
      </c>
      <c r="F100" s="193">
        <v>19.89</v>
      </c>
      <c r="G100" s="193">
        <v>11.92</v>
      </c>
      <c r="H100" s="193">
        <v>26.52</v>
      </c>
      <c r="I100" s="193">
        <v>15.89</v>
      </c>
      <c r="J100" s="195">
        <v>66.3</v>
      </c>
      <c r="K100" s="195">
        <v>39.72</v>
      </c>
      <c r="L100" s="195"/>
      <c r="M100" s="195"/>
      <c r="N100" s="195">
        <v>39.78</v>
      </c>
      <c r="O100" s="195">
        <v>23.84</v>
      </c>
      <c r="P100" s="195">
        <v>53.04</v>
      </c>
      <c r="Q100" s="195">
        <v>31.78</v>
      </c>
      <c r="R100" s="195"/>
      <c r="T100" s="195"/>
      <c r="V100" s="195"/>
      <c r="W100" s="195"/>
      <c r="X100" s="195"/>
      <c r="Y100" s="195"/>
    </row>
    <row r="101" spans="1:27">
      <c r="A101" s="190">
        <v>94</v>
      </c>
      <c r="B101" s="193">
        <v>33.42</v>
      </c>
      <c r="C101" s="193">
        <v>20.010000000000002</v>
      </c>
      <c r="F101" s="193">
        <v>20.05</v>
      </c>
      <c r="G101" s="193">
        <v>12.01</v>
      </c>
      <c r="H101" s="193">
        <v>26.74</v>
      </c>
      <c r="I101" s="193">
        <v>16.010000000000002</v>
      </c>
      <c r="J101" s="195">
        <v>66.84</v>
      </c>
      <c r="K101" s="195">
        <v>40.020000000000003</v>
      </c>
      <c r="L101" s="195"/>
      <c r="M101" s="195"/>
      <c r="N101" s="195">
        <v>40.1</v>
      </c>
      <c r="O101" s="195">
        <v>24.02</v>
      </c>
      <c r="P101" s="195">
        <v>53.48</v>
      </c>
      <c r="Q101" s="195">
        <v>32.020000000000003</v>
      </c>
      <c r="R101" s="195"/>
      <c r="T101" s="195"/>
      <c r="V101" s="195"/>
      <c r="W101" s="195"/>
      <c r="X101" s="195"/>
      <c r="Y101" s="195"/>
    </row>
    <row r="102" spans="1:27">
      <c r="A102" s="190">
        <v>95</v>
      </c>
      <c r="B102" s="193">
        <v>33.69</v>
      </c>
      <c r="C102" s="193">
        <v>20.170000000000002</v>
      </c>
      <c r="F102" s="193">
        <v>20.21</v>
      </c>
      <c r="G102" s="193">
        <v>12.1</v>
      </c>
      <c r="H102" s="193">
        <v>26.95</v>
      </c>
      <c r="I102" s="193">
        <v>16.14</v>
      </c>
      <c r="J102" s="195">
        <v>67.38</v>
      </c>
      <c r="K102" s="195">
        <v>40.340000000000003</v>
      </c>
      <c r="L102" s="195"/>
      <c r="M102" s="195"/>
      <c r="N102" s="195">
        <v>40.42</v>
      </c>
      <c r="O102" s="195">
        <v>24.2</v>
      </c>
      <c r="P102" s="195">
        <v>53.9</v>
      </c>
      <c r="Q102" s="195">
        <v>32.28</v>
      </c>
      <c r="R102" s="195"/>
      <c r="T102" s="195"/>
      <c r="V102" s="195"/>
      <c r="W102" s="195"/>
      <c r="X102" s="195"/>
      <c r="Y102" s="195"/>
    </row>
    <row r="103" spans="1:27">
      <c r="A103" s="190">
        <v>96</v>
      </c>
      <c r="B103" s="193">
        <v>33.950000000000003</v>
      </c>
      <c r="C103" s="193">
        <v>20.32</v>
      </c>
      <c r="F103" s="193">
        <v>20.37</v>
      </c>
      <c r="G103" s="193">
        <v>12.19</v>
      </c>
      <c r="H103" s="193">
        <v>27.16</v>
      </c>
      <c r="I103" s="193">
        <v>16.260000000000002</v>
      </c>
      <c r="J103" s="195">
        <v>67.900000000000006</v>
      </c>
      <c r="K103" s="195">
        <v>40.64</v>
      </c>
      <c r="L103" s="195"/>
      <c r="M103" s="195"/>
      <c r="N103" s="195">
        <v>40.74</v>
      </c>
      <c r="O103" s="195">
        <v>24.38</v>
      </c>
      <c r="P103" s="195">
        <v>54.32</v>
      </c>
      <c r="Q103" s="195">
        <v>32.520000000000003</v>
      </c>
      <c r="R103" s="195"/>
      <c r="T103" s="195"/>
      <c r="V103" s="195"/>
      <c r="W103" s="195"/>
      <c r="X103" s="195"/>
      <c r="Y103" s="195"/>
    </row>
    <row r="104" spans="1:27">
      <c r="A104" s="190">
        <v>97</v>
      </c>
      <c r="B104" s="193">
        <v>34.22</v>
      </c>
      <c r="C104" s="193">
        <v>20.48</v>
      </c>
      <c r="F104" s="193">
        <v>20.53</v>
      </c>
      <c r="G104" s="193">
        <v>12.29</v>
      </c>
      <c r="H104" s="193">
        <v>27.38</v>
      </c>
      <c r="I104" s="193">
        <v>16.38</v>
      </c>
      <c r="J104" s="195">
        <v>68.44</v>
      </c>
      <c r="K104" s="195">
        <v>40.96</v>
      </c>
      <c r="L104" s="195"/>
      <c r="M104" s="195"/>
      <c r="N104" s="195">
        <v>41.06</v>
      </c>
      <c r="O104" s="195">
        <v>24.58</v>
      </c>
      <c r="P104" s="195">
        <v>54.76</v>
      </c>
      <c r="Q104" s="195">
        <v>32.76</v>
      </c>
      <c r="R104" s="195"/>
      <c r="T104" s="195"/>
      <c r="V104" s="195"/>
      <c r="W104" s="195"/>
      <c r="X104" s="195"/>
      <c r="Y104" s="195"/>
    </row>
    <row r="105" spans="1:27">
      <c r="A105" s="190">
        <v>98</v>
      </c>
      <c r="B105" s="193">
        <v>34.49</v>
      </c>
      <c r="C105" s="193">
        <v>20.64</v>
      </c>
      <c r="F105" s="193">
        <v>20.69</v>
      </c>
      <c r="G105" s="193">
        <v>12.38</v>
      </c>
      <c r="H105" s="193">
        <v>27.59</v>
      </c>
      <c r="I105" s="193">
        <v>16.510000000000002</v>
      </c>
      <c r="J105" s="195">
        <v>68.98</v>
      </c>
      <c r="K105" s="195">
        <v>41.28</v>
      </c>
      <c r="L105" s="195"/>
      <c r="M105" s="195"/>
      <c r="N105" s="195">
        <v>41.38</v>
      </c>
      <c r="O105" s="195">
        <v>24.76</v>
      </c>
      <c r="P105" s="195">
        <v>55.18</v>
      </c>
      <c r="Q105" s="195">
        <v>33.020000000000003</v>
      </c>
      <c r="R105" s="195"/>
      <c r="T105" s="195"/>
      <c r="V105" s="195"/>
      <c r="W105" s="195"/>
      <c r="X105" s="195"/>
      <c r="Y105" s="195"/>
    </row>
    <row r="106" spans="1:27">
      <c r="A106" s="190">
        <v>99</v>
      </c>
      <c r="B106" s="193">
        <v>34.75</v>
      </c>
      <c r="C106" s="193">
        <v>20.79</v>
      </c>
      <c r="F106" s="193">
        <v>20.85</v>
      </c>
      <c r="G106" s="193">
        <v>12.47</v>
      </c>
      <c r="H106" s="193">
        <v>27.8</v>
      </c>
      <c r="I106" s="193">
        <v>16.63</v>
      </c>
      <c r="J106" s="195">
        <v>69.5</v>
      </c>
      <c r="K106" s="195">
        <v>41.58</v>
      </c>
      <c r="L106" s="195"/>
      <c r="M106" s="195"/>
      <c r="N106" s="195">
        <v>41.7</v>
      </c>
      <c r="O106" s="195">
        <v>24.94</v>
      </c>
      <c r="P106" s="195">
        <v>55.6</v>
      </c>
      <c r="Q106" s="195">
        <v>33.26</v>
      </c>
      <c r="R106" s="195"/>
      <c r="T106" s="195"/>
      <c r="V106" s="195"/>
      <c r="W106" s="195"/>
      <c r="X106" s="195"/>
      <c r="Y106" s="195"/>
    </row>
    <row r="107" spans="1:27">
      <c r="A107" s="190">
        <v>100</v>
      </c>
      <c r="B107" s="193">
        <v>35.020000000000003</v>
      </c>
      <c r="C107" s="193">
        <v>20.95</v>
      </c>
      <c r="F107" s="193">
        <v>21.01</v>
      </c>
      <c r="G107" s="193">
        <v>12.57</v>
      </c>
      <c r="H107" s="193">
        <v>28.02</v>
      </c>
      <c r="I107" s="193">
        <v>16.760000000000002</v>
      </c>
      <c r="J107" s="195">
        <v>70.040000000000006</v>
      </c>
      <c r="K107" s="195">
        <v>41.9</v>
      </c>
      <c r="L107" s="195"/>
      <c r="M107" s="195"/>
      <c r="N107" s="195">
        <v>42.02</v>
      </c>
      <c r="O107" s="195">
        <v>25.14</v>
      </c>
      <c r="P107" s="195">
        <v>56.04</v>
      </c>
      <c r="Q107" s="195">
        <v>33.520000000000003</v>
      </c>
      <c r="R107" s="195"/>
      <c r="T107" s="195"/>
      <c r="V107" s="195"/>
      <c r="W107" s="195"/>
      <c r="X107" s="195"/>
      <c r="Y107" s="195"/>
    </row>
    <row r="108" spans="1:27">
      <c r="A108" s="190">
        <v>101</v>
      </c>
      <c r="B108" s="193">
        <v>35.270000000000003</v>
      </c>
      <c r="C108" s="193">
        <v>21.09</v>
      </c>
      <c r="F108" s="193">
        <v>21.16</v>
      </c>
      <c r="G108" s="193">
        <v>12.65</v>
      </c>
      <c r="H108" s="193">
        <v>28.22</v>
      </c>
      <c r="I108" s="193">
        <v>16.87</v>
      </c>
      <c r="J108" s="195">
        <v>70.540000000000006</v>
      </c>
      <c r="K108" s="195">
        <v>42.18</v>
      </c>
      <c r="L108" s="195"/>
      <c r="M108" s="195"/>
      <c r="N108" s="195">
        <v>42.32</v>
      </c>
      <c r="O108" s="195">
        <v>25.3</v>
      </c>
      <c r="P108" s="195">
        <v>56.44</v>
      </c>
      <c r="Q108" s="195">
        <v>33.74</v>
      </c>
      <c r="R108" s="195"/>
      <c r="T108" s="195"/>
      <c r="V108" s="195"/>
      <c r="W108" s="195"/>
      <c r="X108" s="195"/>
      <c r="Y108" s="195"/>
    </row>
    <row r="109" spans="1:27">
      <c r="A109" s="190">
        <v>102</v>
      </c>
      <c r="B109" s="193">
        <v>35.520000000000003</v>
      </c>
      <c r="C109" s="193">
        <v>21.24</v>
      </c>
      <c r="F109" s="193">
        <v>21.31</v>
      </c>
      <c r="G109" s="193">
        <v>12.74</v>
      </c>
      <c r="H109" s="193">
        <v>28.42</v>
      </c>
      <c r="I109" s="193">
        <v>16.989999999999998</v>
      </c>
      <c r="J109" s="195">
        <v>71.040000000000006</v>
      </c>
      <c r="K109" s="195">
        <v>42.48</v>
      </c>
      <c r="L109" s="195"/>
      <c r="M109" s="195"/>
      <c r="N109" s="195">
        <v>42.62</v>
      </c>
      <c r="O109" s="195">
        <v>25.48</v>
      </c>
      <c r="P109" s="195">
        <v>56.84</v>
      </c>
      <c r="Q109" s="195">
        <v>33.979999999999997</v>
      </c>
      <c r="R109" s="195"/>
      <c r="T109" s="195"/>
      <c r="V109" s="195"/>
      <c r="W109" s="195"/>
      <c r="X109" s="195"/>
      <c r="Y109" s="195"/>
    </row>
    <row r="110" spans="1:27">
      <c r="A110" s="190">
        <v>103</v>
      </c>
      <c r="B110" s="193">
        <v>35.770000000000003</v>
      </c>
      <c r="C110" s="193">
        <v>21.39</v>
      </c>
      <c r="F110" s="193">
        <v>21.46</v>
      </c>
      <c r="G110" s="193">
        <v>12.83</v>
      </c>
      <c r="H110" s="193">
        <v>28.62</v>
      </c>
      <c r="I110" s="193">
        <v>17.11</v>
      </c>
      <c r="J110" s="195">
        <v>71.540000000000006</v>
      </c>
      <c r="K110" s="195">
        <v>42.78</v>
      </c>
      <c r="L110" s="195"/>
      <c r="M110" s="195"/>
      <c r="N110" s="195">
        <v>42.92</v>
      </c>
      <c r="O110" s="195">
        <v>25.66</v>
      </c>
      <c r="P110" s="195">
        <v>57.24</v>
      </c>
      <c r="Q110" s="195">
        <v>34.22</v>
      </c>
      <c r="R110" s="195"/>
      <c r="T110" s="195"/>
      <c r="V110" s="195"/>
      <c r="W110" s="195"/>
      <c r="X110" s="195"/>
      <c r="Y110" s="195"/>
    </row>
    <row r="111" spans="1:27">
      <c r="A111" s="190">
        <v>104</v>
      </c>
      <c r="B111" s="193">
        <v>36.020000000000003</v>
      </c>
      <c r="C111" s="193">
        <v>21.53</v>
      </c>
      <c r="F111" s="193">
        <v>21.61</v>
      </c>
      <c r="G111" s="193">
        <v>12.92</v>
      </c>
      <c r="H111" s="193">
        <v>28.82</v>
      </c>
      <c r="I111" s="193">
        <v>17.22</v>
      </c>
      <c r="J111" s="195">
        <v>72.040000000000006</v>
      </c>
      <c r="K111" s="195">
        <v>43.06</v>
      </c>
      <c r="L111" s="195"/>
      <c r="M111" s="195"/>
      <c r="N111" s="195">
        <v>43.22</v>
      </c>
      <c r="O111" s="195">
        <v>25.84</v>
      </c>
      <c r="P111" s="195">
        <v>57.64</v>
      </c>
      <c r="Q111" s="195">
        <v>34.44</v>
      </c>
      <c r="R111" s="195"/>
      <c r="T111" s="195"/>
      <c r="V111" s="195"/>
      <c r="W111" s="195"/>
      <c r="X111" s="195"/>
      <c r="Y111" s="195"/>
    </row>
    <row r="112" spans="1:27">
      <c r="A112" s="190">
        <v>105</v>
      </c>
      <c r="B112" s="193">
        <v>36.26</v>
      </c>
      <c r="C112" s="193">
        <v>21.68</v>
      </c>
      <c r="F112" s="193">
        <v>21.76</v>
      </c>
      <c r="G112" s="193">
        <v>13.01</v>
      </c>
      <c r="H112" s="193">
        <v>29.01</v>
      </c>
      <c r="I112" s="193">
        <v>17.34</v>
      </c>
      <c r="J112" s="195">
        <v>72.52</v>
      </c>
      <c r="K112" s="195">
        <v>43.36</v>
      </c>
      <c r="L112" s="195"/>
      <c r="M112" s="195"/>
      <c r="N112" s="195">
        <v>43.52</v>
      </c>
      <c r="O112" s="195">
        <v>26.02</v>
      </c>
      <c r="P112" s="195">
        <v>58.02</v>
      </c>
      <c r="Q112" s="195">
        <v>34.68</v>
      </c>
      <c r="R112" s="195"/>
      <c r="T112" s="195"/>
      <c r="V112" s="195"/>
      <c r="W112" s="195"/>
      <c r="X112" s="195"/>
      <c r="Y112" s="195"/>
    </row>
    <row r="113" spans="1:25">
      <c r="A113" s="190">
        <v>106</v>
      </c>
      <c r="B113" s="193">
        <v>36.51</v>
      </c>
      <c r="C113" s="193">
        <v>21.82</v>
      </c>
      <c r="F113" s="193">
        <v>21.91</v>
      </c>
      <c r="G113" s="193">
        <v>13.09</v>
      </c>
      <c r="H113" s="193">
        <v>29.21</v>
      </c>
      <c r="I113" s="193">
        <v>17.46</v>
      </c>
      <c r="J113" s="195">
        <v>73.02</v>
      </c>
      <c r="K113" s="195">
        <v>43.64</v>
      </c>
      <c r="L113" s="195"/>
      <c r="M113" s="195"/>
      <c r="N113" s="195">
        <v>43.82</v>
      </c>
      <c r="O113" s="195">
        <v>26.18</v>
      </c>
      <c r="P113" s="195">
        <v>58.42</v>
      </c>
      <c r="Q113" s="195">
        <v>34.92</v>
      </c>
      <c r="R113" s="195"/>
      <c r="T113" s="195"/>
      <c r="V113" s="195"/>
      <c r="W113" s="195"/>
      <c r="X113" s="195"/>
      <c r="Y113" s="195"/>
    </row>
    <row r="114" spans="1:25">
      <c r="A114" s="190">
        <v>107</v>
      </c>
      <c r="B114" s="193">
        <v>36.76</v>
      </c>
      <c r="C114" s="193">
        <v>21.97</v>
      </c>
      <c r="F114" s="193">
        <v>22.06</v>
      </c>
      <c r="G114" s="193">
        <v>13.18</v>
      </c>
      <c r="H114" s="193">
        <v>29.41</v>
      </c>
      <c r="I114" s="193">
        <v>17.579999999999998</v>
      </c>
      <c r="J114" s="195">
        <v>73.52</v>
      </c>
      <c r="K114" s="195">
        <v>43.94</v>
      </c>
      <c r="L114" s="195"/>
      <c r="M114" s="195"/>
      <c r="N114" s="195">
        <v>44.12</v>
      </c>
      <c r="O114" s="195">
        <v>26.36</v>
      </c>
      <c r="P114" s="195">
        <v>58.82</v>
      </c>
      <c r="Q114" s="195">
        <v>35.159999999999997</v>
      </c>
      <c r="R114" s="195"/>
      <c r="T114" s="195"/>
      <c r="V114" s="195"/>
      <c r="W114" s="195"/>
      <c r="X114" s="195"/>
      <c r="Y114" s="195"/>
    </row>
    <row r="115" spans="1:25">
      <c r="A115" s="190">
        <v>108</v>
      </c>
      <c r="B115" s="193">
        <v>37.01</v>
      </c>
      <c r="C115" s="193">
        <v>22.11</v>
      </c>
      <c r="F115" s="193">
        <v>22.21</v>
      </c>
      <c r="G115" s="193">
        <v>13.27</v>
      </c>
      <c r="H115" s="193">
        <v>29.61</v>
      </c>
      <c r="I115" s="193">
        <v>17.690000000000001</v>
      </c>
      <c r="J115" s="195">
        <v>74.02</v>
      </c>
      <c r="K115" s="195">
        <v>44.22</v>
      </c>
      <c r="L115" s="195"/>
      <c r="M115" s="195"/>
      <c r="N115" s="195">
        <v>44.42</v>
      </c>
      <c r="O115" s="195">
        <v>26.54</v>
      </c>
      <c r="P115" s="195">
        <v>59.22</v>
      </c>
      <c r="Q115" s="195">
        <v>35.380000000000003</v>
      </c>
      <c r="R115" s="195"/>
      <c r="T115" s="195"/>
      <c r="V115" s="195"/>
      <c r="W115" s="195"/>
      <c r="X115" s="195"/>
      <c r="Y115" s="195"/>
    </row>
    <row r="116" spans="1:25">
      <c r="A116" s="190">
        <v>109</v>
      </c>
      <c r="B116" s="193">
        <v>37.26</v>
      </c>
      <c r="C116" s="193">
        <v>22.26</v>
      </c>
      <c r="F116" s="193">
        <v>22.36</v>
      </c>
      <c r="G116" s="193">
        <v>13.36</v>
      </c>
      <c r="H116" s="193">
        <v>29.81</v>
      </c>
      <c r="I116" s="193">
        <v>17.809999999999999</v>
      </c>
      <c r="J116" s="195">
        <v>74.52</v>
      </c>
      <c r="K116" s="195">
        <v>44.52</v>
      </c>
      <c r="L116" s="195"/>
      <c r="M116" s="195"/>
      <c r="N116" s="195">
        <v>44.72</v>
      </c>
      <c r="O116" s="195">
        <v>26.72</v>
      </c>
      <c r="P116" s="195">
        <v>59.62</v>
      </c>
      <c r="Q116" s="195">
        <v>35.619999999999997</v>
      </c>
      <c r="R116" s="195"/>
      <c r="T116" s="195"/>
      <c r="V116" s="195"/>
      <c r="W116" s="195"/>
      <c r="X116" s="195"/>
      <c r="Y116" s="195"/>
    </row>
    <row r="117" spans="1:25">
      <c r="A117" s="190">
        <v>110</v>
      </c>
      <c r="B117" s="193">
        <v>37.51</v>
      </c>
      <c r="C117" s="193">
        <v>22.4</v>
      </c>
      <c r="F117" s="193">
        <v>22.51</v>
      </c>
      <c r="G117" s="193">
        <v>13.44</v>
      </c>
      <c r="H117" s="193">
        <v>30.01</v>
      </c>
      <c r="I117" s="193">
        <v>17.920000000000002</v>
      </c>
      <c r="J117" s="195">
        <v>75.02</v>
      </c>
      <c r="K117" s="195">
        <v>44.8</v>
      </c>
      <c r="L117" s="195"/>
      <c r="M117" s="195"/>
      <c r="N117" s="195">
        <v>45.02</v>
      </c>
      <c r="O117" s="195">
        <v>26.88</v>
      </c>
      <c r="P117" s="195">
        <v>60.02</v>
      </c>
      <c r="Q117" s="195">
        <v>35.840000000000003</v>
      </c>
      <c r="R117" s="195"/>
      <c r="T117" s="195"/>
      <c r="V117" s="195"/>
      <c r="W117" s="195"/>
      <c r="X117" s="195"/>
      <c r="Y117" s="195"/>
    </row>
    <row r="118" spans="1:25">
      <c r="A118" s="190">
        <v>111</v>
      </c>
      <c r="B118" s="193">
        <v>37.76</v>
      </c>
      <c r="C118" s="193">
        <v>22.55</v>
      </c>
      <c r="F118" s="193">
        <v>22.66</v>
      </c>
      <c r="G118" s="193">
        <v>13.53</v>
      </c>
      <c r="H118" s="193">
        <v>30.21</v>
      </c>
      <c r="I118" s="193">
        <v>18.04</v>
      </c>
      <c r="J118" s="195">
        <v>75.52</v>
      </c>
      <c r="K118" s="195">
        <v>45.1</v>
      </c>
      <c r="L118" s="195"/>
      <c r="M118" s="195"/>
      <c r="N118" s="195">
        <v>45.32</v>
      </c>
      <c r="O118" s="195">
        <v>27.06</v>
      </c>
      <c r="P118" s="195">
        <v>60.42</v>
      </c>
      <c r="Q118" s="195">
        <v>36.08</v>
      </c>
      <c r="R118" s="195"/>
      <c r="T118" s="195"/>
      <c r="V118" s="195"/>
      <c r="W118" s="195"/>
      <c r="X118" s="195"/>
      <c r="Y118" s="195"/>
    </row>
    <row r="119" spans="1:25">
      <c r="A119" s="190">
        <v>112</v>
      </c>
      <c r="B119" s="193">
        <v>38.01</v>
      </c>
      <c r="C119" s="193">
        <v>22.7</v>
      </c>
      <c r="F119" s="193">
        <v>22.81</v>
      </c>
      <c r="G119" s="193">
        <v>13.62</v>
      </c>
      <c r="H119" s="193">
        <v>30.41</v>
      </c>
      <c r="I119" s="193">
        <v>18.16</v>
      </c>
      <c r="J119" s="195">
        <v>76.02</v>
      </c>
      <c r="K119" s="195">
        <v>45.4</v>
      </c>
      <c r="L119" s="195"/>
      <c r="M119" s="195"/>
      <c r="N119" s="195">
        <v>45.62</v>
      </c>
      <c r="O119" s="195">
        <v>27.24</v>
      </c>
      <c r="P119" s="195">
        <v>60.82</v>
      </c>
      <c r="Q119" s="195">
        <v>36.32</v>
      </c>
      <c r="R119" s="195"/>
      <c r="T119" s="195"/>
      <c r="V119" s="195"/>
      <c r="W119" s="195"/>
      <c r="X119" s="195"/>
      <c r="Y119" s="195"/>
    </row>
    <row r="120" spans="1:25">
      <c r="A120" s="190">
        <v>113</v>
      </c>
      <c r="B120" s="193">
        <v>38.25</v>
      </c>
      <c r="C120" s="193">
        <v>22.84</v>
      </c>
      <c r="F120" s="193">
        <v>22.95</v>
      </c>
      <c r="G120" s="193">
        <v>13.7</v>
      </c>
      <c r="H120" s="193">
        <v>30.6</v>
      </c>
      <c r="I120" s="193">
        <v>18.27</v>
      </c>
      <c r="J120" s="195">
        <v>76.5</v>
      </c>
      <c r="K120" s="195">
        <v>45.68</v>
      </c>
      <c r="L120" s="195"/>
      <c r="M120" s="195"/>
      <c r="N120" s="195">
        <v>45.9</v>
      </c>
      <c r="O120" s="195">
        <v>27.4</v>
      </c>
      <c r="P120" s="195">
        <v>61.2</v>
      </c>
      <c r="Q120" s="195">
        <v>36.54</v>
      </c>
      <c r="R120" s="195"/>
      <c r="T120" s="195"/>
      <c r="V120" s="195"/>
      <c r="W120" s="195"/>
      <c r="X120" s="195"/>
      <c r="Y120" s="195"/>
    </row>
    <row r="121" spans="1:25">
      <c r="A121" s="190">
        <v>114</v>
      </c>
      <c r="B121" s="193">
        <v>38.5</v>
      </c>
      <c r="C121" s="193">
        <v>22.99</v>
      </c>
      <c r="F121" s="193">
        <v>23.1</v>
      </c>
      <c r="G121" s="193">
        <v>13.79</v>
      </c>
      <c r="H121" s="193">
        <v>30.8</v>
      </c>
      <c r="I121" s="193">
        <v>18.39</v>
      </c>
      <c r="J121" s="195">
        <v>77</v>
      </c>
      <c r="K121" s="195">
        <v>45.98</v>
      </c>
      <c r="L121" s="195"/>
      <c r="M121" s="195"/>
      <c r="N121" s="195">
        <v>46.2</v>
      </c>
      <c r="O121" s="195">
        <v>27.58</v>
      </c>
      <c r="P121" s="195">
        <v>61.6</v>
      </c>
      <c r="Q121" s="195">
        <v>36.78</v>
      </c>
      <c r="R121" s="195"/>
      <c r="T121" s="195"/>
      <c r="V121" s="195"/>
      <c r="W121" s="195"/>
      <c r="X121" s="195"/>
      <c r="Y121" s="195"/>
    </row>
    <row r="122" spans="1:25">
      <c r="A122" s="190">
        <v>115</v>
      </c>
      <c r="B122" s="193">
        <v>38.75</v>
      </c>
      <c r="C122" s="193">
        <v>23.13</v>
      </c>
      <c r="F122" s="193">
        <v>23.25</v>
      </c>
      <c r="G122" s="193">
        <v>13.88</v>
      </c>
      <c r="H122" s="193">
        <v>31</v>
      </c>
      <c r="I122" s="193">
        <v>18.5</v>
      </c>
      <c r="J122" s="195">
        <v>77.5</v>
      </c>
      <c r="K122" s="195">
        <v>46.26</v>
      </c>
      <c r="L122" s="195"/>
      <c r="M122" s="195"/>
      <c r="N122" s="195">
        <v>46.5</v>
      </c>
      <c r="O122" s="195">
        <v>27.76</v>
      </c>
      <c r="P122" s="195">
        <v>62</v>
      </c>
      <c r="Q122" s="195">
        <v>37</v>
      </c>
      <c r="R122" s="195"/>
      <c r="T122" s="195"/>
      <c r="V122" s="195"/>
      <c r="W122" s="195"/>
      <c r="X122" s="195"/>
      <c r="Y122" s="195"/>
    </row>
    <row r="123" spans="1:25">
      <c r="A123" s="190">
        <v>116</v>
      </c>
      <c r="B123" s="193">
        <v>39</v>
      </c>
      <c r="C123" s="193">
        <v>23.28</v>
      </c>
      <c r="F123" s="193">
        <v>23.4</v>
      </c>
      <c r="G123" s="193">
        <v>13.97</v>
      </c>
      <c r="H123" s="193">
        <v>31.2</v>
      </c>
      <c r="I123" s="193">
        <v>18.62</v>
      </c>
      <c r="J123" s="195">
        <v>78</v>
      </c>
      <c r="K123" s="195">
        <v>46.56</v>
      </c>
      <c r="L123" s="195"/>
      <c r="M123" s="195"/>
      <c r="N123" s="195">
        <v>46.8</v>
      </c>
      <c r="O123" s="195">
        <v>27.94</v>
      </c>
      <c r="P123" s="195">
        <v>62.4</v>
      </c>
      <c r="Q123" s="195">
        <v>37.24</v>
      </c>
      <c r="R123" s="195"/>
      <c r="T123" s="195"/>
      <c r="V123" s="195"/>
      <c r="W123" s="195"/>
      <c r="X123" s="195"/>
      <c r="Y123" s="195"/>
    </row>
    <row r="124" spans="1:25">
      <c r="A124" s="190">
        <v>117</v>
      </c>
      <c r="B124" s="193">
        <v>39.25</v>
      </c>
      <c r="C124" s="193">
        <v>23.42</v>
      </c>
      <c r="F124" s="193">
        <v>23.55</v>
      </c>
      <c r="G124" s="193">
        <v>14.05</v>
      </c>
      <c r="H124" s="193">
        <v>31.4</v>
      </c>
      <c r="I124" s="193">
        <v>18.739999999999998</v>
      </c>
      <c r="J124" s="195">
        <v>78.5</v>
      </c>
      <c r="K124" s="195">
        <v>46.84</v>
      </c>
      <c r="L124" s="195"/>
      <c r="M124" s="195"/>
      <c r="N124" s="195">
        <v>47.1</v>
      </c>
      <c r="O124" s="195">
        <v>28.1</v>
      </c>
      <c r="P124" s="195">
        <v>62.8</v>
      </c>
      <c r="Q124" s="195">
        <v>37.479999999999997</v>
      </c>
      <c r="R124" s="195"/>
      <c r="T124" s="195"/>
      <c r="V124" s="195"/>
      <c r="W124" s="195"/>
      <c r="X124" s="195"/>
      <c r="Y124" s="195"/>
    </row>
    <row r="125" spans="1:25">
      <c r="A125" s="190">
        <v>118</v>
      </c>
      <c r="B125" s="193">
        <v>39.5</v>
      </c>
      <c r="C125" s="193">
        <v>23.57</v>
      </c>
      <c r="F125" s="193">
        <v>23.7</v>
      </c>
      <c r="G125" s="193">
        <v>14.14</v>
      </c>
      <c r="H125" s="193">
        <v>31.6</v>
      </c>
      <c r="I125" s="193">
        <v>18.86</v>
      </c>
      <c r="J125" s="195">
        <v>79</v>
      </c>
      <c r="K125" s="195">
        <v>47.14</v>
      </c>
      <c r="L125" s="195"/>
      <c r="M125" s="195"/>
      <c r="N125" s="195">
        <v>47.4</v>
      </c>
      <c r="O125" s="195">
        <v>28.28</v>
      </c>
      <c r="P125" s="195">
        <v>63.2</v>
      </c>
      <c r="Q125" s="195">
        <v>37.72</v>
      </c>
      <c r="R125" s="195"/>
      <c r="T125" s="195"/>
      <c r="V125" s="195"/>
      <c r="W125" s="195"/>
      <c r="X125" s="195"/>
      <c r="Y125" s="195"/>
    </row>
    <row r="126" spans="1:25">
      <c r="A126" s="190">
        <v>119</v>
      </c>
      <c r="B126" s="193">
        <v>39.75</v>
      </c>
      <c r="C126" s="193">
        <v>23.72</v>
      </c>
      <c r="F126" s="193">
        <v>23.85</v>
      </c>
      <c r="G126" s="193">
        <v>14.23</v>
      </c>
      <c r="H126" s="193">
        <v>31.8</v>
      </c>
      <c r="I126" s="193">
        <v>18.98</v>
      </c>
      <c r="J126" s="195">
        <v>79.5</v>
      </c>
      <c r="K126" s="195">
        <v>47.44</v>
      </c>
      <c r="L126" s="195"/>
      <c r="M126" s="195"/>
      <c r="N126" s="195">
        <v>47.7</v>
      </c>
      <c r="O126" s="195">
        <v>28.46</v>
      </c>
      <c r="P126" s="195">
        <v>63.6</v>
      </c>
      <c r="Q126" s="195">
        <v>37.96</v>
      </c>
      <c r="R126" s="195"/>
      <c r="T126" s="195"/>
      <c r="V126" s="195"/>
      <c r="W126" s="195"/>
      <c r="X126" s="195"/>
      <c r="Y126" s="195"/>
    </row>
    <row r="127" spans="1:25">
      <c r="A127" s="190">
        <v>120</v>
      </c>
      <c r="B127" s="193">
        <v>40</v>
      </c>
      <c r="C127" s="193">
        <v>23.86</v>
      </c>
      <c r="F127" s="193">
        <v>24</v>
      </c>
      <c r="G127" s="193">
        <v>14.32</v>
      </c>
      <c r="H127" s="193">
        <v>32</v>
      </c>
      <c r="I127" s="193">
        <v>19.09</v>
      </c>
      <c r="J127" s="195">
        <v>80</v>
      </c>
      <c r="K127" s="195">
        <v>47.72</v>
      </c>
      <c r="L127" s="195"/>
      <c r="M127" s="195"/>
      <c r="N127" s="195">
        <v>48</v>
      </c>
      <c r="O127" s="195">
        <v>28.64</v>
      </c>
      <c r="P127" s="195">
        <v>64</v>
      </c>
      <c r="Q127" s="195">
        <v>38.18</v>
      </c>
      <c r="R127" s="195"/>
      <c r="T127" s="195"/>
      <c r="V127" s="195"/>
      <c r="W127" s="195"/>
      <c r="X127" s="195"/>
      <c r="Y127" s="195"/>
    </row>
    <row r="128" spans="1:25">
      <c r="A128" s="190">
        <v>121</v>
      </c>
      <c r="B128" s="193">
        <v>40.17</v>
      </c>
      <c r="C128" s="193">
        <v>23.96</v>
      </c>
      <c r="F128" s="193">
        <v>24.1</v>
      </c>
      <c r="G128" s="193">
        <v>14.38</v>
      </c>
      <c r="H128" s="193">
        <v>32.14</v>
      </c>
      <c r="I128" s="193">
        <v>19.170000000000002</v>
      </c>
      <c r="J128" s="195">
        <v>80.34</v>
      </c>
      <c r="K128" s="195">
        <v>47.92</v>
      </c>
      <c r="L128" s="195"/>
      <c r="M128" s="195"/>
      <c r="N128" s="195">
        <v>48.2</v>
      </c>
      <c r="O128" s="195">
        <v>28.76</v>
      </c>
      <c r="P128" s="195">
        <v>64.28</v>
      </c>
      <c r="Q128" s="195">
        <v>38.340000000000003</v>
      </c>
      <c r="R128" s="195"/>
      <c r="T128" s="195"/>
      <c r="V128" s="195"/>
      <c r="W128" s="195"/>
      <c r="X128" s="195"/>
      <c r="Y128" s="195"/>
    </row>
    <row r="129" spans="1:25">
      <c r="A129" s="190">
        <v>122</v>
      </c>
      <c r="B129" s="193">
        <v>40.340000000000003</v>
      </c>
      <c r="C129" s="193">
        <v>24.06</v>
      </c>
      <c r="F129" s="193">
        <v>24.2</v>
      </c>
      <c r="G129" s="193">
        <v>14.44</v>
      </c>
      <c r="H129" s="193">
        <v>32.270000000000003</v>
      </c>
      <c r="I129" s="193">
        <v>19.25</v>
      </c>
      <c r="J129" s="195">
        <v>80.680000000000007</v>
      </c>
      <c r="K129" s="195">
        <v>48.12</v>
      </c>
      <c r="L129" s="195"/>
      <c r="M129" s="195"/>
      <c r="N129" s="195">
        <v>48.4</v>
      </c>
      <c r="O129" s="195">
        <v>28.88</v>
      </c>
      <c r="P129" s="195">
        <v>64.540000000000006</v>
      </c>
      <c r="Q129" s="195">
        <v>38.5</v>
      </c>
      <c r="R129" s="195"/>
      <c r="T129" s="195"/>
      <c r="V129" s="195"/>
      <c r="W129" s="195"/>
      <c r="X129" s="195"/>
      <c r="Y129" s="195"/>
    </row>
    <row r="130" spans="1:25">
      <c r="A130" s="190">
        <v>123</v>
      </c>
      <c r="B130" s="193">
        <v>40.51</v>
      </c>
      <c r="C130" s="193">
        <v>24.16</v>
      </c>
      <c r="F130" s="193">
        <v>24.31</v>
      </c>
      <c r="G130" s="193">
        <v>14.5</v>
      </c>
      <c r="H130" s="193">
        <v>32.409999999999997</v>
      </c>
      <c r="I130" s="193">
        <v>19.329999999999998</v>
      </c>
      <c r="J130" s="195">
        <v>81.02</v>
      </c>
      <c r="K130" s="195">
        <v>48.32</v>
      </c>
      <c r="L130" s="195"/>
      <c r="M130" s="195"/>
      <c r="N130" s="195">
        <v>48.62</v>
      </c>
      <c r="O130" s="195">
        <v>29</v>
      </c>
      <c r="P130" s="195">
        <v>64.819999999999993</v>
      </c>
      <c r="Q130" s="195">
        <v>38.659999999999997</v>
      </c>
      <c r="R130" s="195"/>
      <c r="T130" s="195"/>
      <c r="V130" s="195"/>
      <c r="W130" s="195"/>
      <c r="X130" s="195"/>
      <c r="Y130" s="195"/>
    </row>
    <row r="131" spans="1:25">
      <c r="A131" s="190">
        <v>124</v>
      </c>
      <c r="B131" s="193">
        <v>40.68</v>
      </c>
      <c r="C131" s="193">
        <v>24.26</v>
      </c>
      <c r="F131" s="193">
        <v>24.41</v>
      </c>
      <c r="G131" s="193">
        <v>14.56</v>
      </c>
      <c r="H131" s="193">
        <v>32.54</v>
      </c>
      <c r="I131" s="193">
        <v>19.41</v>
      </c>
      <c r="J131" s="195">
        <v>81.36</v>
      </c>
      <c r="K131" s="195">
        <v>48.52</v>
      </c>
      <c r="L131" s="195"/>
      <c r="M131" s="195"/>
      <c r="N131" s="195">
        <v>48.82</v>
      </c>
      <c r="O131" s="195">
        <v>29.12</v>
      </c>
      <c r="P131" s="195">
        <v>65.08</v>
      </c>
      <c r="Q131" s="195">
        <v>38.82</v>
      </c>
      <c r="R131" s="195"/>
      <c r="T131" s="195"/>
      <c r="V131" s="195"/>
      <c r="W131" s="195"/>
      <c r="X131" s="195"/>
      <c r="Y131" s="195"/>
    </row>
    <row r="132" spans="1:25">
      <c r="A132" s="190">
        <v>125</v>
      </c>
      <c r="B132" s="193">
        <v>40.85</v>
      </c>
      <c r="C132" s="193">
        <v>24.36</v>
      </c>
      <c r="F132" s="193">
        <v>24.51</v>
      </c>
      <c r="G132" s="193">
        <v>14.62</v>
      </c>
      <c r="H132" s="193">
        <v>32.68</v>
      </c>
      <c r="I132" s="193">
        <v>19.489999999999998</v>
      </c>
      <c r="J132" s="195">
        <v>81.7</v>
      </c>
      <c r="K132" s="195">
        <v>48.72</v>
      </c>
      <c r="L132" s="195"/>
      <c r="M132" s="195"/>
      <c r="N132" s="195">
        <v>49.02</v>
      </c>
      <c r="O132" s="195">
        <v>29.24</v>
      </c>
      <c r="P132" s="195">
        <v>65.36</v>
      </c>
      <c r="Q132" s="195">
        <v>38.979999999999997</v>
      </c>
      <c r="R132" s="195"/>
      <c r="T132" s="195"/>
      <c r="V132" s="195"/>
      <c r="W132" s="195"/>
      <c r="X132" s="195"/>
      <c r="Y132" s="195"/>
    </row>
    <row r="133" spans="1:25">
      <c r="A133" s="190">
        <v>126</v>
      </c>
      <c r="B133" s="193">
        <v>41.02</v>
      </c>
      <c r="C133" s="193">
        <v>24.46</v>
      </c>
      <c r="F133" s="193">
        <v>24.61</v>
      </c>
      <c r="G133" s="193">
        <v>14.68</v>
      </c>
      <c r="H133" s="193">
        <v>32.82</v>
      </c>
      <c r="I133" s="193">
        <v>19.57</v>
      </c>
      <c r="J133" s="195">
        <v>82.04</v>
      </c>
      <c r="K133" s="195">
        <v>48.92</v>
      </c>
      <c r="L133" s="195"/>
      <c r="M133" s="195"/>
      <c r="N133" s="195">
        <v>49.22</v>
      </c>
      <c r="O133" s="195">
        <v>29.36</v>
      </c>
      <c r="P133" s="195">
        <v>65.64</v>
      </c>
      <c r="Q133" s="195">
        <v>39.14</v>
      </c>
      <c r="R133" s="195"/>
      <c r="T133" s="195"/>
      <c r="V133" s="195"/>
      <c r="W133" s="195"/>
      <c r="X133" s="195"/>
      <c r="Y133" s="195"/>
    </row>
    <row r="134" spans="1:25">
      <c r="A134" s="190">
        <v>127</v>
      </c>
      <c r="B134" s="193">
        <v>41.19</v>
      </c>
      <c r="C134" s="193">
        <v>24.56</v>
      </c>
      <c r="F134" s="193">
        <v>24.71</v>
      </c>
      <c r="G134" s="193">
        <v>14.74</v>
      </c>
      <c r="H134" s="193">
        <v>32.950000000000003</v>
      </c>
      <c r="I134" s="193">
        <v>19.649999999999999</v>
      </c>
      <c r="J134" s="195">
        <v>82.38</v>
      </c>
      <c r="K134" s="195">
        <v>49.12</v>
      </c>
      <c r="L134" s="195"/>
      <c r="M134" s="195"/>
      <c r="N134" s="195">
        <v>49.42</v>
      </c>
      <c r="O134" s="195">
        <v>29.48</v>
      </c>
      <c r="P134" s="195">
        <v>65.900000000000006</v>
      </c>
      <c r="Q134" s="195">
        <v>39.299999999999997</v>
      </c>
      <c r="R134" s="195"/>
      <c r="T134" s="195"/>
      <c r="V134" s="195"/>
      <c r="W134" s="195"/>
      <c r="X134" s="195"/>
      <c r="Y134" s="195"/>
    </row>
    <row r="135" spans="1:25">
      <c r="A135" s="190">
        <v>128</v>
      </c>
      <c r="B135" s="193">
        <v>41.36</v>
      </c>
      <c r="C135" s="193">
        <v>24.66</v>
      </c>
      <c r="F135" s="193">
        <v>24.82</v>
      </c>
      <c r="G135" s="193">
        <v>14.8</v>
      </c>
      <c r="H135" s="193">
        <v>33.090000000000003</v>
      </c>
      <c r="I135" s="193">
        <v>19.73</v>
      </c>
      <c r="J135" s="195">
        <v>82.72</v>
      </c>
      <c r="K135" s="195">
        <v>49.32</v>
      </c>
      <c r="L135" s="195"/>
      <c r="M135" s="195"/>
      <c r="N135" s="195">
        <v>49.64</v>
      </c>
      <c r="O135" s="195">
        <v>29.6</v>
      </c>
      <c r="P135" s="195">
        <v>66.180000000000007</v>
      </c>
      <c r="Q135" s="195">
        <v>39.46</v>
      </c>
      <c r="R135" s="195"/>
      <c r="T135" s="195"/>
      <c r="V135" s="195"/>
      <c r="W135" s="195"/>
      <c r="X135" s="195"/>
      <c r="Y135" s="195"/>
    </row>
    <row r="136" spans="1:25">
      <c r="A136" s="190">
        <v>129</v>
      </c>
      <c r="B136" s="193">
        <v>41.53</v>
      </c>
      <c r="C136" s="193">
        <v>24.76</v>
      </c>
      <c r="F136" s="193">
        <v>24.92</v>
      </c>
      <c r="G136" s="193">
        <v>14.86</v>
      </c>
      <c r="H136" s="193">
        <v>33.22</v>
      </c>
      <c r="I136" s="193">
        <v>19.809999999999999</v>
      </c>
      <c r="J136" s="195">
        <v>83.06</v>
      </c>
      <c r="K136" s="195">
        <v>49.52</v>
      </c>
      <c r="L136" s="195"/>
      <c r="M136" s="195"/>
      <c r="N136" s="195">
        <v>49.84</v>
      </c>
      <c r="O136" s="195">
        <v>29.72</v>
      </c>
      <c r="P136" s="195">
        <v>66.44</v>
      </c>
      <c r="Q136" s="195">
        <v>39.619999999999997</v>
      </c>
      <c r="R136" s="195"/>
      <c r="T136" s="195"/>
      <c r="V136" s="195"/>
      <c r="W136" s="195"/>
      <c r="X136" s="195"/>
      <c r="Y136" s="195"/>
    </row>
    <row r="137" spans="1:25">
      <c r="A137" s="190">
        <v>130</v>
      </c>
      <c r="B137" s="193">
        <v>41.7</v>
      </c>
      <c r="C137" s="193">
        <v>24.86</v>
      </c>
      <c r="F137" s="193">
        <v>25.02</v>
      </c>
      <c r="G137" s="193">
        <v>14.92</v>
      </c>
      <c r="H137" s="193">
        <v>33.36</v>
      </c>
      <c r="I137" s="193">
        <v>19.89</v>
      </c>
      <c r="J137" s="195">
        <v>83.4</v>
      </c>
      <c r="K137" s="195">
        <v>49.72</v>
      </c>
      <c r="L137" s="195"/>
      <c r="M137" s="195"/>
      <c r="N137" s="195">
        <v>50.04</v>
      </c>
      <c r="O137" s="195">
        <v>29.84</v>
      </c>
      <c r="P137" s="195">
        <v>66.72</v>
      </c>
      <c r="Q137" s="195">
        <v>39.78</v>
      </c>
      <c r="R137" s="195"/>
      <c r="T137" s="195"/>
      <c r="V137" s="195"/>
      <c r="W137" s="195"/>
      <c r="X137" s="195"/>
      <c r="Y137" s="195"/>
    </row>
    <row r="138" spans="1:25">
      <c r="A138" s="190">
        <v>131</v>
      </c>
      <c r="B138" s="193">
        <v>41.87</v>
      </c>
      <c r="C138" s="193">
        <v>24.96</v>
      </c>
      <c r="F138" s="193">
        <v>25.12</v>
      </c>
      <c r="G138" s="193">
        <v>14.98</v>
      </c>
      <c r="H138" s="193">
        <v>33.5</v>
      </c>
      <c r="I138" s="193">
        <v>19.97</v>
      </c>
      <c r="J138" s="195">
        <v>83.74</v>
      </c>
      <c r="K138" s="195">
        <v>49.92</v>
      </c>
      <c r="L138" s="195"/>
      <c r="M138" s="195"/>
      <c r="N138" s="195">
        <v>50.24</v>
      </c>
      <c r="O138" s="195">
        <v>29.96</v>
      </c>
      <c r="P138" s="195">
        <v>67</v>
      </c>
      <c r="Q138" s="195">
        <v>39.94</v>
      </c>
      <c r="R138" s="195"/>
      <c r="T138" s="195"/>
      <c r="V138" s="195"/>
      <c r="W138" s="195"/>
      <c r="X138" s="195"/>
      <c r="Y138" s="195"/>
    </row>
    <row r="139" spans="1:25">
      <c r="A139" s="190">
        <v>132</v>
      </c>
      <c r="B139" s="193">
        <v>42.04</v>
      </c>
      <c r="C139" s="193">
        <v>25.06</v>
      </c>
      <c r="F139" s="193">
        <v>25.22</v>
      </c>
      <c r="G139" s="193">
        <v>15.04</v>
      </c>
      <c r="H139" s="193">
        <v>33.630000000000003</v>
      </c>
      <c r="I139" s="193">
        <v>20.05</v>
      </c>
      <c r="J139" s="195">
        <v>84.08</v>
      </c>
      <c r="K139" s="195">
        <v>50.12</v>
      </c>
      <c r="L139" s="195"/>
      <c r="M139" s="195"/>
      <c r="N139" s="195">
        <v>50.44</v>
      </c>
      <c r="O139" s="195">
        <v>30.08</v>
      </c>
      <c r="P139" s="195">
        <v>67.260000000000005</v>
      </c>
      <c r="Q139" s="195">
        <v>40.1</v>
      </c>
      <c r="R139" s="195"/>
      <c r="T139" s="195"/>
      <c r="V139" s="195"/>
      <c r="W139" s="195"/>
      <c r="X139" s="195"/>
      <c r="Y139" s="195"/>
    </row>
    <row r="140" spans="1:25">
      <c r="A140" s="190">
        <v>133</v>
      </c>
      <c r="B140" s="193">
        <v>42.21</v>
      </c>
      <c r="C140" s="193">
        <v>25.16</v>
      </c>
      <c r="F140" s="193">
        <v>25.33</v>
      </c>
      <c r="G140" s="193">
        <v>15.1</v>
      </c>
      <c r="H140" s="193">
        <v>33.770000000000003</v>
      </c>
      <c r="I140" s="193">
        <v>20.13</v>
      </c>
      <c r="J140" s="195">
        <v>84.42</v>
      </c>
      <c r="K140" s="195">
        <v>50.32</v>
      </c>
      <c r="L140" s="195"/>
      <c r="M140" s="195"/>
      <c r="N140" s="195">
        <v>50.66</v>
      </c>
      <c r="O140" s="195">
        <v>30.2</v>
      </c>
      <c r="P140" s="195">
        <v>67.540000000000006</v>
      </c>
      <c r="Q140" s="195">
        <v>40.26</v>
      </c>
      <c r="R140" s="195"/>
      <c r="T140" s="195"/>
      <c r="V140" s="195"/>
      <c r="W140" s="195"/>
      <c r="X140" s="195"/>
      <c r="Y140" s="195"/>
    </row>
    <row r="141" spans="1:25">
      <c r="A141" s="190">
        <v>134</v>
      </c>
      <c r="B141" s="193">
        <v>42.38</v>
      </c>
      <c r="C141" s="193">
        <v>25.26</v>
      </c>
      <c r="F141" s="193">
        <v>25.43</v>
      </c>
      <c r="G141" s="193">
        <v>15.16</v>
      </c>
      <c r="H141" s="193">
        <v>33.9</v>
      </c>
      <c r="I141" s="193">
        <v>20.21</v>
      </c>
      <c r="J141" s="195">
        <v>84.76</v>
      </c>
      <c r="K141" s="195">
        <v>50.52</v>
      </c>
      <c r="L141" s="195"/>
      <c r="M141" s="195"/>
      <c r="N141" s="195">
        <v>50.86</v>
      </c>
      <c r="O141" s="195">
        <v>30.32</v>
      </c>
      <c r="P141" s="195">
        <v>67.8</v>
      </c>
      <c r="Q141" s="195">
        <v>40.42</v>
      </c>
      <c r="R141" s="195"/>
      <c r="T141" s="195"/>
      <c r="V141" s="195"/>
      <c r="W141" s="195"/>
      <c r="X141" s="195"/>
      <c r="Y141" s="195"/>
    </row>
    <row r="142" spans="1:25">
      <c r="A142" s="190">
        <v>135</v>
      </c>
      <c r="B142" s="193">
        <v>42.55</v>
      </c>
      <c r="C142" s="193">
        <v>25.36</v>
      </c>
      <c r="F142" s="193">
        <v>25.53</v>
      </c>
      <c r="G142" s="193">
        <v>15.22</v>
      </c>
      <c r="H142" s="193">
        <v>34.04</v>
      </c>
      <c r="I142" s="193">
        <v>20.29</v>
      </c>
      <c r="J142" s="195">
        <v>85.1</v>
      </c>
      <c r="K142" s="195">
        <v>50.72</v>
      </c>
      <c r="L142" s="195"/>
      <c r="M142" s="195"/>
      <c r="N142" s="195">
        <v>51.06</v>
      </c>
      <c r="O142" s="195">
        <v>30.44</v>
      </c>
      <c r="P142" s="195">
        <v>68.08</v>
      </c>
      <c r="Q142" s="195">
        <v>40.58</v>
      </c>
      <c r="R142" s="195"/>
      <c r="T142" s="195"/>
      <c r="V142" s="195"/>
      <c r="W142" s="195"/>
      <c r="X142" s="195"/>
      <c r="Y142" s="195"/>
    </row>
    <row r="143" spans="1:25">
      <c r="A143" s="190">
        <v>136</v>
      </c>
      <c r="B143" s="193">
        <v>42.72</v>
      </c>
      <c r="C143" s="193">
        <v>25.46</v>
      </c>
      <c r="F143" s="193">
        <v>25.63</v>
      </c>
      <c r="G143" s="193">
        <v>15.28</v>
      </c>
      <c r="H143" s="193">
        <v>34.18</v>
      </c>
      <c r="I143" s="193">
        <v>20.37</v>
      </c>
      <c r="J143" s="195">
        <v>85.44</v>
      </c>
      <c r="K143" s="195">
        <v>50.92</v>
      </c>
      <c r="L143" s="195"/>
      <c r="M143" s="195"/>
      <c r="N143" s="195">
        <v>51.26</v>
      </c>
      <c r="O143" s="195">
        <v>30.56</v>
      </c>
      <c r="P143" s="195">
        <v>68.36</v>
      </c>
      <c r="Q143" s="195">
        <v>40.74</v>
      </c>
      <c r="R143" s="195"/>
      <c r="T143" s="195"/>
      <c r="V143" s="195"/>
      <c r="W143" s="195"/>
      <c r="X143" s="195"/>
      <c r="Y143" s="195"/>
    </row>
    <row r="144" spans="1:25">
      <c r="A144" s="190">
        <v>137</v>
      </c>
      <c r="B144" s="193">
        <v>42.9</v>
      </c>
      <c r="C144" s="193">
        <v>25.56</v>
      </c>
      <c r="F144" s="193">
        <v>25.74</v>
      </c>
      <c r="G144" s="193">
        <v>15.34</v>
      </c>
      <c r="H144" s="193">
        <v>34.32</v>
      </c>
      <c r="I144" s="193">
        <v>20.45</v>
      </c>
      <c r="J144" s="195">
        <v>85.8</v>
      </c>
      <c r="K144" s="195">
        <v>51.12</v>
      </c>
      <c r="L144" s="195"/>
      <c r="M144" s="195"/>
      <c r="N144" s="195">
        <v>51.48</v>
      </c>
      <c r="O144" s="195">
        <v>30.68</v>
      </c>
      <c r="P144" s="195">
        <v>68.64</v>
      </c>
      <c r="Q144" s="195">
        <v>40.9</v>
      </c>
      <c r="R144" s="195"/>
      <c r="T144" s="195"/>
      <c r="V144" s="195"/>
      <c r="W144" s="195"/>
      <c r="X144" s="195"/>
      <c r="Y144" s="195"/>
    </row>
    <row r="145" spans="1:25">
      <c r="A145" s="190">
        <v>138</v>
      </c>
      <c r="B145" s="193">
        <v>43.07</v>
      </c>
      <c r="C145" s="193">
        <v>25.66</v>
      </c>
      <c r="F145" s="193">
        <v>25.84</v>
      </c>
      <c r="G145" s="193">
        <v>15.4</v>
      </c>
      <c r="H145" s="193">
        <v>34.46</v>
      </c>
      <c r="I145" s="193">
        <v>20.53</v>
      </c>
      <c r="J145" s="195">
        <v>86.14</v>
      </c>
      <c r="K145" s="195">
        <v>51.32</v>
      </c>
      <c r="L145" s="195"/>
      <c r="M145" s="195"/>
      <c r="N145" s="195">
        <v>51.68</v>
      </c>
      <c r="O145" s="195">
        <v>30.8</v>
      </c>
      <c r="P145" s="195">
        <v>68.92</v>
      </c>
      <c r="Q145" s="195">
        <v>41.06</v>
      </c>
      <c r="R145" s="195"/>
      <c r="T145" s="195"/>
      <c r="V145" s="195"/>
      <c r="W145" s="195"/>
      <c r="X145" s="195"/>
      <c r="Y145" s="195"/>
    </row>
    <row r="146" spans="1:25">
      <c r="A146" s="190">
        <v>139</v>
      </c>
      <c r="B146" s="193">
        <v>43.24</v>
      </c>
      <c r="C146" s="193">
        <v>25.76</v>
      </c>
      <c r="F146" s="193">
        <v>25.94</v>
      </c>
      <c r="G146" s="193">
        <v>15.46</v>
      </c>
      <c r="H146" s="193">
        <v>34.590000000000003</v>
      </c>
      <c r="I146" s="193">
        <v>20.61</v>
      </c>
      <c r="J146" s="195">
        <v>86.48</v>
      </c>
      <c r="K146" s="195">
        <v>51.52</v>
      </c>
      <c r="L146" s="195"/>
      <c r="M146" s="195"/>
      <c r="N146" s="195">
        <v>51.88</v>
      </c>
      <c r="O146" s="195">
        <v>30.92</v>
      </c>
      <c r="P146" s="195">
        <v>69.180000000000007</v>
      </c>
      <c r="Q146" s="195">
        <v>41.22</v>
      </c>
      <c r="R146" s="195"/>
      <c r="T146" s="195"/>
      <c r="V146" s="195"/>
      <c r="W146" s="195"/>
      <c r="X146" s="195"/>
      <c r="Y146" s="195"/>
    </row>
    <row r="147" spans="1:25">
      <c r="A147" s="190">
        <v>140</v>
      </c>
      <c r="B147" s="193">
        <v>43.41</v>
      </c>
      <c r="C147" s="193">
        <v>25.86</v>
      </c>
      <c r="F147" s="193">
        <v>26.05</v>
      </c>
      <c r="G147" s="193">
        <v>15.52</v>
      </c>
      <c r="H147" s="193">
        <v>34.729999999999997</v>
      </c>
      <c r="I147" s="193">
        <v>20.69</v>
      </c>
      <c r="J147" s="195">
        <v>86.82</v>
      </c>
      <c r="K147" s="195">
        <v>51.72</v>
      </c>
      <c r="L147" s="195"/>
      <c r="M147" s="195"/>
      <c r="N147" s="195">
        <v>52.1</v>
      </c>
      <c r="O147" s="195">
        <v>31.04</v>
      </c>
      <c r="P147" s="195">
        <v>69.459999999999994</v>
      </c>
      <c r="Q147" s="195">
        <v>41.38</v>
      </c>
      <c r="R147" s="195"/>
      <c r="T147" s="195"/>
      <c r="V147" s="195"/>
      <c r="W147" s="195"/>
      <c r="X147" s="195"/>
      <c r="Y147" s="195"/>
    </row>
    <row r="148" spans="1:25">
      <c r="A148" s="190">
        <v>141</v>
      </c>
      <c r="B148" s="193">
        <v>43.58</v>
      </c>
      <c r="C148" s="193">
        <v>25.96</v>
      </c>
      <c r="F148" s="193">
        <v>26.15</v>
      </c>
      <c r="G148" s="193">
        <v>15.58</v>
      </c>
      <c r="H148" s="193">
        <v>34.86</v>
      </c>
      <c r="I148" s="193">
        <v>20.77</v>
      </c>
      <c r="J148" s="195">
        <v>87.16</v>
      </c>
      <c r="K148" s="195">
        <v>51.92</v>
      </c>
      <c r="L148" s="195"/>
      <c r="M148" s="195"/>
      <c r="N148" s="195">
        <v>52.3</v>
      </c>
      <c r="O148" s="195">
        <v>31.16</v>
      </c>
      <c r="P148" s="195">
        <v>69.72</v>
      </c>
      <c r="Q148" s="195">
        <v>41.54</v>
      </c>
      <c r="R148" s="195"/>
      <c r="T148" s="195"/>
      <c r="V148" s="195"/>
      <c r="W148" s="195"/>
      <c r="X148" s="195"/>
      <c r="Y148" s="195"/>
    </row>
    <row r="149" spans="1:25">
      <c r="A149" s="190">
        <v>142</v>
      </c>
      <c r="B149" s="193">
        <v>43.75</v>
      </c>
      <c r="C149" s="193">
        <v>26.06</v>
      </c>
      <c r="F149" s="193">
        <v>26.25</v>
      </c>
      <c r="G149" s="193">
        <v>15.64</v>
      </c>
      <c r="H149" s="193">
        <v>35</v>
      </c>
      <c r="I149" s="193">
        <v>20.85</v>
      </c>
      <c r="J149" s="195">
        <v>87.5</v>
      </c>
      <c r="K149" s="195">
        <v>52.12</v>
      </c>
      <c r="L149" s="195"/>
      <c r="M149" s="195"/>
      <c r="N149" s="195">
        <v>52.5</v>
      </c>
      <c r="O149" s="195">
        <v>31.28</v>
      </c>
      <c r="P149" s="195">
        <v>70</v>
      </c>
      <c r="Q149" s="195">
        <v>41.7</v>
      </c>
      <c r="R149" s="195"/>
      <c r="T149" s="195"/>
      <c r="V149" s="195"/>
      <c r="W149" s="195"/>
      <c r="X149" s="195"/>
      <c r="Y149" s="195"/>
    </row>
    <row r="150" spans="1:25">
      <c r="A150" s="190">
        <v>143</v>
      </c>
      <c r="B150" s="193">
        <v>43.92</v>
      </c>
      <c r="C150" s="193">
        <v>26.16</v>
      </c>
      <c r="F150" s="193">
        <v>26.35</v>
      </c>
      <c r="G150" s="193">
        <v>15.7</v>
      </c>
      <c r="H150" s="193">
        <v>35.14</v>
      </c>
      <c r="I150" s="193">
        <v>20.93</v>
      </c>
      <c r="J150" s="195">
        <v>87.84</v>
      </c>
      <c r="K150" s="195">
        <v>52.32</v>
      </c>
      <c r="L150" s="195"/>
      <c r="M150" s="195"/>
      <c r="N150" s="195">
        <v>52.7</v>
      </c>
      <c r="O150" s="195">
        <v>31.4</v>
      </c>
      <c r="P150" s="195">
        <v>70.28</v>
      </c>
      <c r="Q150" s="195">
        <v>41.86</v>
      </c>
      <c r="R150" s="195"/>
      <c r="T150" s="195"/>
      <c r="V150" s="195"/>
      <c r="W150" s="195"/>
      <c r="X150" s="195"/>
      <c r="Y150" s="195"/>
    </row>
    <row r="151" spans="1:25">
      <c r="A151" s="190">
        <v>144</v>
      </c>
      <c r="B151" s="193">
        <v>44.09</v>
      </c>
      <c r="C151" s="193">
        <v>26.26</v>
      </c>
      <c r="F151" s="193">
        <v>26.45</v>
      </c>
      <c r="G151" s="193">
        <v>15.76</v>
      </c>
      <c r="H151" s="193">
        <v>35.270000000000003</v>
      </c>
      <c r="I151" s="193">
        <v>21.01</v>
      </c>
      <c r="J151" s="195">
        <v>88.18</v>
      </c>
      <c r="K151" s="195">
        <v>52.52</v>
      </c>
      <c r="L151" s="195"/>
      <c r="M151" s="195"/>
      <c r="N151" s="195">
        <v>52.9</v>
      </c>
      <c r="O151" s="195">
        <v>31.52</v>
      </c>
      <c r="P151" s="195">
        <v>70.540000000000006</v>
      </c>
      <c r="Q151" s="195">
        <v>42.02</v>
      </c>
      <c r="R151" s="195"/>
      <c r="T151" s="195"/>
      <c r="V151" s="195"/>
      <c r="W151" s="195"/>
      <c r="X151" s="195"/>
      <c r="Y151" s="195"/>
    </row>
    <row r="152" spans="1:25">
      <c r="A152" s="190">
        <v>145</v>
      </c>
      <c r="B152" s="193">
        <v>44.26</v>
      </c>
      <c r="C152" s="193">
        <v>26.36</v>
      </c>
      <c r="F152" s="193">
        <v>26.56</v>
      </c>
      <c r="G152" s="193">
        <v>15.82</v>
      </c>
      <c r="H152" s="193">
        <v>35.409999999999997</v>
      </c>
      <c r="I152" s="193">
        <v>21.09</v>
      </c>
      <c r="J152" s="195">
        <v>88.52</v>
      </c>
      <c r="K152" s="195">
        <v>52.72</v>
      </c>
      <c r="L152" s="195"/>
      <c r="M152" s="195"/>
      <c r="N152" s="195">
        <v>53.12</v>
      </c>
      <c r="O152" s="195">
        <v>31.64</v>
      </c>
      <c r="P152" s="195">
        <v>70.819999999999993</v>
      </c>
      <c r="Q152" s="195">
        <v>42.18</v>
      </c>
      <c r="R152" s="195"/>
      <c r="T152" s="195"/>
      <c r="V152" s="195"/>
      <c r="W152" s="195"/>
      <c r="X152" s="195"/>
      <c r="Y152" s="195"/>
    </row>
    <row r="153" spans="1:25">
      <c r="A153" s="190">
        <v>146</v>
      </c>
      <c r="B153" s="193">
        <v>44.43</v>
      </c>
      <c r="C153" s="193">
        <v>26.46</v>
      </c>
      <c r="F153" s="193">
        <v>26.66</v>
      </c>
      <c r="G153" s="193">
        <v>15.88</v>
      </c>
      <c r="H153" s="193">
        <v>35.54</v>
      </c>
      <c r="I153" s="193">
        <v>21.17</v>
      </c>
      <c r="J153" s="195">
        <v>88.86</v>
      </c>
      <c r="K153" s="195">
        <v>52.92</v>
      </c>
      <c r="L153" s="195"/>
      <c r="M153" s="195"/>
      <c r="N153" s="195">
        <v>53.32</v>
      </c>
      <c r="O153" s="195">
        <v>31.76</v>
      </c>
      <c r="P153" s="195">
        <v>71.08</v>
      </c>
      <c r="Q153" s="195">
        <v>42.34</v>
      </c>
      <c r="R153" s="195"/>
      <c r="T153" s="195"/>
      <c r="V153" s="195"/>
      <c r="W153" s="195"/>
      <c r="X153" s="195"/>
      <c r="Y153" s="195"/>
    </row>
    <row r="154" spans="1:25">
      <c r="A154" s="190">
        <v>147</v>
      </c>
      <c r="B154" s="193">
        <v>44.6</v>
      </c>
      <c r="C154" s="193">
        <v>26.56</v>
      </c>
      <c r="F154" s="193">
        <v>26.76</v>
      </c>
      <c r="G154" s="193">
        <v>15.94</v>
      </c>
      <c r="H154" s="193">
        <v>35.68</v>
      </c>
      <c r="I154" s="193">
        <v>21.25</v>
      </c>
      <c r="J154" s="195">
        <v>89.2</v>
      </c>
      <c r="K154" s="195">
        <v>53.12</v>
      </c>
      <c r="L154" s="195"/>
      <c r="M154" s="195"/>
      <c r="N154" s="195">
        <v>53.52</v>
      </c>
      <c r="O154" s="195">
        <v>31.88</v>
      </c>
      <c r="P154" s="195">
        <v>71.36</v>
      </c>
      <c r="Q154" s="195">
        <v>42.5</v>
      </c>
      <c r="R154" s="195"/>
      <c r="T154" s="195"/>
      <c r="V154" s="195"/>
      <c r="W154" s="195"/>
      <c r="X154" s="195"/>
      <c r="Y154" s="195"/>
    </row>
    <row r="155" spans="1:25">
      <c r="A155" s="190">
        <v>148</v>
      </c>
      <c r="B155" s="193">
        <v>44.77</v>
      </c>
      <c r="C155" s="193">
        <v>26.66</v>
      </c>
      <c r="F155" s="193">
        <v>26.86</v>
      </c>
      <c r="G155" s="193">
        <v>16</v>
      </c>
      <c r="H155" s="193">
        <v>35.82</v>
      </c>
      <c r="I155" s="193">
        <v>21.33</v>
      </c>
      <c r="J155" s="195">
        <v>89.54</v>
      </c>
      <c r="K155" s="195">
        <v>53.32</v>
      </c>
      <c r="L155" s="195"/>
      <c r="M155" s="195"/>
      <c r="N155" s="195">
        <v>53.72</v>
      </c>
      <c r="O155" s="195">
        <v>32</v>
      </c>
      <c r="P155" s="195">
        <v>71.64</v>
      </c>
      <c r="Q155" s="195">
        <v>42.66</v>
      </c>
      <c r="R155" s="195"/>
      <c r="T155" s="195"/>
      <c r="V155" s="195"/>
      <c r="W155" s="195"/>
      <c r="X155" s="195"/>
      <c r="Y155" s="195"/>
    </row>
    <row r="156" spans="1:25">
      <c r="A156" s="190">
        <v>149</v>
      </c>
      <c r="B156" s="193">
        <v>44.94</v>
      </c>
      <c r="C156" s="193">
        <v>26.76</v>
      </c>
      <c r="F156" s="193">
        <v>26.96</v>
      </c>
      <c r="G156" s="193">
        <v>16.059999999999999</v>
      </c>
      <c r="H156" s="193">
        <v>35.950000000000003</v>
      </c>
      <c r="I156" s="193">
        <v>21.41</v>
      </c>
      <c r="J156" s="195">
        <v>89.88</v>
      </c>
      <c r="K156" s="195">
        <v>53.52</v>
      </c>
      <c r="L156" s="195"/>
      <c r="M156" s="195"/>
      <c r="N156" s="195">
        <v>53.92</v>
      </c>
      <c r="O156" s="195">
        <v>32.119999999999997</v>
      </c>
      <c r="P156" s="195">
        <v>71.900000000000006</v>
      </c>
      <c r="Q156" s="195">
        <v>42.82</v>
      </c>
      <c r="R156" s="195"/>
      <c r="T156" s="195"/>
      <c r="V156" s="195"/>
      <c r="W156" s="195"/>
      <c r="X156" s="195"/>
      <c r="Y156" s="195"/>
    </row>
    <row r="157" spans="1:25">
      <c r="A157" s="190">
        <v>150</v>
      </c>
      <c r="B157" s="193">
        <v>45.11</v>
      </c>
      <c r="C157" s="193">
        <v>26.86</v>
      </c>
      <c r="F157" s="193">
        <v>27.07</v>
      </c>
      <c r="G157" s="193">
        <v>16.12</v>
      </c>
      <c r="H157" s="193">
        <v>36.090000000000003</v>
      </c>
      <c r="I157" s="193">
        <v>21.49</v>
      </c>
      <c r="J157" s="195">
        <v>90.22</v>
      </c>
      <c r="K157" s="195">
        <v>53.72</v>
      </c>
      <c r="L157" s="195"/>
      <c r="M157" s="195"/>
      <c r="N157" s="195">
        <v>54.14</v>
      </c>
      <c r="O157" s="195">
        <v>32.24</v>
      </c>
      <c r="P157" s="195">
        <v>72.180000000000007</v>
      </c>
      <c r="Q157" s="195">
        <v>42.98</v>
      </c>
      <c r="R157" s="195"/>
      <c r="T157" s="195"/>
      <c r="V157" s="195"/>
      <c r="W157" s="195"/>
      <c r="X157" s="195"/>
      <c r="Y157" s="195"/>
    </row>
    <row r="158" spans="1:25">
      <c r="A158" s="190">
        <v>151</v>
      </c>
      <c r="B158" s="193">
        <v>45.26</v>
      </c>
      <c r="C158" s="193">
        <v>26.94</v>
      </c>
      <c r="F158" s="193">
        <v>27.16</v>
      </c>
      <c r="G158" s="193">
        <v>16.16</v>
      </c>
      <c r="H158" s="193">
        <v>36.21</v>
      </c>
      <c r="I158" s="193">
        <v>21.55</v>
      </c>
      <c r="J158" s="195">
        <v>90.52</v>
      </c>
      <c r="K158" s="195">
        <v>53.88</v>
      </c>
      <c r="L158" s="195"/>
      <c r="M158" s="195"/>
      <c r="N158" s="195">
        <v>54.32</v>
      </c>
      <c r="O158" s="195">
        <v>32.32</v>
      </c>
      <c r="P158" s="195">
        <v>72.42</v>
      </c>
      <c r="Q158" s="195">
        <v>43.1</v>
      </c>
      <c r="R158" s="195"/>
      <c r="T158" s="195"/>
      <c r="V158" s="195"/>
      <c r="W158" s="195"/>
      <c r="X158" s="195"/>
      <c r="Y158" s="195"/>
    </row>
    <row r="159" spans="1:25">
      <c r="A159" s="190">
        <v>152</v>
      </c>
      <c r="B159" s="193">
        <v>45.4</v>
      </c>
      <c r="C159" s="193">
        <v>27.02</v>
      </c>
      <c r="F159" s="193">
        <v>27.24</v>
      </c>
      <c r="G159" s="193">
        <v>16.21</v>
      </c>
      <c r="H159" s="193">
        <v>36.32</v>
      </c>
      <c r="I159" s="193">
        <v>21.62</v>
      </c>
      <c r="J159" s="195">
        <v>90.8</v>
      </c>
      <c r="K159" s="195">
        <v>54.04</v>
      </c>
      <c r="L159" s="195"/>
      <c r="M159" s="195"/>
      <c r="N159" s="195">
        <v>54.48</v>
      </c>
      <c r="O159" s="195">
        <v>32.42</v>
      </c>
      <c r="P159" s="195">
        <v>72.64</v>
      </c>
      <c r="Q159" s="195">
        <v>43.24</v>
      </c>
      <c r="R159" s="195"/>
      <c r="T159" s="195"/>
      <c r="V159" s="195"/>
      <c r="W159" s="195"/>
      <c r="X159" s="195"/>
      <c r="Y159" s="195"/>
    </row>
    <row r="160" spans="1:25">
      <c r="A160" s="190">
        <v>153</v>
      </c>
      <c r="B160" s="193">
        <v>45.54</v>
      </c>
      <c r="C160" s="193">
        <v>27.11</v>
      </c>
      <c r="F160" s="193">
        <v>27.32</v>
      </c>
      <c r="G160" s="193">
        <v>16.27</v>
      </c>
      <c r="H160" s="193">
        <v>36.43</v>
      </c>
      <c r="I160" s="193">
        <v>21.69</v>
      </c>
      <c r="J160" s="195">
        <v>91.08</v>
      </c>
      <c r="K160" s="195">
        <v>54.22</v>
      </c>
      <c r="L160" s="195"/>
      <c r="M160" s="195"/>
      <c r="N160" s="195">
        <v>54.64</v>
      </c>
      <c r="O160" s="195">
        <v>32.54</v>
      </c>
      <c r="P160" s="195">
        <v>72.86</v>
      </c>
      <c r="Q160" s="195">
        <v>43.38</v>
      </c>
      <c r="R160" s="195"/>
      <c r="T160" s="195"/>
      <c r="V160" s="195"/>
      <c r="W160" s="195"/>
      <c r="X160" s="195"/>
      <c r="Y160" s="195"/>
    </row>
    <row r="161" spans="1:25">
      <c r="A161" s="190">
        <v>154</v>
      </c>
      <c r="B161" s="193">
        <v>45.68</v>
      </c>
      <c r="C161" s="193">
        <v>27.19</v>
      </c>
      <c r="F161" s="193">
        <v>27.41</v>
      </c>
      <c r="G161" s="193">
        <v>16.309999999999999</v>
      </c>
      <c r="H161" s="193">
        <v>36.54</v>
      </c>
      <c r="I161" s="193">
        <v>21.75</v>
      </c>
      <c r="J161" s="195">
        <v>91.36</v>
      </c>
      <c r="K161" s="195">
        <v>54.38</v>
      </c>
      <c r="L161" s="195"/>
      <c r="M161" s="195"/>
      <c r="N161" s="195">
        <v>54.82</v>
      </c>
      <c r="O161" s="195">
        <v>32.619999999999997</v>
      </c>
      <c r="P161" s="195">
        <v>73.08</v>
      </c>
      <c r="Q161" s="195">
        <v>43.5</v>
      </c>
      <c r="R161" s="195"/>
      <c r="T161" s="195"/>
      <c r="V161" s="195"/>
      <c r="W161" s="195"/>
      <c r="X161" s="195"/>
      <c r="Y161" s="195"/>
    </row>
    <row r="162" spans="1:25">
      <c r="A162" s="190">
        <v>155</v>
      </c>
      <c r="B162" s="193">
        <v>45.82</v>
      </c>
      <c r="C162" s="193">
        <v>27.27</v>
      </c>
      <c r="F162" s="193">
        <v>27.49</v>
      </c>
      <c r="G162" s="193">
        <v>16.36</v>
      </c>
      <c r="H162" s="193">
        <v>36.659999999999997</v>
      </c>
      <c r="I162" s="193">
        <v>21.82</v>
      </c>
      <c r="J162" s="195">
        <v>91.64</v>
      </c>
      <c r="K162" s="195">
        <v>54.54</v>
      </c>
      <c r="L162" s="195"/>
      <c r="M162" s="195"/>
      <c r="N162" s="195">
        <v>54.98</v>
      </c>
      <c r="O162" s="195">
        <v>32.72</v>
      </c>
      <c r="P162" s="195">
        <v>73.319999999999993</v>
      </c>
      <c r="Q162" s="195">
        <v>43.64</v>
      </c>
      <c r="R162" s="195"/>
      <c r="T162" s="195"/>
      <c r="V162" s="195"/>
      <c r="W162" s="195"/>
      <c r="X162" s="195"/>
      <c r="Y162" s="195"/>
    </row>
    <row r="163" spans="1:25">
      <c r="A163" s="190">
        <v>156</v>
      </c>
      <c r="B163" s="193">
        <v>45.97</v>
      </c>
      <c r="C163" s="193">
        <v>27.36</v>
      </c>
      <c r="F163" s="193">
        <v>27.58</v>
      </c>
      <c r="G163" s="193">
        <v>16.420000000000002</v>
      </c>
      <c r="H163" s="193">
        <v>36.78</v>
      </c>
      <c r="I163" s="193">
        <v>21.89</v>
      </c>
      <c r="J163" s="195">
        <v>91.94</v>
      </c>
      <c r="K163" s="195">
        <v>54.72</v>
      </c>
      <c r="L163" s="195"/>
      <c r="M163" s="195"/>
      <c r="N163" s="195">
        <v>55.16</v>
      </c>
      <c r="O163" s="195">
        <v>32.840000000000003</v>
      </c>
      <c r="P163" s="195">
        <v>73.56</v>
      </c>
      <c r="Q163" s="195">
        <v>43.78</v>
      </c>
      <c r="R163" s="195"/>
      <c r="T163" s="195"/>
      <c r="V163" s="195"/>
      <c r="W163" s="195"/>
      <c r="X163" s="195"/>
      <c r="Y163" s="195"/>
    </row>
    <row r="164" spans="1:25">
      <c r="A164" s="190">
        <v>157</v>
      </c>
      <c r="B164" s="193">
        <v>46.11</v>
      </c>
      <c r="C164" s="193">
        <v>27.44</v>
      </c>
      <c r="F164" s="193">
        <v>27.67</v>
      </c>
      <c r="G164" s="193">
        <v>16.46</v>
      </c>
      <c r="H164" s="193">
        <v>36.89</v>
      </c>
      <c r="I164" s="193">
        <v>21.95</v>
      </c>
      <c r="J164" s="195">
        <v>92.22</v>
      </c>
      <c r="K164" s="195">
        <v>54.88</v>
      </c>
      <c r="L164" s="195"/>
      <c r="M164" s="195"/>
      <c r="N164" s="195">
        <v>55.34</v>
      </c>
      <c r="O164" s="195">
        <v>32.92</v>
      </c>
      <c r="P164" s="195">
        <v>73.78</v>
      </c>
      <c r="Q164" s="195">
        <v>43.9</v>
      </c>
      <c r="R164" s="195"/>
      <c r="T164" s="195"/>
      <c r="V164" s="195"/>
      <c r="W164" s="195"/>
      <c r="X164" s="195"/>
      <c r="Y164" s="195"/>
    </row>
    <row r="165" spans="1:25">
      <c r="A165" s="190">
        <v>158</v>
      </c>
      <c r="B165" s="193">
        <v>46.25</v>
      </c>
      <c r="C165" s="193">
        <v>27.52</v>
      </c>
      <c r="F165" s="193">
        <v>27.75</v>
      </c>
      <c r="G165" s="193">
        <v>16.510000000000002</v>
      </c>
      <c r="H165" s="193">
        <v>37</v>
      </c>
      <c r="I165" s="193">
        <v>22.02</v>
      </c>
      <c r="J165" s="195">
        <v>92.5</v>
      </c>
      <c r="K165" s="195">
        <v>55.04</v>
      </c>
      <c r="L165" s="195"/>
      <c r="M165" s="195"/>
      <c r="N165" s="195">
        <v>55.5</v>
      </c>
      <c r="O165" s="195">
        <v>33.020000000000003</v>
      </c>
      <c r="P165" s="195">
        <v>74</v>
      </c>
      <c r="Q165" s="195">
        <v>44.04</v>
      </c>
      <c r="R165" s="195"/>
      <c r="T165" s="195"/>
      <c r="V165" s="195"/>
      <c r="W165" s="195"/>
      <c r="X165" s="195"/>
      <c r="Y165" s="195"/>
    </row>
    <row r="166" spans="1:25">
      <c r="A166" s="190">
        <v>159</v>
      </c>
      <c r="B166" s="193">
        <v>46.39</v>
      </c>
      <c r="C166" s="193">
        <v>27.61</v>
      </c>
      <c r="F166" s="193">
        <v>27.83</v>
      </c>
      <c r="G166" s="193">
        <v>16.57</v>
      </c>
      <c r="H166" s="193">
        <v>37.11</v>
      </c>
      <c r="I166" s="193">
        <v>22.09</v>
      </c>
      <c r="J166" s="195">
        <v>92.78</v>
      </c>
      <c r="K166" s="195">
        <v>55.22</v>
      </c>
      <c r="L166" s="195"/>
      <c r="M166" s="195"/>
      <c r="N166" s="195">
        <v>55.66</v>
      </c>
      <c r="O166" s="195">
        <v>33.14</v>
      </c>
      <c r="P166" s="195">
        <v>74.22</v>
      </c>
      <c r="Q166" s="195">
        <v>44.18</v>
      </c>
      <c r="R166" s="195"/>
      <c r="T166" s="195"/>
      <c r="V166" s="195"/>
      <c r="W166" s="195"/>
      <c r="X166" s="195"/>
      <c r="Y166" s="195"/>
    </row>
    <row r="167" spans="1:25">
      <c r="A167" s="190">
        <v>160</v>
      </c>
      <c r="B167" s="193">
        <v>46.53</v>
      </c>
      <c r="C167" s="193">
        <v>27.69</v>
      </c>
      <c r="F167" s="193">
        <v>27.92</v>
      </c>
      <c r="G167" s="193">
        <v>16.61</v>
      </c>
      <c r="H167" s="193">
        <v>37.22</v>
      </c>
      <c r="I167" s="193">
        <v>22.15</v>
      </c>
      <c r="J167" s="195">
        <v>93.06</v>
      </c>
      <c r="K167" s="195">
        <v>55.38</v>
      </c>
      <c r="L167" s="195"/>
      <c r="M167" s="195"/>
      <c r="N167" s="195">
        <v>55.84</v>
      </c>
      <c r="O167" s="195">
        <v>33.22</v>
      </c>
      <c r="P167" s="195">
        <v>74.44</v>
      </c>
      <c r="Q167" s="195">
        <v>44.3</v>
      </c>
      <c r="R167" s="195"/>
      <c r="T167" s="195"/>
      <c r="V167" s="195"/>
      <c r="W167" s="195"/>
      <c r="X167" s="195"/>
      <c r="Y167" s="195"/>
    </row>
    <row r="168" spans="1:25">
      <c r="A168" s="190">
        <v>161</v>
      </c>
      <c r="B168" s="193">
        <v>46.68</v>
      </c>
      <c r="C168" s="193">
        <v>27.77</v>
      </c>
      <c r="F168" s="193">
        <v>28.01</v>
      </c>
      <c r="G168" s="193">
        <v>16.66</v>
      </c>
      <c r="H168" s="193">
        <v>37.340000000000003</v>
      </c>
      <c r="I168" s="193">
        <v>22.22</v>
      </c>
      <c r="J168" s="195">
        <v>93.36</v>
      </c>
      <c r="K168" s="195">
        <v>55.54</v>
      </c>
      <c r="L168" s="195"/>
      <c r="M168" s="195"/>
      <c r="N168" s="195">
        <v>56.02</v>
      </c>
      <c r="O168" s="195">
        <v>33.32</v>
      </c>
      <c r="P168" s="195">
        <v>74.680000000000007</v>
      </c>
      <c r="Q168" s="195">
        <v>44.44</v>
      </c>
      <c r="R168" s="195"/>
      <c r="T168" s="195"/>
      <c r="V168" s="195"/>
      <c r="W168" s="195"/>
      <c r="X168" s="195"/>
      <c r="Y168" s="195"/>
    </row>
    <row r="169" spans="1:25">
      <c r="A169" s="190">
        <v>162</v>
      </c>
      <c r="B169" s="193">
        <v>46.82</v>
      </c>
      <c r="C169" s="193">
        <v>27.86</v>
      </c>
      <c r="F169" s="193">
        <v>28.09</v>
      </c>
      <c r="G169" s="193">
        <v>16.72</v>
      </c>
      <c r="H169" s="193">
        <v>37.46</v>
      </c>
      <c r="I169" s="193">
        <v>22.29</v>
      </c>
      <c r="J169" s="195">
        <v>93.64</v>
      </c>
      <c r="K169" s="195">
        <v>55.72</v>
      </c>
      <c r="L169" s="195"/>
      <c r="M169" s="195"/>
      <c r="N169" s="195">
        <v>56.18</v>
      </c>
      <c r="O169" s="195">
        <v>33.44</v>
      </c>
      <c r="P169" s="195">
        <v>74.92</v>
      </c>
      <c r="Q169" s="195">
        <v>44.58</v>
      </c>
      <c r="R169" s="195"/>
      <c r="T169" s="195"/>
      <c r="V169" s="195"/>
      <c r="W169" s="195"/>
      <c r="X169" s="195"/>
      <c r="Y169" s="195"/>
    </row>
    <row r="170" spans="1:25">
      <c r="A170" s="190">
        <v>163</v>
      </c>
      <c r="B170" s="193">
        <v>46.96</v>
      </c>
      <c r="C170" s="193">
        <v>27.94</v>
      </c>
      <c r="F170" s="193">
        <v>28.18</v>
      </c>
      <c r="G170" s="193">
        <v>16.760000000000002</v>
      </c>
      <c r="H170" s="193">
        <v>37.57</v>
      </c>
      <c r="I170" s="193">
        <v>22.35</v>
      </c>
      <c r="J170" s="195">
        <v>93.92</v>
      </c>
      <c r="K170" s="195">
        <v>55.88</v>
      </c>
      <c r="L170" s="195"/>
      <c r="M170" s="195"/>
      <c r="N170" s="195">
        <v>56.36</v>
      </c>
      <c r="O170" s="195">
        <v>33.520000000000003</v>
      </c>
      <c r="P170" s="195">
        <v>75.14</v>
      </c>
      <c r="Q170" s="195">
        <v>44.7</v>
      </c>
      <c r="R170" s="195"/>
      <c r="T170" s="195"/>
      <c r="V170" s="195"/>
      <c r="W170" s="195"/>
      <c r="X170" s="195"/>
      <c r="Y170" s="195"/>
    </row>
    <row r="171" spans="1:25">
      <c r="A171" s="190">
        <v>164</v>
      </c>
      <c r="B171" s="193">
        <v>47.1</v>
      </c>
      <c r="C171" s="193">
        <v>28.02</v>
      </c>
      <c r="F171" s="193">
        <v>28.26</v>
      </c>
      <c r="G171" s="193">
        <v>16.809999999999999</v>
      </c>
      <c r="H171" s="193">
        <v>37.68</v>
      </c>
      <c r="I171" s="193">
        <v>22.42</v>
      </c>
      <c r="J171" s="195">
        <v>94.2</v>
      </c>
      <c r="K171" s="195">
        <v>56.04</v>
      </c>
      <c r="L171" s="195"/>
      <c r="M171" s="195"/>
      <c r="N171" s="195">
        <v>56.52</v>
      </c>
      <c r="O171" s="195">
        <v>33.619999999999997</v>
      </c>
      <c r="P171" s="195">
        <v>75.36</v>
      </c>
      <c r="Q171" s="195">
        <v>44.84</v>
      </c>
      <c r="R171" s="195"/>
      <c r="T171" s="195"/>
      <c r="V171" s="195"/>
      <c r="W171" s="195"/>
      <c r="X171" s="195"/>
      <c r="Y171" s="195"/>
    </row>
    <row r="172" spans="1:25">
      <c r="A172" s="190">
        <v>165</v>
      </c>
      <c r="B172" s="193">
        <v>47.25</v>
      </c>
      <c r="C172" s="193">
        <v>28.11</v>
      </c>
      <c r="F172" s="193">
        <v>28.35</v>
      </c>
      <c r="G172" s="193">
        <v>16.87</v>
      </c>
      <c r="H172" s="193">
        <v>37.799999999999997</v>
      </c>
      <c r="I172" s="193">
        <v>22.49</v>
      </c>
      <c r="J172" s="195">
        <v>94.5</v>
      </c>
      <c r="K172" s="195">
        <v>56.22</v>
      </c>
      <c r="L172" s="195"/>
      <c r="M172" s="195"/>
      <c r="N172" s="195">
        <v>56.7</v>
      </c>
      <c r="O172" s="195">
        <v>33.74</v>
      </c>
      <c r="P172" s="195">
        <v>75.599999999999994</v>
      </c>
      <c r="Q172" s="195">
        <v>44.98</v>
      </c>
      <c r="R172" s="195"/>
      <c r="T172" s="195"/>
      <c r="V172" s="195"/>
      <c r="W172" s="195"/>
      <c r="X172" s="195"/>
      <c r="Y172" s="195"/>
    </row>
    <row r="173" spans="1:25">
      <c r="A173" s="190">
        <v>166</v>
      </c>
      <c r="B173" s="193">
        <v>47.39</v>
      </c>
      <c r="C173" s="193">
        <v>28.19</v>
      </c>
      <c r="F173" s="193">
        <v>28.43</v>
      </c>
      <c r="G173" s="193">
        <v>16.91</v>
      </c>
      <c r="H173" s="193">
        <v>37.909999999999997</v>
      </c>
      <c r="I173" s="193">
        <v>22.55</v>
      </c>
      <c r="J173" s="195">
        <v>94.78</v>
      </c>
      <c r="K173" s="195">
        <v>56.38</v>
      </c>
      <c r="L173" s="195"/>
      <c r="M173" s="195"/>
      <c r="N173" s="195">
        <v>56.86</v>
      </c>
      <c r="O173" s="195">
        <v>33.82</v>
      </c>
      <c r="P173" s="195">
        <v>75.819999999999993</v>
      </c>
      <c r="Q173" s="195">
        <v>45.1</v>
      </c>
      <c r="R173" s="195"/>
      <c r="T173" s="195"/>
      <c r="V173" s="195"/>
      <c r="W173" s="195"/>
      <c r="X173" s="195"/>
      <c r="Y173" s="195"/>
    </row>
    <row r="174" spans="1:25">
      <c r="A174" s="190">
        <v>167</v>
      </c>
      <c r="B174" s="193">
        <v>47.53</v>
      </c>
      <c r="C174" s="193">
        <v>28.27</v>
      </c>
      <c r="F174" s="193">
        <v>28.52</v>
      </c>
      <c r="G174" s="193">
        <v>16.96</v>
      </c>
      <c r="H174" s="193">
        <v>38.020000000000003</v>
      </c>
      <c r="I174" s="193">
        <v>22.62</v>
      </c>
      <c r="J174" s="195">
        <v>95.06</v>
      </c>
      <c r="K174" s="195">
        <v>56.54</v>
      </c>
      <c r="L174" s="195"/>
      <c r="M174" s="195"/>
      <c r="N174" s="195">
        <v>57.04</v>
      </c>
      <c r="O174" s="195">
        <v>33.92</v>
      </c>
      <c r="P174" s="195">
        <v>76.040000000000006</v>
      </c>
      <c r="Q174" s="195">
        <v>45.24</v>
      </c>
      <c r="R174" s="195"/>
      <c r="T174" s="195"/>
      <c r="V174" s="195"/>
      <c r="W174" s="195"/>
      <c r="X174" s="195"/>
      <c r="Y174" s="195"/>
    </row>
    <row r="175" spans="1:25">
      <c r="A175" s="190">
        <v>168</v>
      </c>
      <c r="B175" s="193">
        <v>47.67</v>
      </c>
      <c r="C175" s="193">
        <v>28.35</v>
      </c>
      <c r="F175" s="193">
        <v>28.6</v>
      </c>
      <c r="G175" s="193">
        <v>17.010000000000002</v>
      </c>
      <c r="H175" s="193">
        <v>38.14</v>
      </c>
      <c r="I175" s="193">
        <v>22.68</v>
      </c>
      <c r="J175" s="195">
        <v>95.34</v>
      </c>
      <c r="K175" s="195">
        <v>56.7</v>
      </c>
      <c r="L175" s="195"/>
      <c r="M175" s="195"/>
      <c r="N175" s="195">
        <v>57.2</v>
      </c>
      <c r="O175" s="195">
        <v>34.020000000000003</v>
      </c>
      <c r="P175" s="195">
        <v>76.28</v>
      </c>
      <c r="Q175" s="195">
        <v>45.36</v>
      </c>
      <c r="R175" s="195"/>
      <c r="T175" s="195"/>
      <c r="V175" s="195"/>
      <c r="W175" s="195"/>
      <c r="X175" s="195"/>
      <c r="Y175" s="195"/>
    </row>
    <row r="176" spans="1:25">
      <c r="A176" s="190">
        <v>169</v>
      </c>
      <c r="B176" s="193">
        <v>47.81</v>
      </c>
      <c r="C176" s="193">
        <v>28.44</v>
      </c>
      <c r="F176" s="193">
        <v>28.69</v>
      </c>
      <c r="G176" s="193">
        <v>17.059999999999999</v>
      </c>
      <c r="H176" s="193">
        <v>38.25</v>
      </c>
      <c r="I176" s="193">
        <v>22.75</v>
      </c>
      <c r="J176" s="195">
        <v>95.62</v>
      </c>
      <c r="K176" s="195">
        <v>56.88</v>
      </c>
      <c r="L176" s="195"/>
      <c r="M176" s="195"/>
      <c r="N176" s="195">
        <v>57.38</v>
      </c>
      <c r="O176" s="195">
        <v>34.119999999999997</v>
      </c>
      <c r="P176" s="195">
        <v>76.5</v>
      </c>
      <c r="Q176" s="195">
        <v>45.5</v>
      </c>
      <c r="R176" s="195"/>
      <c r="T176" s="195"/>
      <c r="V176" s="195"/>
      <c r="W176" s="195"/>
      <c r="X176" s="195"/>
      <c r="Y176" s="195"/>
    </row>
    <row r="177" spans="1:25">
      <c r="A177" s="190">
        <v>170</v>
      </c>
      <c r="B177" s="193">
        <v>47.96</v>
      </c>
      <c r="C177" s="193">
        <v>28.52</v>
      </c>
      <c r="F177" s="193">
        <v>28.78</v>
      </c>
      <c r="G177" s="193">
        <v>17.11</v>
      </c>
      <c r="H177" s="193">
        <v>38.369999999999997</v>
      </c>
      <c r="I177" s="193">
        <v>22.82</v>
      </c>
      <c r="J177" s="195">
        <v>95.92</v>
      </c>
      <c r="K177" s="195">
        <v>57.04</v>
      </c>
      <c r="L177" s="195"/>
      <c r="M177" s="195"/>
      <c r="N177" s="195">
        <v>57.56</v>
      </c>
      <c r="O177" s="195">
        <v>34.22</v>
      </c>
      <c r="P177" s="195">
        <v>76.739999999999995</v>
      </c>
      <c r="Q177" s="195">
        <v>45.64</v>
      </c>
      <c r="R177" s="195"/>
      <c r="T177" s="195"/>
      <c r="V177" s="195"/>
      <c r="W177" s="195"/>
      <c r="X177" s="195"/>
      <c r="Y177" s="195"/>
    </row>
    <row r="178" spans="1:25">
      <c r="A178" s="190">
        <v>171</v>
      </c>
      <c r="B178" s="193">
        <v>48.1</v>
      </c>
      <c r="C178" s="193">
        <v>28.6</v>
      </c>
      <c r="F178" s="193">
        <v>28.86</v>
      </c>
      <c r="G178" s="193">
        <v>17.16</v>
      </c>
      <c r="H178" s="193">
        <v>38.479999999999997</v>
      </c>
      <c r="I178" s="193">
        <v>22.88</v>
      </c>
      <c r="J178" s="195">
        <v>96.2</v>
      </c>
      <c r="K178" s="195">
        <v>57.2</v>
      </c>
      <c r="L178" s="195"/>
      <c r="M178" s="195"/>
      <c r="N178" s="195">
        <v>57.72</v>
      </c>
      <c r="O178" s="195">
        <v>34.32</v>
      </c>
      <c r="P178" s="195">
        <v>76.959999999999994</v>
      </c>
      <c r="Q178" s="195">
        <v>45.76</v>
      </c>
      <c r="R178" s="195"/>
      <c r="T178" s="195"/>
      <c r="V178" s="195"/>
      <c r="W178" s="195"/>
      <c r="X178" s="195"/>
      <c r="Y178" s="195"/>
    </row>
    <row r="179" spans="1:25">
      <c r="A179" s="190">
        <v>172</v>
      </c>
      <c r="B179" s="193">
        <v>48.24</v>
      </c>
      <c r="C179" s="193">
        <v>28.69</v>
      </c>
      <c r="F179" s="193">
        <v>28.94</v>
      </c>
      <c r="G179" s="193">
        <v>17.21</v>
      </c>
      <c r="H179" s="193">
        <v>38.590000000000003</v>
      </c>
      <c r="I179" s="193">
        <v>22.95</v>
      </c>
      <c r="J179" s="195">
        <v>96.48</v>
      </c>
      <c r="K179" s="195">
        <v>57.38</v>
      </c>
      <c r="L179" s="195"/>
      <c r="M179" s="195"/>
      <c r="N179" s="195">
        <v>57.88</v>
      </c>
      <c r="O179" s="195">
        <v>34.42</v>
      </c>
      <c r="P179" s="195">
        <v>77.180000000000007</v>
      </c>
      <c r="Q179" s="195">
        <v>45.9</v>
      </c>
      <c r="R179" s="195"/>
      <c r="T179" s="195"/>
      <c r="V179" s="195"/>
      <c r="W179" s="195"/>
      <c r="X179" s="195"/>
      <c r="Y179" s="195"/>
    </row>
    <row r="180" spans="1:25">
      <c r="A180" s="190">
        <v>173</v>
      </c>
      <c r="B180" s="193">
        <v>48.38</v>
      </c>
      <c r="C180" s="193">
        <v>28.77</v>
      </c>
      <c r="F180" s="193">
        <v>29.03</v>
      </c>
      <c r="G180" s="193">
        <v>17.260000000000002</v>
      </c>
      <c r="H180" s="193">
        <v>38.700000000000003</v>
      </c>
      <c r="I180" s="193">
        <v>23.02</v>
      </c>
      <c r="J180" s="195">
        <v>96.76</v>
      </c>
      <c r="K180" s="195">
        <v>57.54</v>
      </c>
      <c r="L180" s="195"/>
      <c r="M180" s="195"/>
      <c r="N180" s="195">
        <v>58.06</v>
      </c>
      <c r="O180" s="195">
        <v>34.520000000000003</v>
      </c>
      <c r="P180" s="195">
        <v>77.400000000000006</v>
      </c>
      <c r="Q180" s="195">
        <v>46.04</v>
      </c>
      <c r="R180" s="195"/>
      <c r="T180" s="195"/>
      <c r="V180" s="195"/>
      <c r="W180" s="195"/>
      <c r="X180" s="195"/>
      <c r="Y180" s="195"/>
    </row>
    <row r="181" spans="1:25">
      <c r="A181" s="190">
        <v>174</v>
      </c>
      <c r="B181" s="193">
        <v>48.53</v>
      </c>
      <c r="C181" s="193">
        <v>28.85</v>
      </c>
      <c r="F181" s="193">
        <v>29.12</v>
      </c>
      <c r="G181" s="193">
        <v>17.309999999999999</v>
      </c>
      <c r="H181" s="193">
        <v>38.82</v>
      </c>
      <c r="I181" s="193">
        <v>23.08</v>
      </c>
      <c r="J181" s="195">
        <v>97.06</v>
      </c>
      <c r="K181" s="195">
        <v>57.7</v>
      </c>
      <c r="L181" s="195"/>
      <c r="M181" s="195"/>
      <c r="N181" s="195">
        <v>58.24</v>
      </c>
      <c r="O181" s="195">
        <v>34.619999999999997</v>
      </c>
      <c r="P181" s="195">
        <v>77.64</v>
      </c>
      <c r="Q181" s="195">
        <v>46.16</v>
      </c>
      <c r="R181" s="195"/>
      <c r="T181" s="195"/>
      <c r="V181" s="195"/>
      <c r="W181" s="195"/>
      <c r="X181" s="195"/>
      <c r="Y181" s="195"/>
    </row>
    <row r="182" spans="1:25">
      <c r="A182" s="190">
        <v>175</v>
      </c>
      <c r="B182" s="193">
        <v>48.67</v>
      </c>
      <c r="C182" s="193">
        <v>28.94</v>
      </c>
      <c r="F182" s="193">
        <v>29.2</v>
      </c>
      <c r="G182" s="193">
        <v>17.36</v>
      </c>
      <c r="H182" s="193">
        <v>38.94</v>
      </c>
      <c r="I182" s="193">
        <v>23.15</v>
      </c>
      <c r="J182" s="195">
        <v>97.34</v>
      </c>
      <c r="K182" s="195">
        <v>57.88</v>
      </c>
      <c r="L182" s="195"/>
      <c r="M182" s="195"/>
      <c r="N182" s="195">
        <v>58.4</v>
      </c>
      <c r="O182" s="195">
        <v>34.72</v>
      </c>
      <c r="P182" s="195">
        <v>77.88</v>
      </c>
      <c r="Q182" s="195">
        <v>46.3</v>
      </c>
      <c r="R182" s="195"/>
      <c r="T182" s="195"/>
      <c r="V182" s="195"/>
      <c r="W182" s="195"/>
      <c r="X182" s="195"/>
      <c r="Y182" s="195"/>
    </row>
    <row r="183" spans="1:25">
      <c r="A183" s="190">
        <v>176</v>
      </c>
      <c r="B183" s="193">
        <v>48.81</v>
      </c>
      <c r="C183" s="193">
        <v>29.02</v>
      </c>
      <c r="F183" s="193">
        <v>29.29</v>
      </c>
      <c r="G183" s="193">
        <v>17.41</v>
      </c>
      <c r="H183" s="193">
        <v>39.049999999999997</v>
      </c>
      <c r="I183" s="193">
        <v>23.22</v>
      </c>
      <c r="J183" s="195">
        <v>97.62</v>
      </c>
      <c r="K183" s="195">
        <v>58.04</v>
      </c>
      <c r="L183" s="195"/>
      <c r="M183" s="195"/>
      <c r="N183" s="195">
        <v>58.58</v>
      </c>
      <c r="O183" s="195">
        <v>34.82</v>
      </c>
      <c r="P183" s="195">
        <v>78.099999999999994</v>
      </c>
      <c r="Q183" s="195">
        <v>46.44</v>
      </c>
      <c r="R183" s="195"/>
      <c r="T183" s="195"/>
      <c r="V183" s="195"/>
      <c r="W183" s="195"/>
      <c r="X183" s="195"/>
      <c r="Y183" s="195"/>
    </row>
    <row r="184" spans="1:25">
      <c r="A184" s="190">
        <v>177</v>
      </c>
      <c r="B184" s="193">
        <v>48.95</v>
      </c>
      <c r="C184" s="193">
        <v>29.1</v>
      </c>
      <c r="F184" s="193">
        <v>29.37</v>
      </c>
      <c r="G184" s="193">
        <v>17.46</v>
      </c>
      <c r="H184" s="193">
        <v>39.159999999999997</v>
      </c>
      <c r="I184" s="193">
        <v>23.28</v>
      </c>
      <c r="J184" s="195">
        <v>97.9</v>
      </c>
      <c r="K184" s="195">
        <v>58.2</v>
      </c>
      <c r="L184" s="195"/>
      <c r="M184" s="195"/>
      <c r="N184" s="195">
        <v>58.74</v>
      </c>
      <c r="O184" s="195">
        <v>34.92</v>
      </c>
      <c r="P184" s="195">
        <v>78.319999999999993</v>
      </c>
      <c r="Q184" s="195">
        <v>46.56</v>
      </c>
      <c r="R184" s="195"/>
      <c r="T184" s="195"/>
      <c r="V184" s="195"/>
      <c r="W184" s="195"/>
      <c r="X184" s="195"/>
      <c r="Y184" s="195"/>
    </row>
    <row r="185" spans="1:25">
      <c r="A185" s="190">
        <v>178</v>
      </c>
      <c r="B185" s="193">
        <v>49.09</v>
      </c>
      <c r="C185" s="193">
        <v>29.19</v>
      </c>
      <c r="F185" s="193">
        <v>29.45</v>
      </c>
      <c r="G185" s="193">
        <v>17.510000000000002</v>
      </c>
      <c r="H185" s="193">
        <v>39.270000000000003</v>
      </c>
      <c r="I185" s="193">
        <v>23.35</v>
      </c>
      <c r="J185" s="195">
        <v>98.18</v>
      </c>
      <c r="K185" s="195">
        <v>58.38</v>
      </c>
      <c r="L185" s="195"/>
      <c r="M185" s="195"/>
      <c r="N185" s="195">
        <v>58.9</v>
      </c>
      <c r="O185" s="195">
        <v>35.020000000000003</v>
      </c>
      <c r="P185" s="195">
        <v>78.540000000000006</v>
      </c>
      <c r="Q185" s="195">
        <v>46.7</v>
      </c>
      <c r="R185" s="195"/>
      <c r="T185" s="195"/>
      <c r="V185" s="195"/>
      <c r="W185" s="195"/>
      <c r="X185" s="195"/>
      <c r="Y185" s="195"/>
    </row>
    <row r="186" spans="1:25">
      <c r="A186" s="190">
        <v>179</v>
      </c>
      <c r="B186" s="193">
        <v>49.24</v>
      </c>
      <c r="C186" s="193">
        <v>29.27</v>
      </c>
      <c r="F186" s="193">
        <v>29.54</v>
      </c>
      <c r="G186" s="193">
        <v>17.559999999999999</v>
      </c>
      <c r="H186" s="193">
        <v>39.39</v>
      </c>
      <c r="I186" s="193">
        <v>23.42</v>
      </c>
      <c r="J186" s="195">
        <v>98.48</v>
      </c>
      <c r="K186" s="195">
        <v>58.54</v>
      </c>
      <c r="L186" s="195"/>
      <c r="M186" s="195"/>
      <c r="N186" s="195">
        <v>59.08</v>
      </c>
      <c r="O186" s="195">
        <v>35.119999999999997</v>
      </c>
      <c r="P186" s="195">
        <v>78.78</v>
      </c>
      <c r="Q186" s="195">
        <v>46.84</v>
      </c>
      <c r="R186" s="195"/>
      <c r="T186" s="195"/>
      <c r="V186" s="195"/>
      <c r="W186" s="195"/>
      <c r="X186" s="195"/>
      <c r="Y186" s="195"/>
    </row>
    <row r="187" spans="1:25">
      <c r="A187" s="190">
        <v>180</v>
      </c>
      <c r="B187" s="193">
        <v>49.38</v>
      </c>
      <c r="C187" s="193">
        <v>29.35</v>
      </c>
      <c r="F187" s="193">
        <v>29.63</v>
      </c>
      <c r="G187" s="193">
        <v>17.61</v>
      </c>
      <c r="H187" s="193">
        <v>39.5</v>
      </c>
      <c r="I187" s="193">
        <v>23.48</v>
      </c>
      <c r="J187" s="195">
        <v>98.76</v>
      </c>
      <c r="K187" s="195">
        <v>58.7</v>
      </c>
      <c r="L187" s="195"/>
      <c r="M187" s="195"/>
      <c r="N187" s="195">
        <v>59.26</v>
      </c>
      <c r="O187" s="195">
        <v>35.22</v>
      </c>
      <c r="P187" s="195">
        <v>79</v>
      </c>
      <c r="Q187" s="195">
        <v>46.96</v>
      </c>
      <c r="R187" s="195"/>
      <c r="T187" s="195"/>
      <c r="V187" s="195"/>
      <c r="W187" s="195"/>
      <c r="X187" s="195"/>
      <c r="Y187" s="195"/>
    </row>
    <row r="188" spans="1:25">
      <c r="A188" s="190">
        <v>181</v>
      </c>
      <c r="B188" s="193">
        <v>49.52</v>
      </c>
      <c r="C188" s="193">
        <v>29.44</v>
      </c>
      <c r="F188" s="193">
        <v>29.71</v>
      </c>
      <c r="G188" s="193">
        <v>17.66</v>
      </c>
      <c r="H188" s="193">
        <v>39.619999999999997</v>
      </c>
      <c r="I188" s="193">
        <v>23.55</v>
      </c>
      <c r="J188" s="195">
        <v>98.76</v>
      </c>
      <c r="K188" s="195">
        <v>58.7</v>
      </c>
      <c r="L188" s="195"/>
      <c r="M188" s="195"/>
      <c r="N188" s="195">
        <v>59.42</v>
      </c>
      <c r="O188" s="195">
        <v>35.32</v>
      </c>
      <c r="P188" s="195">
        <v>79.239999999999995</v>
      </c>
      <c r="Q188" s="195">
        <v>47.1</v>
      </c>
      <c r="R188" s="195"/>
      <c r="T188" s="195"/>
      <c r="V188" s="195"/>
      <c r="W188" s="195"/>
      <c r="X188" s="195"/>
      <c r="Y188" s="195"/>
    </row>
    <row r="189" spans="1:25">
      <c r="A189" s="190">
        <v>182</v>
      </c>
      <c r="B189" s="193">
        <v>49.66</v>
      </c>
      <c r="C189" s="193">
        <v>29.52</v>
      </c>
      <c r="F189" s="193">
        <v>29.8</v>
      </c>
      <c r="G189" s="193">
        <v>17.71</v>
      </c>
      <c r="H189" s="193">
        <v>39.729999999999997</v>
      </c>
      <c r="I189" s="193">
        <v>23.62</v>
      </c>
      <c r="J189" s="195">
        <v>98.76</v>
      </c>
      <c r="K189" s="195">
        <v>58.7</v>
      </c>
      <c r="L189" s="195"/>
      <c r="M189" s="195"/>
      <c r="N189" s="195">
        <v>59.6</v>
      </c>
      <c r="O189" s="195">
        <v>35.42</v>
      </c>
      <c r="P189" s="195">
        <v>79.459999999999994</v>
      </c>
      <c r="Q189" s="195">
        <v>47.24</v>
      </c>
      <c r="R189" s="195"/>
      <c r="T189" s="195"/>
      <c r="V189" s="195"/>
      <c r="W189" s="195"/>
      <c r="X189" s="195"/>
      <c r="Y189" s="195"/>
    </row>
    <row r="190" spans="1:25">
      <c r="A190" s="190">
        <v>183</v>
      </c>
      <c r="B190" s="193">
        <v>49.8</v>
      </c>
      <c r="C190" s="193">
        <v>29.6</v>
      </c>
      <c r="F190" s="193">
        <v>29.88</v>
      </c>
      <c r="G190" s="193">
        <v>17.760000000000002</v>
      </c>
      <c r="H190" s="193">
        <v>39.840000000000003</v>
      </c>
      <c r="I190" s="193">
        <v>23.68</v>
      </c>
      <c r="J190" s="195">
        <v>98.76</v>
      </c>
      <c r="K190" s="195">
        <v>58.7</v>
      </c>
      <c r="L190" s="195"/>
      <c r="M190" s="195"/>
      <c r="N190" s="195">
        <v>59.76</v>
      </c>
      <c r="O190" s="195">
        <v>35.520000000000003</v>
      </c>
      <c r="P190" s="195">
        <v>79.680000000000007</v>
      </c>
      <c r="Q190" s="195">
        <v>47.36</v>
      </c>
      <c r="R190" s="195"/>
      <c r="T190" s="195"/>
      <c r="V190" s="195"/>
      <c r="W190" s="195"/>
      <c r="X190" s="195"/>
      <c r="Y190" s="195"/>
    </row>
    <row r="191" spans="1:25">
      <c r="A191" s="190">
        <v>184</v>
      </c>
      <c r="B191" s="193">
        <v>49.95</v>
      </c>
      <c r="C191" s="193">
        <v>29.69</v>
      </c>
      <c r="F191" s="193">
        <v>29.97</v>
      </c>
      <c r="G191" s="193">
        <v>17.809999999999999</v>
      </c>
      <c r="H191" s="193">
        <v>39.96</v>
      </c>
      <c r="I191" s="193">
        <v>23.75</v>
      </c>
      <c r="J191" s="195">
        <v>98.76</v>
      </c>
      <c r="K191" s="195">
        <v>58.7</v>
      </c>
      <c r="L191" s="195"/>
      <c r="M191" s="195"/>
      <c r="N191" s="195">
        <v>59.94</v>
      </c>
      <c r="O191" s="195">
        <v>35.619999999999997</v>
      </c>
      <c r="P191" s="195">
        <v>79.92</v>
      </c>
      <c r="Q191" s="195">
        <v>47.5</v>
      </c>
      <c r="R191" s="195"/>
      <c r="T191" s="195"/>
      <c r="V191" s="195"/>
      <c r="W191" s="195"/>
      <c r="X191" s="195"/>
      <c r="Y191" s="195"/>
    </row>
    <row r="192" spans="1:25">
      <c r="A192" s="190">
        <v>185</v>
      </c>
      <c r="B192" s="193">
        <v>50.09</v>
      </c>
      <c r="C192" s="193">
        <v>29.77</v>
      </c>
      <c r="F192" s="193">
        <v>30.05</v>
      </c>
      <c r="G192" s="193">
        <v>17.86</v>
      </c>
      <c r="H192" s="193">
        <v>40.07</v>
      </c>
      <c r="I192" s="193">
        <v>23.82</v>
      </c>
      <c r="J192" s="195">
        <v>98.76</v>
      </c>
      <c r="K192" s="195">
        <v>58.7</v>
      </c>
      <c r="L192" s="195"/>
      <c r="M192" s="195"/>
      <c r="N192" s="195">
        <v>60.1</v>
      </c>
      <c r="O192" s="195">
        <v>35.72</v>
      </c>
      <c r="P192" s="195">
        <v>80.14</v>
      </c>
      <c r="Q192" s="195">
        <v>47.64</v>
      </c>
      <c r="R192" s="195"/>
      <c r="T192" s="195"/>
      <c r="V192" s="195"/>
      <c r="W192" s="195"/>
      <c r="X192" s="195"/>
      <c r="Y192" s="195"/>
    </row>
    <row r="193" spans="1:25">
      <c r="A193" s="190">
        <v>186</v>
      </c>
      <c r="B193" s="193">
        <v>50.23</v>
      </c>
      <c r="C193" s="193">
        <v>29.85</v>
      </c>
      <c r="F193" s="193">
        <v>30.14</v>
      </c>
      <c r="G193" s="193">
        <v>17.91</v>
      </c>
      <c r="H193" s="193">
        <v>40.18</v>
      </c>
      <c r="I193" s="193">
        <v>23.88</v>
      </c>
      <c r="J193" s="195">
        <v>98.76</v>
      </c>
      <c r="K193" s="195">
        <v>58.7</v>
      </c>
      <c r="L193" s="195"/>
      <c r="M193" s="195"/>
      <c r="N193" s="195">
        <v>60.28</v>
      </c>
      <c r="O193" s="195">
        <v>35.82</v>
      </c>
      <c r="P193" s="195">
        <v>80.36</v>
      </c>
      <c r="Q193" s="195">
        <v>47.76</v>
      </c>
      <c r="R193" s="195"/>
      <c r="T193" s="195"/>
      <c r="V193" s="195"/>
      <c r="W193" s="195"/>
      <c r="X193" s="195"/>
      <c r="Y193" s="195"/>
    </row>
    <row r="194" spans="1:25">
      <c r="A194" s="190">
        <v>187</v>
      </c>
      <c r="B194" s="193">
        <v>50.37</v>
      </c>
      <c r="C194" s="193">
        <v>29.94</v>
      </c>
      <c r="F194" s="193">
        <v>30.22</v>
      </c>
      <c r="G194" s="193">
        <v>17.96</v>
      </c>
      <c r="H194" s="193">
        <v>40.299999999999997</v>
      </c>
      <c r="I194" s="193">
        <v>23.95</v>
      </c>
      <c r="J194" s="195">
        <v>98.76</v>
      </c>
      <c r="K194" s="195">
        <v>58.7</v>
      </c>
      <c r="L194" s="195"/>
      <c r="M194" s="195"/>
      <c r="N194" s="195">
        <v>60.44</v>
      </c>
      <c r="O194" s="195">
        <v>35.92</v>
      </c>
      <c r="P194" s="195">
        <v>80.599999999999994</v>
      </c>
      <c r="Q194" s="195">
        <v>47.9</v>
      </c>
      <c r="R194" s="195"/>
      <c r="T194" s="195"/>
      <c r="V194" s="195"/>
      <c r="W194" s="195"/>
      <c r="X194" s="195"/>
      <c r="Y194" s="195"/>
    </row>
    <row r="195" spans="1:25">
      <c r="A195" s="190">
        <v>188</v>
      </c>
      <c r="B195" s="193">
        <v>50.52</v>
      </c>
      <c r="C195" s="193">
        <v>30.02</v>
      </c>
      <c r="F195" s="193">
        <v>30.31</v>
      </c>
      <c r="G195" s="193">
        <v>18.010000000000002</v>
      </c>
      <c r="H195" s="193">
        <v>40.42</v>
      </c>
      <c r="I195" s="193">
        <v>24.02</v>
      </c>
      <c r="J195" s="195">
        <v>98.76</v>
      </c>
      <c r="K195" s="195">
        <v>58.7</v>
      </c>
      <c r="L195" s="195"/>
      <c r="M195" s="195"/>
      <c r="N195" s="195">
        <v>60.62</v>
      </c>
      <c r="O195" s="195">
        <v>36.020000000000003</v>
      </c>
      <c r="P195" s="195">
        <v>80.84</v>
      </c>
      <c r="Q195" s="195">
        <v>48.04</v>
      </c>
      <c r="R195" s="195"/>
      <c r="T195" s="195"/>
      <c r="V195" s="195"/>
      <c r="W195" s="195"/>
      <c r="X195" s="195"/>
      <c r="Y195" s="195"/>
    </row>
    <row r="196" spans="1:25">
      <c r="A196" s="190">
        <v>189</v>
      </c>
      <c r="B196" s="193">
        <v>50.66</v>
      </c>
      <c r="C196" s="193">
        <v>30.1</v>
      </c>
      <c r="F196" s="193">
        <v>30.4</v>
      </c>
      <c r="G196" s="193">
        <v>18.059999999999999</v>
      </c>
      <c r="H196" s="193">
        <v>40.53</v>
      </c>
      <c r="I196" s="193">
        <v>24.08</v>
      </c>
      <c r="J196" s="195">
        <v>98.76</v>
      </c>
      <c r="K196" s="195">
        <v>58.7</v>
      </c>
      <c r="L196" s="195"/>
      <c r="M196" s="195"/>
      <c r="N196" s="195">
        <v>60.8</v>
      </c>
      <c r="O196" s="195">
        <v>36.119999999999997</v>
      </c>
      <c r="P196" s="195">
        <v>81.06</v>
      </c>
      <c r="Q196" s="195">
        <v>48.16</v>
      </c>
      <c r="R196" s="195"/>
      <c r="T196" s="195"/>
      <c r="V196" s="195"/>
      <c r="W196" s="195"/>
      <c r="X196" s="195"/>
      <c r="Y196" s="195"/>
    </row>
    <row r="197" spans="1:25">
      <c r="A197" s="190">
        <v>190</v>
      </c>
      <c r="B197" s="193">
        <v>50.8</v>
      </c>
      <c r="C197" s="193">
        <v>30.19</v>
      </c>
      <c r="F197" s="193">
        <v>30.48</v>
      </c>
      <c r="G197" s="193">
        <v>18.11</v>
      </c>
      <c r="H197" s="193">
        <v>40.64</v>
      </c>
      <c r="I197" s="193">
        <v>24.15</v>
      </c>
      <c r="J197" s="195">
        <v>98.76</v>
      </c>
      <c r="K197" s="195">
        <v>58.7</v>
      </c>
      <c r="L197" s="195"/>
      <c r="M197" s="195"/>
      <c r="N197" s="195">
        <v>60.96</v>
      </c>
      <c r="O197" s="195">
        <v>36.22</v>
      </c>
      <c r="P197" s="195">
        <v>81.28</v>
      </c>
      <c r="Q197" s="195">
        <v>48.3</v>
      </c>
      <c r="R197" s="195"/>
      <c r="T197" s="195"/>
      <c r="V197" s="195"/>
      <c r="W197" s="195"/>
      <c r="X197" s="195"/>
      <c r="Y197" s="195"/>
    </row>
    <row r="198" spans="1:25">
      <c r="A198" s="190">
        <v>191</v>
      </c>
      <c r="B198" s="193">
        <v>50.94</v>
      </c>
      <c r="C198" s="193">
        <v>30.27</v>
      </c>
      <c r="F198" s="193">
        <v>30.56</v>
      </c>
      <c r="G198" s="193">
        <v>18.16</v>
      </c>
      <c r="H198" s="193">
        <v>40.75</v>
      </c>
      <c r="I198" s="193">
        <v>24.22</v>
      </c>
      <c r="J198" s="195">
        <v>98.76</v>
      </c>
      <c r="K198" s="195">
        <v>58.7</v>
      </c>
      <c r="L198" s="195"/>
      <c r="M198" s="195"/>
      <c r="N198" s="195">
        <v>61.12</v>
      </c>
      <c r="O198" s="195">
        <v>36.32</v>
      </c>
      <c r="P198" s="195">
        <v>81.5</v>
      </c>
      <c r="Q198" s="195">
        <v>48.44</v>
      </c>
      <c r="R198" s="195"/>
      <c r="T198" s="195"/>
      <c r="V198" s="195"/>
      <c r="W198" s="195"/>
      <c r="X198" s="195"/>
      <c r="Y198" s="195"/>
    </row>
    <row r="199" spans="1:25">
      <c r="A199" s="190">
        <v>192</v>
      </c>
      <c r="B199" s="193">
        <v>51.08</v>
      </c>
      <c r="C199" s="193">
        <v>30.35</v>
      </c>
      <c r="F199" s="193">
        <v>30.65</v>
      </c>
      <c r="G199" s="193">
        <v>18.21</v>
      </c>
      <c r="H199" s="193">
        <v>40.86</v>
      </c>
      <c r="I199" s="193">
        <v>24.28</v>
      </c>
      <c r="J199" s="195">
        <v>98.76</v>
      </c>
      <c r="K199" s="195">
        <v>58.7</v>
      </c>
      <c r="L199" s="195"/>
      <c r="M199" s="195"/>
      <c r="N199" s="195">
        <v>61.3</v>
      </c>
      <c r="O199" s="195">
        <v>36.42</v>
      </c>
      <c r="P199" s="195">
        <v>81.72</v>
      </c>
      <c r="Q199" s="195">
        <v>48.56</v>
      </c>
      <c r="R199" s="195"/>
      <c r="T199" s="195"/>
      <c r="V199" s="195"/>
      <c r="W199" s="195"/>
      <c r="X199" s="195"/>
      <c r="Y199" s="195"/>
    </row>
    <row r="200" spans="1:25">
      <c r="A200" s="190">
        <v>193</v>
      </c>
      <c r="B200" s="193">
        <v>51.23</v>
      </c>
      <c r="C200" s="193">
        <v>30.44</v>
      </c>
      <c r="F200" s="193">
        <v>30.74</v>
      </c>
      <c r="G200" s="193">
        <v>18.260000000000002</v>
      </c>
      <c r="H200" s="193">
        <v>40.98</v>
      </c>
      <c r="I200" s="193">
        <v>24.35</v>
      </c>
      <c r="J200" s="195">
        <v>98.76</v>
      </c>
      <c r="K200" s="195">
        <v>58.7</v>
      </c>
      <c r="L200" s="195"/>
      <c r="M200" s="195"/>
      <c r="N200" s="195">
        <v>61.48</v>
      </c>
      <c r="O200" s="195">
        <v>36.520000000000003</v>
      </c>
      <c r="P200" s="195">
        <v>81.96</v>
      </c>
      <c r="Q200" s="195">
        <v>48.7</v>
      </c>
      <c r="R200" s="195"/>
      <c r="T200" s="195"/>
      <c r="V200" s="195"/>
      <c r="W200" s="195"/>
      <c r="X200" s="195"/>
      <c r="Y200" s="195"/>
    </row>
    <row r="201" spans="1:25">
      <c r="A201" s="190">
        <v>194</v>
      </c>
      <c r="B201" s="193">
        <v>51.37</v>
      </c>
      <c r="C201" s="193">
        <v>30.52</v>
      </c>
      <c r="F201" s="193">
        <v>30.82</v>
      </c>
      <c r="G201" s="193">
        <v>18.309999999999999</v>
      </c>
      <c r="H201" s="193">
        <v>41.1</v>
      </c>
      <c r="I201" s="193">
        <v>24.42</v>
      </c>
      <c r="J201" s="195">
        <v>98.76</v>
      </c>
      <c r="K201" s="195">
        <v>58.7</v>
      </c>
      <c r="L201" s="195"/>
      <c r="M201" s="195"/>
      <c r="N201" s="195">
        <v>61.64</v>
      </c>
      <c r="O201" s="195">
        <v>36.619999999999997</v>
      </c>
      <c r="P201" s="195">
        <v>82.2</v>
      </c>
      <c r="Q201" s="195">
        <v>48.84</v>
      </c>
      <c r="R201" s="195"/>
      <c r="T201" s="195"/>
      <c r="V201" s="195"/>
      <c r="W201" s="195"/>
      <c r="X201" s="195"/>
      <c r="Y201" s="195"/>
    </row>
    <row r="202" spans="1:25">
      <c r="A202" s="190">
        <v>195</v>
      </c>
      <c r="B202" s="193">
        <v>51.51</v>
      </c>
      <c r="C202" s="193">
        <v>30.6</v>
      </c>
      <c r="F202" s="193">
        <v>30.91</v>
      </c>
      <c r="G202" s="193">
        <v>18.36</v>
      </c>
      <c r="H202" s="193">
        <v>41.21</v>
      </c>
      <c r="I202" s="193">
        <v>24.48</v>
      </c>
      <c r="J202" s="195">
        <v>98.76</v>
      </c>
      <c r="K202" s="195">
        <v>58.7</v>
      </c>
      <c r="L202" s="195"/>
      <c r="M202" s="195"/>
      <c r="N202" s="195">
        <v>61.82</v>
      </c>
      <c r="O202" s="195">
        <v>36.72</v>
      </c>
      <c r="P202" s="195">
        <v>82.42</v>
      </c>
      <c r="Q202" s="195">
        <v>48.96</v>
      </c>
      <c r="R202" s="195"/>
      <c r="T202" s="195"/>
      <c r="V202" s="195"/>
      <c r="W202" s="195"/>
      <c r="X202" s="195"/>
      <c r="Y202" s="195"/>
    </row>
    <row r="203" spans="1:25">
      <c r="A203" s="190">
        <v>196</v>
      </c>
      <c r="B203" s="193">
        <v>51.65</v>
      </c>
      <c r="C203" s="193">
        <v>30.68</v>
      </c>
      <c r="F203" s="193">
        <v>30.99</v>
      </c>
      <c r="G203" s="193">
        <v>18.41</v>
      </c>
      <c r="H203" s="193">
        <v>41.32</v>
      </c>
      <c r="I203" s="193">
        <v>24.54</v>
      </c>
      <c r="J203" s="195">
        <v>98.76</v>
      </c>
      <c r="K203" s="195">
        <v>58.7</v>
      </c>
      <c r="L203" s="195"/>
      <c r="M203" s="195"/>
      <c r="N203" s="195">
        <v>61.98</v>
      </c>
      <c r="O203" s="195">
        <v>36.82</v>
      </c>
      <c r="P203" s="195">
        <v>82.64</v>
      </c>
      <c r="Q203" s="195">
        <v>49.08</v>
      </c>
      <c r="R203" s="195"/>
      <c r="T203" s="195"/>
      <c r="V203" s="195"/>
      <c r="W203" s="195"/>
      <c r="X203" s="195"/>
      <c r="Y203" s="195"/>
    </row>
    <row r="204" spans="1:25">
      <c r="A204" s="190">
        <v>197</v>
      </c>
      <c r="B204" s="193">
        <v>51.79</v>
      </c>
      <c r="C204" s="193">
        <v>30.77</v>
      </c>
      <c r="F204" s="193">
        <v>31.07</v>
      </c>
      <c r="G204" s="193">
        <v>18.46</v>
      </c>
      <c r="H204" s="193">
        <v>41.43</v>
      </c>
      <c r="I204" s="193">
        <v>24.62</v>
      </c>
      <c r="J204" s="195">
        <v>98.76</v>
      </c>
      <c r="K204" s="195">
        <v>58.7</v>
      </c>
      <c r="L204" s="195"/>
      <c r="M204" s="195"/>
      <c r="N204" s="195">
        <v>62.14</v>
      </c>
      <c r="O204" s="195">
        <v>36.92</v>
      </c>
      <c r="P204" s="195">
        <v>82.86</v>
      </c>
      <c r="Q204" s="195">
        <v>49.24</v>
      </c>
      <c r="R204" s="195"/>
      <c r="T204" s="195"/>
      <c r="V204" s="195"/>
      <c r="W204" s="195"/>
      <c r="X204" s="195"/>
      <c r="Y204" s="195"/>
    </row>
    <row r="205" spans="1:25">
      <c r="A205" s="190">
        <v>198</v>
      </c>
      <c r="B205" s="193">
        <v>51.94</v>
      </c>
      <c r="C205" s="193">
        <v>30.85</v>
      </c>
      <c r="F205" s="193">
        <v>31.16</v>
      </c>
      <c r="G205" s="193">
        <v>18.510000000000002</v>
      </c>
      <c r="H205" s="193">
        <v>41.55</v>
      </c>
      <c r="I205" s="193">
        <v>24.68</v>
      </c>
      <c r="J205" s="195">
        <v>98.76</v>
      </c>
      <c r="K205" s="195">
        <v>58.7</v>
      </c>
      <c r="L205" s="195"/>
      <c r="M205" s="195"/>
      <c r="N205" s="195">
        <v>62.32</v>
      </c>
      <c r="O205" s="195">
        <v>37.020000000000003</v>
      </c>
      <c r="P205" s="195">
        <v>83.1</v>
      </c>
      <c r="Q205" s="195">
        <v>49.36</v>
      </c>
      <c r="R205" s="195"/>
      <c r="T205" s="195"/>
      <c r="V205" s="195"/>
      <c r="W205" s="195"/>
      <c r="X205" s="195"/>
      <c r="Y205" s="195"/>
    </row>
    <row r="206" spans="1:25">
      <c r="A206" s="190">
        <v>199</v>
      </c>
      <c r="B206" s="193">
        <v>52.08</v>
      </c>
      <c r="C206" s="193">
        <v>30.93</v>
      </c>
      <c r="F206" s="193">
        <v>31.25</v>
      </c>
      <c r="G206" s="193">
        <v>18.559999999999999</v>
      </c>
      <c r="H206" s="193">
        <v>41.66</v>
      </c>
      <c r="I206" s="193">
        <v>24.74</v>
      </c>
      <c r="J206" s="195">
        <v>98.76</v>
      </c>
      <c r="K206" s="195">
        <v>58.7</v>
      </c>
      <c r="L206" s="195"/>
      <c r="M206" s="195"/>
      <c r="N206" s="195">
        <v>62.5</v>
      </c>
      <c r="O206" s="195">
        <v>37.119999999999997</v>
      </c>
      <c r="P206" s="195">
        <v>83.32</v>
      </c>
      <c r="Q206" s="195">
        <v>49.48</v>
      </c>
      <c r="R206" s="195"/>
      <c r="T206" s="195"/>
      <c r="V206" s="195"/>
      <c r="W206" s="195"/>
      <c r="X206" s="195"/>
      <c r="Y206" s="195"/>
    </row>
    <row r="207" spans="1:25">
      <c r="A207" s="190">
        <v>200</v>
      </c>
      <c r="B207" s="193">
        <v>52.22</v>
      </c>
      <c r="C207" s="193">
        <v>31.02</v>
      </c>
      <c r="F207" s="193">
        <v>31.33</v>
      </c>
      <c r="G207" s="193">
        <v>18.61</v>
      </c>
      <c r="H207" s="193">
        <v>41.78</v>
      </c>
      <c r="I207" s="193">
        <v>24.82</v>
      </c>
      <c r="J207" s="195">
        <v>98.76</v>
      </c>
      <c r="K207" s="195">
        <v>58.7</v>
      </c>
      <c r="L207" s="195"/>
      <c r="M207" s="195"/>
      <c r="N207" s="195">
        <v>62.66</v>
      </c>
      <c r="O207" s="195">
        <v>37.22</v>
      </c>
      <c r="P207" s="195">
        <v>83.56</v>
      </c>
      <c r="Q207" s="195">
        <v>49.64</v>
      </c>
      <c r="R207" s="195"/>
      <c r="T207" s="195"/>
      <c r="V207" s="195"/>
      <c r="W207" s="195"/>
      <c r="X207" s="195"/>
      <c r="Y207" s="195"/>
    </row>
    <row r="208" spans="1:25">
      <c r="A208" s="190">
        <v>201</v>
      </c>
      <c r="B208" s="193">
        <v>52.27</v>
      </c>
      <c r="C208" s="193">
        <v>31.05</v>
      </c>
      <c r="F208" s="193">
        <v>31.36</v>
      </c>
      <c r="G208" s="193">
        <v>18.63</v>
      </c>
      <c r="H208" s="193">
        <v>41.82</v>
      </c>
      <c r="I208" s="193">
        <v>24.84</v>
      </c>
      <c r="J208" s="195">
        <v>98.76</v>
      </c>
      <c r="K208" s="195">
        <v>58.7</v>
      </c>
      <c r="L208" s="195"/>
      <c r="M208" s="195"/>
      <c r="N208" s="195">
        <v>62.72</v>
      </c>
      <c r="O208" s="195">
        <v>37.26</v>
      </c>
      <c r="P208" s="195">
        <v>83.64</v>
      </c>
      <c r="Q208" s="195">
        <v>49.68</v>
      </c>
      <c r="R208" s="195"/>
      <c r="T208" s="195"/>
      <c r="V208" s="195"/>
      <c r="W208" s="195"/>
      <c r="X208" s="195"/>
      <c r="Y208" s="195"/>
    </row>
    <row r="209" spans="1:25">
      <c r="A209" s="190">
        <v>202</v>
      </c>
      <c r="B209" s="193">
        <v>52.32</v>
      </c>
      <c r="C209" s="193">
        <v>31.08</v>
      </c>
      <c r="F209" s="193">
        <v>31.39</v>
      </c>
      <c r="G209" s="193">
        <v>18.649999999999999</v>
      </c>
      <c r="H209" s="193">
        <v>41.86</v>
      </c>
      <c r="I209" s="193">
        <v>24.86</v>
      </c>
      <c r="J209" s="195">
        <v>98.76</v>
      </c>
      <c r="K209" s="195">
        <v>58.7</v>
      </c>
      <c r="L209" s="195"/>
      <c r="M209" s="195"/>
      <c r="N209" s="195">
        <v>62.78</v>
      </c>
      <c r="O209" s="195">
        <v>37.299999999999997</v>
      </c>
      <c r="P209" s="195">
        <v>83.72</v>
      </c>
      <c r="Q209" s="195">
        <v>49.72</v>
      </c>
      <c r="R209" s="195"/>
      <c r="T209" s="195"/>
      <c r="V209" s="195"/>
      <c r="W209" s="195"/>
      <c r="X209" s="195"/>
      <c r="Y209" s="195"/>
    </row>
    <row r="210" spans="1:25">
      <c r="A210" s="190">
        <v>203</v>
      </c>
      <c r="B210" s="193">
        <v>52.38</v>
      </c>
      <c r="C210" s="193">
        <v>31.11</v>
      </c>
      <c r="F210" s="193">
        <v>31.43</v>
      </c>
      <c r="G210" s="193">
        <v>18.670000000000002</v>
      </c>
      <c r="H210" s="193">
        <v>41.9</v>
      </c>
      <c r="I210" s="193">
        <v>24.89</v>
      </c>
      <c r="J210" s="195">
        <v>98.76</v>
      </c>
      <c r="K210" s="195">
        <v>58.7</v>
      </c>
      <c r="L210" s="195"/>
      <c r="M210" s="195"/>
      <c r="N210" s="195">
        <v>62.86</v>
      </c>
      <c r="O210" s="195">
        <v>37.340000000000003</v>
      </c>
      <c r="P210" s="195">
        <v>83.8</v>
      </c>
      <c r="Q210" s="195">
        <v>49.78</v>
      </c>
      <c r="R210" s="195"/>
      <c r="T210" s="195"/>
      <c r="V210" s="195"/>
      <c r="W210" s="195"/>
      <c r="X210" s="195"/>
      <c r="Y210" s="195"/>
    </row>
    <row r="211" spans="1:25">
      <c r="A211" s="190">
        <v>204</v>
      </c>
      <c r="B211" s="193">
        <v>52.43</v>
      </c>
      <c r="C211" s="193">
        <v>31.14</v>
      </c>
      <c r="F211" s="193">
        <v>31.46</v>
      </c>
      <c r="G211" s="193">
        <v>18.68</v>
      </c>
      <c r="H211" s="193">
        <v>41.94</v>
      </c>
      <c r="I211" s="193">
        <v>24.91</v>
      </c>
      <c r="J211" s="195">
        <v>98.76</v>
      </c>
      <c r="K211" s="195">
        <v>58.7</v>
      </c>
      <c r="L211" s="195"/>
      <c r="M211" s="195"/>
      <c r="N211" s="195">
        <v>62.92</v>
      </c>
      <c r="O211" s="195">
        <v>37.36</v>
      </c>
      <c r="P211" s="195">
        <v>83.88</v>
      </c>
      <c r="Q211" s="195">
        <v>49.82</v>
      </c>
      <c r="R211" s="195"/>
      <c r="T211" s="195"/>
      <c r="V211" s="195"/>
      <c r="W211" s="195"/>
      <c r="X211" s="195"/>
      <c r="Y211" s="195"/>
    </row>
    <row r="212" spans="1:25">
      <c r="A212" s="190">
        <v>205</v>
      </c>
      <c r="B212" s="193">
        <v>52.48</v>
      </c>
      <c r="C212" s="193">
        <v>31.17</v>
      </c>
      <c r="F212" s="193">
        <v>31.49</v>
      </c>
      <c r="G212" s="193">
        <v>18.7</v>
      </c>
      <c r="H212" s="193">
        <v>41.98</v>
      </c>
      <c r="I212" s="193">
        <v>24.94</v>
      </c>
      <c r="J212" s="195">
        <v>98.76</v>
      </c>
      <c r="K212" s="195">
        <v>58.7</v>
      </c>
      <c r="L212" s="195"/>
      <c r="M212" s="195"/>
      <c r="N212" s="195">
        <v>62.98</v>
      </c>
      <c r="O212" s="195">
        <v>37.4</v>
      </c>
      <c r="P212" s="195">
        <v>83.96</v>
      </c>
      <c r="Q212" s="195">
        <v>49.88</v>
      </c>
      <c r="R212" s="195"/>
      <c r="T212" s="195"/>
      <c r="V212" s="195"/>
      <c r="W212" s="195"/>
      <c r="X212" s="195"/>
      <c r="Y212" s="195"/>
    </row>
    <row r="213" spans="1:25">
      <c r="A213" s="190">
        <v>206</v>
      </c>
      <c r="B213" s="193">
        <v>52.53</v>
      </c>
      <c r="C213" s="193">
        <v>31.2</v>
      </c>
      <c r="F213" s="193">
        <v>31.52</v>
      </c>
      <c r="G213" s="193">
        <v>18.72</v>
      </c>
      <c r="H213" s="193">
        <v>42.02</v>
      </c>
      <c r="I213" s="193">
        <v>24.96</v>
      </c>
      <c r="J213" s="195">
        <v>98.76</v>
      </c>
      <c r="K213" s="195">
        <v>58.7</v>
      </c>
      <c r="L213" s="195"/>
      <c r="M213" s="195"/>
      <c r="N213" s="195">
        <v>63.04</v>
      </c>
      <c r="O213" s="195">
        <v>37.44</v>
      </c>
      <c r="P213" s="195">
        <v>84.04</v>
      </c>
      <c r="Q213" s="195">
        <v>49.92</v>
      </c>
      <c r="R213" s="195"/>
      <c r="T213" s="195"/>
      <c r="V213" s="195"/>
      <c r="W213" s="195"/>
      <c r="X213" s="195"/>
      <c r="Y213" s="195"/>
    </row>
    <row r="214" spans="1:25">
      <c r="A214" s="190">
        <v>207</v>
      </c>
      <c r="B214" s="193">
        <v>52.58</v>
      </c>
      <c r="C214" s="193">
        <v>31.23</v>
      </c>
      <c r="F214" s="193">
        <v>31.55</v>
      </c>
      <c r="G214" s="193">
        <v>18.739999999999998</v>
      </c>
      <c r="H214" s="193">
        <v>42.06</v>
      </c>
      <c r="I214" s="193">
        <v>24.98</v>
      </c>
      <c r="J214" s="195">
        <v>98.76</v>
      </c>
      <c r="K214" s="195">
        <v>58.7</v>
      </c>
      <c r="L214" s="195"/>
      <c r="M214" s="195"/>
      <c r="N214" s="195">
        <v>63.1</v>
      </c>
      <c r="O214" s="195">
        <v>37.479999999999997</v>
      </c>
      <c r="P214" s="195">
        <v>84.12</v>
      </c>
      <c r="Q214" s="195">
        <v>49.96</v>
      </c>
      <c r="R214" s="195"/>
      <c r="T214" s="195"/>
      <c r="V214" s="195"/>
      <c r="W214" s="195"/>
      <c r="X214" s="195"/>
      <c r="Y214" s="195"/>
    </row>
    <row r="215" spans="1:25">
      <c r="A215" s="190">
        <v>208</v>
      </c>
      <c r="B215" s="193">
        <v>52.63</v>
      </c>
      <c r="C215" s="193">
        <v>31.26</v>
      </c>
      <c r="F215" s="193">
        <v>31.58</v>
      </c>
      <c r="G215" s="193">
        <v>18.760000000000002</v>
      </c>
      <c r="H215" s="193">
        <v>42.1</v>
      </c>
      <c r="I215" s="193">
        <v>25.01</v>
      </c>
      <c r="J215" s="195">
        <v>98.76</v>
      </c>
      <c r="K215" s="195">
        <v>58.7</v>
      </c>
      <c r="L215" s="195"/>
      <c r="M215" s="195"/>
      <c r="N215" s="195">
        <v>63.16</v>
      </c>
      <c r="O215" s="195">
        <v>37.520000000000003</v>
      </c>
      <c r="P215" s="195">
        <v>84.2</v>
      </c>
      <c r="Q215" s="195">
        <v>50.02</v>
      </c>
      <c r="R215" s="195"/>
      <c r="T215" s="195"/>
      <c r="V215" s="195"/>
      <c r="W215" s="195"/>
      <c r="X215" s="195"/>
      <c r="Y215" s="195"/>
    </row>
    <row r="216" spans="1:25">
      <c r="A216" s="190">
        <v>209</v>
      </c>
      <c r="B216" s="193">
        <v>52.68</v>
      </c>
      <c r="C216" s="193">
        <v>31.29</v>
      </c>
      <c r="F216" s="193">
        <v>31.61</v>
      </c>
      <c r="G216" s="193">
        <v>18.77</v>
      </c>
      <c r="H216" s="193">
        <v>42.14</v>
      </c>
      <c r="I216" s="193">
        <v>25.03</v>
      </c>
      <c r="J216" s="195">
        <v>98.76</v>
      </c>
      <c r="K216" s="195">
        <v>58.7</v>
      </c>
      <c r="L216" s="195"/>
      <c r="M216" s="195"/>
      <c r="N216" s="195">
        <v>63.22</v>
      </c>
      <c r="O216" s="195">
        <v>37.54</v>
      </c>
      <c r="P216" s="195">
        <v>84.28</v>
      </c>
      <c r="Q216" s="195">
        <v>50.06</v>
      </c>
      <c r="R216" s="195"/>
      <c r="T216" s="195"/>
      <c r="V216" s="195"/>
      <c r="W216" s="195"/>
      <c r="X216" s="195"/>
      <c r="Y216" s="195"/>
    </row>
    <row r="217" spans="1:25">
      <c r="A217" s="190">
        <v>210</v>
      </c>
      <c r="B217" s="193">
        <v>52.74</v>
      </c>
      <c r="C217" s="193">
        <v>31.32</v>
      </c>
      <c r="F217" s="193">
        <v>31.64</v>
      </c>
      <c r="G217" s="193">
        <v>18.79</v>
      </c>
      <c r="H217" s="193">
        <v>42.19</v>
      </c>
      <c r="I217" s="193">
        <v>25.06</v>
      </c>
      <c r="J217" s="195">
        <v>98.76</v>
      </c>
      <c r="K217" s="195">
        <v>58.7</v>
      </c>
      <c r="L217" s="195"/>
      <c r="M217" s="195"/>
      <c r="N217" s="195">
        <v>63.28</v>
      </c>
      <c r="O217" s="195">
        <v>37.58</v>
      </c>
      <c r="P217" s="195">
        <v>84.38</v>
      </c>
      <c r="Q217" s="195">
        <v>50.12</v>
      </c>
      <c r="R217" s="195"/>
      <c r="T217" s="195"/>
      <c r="V217" s="195"/>
      <c r="W217" s="195"/>
      <c r="X217" s="195"/>
      <c r="Y217" s="195"/>
    </row>
    <row r="218" spans="1:25">
      <c r="A218" s="190">
        <v>211</v>
      </c>
      <c r="B218" s="193">
        <v>52.79</v>
      </c>
      <c r="C218" s="193">
        <v>31.35</v>
      </c>
      <c r="F218" s="193">
        <v>31.67</v>
      </c>
      <c r="G218" s="193">
        <v>18.809999999999999</v>
      </c>
      <c r="H218" s="193">
        <v>42.23</v>
      </c>
      <c r="I218" s="193">
        <v>25.08</v>
      </c>
      <c r="J218" s="195">
        <v>98.76</v>
      </c>
      <c r="K218" s="195">
        <v>58.7</v>
      </c>
      <c r="L218" s="195"/>
      <c r="M218" s="195"/>
      <c r="N218" s="195">
        <v>63.34</v>
      </c>
      <c r="O218" s="195">
        <v>37.619999999999997</v>
      </c>
      <c r="P218" s="195">
        <v>84.46</v>
      </c>
      <c r="Q218" s="195">
        <v>50.16</v>
      </c>
      <c r="R218" s="195"/>
      <c r="T218" s="195"/>
      <c r="V218" s="195"/>
      <c r="W218" s="195"/>
      <c r="X218" s="195"/>
      <c r="Y218" s="195"/>
    </row>
    <row r="219" spans="1:25">
      <c r="A219" s="190">
        <v>212</v>
      </c>
      <c r="B219" s="193">
        <v>52.84</v>
      </c>
      <c r="C219" s="193">
        <v>31.38</v>
      </c>
      <c r="F219" s="193">
        <v>31.7</v>
      </c>
      <c r="G219" s="193">
        <v>18.829999999999998</v>
      </c>
      <c r="H219" s="193">
        <v>42.27</v>
      </c>
      <c r="I219" s="193">
        <v>25.1</v>
      </c>
      <c r="J219" s="195">
        <v>98.76</v>
      </c>
      <c r="K219" s="195">
        <v>58.7</v>
      </c>
      <c r="L219" s="195"/>
      <c r="M219" s="195"/>
      <c r="N219" s="195">
        <v>63.4</v>
      </c>
      <c r="O219" s="195">
        <v>37.659999999999997</v>
      </c>
      <c r="P219" s="195">
        <v>84.54</v>
      </c>
      <c r="Q219" s="195">
        <v>50.2</v>
      </c>
      <c r="R219" s="195"/>
      <c r="T219" s="195"/>
      <c r="V219" s="195"/>
      <c r="W219" s="195"/>
      <c r="X219" s="195"/>
      <c r="Y219" s="195"/>
    </row>
    <row r="220" spans="1:25">
      <c r="A220" s="190">
        <v>213</v>
      </c>
      <c r="B220" s="193">
        <v>52.89</v>
      </c>
      <c r="C220" s="193">
        <v>31.41</v>
      </c>
      <c r="F220" s="193">
        <v>31.73</v>
      </c>
      <c r="G220" s="193">
        <v>18.850000000000001</v>
      </c>
      <c r="H220" s="193">
        <v>42.31</v>
      </c>
      <c r="I220" s="193">
        <v>25.13</v>
      </c>
      <c r="J220" s="195">
        <v>98.76</v>
      </c>
      <c r="K220" s="195">
        <v>58.7</v>
      </c>
      <c r="L220" s="195"/>
      <c r="M220" s="195"/>
      <c r="N220" s="195">
        <v>63.46</v>
      </c>
      <c r="O220" s="195">
        <v>37.700000000000003</v>
      </c>
      <c r="P220" s="195">
        <v>84.62</v>
      </c>
      <c r="Q220" s="195">
        <v>50.26</v>
      </c>
      <c r="R220" s="195"/>
      <c r="T220" s="195"/>
      <c r="V220" s="195"/>
      <c r="W220" s="195"/>
      <c r="X220" s="195"/>
      <c r="Y220" s="195"/>
    </row>
    <row r="221" spans="1:25">
      <c r="A221" s="190">
        <v>214</v>
      </c>
      <c r="B221" s="193">
        <v>52.94</v>
      </c>
      <c r="C221" s="193">
        <v>31.44</v>
      </c>
      <c r="F221" s="193">
        <v>31.76</v>
      </c>
      <c r="G221" s="193">
        <v>18.86</v>
      </c>
      <c r="H221" s="193">
        <v>42.35</v>
      </c>
      <c r="I221" s="193">
        <v>25.15</v>
      </c>
      <c r="J221" s="195">
        <v>98.76</v>
      </c>
      <c r="K221" s="195">
        <v>58.7</v>
      </c>
      <c r="L221" s="195"/>
      <c r="M221" s="195"/>
      <c r="N221" s="195">
        <v>63.52</v>
      </c>
      <c r="O221" s="195">
        <v>37.72</v>
      </c>
      <c r="P221" s="195">
        <v>84.7</v>
      </c>
      <c r="Q221" s="195">
        <v>50.3</v>
      </c>
      <c r="R221" s="195"/>
      <c r="T221" s="195"/>
      <c r="V221" s="195"/>
      <c r="W221" s="195"/>
      <c r="X221" s="195"/>
      <c r="Y221" s="195"/>
    </row>
    <row r="222" spans="1:25">
      <c r="A222" s="190">
        <v>215</v>
      </c>
      <c r="B222" s="193">
        <v>52.99</v>
      </c>
      <c r="C222" s="193">
        <v>31.47</v>
      </c>
      <c r="F222" s="193">
        <v>31.79</v>
      </c>
      <c r="G222" s="193">
        <v>18.88</v>
      </c>
      <c r="H222" s="193">
        <v>42.39</v>
      </c>
      <c r="I222" s="193">
        <v>25.18</v>
      </c>
      <c r="J222" s="195">
        <v>98.76</v>
      </c>
      <c r="K222" s="195">
        <v>58.7</v>
      </c>
      <c r="L222" s="195"/>
      <c r="M222" s="195"/>
      <c r="N222" s="195">
        <v>63.58</v>
      </c>
      <c r="O222" s="195">
        <v>37.76</v>
      </c>
      <c r="P222" s="195">
        <v>84.78</v>
      </c>
      <c r="Q222" s="195">
        <v>50.36</v>
      </c>
      <c r="R222" s="195"/>
      <c r="T222" s="195"/>
      <c r="V222" s="195"/>
      <c r="W222" s="195"/>
      <c r="X222" s="195"/>
      <c r="Y222" s="195"/>
    </row>
    <row r="223" spans="1:25">
      <c r="A223" s="190">
        <v>216</v>
      </c>
      <c r="B223" s="193">
        <v>53.05</v>
      </c>
      <c r="C223" s="193">
        <v>31.5</v>
      </c>
      <c r="F223" s="193">
        <v>31.83</v>
      </c>
      <c r="G223" s="193">
        <v>18.899999999999999</v>
      </c>
      <c r="H223" s="193">
        <v>42.44</v>
      </c>
      <c r="I223" s="193">
        <v>25.2</v>
      </c>
      <c r="J223" s="195">
        <v>98.76</v>
      </c>
      <c r="K223" s="195">
        <v>58.7</v>
      </c>
      <c r="L223" s="195"/>
      <c r="M223" s="195"/>
      <c r="N223" s="195">
        <v>63.66</v>
      </c>
      <c r="O223" s="195">
        <v>37.799999999999997</v>
      </c>
      <c r="P223" s="195">
        <v>84.88</v>
      </c>
      <c r="Q223" s="195">
        <v>50.4</v>
      </c>
      <c r="R223" s="195"/>
      <c r="T223" s="195"/>
      <c r="V223" s="195"/>
      <c r="W223" s="195"/>
      <c r="X223" s="195"/>
      <c r="Y223" s="195"/>
    </row>
    <row r="224" spans="1:25">
      <c r="A224" s="190">
        <v>217</v>
      </c>
      <c r="B224" s="193">
        <v>53.1</v>
      </c>
      <c r="C224" s="193">
        <v>31.53</v>
      </c>
      <c r="F224" s="193">
        <v>31.86</v>
      </c>
      <c r="G224" s="193">
        <v>18.920000000000002</v>
      </c>
      <c r="H224" s="193">
        <v>42.48</v>
      </c>
      <c r="I224" s="193">
        <v>25.22</v>
      </c>
      <c r="J224" s="195">
        <v>98.76</v>
      </c>
      <c r="K224" s="195">
        <v>58.7</v>
      </c>
      <c r="L224" s="195"/>
      <c r="M224" s="195"/>
      <c r="N224" s="195">
        <v>63.72</v>
      </c>
      <c r="O224" s="195">
        <v>37.840000000000003</v>
      </c>
      <c r="P224" s="195">
        <v>84.96</v>
      </c>
      <c r="Q224" s="195">
        <v>50.44</v>
      </c>
      <c r="R224" s="195"/>
      <c r="T224" s="195"/>
      <c r="V224" s="195"/>
      <c r="W224" s="195"/>
      <c r="X224" s="195"/>
      <c r="Y224" s="195"/>
    </row>
    <row r="225" spans="1:25">
      <c r="A225" s="190">
        <v>218</v>
      </c>
      <c r="B225" s="193">
        <v>53.15</v>
      </c>
      <c r="C225" s="193">
        <v>31.56</v>
      </c>
      <c r="F225" s="193">
        <v>31.89</v>
      </c>
      <c r="G225" s="193">
        <v>18.940000000000001</v>
      </c>
      <c r="H225" s="193">
        <v>42.52</v>
      </c>
      <c r="I225" s="193">
        <v>25.25</v>
      </c>
      <c r="J225" s="195">
        <v>98.76</v>
      </c>
      <c r="K225" s="195">
        <v>58.7</v>
      </c>
      <c r="L225" s="195"/>
      <c r="M225" s="195"/>
      <c r="N225" s="195">
        <v>63.78</v>
      </c>
      <c r="O225" s="195">
        <v>37.880000000000003</v>
      </c>
      <c r="P225" s="195">
        <v>85.04</v>
      </c>
      <c r="Q225" s="195">
        <v>50.5</v>
      </c>
      <c r="R225" s="195"/>
      <c r="T225" s="195"/>
      <c r="V225" s="195"/>
      <c r="W225" s="195"/>
      <c r="X225" s="195"/>
      <c r="Y225" s="195"/>
    </row>
    <row r="226" spans="1:25">
      <c r="A226" s="190">
        <v>219</v>
      </c>
      <c r="B226" s="193">
        <v>53.2</v>
      </c>
      <c r="C226" s="193">
        <v>31.59</v>
      </c>
      <c r="F226" s="193">
        <v>31.92</v>
      </c>
      <c r="G226" s="193">
        <v>18.95</v>
      </c>
      <c r="H226" s="193">
        <v>42.56</v>
      </c>
      <c r="I226" s="193">
        <v>25.27</v>
      </c>
      <c r="J226" s="195">
        <v>98.76</v>
      </c>
      <c r="K226" s="195">
        <v>58.7</v>
      </c>
      <c r="L226" s="195"/>
      <c r="M226" s="195"/>
      <c r="N226" s="195">
        <v>63.84</v>
      </c>
      <c r="O226" s="195">
        <v>37.9</v>
      </c>
      <c r="P226" s="195">
        <v>85.12</v>
      </c>
      <c r="Q226" s="195">
        <v>50.54</v>
      </c>
      <c r="R226" s="195"/>
      <c r="T226" s="195"/>
      <c r="V226" s="195"/>
      <c r="W226" s="195"/>
      <c r="X226" s="195"/>
      <c r="Y226" s="195"/>
    </row>
    <row r="227" spans="1:25">
      <c r="A227" s="190">
        <v>220</v>
      </c>
      <c r="B227" s="193">
        <v>53.25</v>
      </c>
      <c r="C227" s="193">
        <v>31.62</v>
      </c>
      <c r="F227" s="193">
        <v>31.95</v>
      </c>
      <c r="G227" s="193">
        <v>18.97</v>
      </c>
      <c r="H227" s="193">
        <v>42.6</v>
      </c>
      <c r="I227" s="193">
        <v>25.3</v>
      </c>
      <c r="J227" s="195">
        <v>98.76</v>
      </c>
      <c r="K227" s="195">
        <v>58.7</v>
      </c>
      <c r="L227" s="195"/>
      <c r="M227" s="195"/>
      <c r="N227" s="195">
        <v>63.9</v>
      </c>
      <c r="O227" s="195">
        <v>37.94</v>
      </c>
      <c r="P227" s="195">
        <v>85.2</v>
      </c>
      <c r="Q227" s="195">
        <v>50.6</v>
      </c>
      <c r="R227" s="195"/>
      <c r="T227" s="195"/>
      <c r="V227" s="195"/>
      <c r="W227" s="195"/>
      <c r="X227" s="195"/>
      <c r="Y227" s="195"/>
    </row>
    <row r="228" spans="1:25">
      <c r="A228" s="190">
        <v>221</v>
      </c>
      <c r="B228" s="193">
        <v>53.3</v>
      </c>
      <c r="C228" s="193">
        <v>31.65</v>
      </c>
      <c r="F228" s="193">
        <v>31.98</v>
      </c>
      <c r="G228" s="193">
        <v>18.989999999999998</v>
      </c>
      <c r="H228" s="193">
        <v>42.64</v>
      </c>
      <c r="I228" s="193">
        <v>25.32</v>
      </c>
      <c r="J228" s="195">
        <v>98.76</v>
      </c>
      <c r="K228" s="195">
        <v>58.7</v>
      </c>
      <c r="L228" s="195"/>
      <c r="M228" s="195"/>
      <c r="N228" s="195">
        <v>63.96</v>
      </c>
      <c r="O228" s="195">
        <v>37.979999999999997</v>
      </c>
      <c r="P228" s="195">
        <v>85.28</v>
      </c>
      <c r="Q228" s="195">
        <v>50.64</v>
      </c>
      <c r="R228" s="195"/>
      <c r="T228" s="195"/>
      <c r="V228" s="195"/>
      <c r="W228" s="195"/>
      <c r="X228" s="195"/>
      <c r="Y228" s="195"/>
    </row>
    <row r="229" spans="1:25">
      <c r="A229" s="190">
        <v>222</v>
      </c>
      <c r="B229" s="193">
        <v>53.35</v>
      </c>
      <c r="C229" s="193">
        <v>31.68</v>
      </c>
      <c r="F229" s="193">
        <v>32.01</v>
      </c>
      <c r="G229" s="193">
        <v>19.010000000000002</v>
      </c>
      <c r="H229" s="193">
        <v>42.68</v>
      </c>
      <c r="I229" s="193">
        <v>25.34</v>
      </c>
      <c r="J229" s="195">
        <v>98.76</v>
      </c>
      <c r="K229" s="195">
        <v>58.7</v>
      </c>
      <c r="L229" s="195"/>
      <c r="M229" s="195"/>
      <c r="N229" s="195">
        <v>64.02</v>
      </c>
      <c r="O229" s="195">
        <v>38.020000000000003</v>
      </c>
      <c r="P229" s="195">
        <v>85.36</v>
      </c>
      <c r="Q229" s="195">
        <v>50.68</v>
      </c>
      <c r="R229" s="195"/>
      <c r="T229" s="195"/>
      <c r="V229" s="195"/>
      <c r="W229" s="195"/>
      <c r="X229" s="195"/>
      <c r="Y229" s="195"/>
    </row>
    <row r="230" spans="1:25">
      <c r="A230" s="190">
        <v>223</v>
      </c>
      <c r="B230" s="193">
        <v>53.41</v>
      </c>
      <c r="C230" s="193">
        <v>31.71</v>
      </c>
      <c r="F230" s="193">
        <v>32.049999999999997</v>
      </c>
      <c r="G230" s="193">
        <v>19.03</v>
      </c>
      <c r="H230" s="193">
        <v>42.73</v>
      </c>
      <c r="I230" s="193">
        <v>25.37</v>
      </c>
      <c r="J230" s="195">
        <v>98.76</v>
      </c>
      <c r="K230" s="195">
        <v>58.7</v>
      </c>
      <c r="L230" s="195"/>
      <c r="M230" s="195"/>
      <c r="N230" s="195">
        <v>64.099999999999994</v>
      </c>
      <c r="O230" s="195">
        <v>38.06</v>
      </c>
      <c r="P230" s="195">
        <v>85.46</v>
      </c>
      <c r="Q230" s="195">
        <v>50.74</v>
      </c>
      <c r="R230" s="195"/>
      <c r="T230" s="195"/>
      <c r="V230" s="195"/>
      <c r="W230" s="195"/>
      <c r="X230" s="195"/>
      <c r="Y230" s="195"/>
    </row>
    <row r="231" spans="1:25">
      <c r="A231" s="190">
        <v>224</v>
      </c>
      <c r="B231" s="193">
        <v>53.46</v>
      </c>
      <c r="C231" s="193">
        <v>31.74</v>
      </c>
      <c r="F231" s="193">
        <v>32.08</v>
      </c>
      <c r="G231" s="193">
        <v>19.04</v>
      </c>
      <c r="H231" s="193">
        <v>42.77</v>
      </c>
      <c r="I231" s="193">
        <v>25.39</v>
      </c>
      <c r="J231" s="195">
        <v>98.76</v>
      </c>
      <c r="K231" s="195">
        <v>58.7</v>
      </c>
      <c r="L231" s="195"/>
      <c r="M231" s="195"/>
      <c r="N231" s="195">
        <v>64.16</v>
      </c>
      <c r="O231" s="195">
        <v>38.08</v>
      </c>
      <c r="P231" s="195">
        <v>85.54</v>
      </c>
      <c r="Q231" s="195">
        <v>50.78</v>
      </c>
      <c r="R231" s="195"/>
      <c r="T231" s="195"/>
      <c r="V231" s="195"/>
      <c r="W231" s="195"/>
      <c r="X231" s="195"/>
      <c r="Y231" s="195"/>
    </row>
    <row r="232" spans="1:25">
      <c r="A232" s="190">
        <v>225</v>
      </c>
      <c r="B232" s="193">
        <v>53.51</v>
      </c>
      <c r="C232" s="193">
        <v>31.77</v>
      </c>
      <c r="F232" s="193">
        <v>32.11</v>
      </c>
      <c r="G232" s="193">
        <v>19.059999999999999</v>
      </c>
      <c r="H232" s="193">
        <v>42.81</v>
      </c>
      <c r="I232" s="193">
        <v>25.42</v>
      </c>
      <c r="J232" s="195">
        <v>98.76</v>
      </c>
      <c r="K232" s="195">
        <v>58.7</v>
      </c>
      <c r="L232" s="195"/>
      <c r="M232" s="195"/>
      <c r="N232" s="195">
        <v>64.22</v>
      </c>
      <c r="O232" s="195">
        <v>38.119999999999997</v>
      </c>
      <c r="P232" s="195">
        <v>85.62</v>
      </c>
      <c r="Q232" s="195">
        <v>50.84</v>
      </c>
      <c r="R232" s="195"/>
      <c r="T232" s="195"/>
      <c r="V232" s="195"/>
      <c r="W232" s="195"/>
      <c r="X232" s="195"/>
      <c r="Y232" s="195"/>
    </row>
    <row r="233" spans="1:25">
      <c r="A233" s="190">
        <v>226</v>
      </c>
      <c r="B233" s="193">
        <v>53.56</v>
      </c>
      <c r="C233" s="193">
        <v>31.8</v>
      </c>
      <c r="F233" s="193">
        <v>32.14</v>
      </c>
      <c r="G233" s="193">
        <v>19.079999999999998</v>
      </c>
      <c r="H233" s="193">
        <v>42.85</v>
      </c>
      <c r="I233" s="193">
        <v>25.44</v>
      </c>
      <c r="J233" s="195">
        <v>98.76</v>
      </c>
      <c r="K233" s="195">
        <v>58.7</v>
      </c>
      <c r="L233" s="195"/>
      <c r="M233" s="195"/>
      <c r="N233" s="195">
        <v>64.28</v>
      </c>
      <c r="O233" s="195">
        <v>38.159999999999997</v>
      </c>
      <c r="P233" s="195">
        <v>85.7</v>
      </c>
      <c r="Q233" s="195">
        <v>50.88</v>
      </c>
      <c r="R233" s="195"/>
      <c r="T233" s="195"/>
      <c r="V233" s="195"/>
      <c r="W233" s="195"/>
      <c r="X233" s="195"/>
      <c r="Y233" s="195"/>
    </row>
    <row r="234" spans="1:25">
      <c r="A234" s="190">
        <v>227</v>
      </c>
      <c r="B234" s="193">
        <v>53.61</v>
      </c>
      <c r="C234" s="193">
        <v>31.83</v>
      </c>
      <c r="F234" s="193">
        <v>32.17</v>
      </c>
      <c r="G234" s="193">
        <v>19.100000000000001</v>
      </c>
      <c r="H234" s="193">
        <v>42.89</v>
      </c>
      <c r="I234" s="193">
        <v>25.46</v>
      </c>
      <c r="J234" s="195">
        <v>98.76</v>
      </c>
      <c r="K234" s="195">
        <v>58.7</v>
      </c>
      <c r="L234" s="195"/>
      <c r="M234" s="195"/>
      <c r="N234" s="195">
        <v>64.34</v>
      </c>
      <c r="O234" s="195">
        <v>38.200000000000003</v>
      </c>
      <c r="P234" s="195">
        <v>85.78</v>
      </c>
      <c r="Q234" s="195">
        <v>50.92</v>
      </c>
      <c r="R234" s="195"/>
      <c r="T234" s="195"/>
      <c r="V234" s="195"/>
      <c r="W234" s="195"/>
      <c r="X234" s="195"/>
      <c r="Y234" s="195"/>
    </row>
    <row r="235" spans="1:25">
      <c r="A235" s="190">
        <v>228</v>
      </c>
      <c r="B235" s="193">
        <v>53.66</v>
      </c>
      <c r="C235" s="193">
        <v>31.86</v>
      </c>
      <c r="F235" s="193">
        <v>32.200000000000003</v>
      </c>
      <c r="G235" s="193">
        <v>19.12</v>
      </c>
      <c r="H235" s="193">
        <v>42.93</v>
      </c>
      <c r="I235" s="193">
        <v>25.49</v>
      </c>
      <c r="J235" s="195">
        <v>98.76</v>
      </c>
      <c r="K235" s="195">
        <v>58.7</v>
      </c>
      <c r="L235" s="195"/>
      <c r="M235" s="195"/>
      <c r="N235" s="195">
        <v>64.400000000000006</v>
      </c>
      <c r="O235" s="195">
        <v>38.24</v>
      </c>
      <c r="P235" s="195">
        <v>85.86</v>
      </c>
      <c r="Q235" s="195">
        <v>50.98</v>
      </c>
      <c r="R235" s="195"/>
      <c r="T235" s="195"/>
      <c r="V235" s="195"/>
      <c r="W235" s="195"/>
      <c r="X235" s="195"/>
      <c r="Y235" s="195"/>
    </row>
    <row r="236" spans="1:25">
      <c r="A236" s="190">
        <v>229</v>
      </c>
      <c r="B236" s="193">
        <v>53.72</v>
      </c>
      <c r="C236" s="193">
        <v>31.89</v>
      </c>
      <c r="F236" s="193">
        <v>32.229999999999997</v>
      </c>
      <c r="G236" s="193">
        <v>19.13</v>
      </c>
      <c r="H236" s="193">
        <v>42.98</v>
      </c>
      <c r="I236" s="193">
        <v>25.51</v>
      </c>
      <c r="J236" s="195">
        <v>98.76</v>
      </c>
      <c r="K236" s="195">
        <v>58.7</v>
      </c>
      <c r="L236" s="195"/>
      <c r="M236" s="195"/>
      <c r="N236" s="195">
        <v>64.459999999999994</v>
      </c>
      <c r="O236" s="195">
        <v>38.26</v>
      </c>
      <c r="P236" s="195">
        <v>85.96</v>
      </c>
      <c r="Q236" s="195">
        <v>51.02</v>
      </c>
      <c r="R236" s="195"/>
      <c r="T236" s="195"/>
      <c r="V236" s="195"/>
      <c r="W236" s="195"/>
      <c r="X236" s="195"/>
      <c r="Y236" s="195"/>
    </row>
    <row r="237" spans="1:25">
      <c r="A237" s="190">
        <v>230</v>
      </c>
      <c r="B237" s="193">
        <v>53.77</v>
      </c>
      <c r="C237" s="193">
        <v>31.92</v>
      </c>
      <c r="F237" s="193">
        <v>32.26</v>
      </c>
      <c r="G237" s="193">
        <v>19.149999999999999</v>
      </c>
      <c r="H237" s="193">
        <v>43.02</v>
      </c>
      <c r="I237" s="193">
        <v>25.54</v>
      </c>
      <c r="J237" s="195">
        <v>98.76</v>
      </c>
      <c r="K237" s="195">
        <v>58.7</v>
      </c>
      <c r="L237" s="195"/>
      <c r="M237" s="195"/>
      <c r="N237" s="195">
        <v>64.52</v>
      </c>
      <c r="O237" s="195">
        <v>38.299999999999997</v>
      </c>
      <c r="P237" s="195">
        <v>86.04</v>
      </c>
      <c r="Q237" s="195">
        <v>51.08</v>
      </c>
      <c r="R237" s="195"/>
      <c r="T237" s="195"/>
      <c r="V237" s="195"/>
      <c r="W237" s="195"/>
      <c r="X237" s="195"/>
      <c r="Y237" s="195"/>
    </row>
    <row r="238" spans="1:25">
      <c r="A238" s="190">
        <v>231</v>
      </c>
      <c r="B238" s="193">
        <v>53.82</v>
      </c>
      <c r="C238" s="193">
        <v>31.95</v>
      </c>
      <c r="F238" s="193">
        <v>32.29</v>
      </c>
      <c r="G238" s="193">
        <v>19.170000000000002</v>
      </c>
      <c r="H238" s="193">
        <v>43.06</v>
      </c>
      <c r="I238" s="193">
        <v>25.56</v>
      </c>
      <c r="J238" s="195">
        <v>98.76</v>
      </c>
      <c r="K238" s="195">
        <v>58.7</v>
      </c>
      <c r="L238" s="195"/>
      <c r="M238" s="195"/>
      <c r="N238" s="195">
        <v>64.58</v>
      </c>
      <c r="O238" s="195">
        <v>38.340000000000003</v>
      </c>
      <c r="P238" s="195">
        <v>86.12</v>
      </c>
      <c r="Q238" s="195">
        <v>51.12</v>
      </c>
      <c r="R238" s="195"/>
      <c r="T238" s="195"/>
      <c r="V238" s="195"/>
      <c r="W238" s="195"/>
      <c r="X238" s="195"/>
      <c r="Y238" s="195"/>
    </row>
    <row r="239" spans="1:25">
      <c r="A239" s="190">
        <v>232</v>
      </c>
      <c r="B239" s="193">
        <v>53.87</v>
      </c>
      <c r="C239" s="193">
        <v>31.98</v>
      </c>
      <c r="F239" s="193">
        <v>32.32</v>
      </c>
      <c r="G239" s="193">
        <v>19.190000000000001</v>
      </c>
      <c r="H239" s="193">
        <v>43.1</v>
      </c>
      <c r="I239" s="193">
        <v>25.58</v>
      </c>
      <c r="J239" s="195">
        <v>98.76</v>
      </c>
      <c r="K239" s="195">
        <v>58.7</v>
      </c>
      <c r="L239" s="195"/>
      <c r="M239" s="195"/>
      <c r="N239" s="195">
        <v>64.64</v>
      </c>
      <c r="O239" s="195">
        <v>38.380000000000003</v>
      </c>
      <c r="P239" s="195">
        <v>86.2</v>
      </c>
      <c r="Q239" s="195">
        <v>51.16</v>
      </c>
      <c r="R239" s="195"/>
      <c r="T239" s="195"/>
      <c r="V239" s="195"/>
      <c r="W239" s="195"/>
      <c r="X239" s="195"/>
      <c r="Y239" s="195"/>
    </row>
    <row r="240" spans="1:25">
      <c r="A240" s="190">
        <v>233</v>
      </c>
      <c r="B240" s="193">
        <v>53.92</v>
      </c>
      <c r="C240" s="193">
        <v>32.01</v>
      </c>
      <c r="F240" s="193">
        <v>32.35</v>
      </c>
      <c r="G240" s="193">
        <v>19.21</v>
      </c>
      <c r="H240" s="193">
        <v>43.14</v>
      </c>
      <c r="I240" s="193">
        <v>25.61</v>
      </c>
      <c r="J240" s="195">
        <v>98.76</v>
      </c>
      <c r="K240" s="195">
        <v>58.7</v>
      </c>
      <c r="L240" s="195"/>
      <c r="M240" s="195"/>
      <c r="N240" s="195">
        <v>64.7</v>
      </c>
      <c r="O240" s="195">
        <v>38.42</v>
      </c>
      <c r="P240" s="195">
        <v>86.28</v>
      </c>
      <c r="Q240" s="195">
        <v>51.22</v>
      </c>
      <c r="R240" s="195"/>
      <c r="T240" s="195"/>
      <c r="V240" s="195"/>
      <c r="W240" s="195"/>
      <c r="X240" s="195"/>
      <c r="Y240" s="195"/>
    </row>
    <row r="241" spans="1:25">
      <c r="A241" s="190">
        <v>234</v>
      </c>
      <c r="B241" s="193">
        <v>53.97</v>
      </c>
      <c r="C241" s="193">
        <v>32.04</v>
      </c>
      <c r="F241" s="193">
        <v>32.380000000000003</v>
      </c>
      <c r="G241" s="193">
        <v>19.22</v>
      </c>
      <c r="H241" s="193">
        <v>43.18</v>
      </c>
      <c r="I241" s="193">
        <v>25.63</v>
      </c>
      <c r="J241" s="195">
        <v>98.76</v>
      </c>
      <c r="K241" s="195">
        <v>58.7</v>
      </c>
      <c r="L241" s="195"/>
      <c r="M241" s="195"/>
      <c r="N241" s="195">
        <v>64.760000000000005</v>
      </c>
      <c r="O241" s="195">
        <v>38.44</v>
      </c>
      <c r="P241" s="195">
        <v>86.36</v>
      </c>
      <c r="Q241" s="195">
        <v>51.26</v>
      </c>
      <c r="R241" s="195"/>
      <c r="T241" s="195"/>
      <c r="V241" s="195"/>
      <c r="W241" s="195"/>
      <c r="X241" s="195"/>
      <c r="Y241" s="195"/>
    </row>
    <row r="242" spans="1:25">
      <c r="A242" s="190">
        <v>235</v>
      </c>
      <c r="B242" s="193">
        <v>54.02</v>
      </c>
      <c r="C242" s="193">
        <v>32.07</v>
      </c>
      <c r="F242" s="193">
        <v>32.409999999999997</v>
      </c>
      <c r="G242" s="193">
        <v>19.239999999999998</v>
      </c>
      <c r="H242" s="193">
        <v>43.22</v>
      </c>
      <c r="I242" s="193">
        <v>25.66</v>
      </c>
      <c r="J242" s="195">
        <v>98.76</v>
      </c>
      <c r="K242" s="195">
        <v>58.7</v>
      </c>
      <c r="L242" s="195"/>
      <c r="M242" s="195"/>
      <c r="N242" s="195">
        <v>64.819999999999993</v>
      </c>
      <c r="O242" s="195">
        <v>38.479999999999997</v>
      </c>
      <c r="P242" s="195">
        <v>86.44</v>
      </c>
      <c r="Q242" s="195">
        <v>51.32</v>
      </c>
      <c r="R242" s="195"/>
      <c r="T242" s="195"/>
      <c r="V242" s="195"/>
      <c r="W242" s="195"/>
      <c r="X242" s="195"/>
      <c r="Y242" s="195"/>
    </row>
    <row r="243" spans="1:25">
      <c r="A243" s="190">
        <v>236</v>
      </c>
      <c r="B243" s="193">
        <v>54.08</v>
      </c>
      <c r="C243" s="193">
        <v>32.1</v>
      </c>
      <c r="F243" s="193">
        <v>32.450000000000003</v>
      </c>
      <c r="G243" s="193">
        <v>19.260000000000002</v>
      </c>
      <c r="H243" s="193">
        <v>43.26</v>
      </c>
      <c r="I243" s="193">
        <v>25.68</v>
      </c>
      <c r="J243" s="195">
        <v>98.76</v>
      </c>
      <c r="K243" s="195">
        <v>58.7</v>
      </c>
      <c r="L243" s="195"/>
      <c r="M243" s="195"/>
      <c r="N243" s="195">
        <v>64.900000000000006</v>
      </c>
      <c r="O243" s="195">
        <v>38.520000000000003</v>
      </c>
      <c r="P243" s="195">
        <v>86.52</v>
      </c>
      <c r="Q243" s="195">
        <v>51.36</v>
      </c>
      <c r="R243" s="195"/>
      <c r="T243" s="195"/>
      <c r="V243" s="195"/>
      <c r="W243" s="195"/>
      <c r="X243" s="195"/>
      <c r="Y243" s="195"/>
    </row>
    <row r="244" spans="1:25">
      <c r="A244" s="190">
        <v>237</v>
      </c>
      <c r="B244" s="193">
        <v>54.13</v>
      </c>
      <c r="C244" s="193">
        <v>32.130000000000003</v>
      </c>
      <c r="F244" s="193">
        <v>32.479999999999997</v>
      </c>
      <c r="G244" s="193">
        <v>19.28</v>
      </c>
      <c r="H244" s="193">
        <v>43.3</v>
      </c>
      <c r="I244" s="193">
        <v>25.7</v>
      </c>
      <c r="J244" s="195">
        <v>98.76</v>
      </c>
      <c r="K244" s="195">
        <v>58.7</v>
      </c>
      <c r="L244" s="195"/>
      <c r="M244" s="195"/>
      <c r="N244" s="195">
        <v>64.959999999999994</v>
      </c>
      <c r="O244" s="195">
        <v>38.56</v>
      </c>
      <c r="P244" s="195">
        <v>86.6</v>
      </c>
      <c r="Q244" s="195">
        <v>51.4</v>
      </c>
      <c r="R244" s="195"/>
      <c r="T244" s="195"/>
      <c r="V244" s="195"/>
      <c r="W244" s="195"/>
      <c r="X244" s="195"/>
      <c r="Y244" s="195"/>
    </row>
    <row r="245" spans="1:25">
      <c r="A245" s="190">
        <v>238</v>
      </c>
      <c r="B245" s="193">
        <v>54.18</v>
      </c>
      <c r="C245" s="193">
        <v>32.159999999999997</v>
      </c>
      <c r="F245" s="193">
        <v>32.51</v>
      </c>
      <c r="G245" s="193">
        <v>19.3</v>
      </c>
      <c r="H245" s="193">
        <v>43.34</v>
      </c>
      <c r="I245" s="193">
        <v>25.73</v>
      </c>
      <c r="J245" s="195">
        <v>98.76</v>
      </c>
      <c r="K245" s="195">
        <v>58.7</v>
      </c>
      <c r="L245" s="195"/>
      <c r="M245" s="195"/>
      <c r="N245" s="195">
        <v>65.02</v>
      </c>
      <c r="O245" s="195">
        <v>38.6</v>
      </c>
      <c r="P245" s="195">
        <v>86.68</v>
      </c>
      <c r="Q245" s="195">
        <v>51.46</v>
      </c>
      <c r="R245" s="195"/>
      <c r="T245" s="195"/>
      <c r="V245" s="195"/>
      <c r="W245" s="195"/>
      <c r="X245" s="195"/>
      <c r="Y245" s="195"/>
    </row>
    <row r="246" spans="1:25">
      <c r="A246" s="190">
        <v>239</v>
      </c>
      <c r="B246" s="193">
        <v>54.23</v>
      </c>
      <c r="C246" s="193">
        <v>32.19</v>
      </c>
      <c r="F246" s="193">
        <v>32.54</v>
      </c>
      <c r="G246" s="193">
        <v>19.309999999999999</v>
      </c>
      <c r="H246" s="193">
        <v>43.38</v>
      </c>
      <c r="I246" s="193">
        <v>25.75</v>
      </c>
      <c r="J246" s="195">
        <v>98.76</v>
      </c>
      <c r="K246" s="195">
        <v>58.7</v>
      </c>
      <c r="L246" s="195"/>
      <c r="M246" s="195"/>
      <c r="N246" s="195">
        <v>65.08</v>
      </c>
      <c r="O246" s="195">
        <v>38.619999999999997</v>
      </c>
      <c r="P246" s="195">
        <v>86.76</v>
      </c>
      <c r="Q246" s="195">
        <v>51.5</v>
      </c>
      <c r="R246" s="195"/>
      <c r="T246" s="195"/>
      <c r="V246" s="195"/>
      <c r="W246" s="195"/>
      <c r="X246" s="195"/>
      <c r="Y246" s="195"/>
    </row>
    <row r="247" spans="1:25">
      <c r="A247" s="190">
        <v>240</v>
      </c>
      <c r="B247" s="193">
        <v>54.28</v>
      </c>
      <c r="C247" s="193">
        <v>32.22</v>
      </c>
      <c r="F247" s="193">
        <v>32.57</v>
      </c>
      <c r="G247" s="193">
        <v>19.329999999999998</v>
      </c>
      <c r="H247" s="193">
        <v>43.42</v>
      </c>
      <c r="I247" s="193">
        <v>25.78</v>
      </c>
      <c r="J247" s="195">
        <v>98.76</v>
      </c>
      <c r="K247" s="195">
        <v>58.7</v>
      </c>
      <c r="L247" s="195"/>
      <c r="M247" s="195"/>
      <c r="N247" s="195">
        <v>65.14</v>
      </c>
      <c r="O247" s="195">
        <v>38.659999999999997</v>
      </c>
      <c r="P247" s="195">
        <v>86.84</v>
      </c>
      <c r="Q247" s="195">
        <v>51.56</v>
      </c>
      <c r="R247" s="195"/>
      <c r="T247" s="195"/>
      <c r="V247" s="195"/>
      <c r="W247" s="195"/>
      <c r="X247" s="195"/>
      <c r="Y247" s="195"/>
    </row>
    <row r="248" spans="1:25">
      <c r="A248" s="190">
        <v>241</v>
      </c>
      <c r="B248" s="193">
        <v>54.33</v>
      </c>
      <c r="C248" s="193">
        <v>32.25</v>
      </c>
      <c r="F248" s="193">
        <v>32.6</v>
      </c>
      <c r="G248" s="193">
        <v>19.350000000000001</v>
      </c>
      <c r="H248" s="193">
        <v>43.46</v>
      </c>
      <c r="I248" s="193">
        <v>25.8</v>
      </c>
      <c r="J248" s="195">
        <v>98.76</v>
      </c>
      <c r="K248" s="195">
        <v>58.7</v>
      </c>
      <c r="L248" s="195"/>
      <c r="M248" s="195"/>
      <c r="N248" s="195">
        <v>65.2</v>
      </c>
      <c r="O248" s="195">
        <v>38.700000000000003</v>
      </c>
      <c r="P248" s="195">
        <v>86.92</v>
      </c>
      <c r="Q248" s="195">
        <v>51.6</v>
      </c>
      <c r="R248" s="195"/>
      <c r="T248" s="195"/>
      <c r="V248" s="195"/>
      <c r="W248" s="195"/>
      <c r="X248" s="195"/>
      <c r="Y248" s="195"/>
    </row>
    <row r="249" spans="1:25">
      <c r="A249" s="190">
        <v>242</v>
      </c>
      <c r="B249" s="193">
        <v>54.39</v>
      </c>
      <c r="C249" s="193">
        <v>32.28</v>
      </c>
      <c r="F249" s="193">
        <v>32.630000000000003</v>
      </c>
      <c r="G249" s="193">
        <v>19.37</v>
      </c>
      <c r="H249" s="193">
        <v>43.51</v>
      </c>
      <c r="I249" s="193">
        <v>25.82</v>
      </c>
      <c r="J249" s="195">
        <v>98.76</v>
      </c>
      <c r="K249" s="195">
        <v>58.7</v>
      </c>
      <c r="L249" s="195"/>
      <c r="M249" s="195"/>
      <c r="N249" s="195">
        <v>65.260000000000005</v>
      </c>
      <c r="O249" s="195">
        <v>38.74</v>
      </c>
      <c r="P249" s="195">
        <v>87.02</v>
      </c>
      <c r="Q249" s="195">
        <v>51.64</v>
      </c>
      <c r="R249" s="195"/>
      <c r="T249" s="195"/>
      <c r="V249" s="195"/>
      <c r="W249" s="195"/>
      <c r="X249" s="195"/>
      <c r="Y249" s="195"/>
    </row>
    <row r="250" spans="1:25">
      <c r="A250" s="190">
        <v>243</v>
      </c>
      <c r="B250" s="193">
        <v>54.44</v>
      </c>
      <c r="C250" s="193">
        <v>32.31</v>
      </c>
      <c r="F250" s="193">
        <v>32.659999999999997</v>
      </c>
      <c r="G250" s="193">
        <v>19.39</v>
      </c>
      <c r="H250" s="193">
        <v>43.55</v>
      </c>
      <c r="I250" s="193">
        <v>25.85</v>
      </c>
      <c r="J250" s="195">
        <v>98.76</v>
      </c>
      <c r="K250" s="195">
        <v>58.7</v>
      </c>
      <c r="L250" s="195"/>
      <c r="M250" s="195"/>
      <c r="N250" s="195">
        <v>65.319999999999993</v>
      </c>
      <c r="O250" s="195">
        <v>38.78</v>
      </c>
      <c r="P250" s="195">
        <v>87.1</v>
      </c>
      <c r="Q250" s="195">
        <v>51.7</v>
      </c>
      <c r="R250" s="195"/>
      <c r="T250" s="195"/>
      <c r="V250" s="195"/>
      <c r="W250" s="195"/>
      <c r="X250" s="195"/>
      <c r="Y250" s="195"/>
    </row>
    <row r="251" spans="1:25">
      <c r="A251" s="190">
        <v>244</v>
      </c>
      <c r="B251" s="193">
        <v>54.49</v>
      </c>
      <c r="C251" s="193">
        <v>32.35</v>
      </c>
      <c r="F251" s="193">
        <v>32.69</v>
      </c>
      <c r="G251" s="193">
        <v>19.41</v>
      </c>
      <c r="H251" s="193">
        <v>43.59</v>
      </c>
      <c r="I251" s="193">
        <v>25.88</v>
      </c>
      <c r="J251" s="195">
        <v>98.76</v>
      </c>
      <c r="K251" s="195">
        <v>58.7</v>
      </c>
      <c r="L251" s="195"/>
      <c r="M251" s="195"/>
      <c r="N251" s="195">
        <v>65.38</v>
      </c>
      <c r="O251" s="195">
        <v>38.82</v>
      </c>
      <c r="P251" s="195">
        <v>87.18</v>
      </c>
      <c r="Q251" s="195">
        <v>51.76</v>
      </c>
      <c r="R251" s="195"/>
      <c r="T251" s="195"/>
      <c r="V251" s="195"/>
      <c r="W251" s="195"/>
      <c r="X251" s="195"/>
      <c r="Y251" s="195"/>
    </row>
    <row r="252" spans="1:25">
      <c r="A252" s="190">
        <v>245</v>
      </c>
      <c r="B252" s="193">
        <v>54.54</v>
      </c>
      <c r="C252" s="193">
        <v>32.380000000000003</v>
      </c>
      <c r="F252" s="193">
        <v>32.72</v>
      </c>
      <c r="G252" s="193">
        <v>19.43</v>
      </c>
      <c r="H252" s="193">
        <v>43.63</v>
      </c>
      <c r="I252" s="193">
        <v>25.9</v>
      </c>
      <c r="J252" s="195">
        <v>98.76</v>
      </c>
      <c r="K252" s="195">
        <v>58.7</v>
      </c>
      <c r="L252" s="195"/>
      <c r="M252" s="195"/>
      <c r="N252" s="195">
        <v>65.44</v>
      </c>
      <c r="O252" s="195">
        <v>38.86</v>
      </c>
      <c r="P252" s="195">
        <v>87.26</v>
      </c>
      <c r="Q252" s="195">
        <v>51.8</v>
      </c>
      <c r="R252" s="195"/>
      <c r="T252" s="195"/>
      <c r="V252" s="195"/>
      <c r="W252" s="195"/>
      <c r="X252" s="195"/>
      <c r="Y252" s="195"/>
    </row>
    <row r="253" spans="1:25">
      <c r="A253" s="190">
        <v>246</v>
      </c>
      <c r="B253" s="193">
        <v>54.59</v>
      </c>
      <c r="C253" s="193">
        <v>32.409999999999997</v>
      </c>
      <c r="F253" s="193">
        <v>32.75</v>
      </c>
      <c r="G253" s="193">
        <v>19.45</v>
      </c>
      <c r="H253" s="193">
        <v>43.67</v>
      </c>
      <c r="I253" s="193">
        <v>25.93</v>
      </c>
      <c r="J253" s="195">
        <v>98.76</v>
      </c>
      <c r="K253" s="195">
        <v>58.7</v>
      </c>
      <c r="L253" s="195"/>
      <c r="M253" s="195"/>
      <c r="N253" s="195">
        <v>65.5</v>
      </c>
      <c r="O253" s="195">
        <v>38.9</v>
      </c>
      <c r="P253" s="195">
        <v>87.34</v>
      </c>
      <c r="Q253" s="195">
        <v>51.86</v>
      </c>
      <c r="R253" s="195"/>
      <c r="T253" s="195"/>
      <c r="V253" s="195"/>
      <c r="W253" s="195"/>
      <c r="X253" s="195"/>
      <c r="Y253" s="195"/>
    </row>
    <row r="254" spans="1:25">
      <c r="A254" s="190">
        <v>247</v>
      </c>
      <c r="B254" s="193">
        <v>54.64</v>
      </c>
      <c r="C254" s="193">
        <v>32.44</v>
      </c>
      <c r="F254" s="193">
        <v>32.78</v>
      </c>
      <c r="G254" s="193">
        <v>19.46</v>
      </c>
      <c r="H254" s="193">
        <v>43.71</v>
      </c>
      <c r="I254" s="193">
        <v>25.95</v>
      </c>
      <c r="J254" s="195">
        <v>98.76</v>
      </c>
      <c r="K254" s="195">
        <v>58.7</v>
      </c>
      <c r="L254" s="195"/>
      <c r="M254" s="195"/>
      <c r="N254" s="195">
        <v>65.56</v>
      </c>
      <c r="O254" s="195">
        <v>38.92</v>
      </c>
      <c r="P254" s="195">
        <v>87.42</v>
      </c>
      <c r="Q254" s="195">
        <v>51.9</v>
      </c>
      <c r="R254" s="195"/>
      <c r="T254" s="195"/>
      <c r="V254" s="195"/>
      <c r="W254" s="195"/>
      <c r="X254" s="195"/>
      <c r="Y254" s="195"/>
    </row>
    <row r="255" spans="1:25">
      <c r="A255" s="190">
        <v>248</v>
      </c>
      <c r="B255" s="193">
        <v>54.69</v>
      </c>
      <c r="C255" s="193">
        <v>32.47</v>
      </c>
      <c r="F255" s="193">
        <v>32.81</v>
      </c>
      <c r="G255" s="193">
        <v>19.48</v>
      </c>
      <c r="H255" s="193">
        <v>43.75</v>
      </c>
      <c r="I255" s="193">
        <v>25.98</v>
      </c>
      <c r="J255" s="195">
        <v>98.76</v>
      </c>
      <c r="K255" s="195">
        <v>58.7</v>
      </c>
      <c r="L255" s="195"/>
      <c r="M255" s="195"/>
      <c r="N255" s="195">
        <v>65.62</v>
      </c>
      <c r="O255" s="195">
        <v>38.96</v>
      </c>
      <c r="P255" s="195">
        <v>87.5</v>
      </c>
      <c r="Q255" s="195">
        <v>51.96</v>
      </c>
      <c r="R255" s="195"/>
      <c r="T255" s="195"/>
      <c r="V255" s="195"/>
      <c r="W255" s="195"/>
      <c r="X255" s="195"/>
      <c r="Y255" s="195"/>
    </row>
    <row r="256" spans="1:25">
      <c r="A256" s="190">
        <v>249</v>
      </c>
      <c r="B256" s="193">
        <v>54.75</v>
      </c>
      <c r="C256" s="193">
        <v>32.5</v>
      </c>
      <c r="F256" s="193">
        <v>32.85</v>
      </c>
      <c r="G256" s="193">
        <v>19.5</v>
      </c>
      <c r="H256" s="193">
        <v>43.8</v>
      </c>
      <c r="I256" s="193">
        <v>26</v>
      </c>
      <c r="J256" s="195">
        <v>98.76</v>
      </c>
      <c r="K256" s="195">
        <v>58.7</v>
      </c>
      <c r="L256" s="195"/>
      <c r="M256" s="195"/>
      <c r="N256" s="195">
        <v>65.7</v>
      </c>
      <c r="O256" s="195">
        <v>39</v>
      </c>
      <c r="P256" s="195">
        <v>87.6</v>
      </c>
      <c r="Q256" s="195">
        <v>52</v>
      </c>
      <c r="R256" s="195"/>
      <c r="T256" s="195"/>
      <c r="V256" s="195"/>
      <c r="W256" s="195"/>
      <c r="X256" s="195"/>
      <c r="Y256" s="195"/>
    </row>
    <row r="257" spans="1:25">
      <c r="A257" s="190">
        <v>250</v>
      </c>
      <c r="B257" s="193">
        <v>54.8</v>
      </c>
      <c r="C257" s="193">
        <v>32.53</v>
      </c>
      <c r="F257" s="193">
        <v>32.880000000000003</v>
      </c>
      <c r="G257" s="193">
        <v>19.52</v>
      </c>
      <c r="H257" s="193">
        <v>43.84</v>
      </c>
      <c r="I257" s="193">
        <v>26.02</v>
      </c>
      <c r="J257" s="195">
        <v>98.76</v>
      </c>
      <c r="K257" s="195">
        <v>58.7</v>
      </c>
      <c r="L257" s="195"/>
      <c r="M257" s="195"/>
      <c r="N257" s="195">
        <v>65.760000000000005</v>
      </c>
      <c r="O257" s="195">
        <v>39.04</v>
      </c>
      <c r="P257" s="195">
        <v>87.68</v>
      </c>
      <c r="Q257" s="195">
        <v>52.04</v>
      </c>
      <c r="R257" s="195"/>
      <c r="T257" s="195"/>
      <c r="V257" s="195"/>
      <c r="W257" s="195"/>
      <c r="X257" s="195"/>
      <c r="Y257" s="195"/>
    </row>
    <row r="258" spans="1:25">
      <c r="A258" s="190">
        <v>999</v>
      </c>
      <c r="B258" s="193">
        <v>54.8</v>
      </c>
      <c r="C258" s="193">
        <v>32.53</v>
      </c>
      <c r="F258" s="193">
        <v>32.880000000000003</v>
      </c>
      <c r="G258" s="193">
        <v>19.52</v>
      </c>
      <c r="H258" s="193">
        <v>43.84</v>
      </c>
      <c r="I258" s="193">
        <v>26.02</v>
      </c>
      <c r="J258" s="195">
        <v>98.76</v>
      </c>
      <c r="K258" s="195">
        <v>58.7</v>
      </c>
      <c r="L258" s="195"/>
      <c r="M258" s="195"/>
      <c r="N258" s="195">
        <v>65.760000000000005</v>
      </c>
      <c r="O258" s="195">
        <v>39.04</v>
      </c>
      <c r="P258" s="195">
        <v>87.68</v>
      </c>
      <c r="Q258" s="195">
        <v>52.04</v>
      </c>
      <c r="R258" s="195"/>
      <c r="T258" s="195"/>
      <c r="V258" s="195"/>
      <c r="W258" s="195"/>
      <c r="X258" s="195"/>
      <c r="Y258" s="195"/>
    </row>
    <row r="259" spans="1:25">
      <c r="H259" s="206"/>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B1CD-4066-4435-B37C-48FE1A775C69}">
  <sheetPr>
    <tabColor theme="0" tint="-0.14999847407452621"/>
  </sheetPr>
  <dimension ref="A1:AV1000"/>
  <sheetViews>
    <sheetView workbookViewId="0">
      <selection activeCell="L4" sqref="L4"/>
    </sheetView>
  </sheetViews>
  <sheetFormatPr defaultColWidth="12.625" defaultRowHeight="15"/>
  <cols>
    <col min="1" max="1" width="15.625" style="277" customWidth="1"/>
    <col min="2" max="9" width="10.125" style="277" customWidth="1"/>
    <col min="10" max="11" width="9.125" style="277" customWidth="1"/>
    <col min="12" max="14" width="8" style="277" customWidth="1"/>
    <col min="15" max="17" width="9.125" style="277" customWidth="1"/>
    <col min="18" max="18" width="8" style="277" customWidth="1"/>
    <col min="19" max="19" width="8.375" style="277" customWidth="1"/>
    <col min="20" max="20" width="10.875" style="277" customWidth="1"/>
    <col min="21" max="21" width="10" style="277" customWidth="1"/>
    <col min="22" max="25" width="8" style="277" customWidth="1"/>
    <col min="26" max="26" width="9.125" style="277" customWidth="1"/>
    <col min="27" max="27" width="9" style="277" customWidth="1"/>
    <col min="28" max="29" width="9.125" style="277" bestFit="1" customWidth="1"/>
    <col min="30" max="30" width="10.375" style="277" customWidth="1"/>
    <col min="31" max="31" width="9.125" style="277" bestFit="1" customWidth="1"/>
    <col min="32" max="32" width="10.125" style="277" customWidth="1"/>
    <col min="33" max="33" width="9.125" style="277" bestFit="1" customWidth="1"/>
    <col min="34" max="48" width="7" style="277" customWidth="1"/>
    <col min="49" max="16384" width="12.625" style="277"/>
  </cols>
  <sheetData>
    <row r="1" spans="1:48">
      <c r="A1" s="280"/>
      <c r="B1" s="278"/>
      <c r="C1" s="278"/>
      <c r="D1" s="278"/>
      <c r="E1" s="278"/>
      <c r="F1" s="278"/>
      <c r="G1" s="278"/>
      <c r="H1" s="278"/>
      <c r="I1" s="278"/>
      <c r="J1" s="278"/>
      <c r="K1" s="278"/>
      <c r="L1" s="278"/>
      <c r="M1" s="278"/>
      <c r="N1" s="278"/>
      <c r="O1" s="278"/>
      <c r="P1" s="278"/>
      <c r="Q1" s="278"/>
      <c r="R1" s="278"/>
      <c r="S1" s="279"/>
      <c r="T1" s="278"/>
      <c r="U1" s="279"/>
      <c r="V1" s="278"/>
      <c r="W1" s="278"/>
    </row>
    <row r="2" spans="1:48">
      <c r="A2" s="280" t="s">
        <v>1062</v>
      </c>
      <c r="B2" s="308">
        <v>5</v>
      </c>
      <c r="C2" s="278" t="s">
        <v>1074</v>
      </c>
      <c r="D2" s="278"/>
      <c r="E2" s="278"/>
      <c r="F2" s="278"/>
      <c r="G2" s="278"/>
      <c r="H2" s="278"/>
      <c r="I2" s="308"/>
      <c r="J2" s="278"/>
      <c r="K2" s="278"/>
      <c r="L2" s="278"/>
      <c r="M2" s="278"/>
      <c r="N2" s="278"/>
      <c r="O2" s="278"/>
      <c r="P2" s="278"/>
      <c r="Q2" s="278"/>
      <c r="R2" s="307" t="s">
        <v>1075</v>
      </c>
      <c r="S2" s="279"/>
      <c r="T2" s="278"/>
      <c r="U2" s="279"/>
      <c r="V2" s="278"/>
      <c r="W2" s="278"/>
    </row>
    <row r="3" spans="1:48">
      <c r="A3" s="280" t="s">
        <v>1065</v>
      </c>
      <c r="B3" s="301">
        <v>32</v>
      </c>
      <c r="C3" s="278"/>
      <c r="D3" s="278"/>
      <c r="E3" s="278"/>
      <c r="F3" s="278"/>
      <c r="G3" s="305" t="s">
        <v>1032</v>
      </c>
      <c r="H3" s="305"/>
      <c r="I3" s="306"/>
      <c r="J3" s="305"/>
      <c r="K3" s="278"/>
      <c r="L3" s="278"/>
      <c r="M3" s="278"/>
      <c r="N3" s="278"/>
      <c r="O3" s="278"/>
      <c r="P3" s="278"/>
      <c r="Q3" s="278"/>
      <c r="R3" s="305" t="s">
        <v>1033</v>
      </c>
      <c r="S3" s="304"/>
      <c r="T3" s="303" t="s">
        <v>1034</v>
      </c>
      <c r="U3" s="297"/>
      <c r="V3" s="303"/>
      <c r="W3" s="303"/>
    </row>
    <row r="4" spans="1:48">
      <c r="A4" s="301" t="s">
        <v>1035</v>
      </c>
      <c r="B4" s="301">
        <v>1</v>
      </c>
      <c r="C4" s="301">
        <v>1</v>
      </c>
      <c r="D4" s="301">
        <v>1</v>
      </c>
      <c r="E4" s="301">
        <v>1</v>
      </c>
      <c r="F4" s="301">
        <v>20</v>
      </c>
      <c r="G4" s="301">
        <v>20</v>
      </c>
      <c r="H4" s="301">
        <v>60</v>
      </c>
      <c r="I4" s="301">
        <v>60</v>
      </c>
      <c r="J4" s="301">
        <v>2</v>
      </c>
      <c r="K4" s="301">
        <v>2</v>
      </c>
      <c r="L4" s="301">
        <v>2</v>
      </c>
      <c r="M4" s="301">
        <v>2</v>
      </c>
      <c r="N4" s="301">
        <v>10</v>
      </c>
      <c r="O4" s="301">
        <v>10</v>
      </c>
      <c r="P4" s="301">
        <v>61</v>
      </c>
      <c r="Q4" s="301">
        <v>61</v>
      </c>
      <c r="R4" s="301">
        <v>37</v>
      </c>
      <c r="S4" s="301">
        <v>37</v>
      </c>
      <c r="T4" s="302">
        <v>34</v>
      </c>
      <c r="U4" s="302">
        <v>34</v>
      </c>
      <c r="V4" s="301"/>
      <c r="W4" s="301"/>
      <c r="X4" s="301"/>
      <c r="Y4" s="301"/>
      <c r="Z4" s="301"/>
      <c r="AA4" s="301"/>
      <c r="AB4" s="301"/>
      <c r="AC4" s="301"/>
      <c r="AD4" s="301"/>
      <c r="AE4" s="301"/>
      <c r="AF4" s="301"/>
      <c r="AG4" s="301"/>
      <c r="AH4" s="301"/>
      <c r="AI4" s="301"/>
      <c r="AJ4" s="301"/>
      <c r="AK4" s="301"/>
      <c r="AL4" s="301"/>
      <c r="AM4" s="301"/>
      <c r="AN4" s="301"/>
      <c r="AO4" s="301"/>
      <c r="AP4" s="301"/>
      <c r="AQ4" s="301"/>
      <c r="AR4" s="301"/>
      <c r="AS4" s="301"/>
      <c r="AT4" s="301"/>
      <c r="AU4" s="301"/>
      <c r="AV4" s="301"/>
    </row>
    <row r="5" spans="1:48">
      <c r="A5" s="299" t="s">
        <v>1036</v>
      </c>
      <c r="B5" s="299">
        <v>5001</v>
      </c>
      <c r="C5" s="299">
        <v>5001</v>
      </c>
      <c r="D5" s="299">
        <v>5001</v>
      </c>
      <c r="E5" s="299">
        <v>5001</v>
      </c>
      <c r="F5" s="299">
        <v>5020</v>
      </c>
      <c r="G5" s="299">
        <v>5020</v>
      </c>
      <c r="H5" s="299">
        <v>5060</v>
      </c>
      <c r="I5" s="299">
        <v>5060</v>
      </c>
      <c r="J5" s="299">
        <v>5002</v>
      </c>
      <c r="K5" s="299">
        <v>5002</v>
      </c>
      <c r="L5" s="299">
        <v>5002</v>
      </c>
      <c r="M5" s="299">
        <v>5002</v>
      </c>
      <c r="N5" s="299">
        <v>5010</v>
      </c>
      <c r="O5" s="299">
        <v>5010</v>
      </c>
      <c r="P5" s="299">
        <v>5061</v>
      </c>
      <c r="Q5" s="299">
        <v>5061</v>
      </c>
      <c r="R5" s="299">
        <v>5037</v>
      </c>
      <c r="S5" s="299">
        <v>5037</v>
      </c>
      <c r="T5" s="300">
        <v>5034</v>
      </c>
      <c r="U5" s="300">
        <v>5034</v>
      </c>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row>
    <row r="6" spans="1:48" ht="45" customHeight="1">
      <c r="A6" s="298" t="s">
        <v>1037</v>
      </c>
      <c r="B6" s="297" t="s">
        <v>1038</v>
      </c>
      <c r="C6" s="297" t="s">
        <v>1039</v>
      </c>
      <c r="D6" s="297" t="s">
        <v>1040</v>
      </c>
      <c r="E6" s="297" t="s">
        <v>1041</v>
      </c>
      <c r="F6" s="297" t="s">
        <v>1042</v>
      </c>
      <c r="G6" s="297" t="s">
        <v>1043</v>
      </c>
      <c r="H6" s="297" t="s">
        <v>1044</v>
      </c>
      <c r="I6" s="297" t="s">
        <v>1045</v>
      </c>
      <c r="J6" s="297" t="s">
        <v>1046</v>
      </c>
      <c r="K6" s="297" t="s">
        <v>1047</v>
      </c>
      <c r="L6" s="297" t="s">
        <v>1048</v>
      </c>
      <c r="M6" s="297" t="s">
        <v>1049</v>
      </c>
      <c r="N6" s="297" t="s">
        <v>1050</v>
      </c>
      <c r="O6" s="297" t="s">
        <v>1051</v>
      </c>
      <c r="P6" s="297" t="s">
        <v>1052</v>
      </c>
      <c r="Q6" s="297" t="s">
        <v>1053</v>
      </c>
      <c r="R6" s="297" t="s">
        <v>1054</v>
      </c>
      <c r="S6" s="297" t="s">
        <v>1055</v>
      </c>
      <c r="T6" s="297" t="s">
        <v>1070</v>
      </c>
      <c r="U6" s="297" t="s">
        <v>1071</v>
      </c>
      <c r="V6" s="297" t="s">
        <v>1072</v>
      </c>
      <c r="W6" s="297" t="s">
        <v>1073</v>
      </c>
      <c r="X6" s="297" t="s">
        <v>1072</v>
      </c>
      <c r="Y6" s="297" t="s">
        <v>1073</v>
      </c>
      <c r="Z6" s="295"/>
      <c r="AA6" s="295"/>
      <c r="AB6" s="295"/>
      <c r="AC6" s="295"/>
      <c r="AD6" s="295"/>
      <c r="AE6" s="295"/>
      <c r="AF6" s="295"/>
      <c r="AG6" s="295"/>
      <c r="AH6" s="295"/>
      <c r="AI6" s="295"/>
      <c r="AJ6" s="295"/>
      <c r="AK6" s="295"/>
      <c r="AL6" s="295"/>
      <c r="AM6" s="295"/>
      <c r="AN6" s="295"/>
      <c r="AO6" s="295"/>
      <c r="AP6" s="295"/>
      <c r="AQ6" s="295"/>
      <c r="AR6" s="295"/>
      <c r="AS6" s="295"/>
      <c r="AT6" s="295"/>
      <c r="AU6" s="295"/>
      <c r="AV6" s="295"/>
    </row>
    <row r="7" spans="1:48">
      <c r="A7" s="296">
        <v>0</v>
      </c>
      <c r="B7" s="279">
        <v>1.08</v>
      </c>
      <c r="C7" s="279">
        <v>1.08</v>
      </c>
      <c r="D7" s="278"/>
      <c r="E7" s="278"/>
      <c r="F7" s="278">
        <v>0.65</v>
      </c>
      <c r="G7" s="278">
        <v>0.65</v>
      </c>
      <c r="H7" s="278">
        <v>0.86</v>
      </c>
      <c r="I7" s="278">
        <v>0.86</v>
      </c>
      <c r="J7" s="278">
        <v>2.16</v>
      </c>
      <c r="K7" s="278">
        <v>2.16</v>
      </c>
      <c r="L7" s="279"/>
      <c r="M7" s="279"/>
      <c r="N7" s="279">
        <v>1.3</v>
      </c>
      <c r="O7" s="279">
        <v>1.3</v>
      </c>
      <c r="P7" s="279">
        <v>1.72</v>
      </c>
      <c r="Q7" s="279">
        <v>1.72</v>
      </c>
      <c r="R7" s="279">
        <v>441</v>
      </c>
      <c r="S7" s="279">
        <v>393</v>
      </c>
      <c r="T7" s="279">
        <v>36.75</v>
      </c>
      <c r="U7" s="279">
        <v>32.75</v>
      </c>
      <c r="V7" s="279">
        <v>44.1</v>
      </c>
      <c r="W7" s="279">
        <v>39.299999999999997</v>
      </c>
      <c r="X7" s="279">
        <v>110.25</v>
      </c>
      <c r="Y7" s="279">
        <v>98.25</v>
      </c>
      <c r="Z7" s="295"/>
      <c r="AA7" s="295"/>
      <c r="AB7" s="295"/>
      <c r="AC7" s="295"/>
      <c r="AD7" s="295"/>
      <c r="AE7" s="295"/>
      <c r="AF7" s="295"/>
      <c r="AG7" s="295"/>
      <c r="AH7" s="295"/>
      <c r="AI7" s="295"/>
      <c r="AJ7" s="295"/>
      <c r="AK7" s="295"/>
      <c r="AL7" s="295"/>
      <c r="AM7" s="295"/>
      <c r="AN7" s="295"/>
      <c r="AO7" s="295"/>
      <c r="AP7" s="295"/>
      <c r="AQ7" s="295"/>
      <c r="AR7" s="295"/>
      <c r="AS7" s="295"/>
      <c r="AT7" s="295"/>
      <c r="AU7" s="295"/>
      <c r="AV7" s="295"/>
    </row>
    <row r="8" spans="1:48">
      <c r="A8" s="280">
        <v>1</v>
      </c>
      <c r="B8" s="278">
        <v>1.47</v>
      </c>
      <c r="C8" s="278">
        <v>1.31</v>
      </c>
      <c r="D8" s="278"/>
      <c r="E8" s="278"/>
      <c r="F8" s="278">
        <v>0.88</v>
      </c>
      <c r="G8" s="278">
        <v>0.79</v>
      </c>
      <c r="H8" s="278">
        <v>1.18</v>
      </c>
      <c r="I8" s="278">
        <v>1.05</v>
      </c>
      <c r="J8" s="278">
        <v>2.94</v>
      </c>
      <c r="K8" s="278">
        <v>2.62</v>
      </c>
      <c r="L8" s="279"/>
      <c r="M8" s="279"/>
      <c r="N8" s="279">
        <v>1.76</v>
      </c>
      <c r="O8" s="279">
        <v>1.58</v>
      </c>
      <c r="P8" s="279">
        <v>2.36</v>
      </c>
      <c r="Q8" s="279">
        <v>2.1</v>
      </c>
      <c r="R8" s="279">
        <v>441</v>
      </c>
      <c r="S8" s="279">
        <v>393</v>
      </c>
      <c r="T8" s="279">
        <v>36.75</v>
      </c>
      <c r="U8" s="279">
        <v>32.75</v>
      </c>
      <c r="V8" s="279">
        <v>44.1</v>
      </c>
      <c r="W8" s="279">
        <v>39.299999999999997</v>
      </c>
      <c r="X8" s="279">
        <v>110.25</v>
      </c>
      <c r="Y8" s="279">
        <v>98.25</v>
      </c>
    </row>
    <row r="9" spans="1:48">
      <c r="A9" s="280">
        <v>2</v>
      </c>
      <c r="B9" s="278">
        <v>1.86</v>
      </c>
      <c r="C9" s="278">
        <v>1.54</v>
      </c>
      <c r="D9" s="278"/>
      <c r="E9" s="278"/>
      <c r="F9" s="278">
        <v>1.1200000000000001</v>
      </c>
      <c r="G9" s="278">
        <v>0.92</v>
      </c>
      <c r="H9" s="278">
        <v>1.49</v>
      </c>
      <c r="I9" s="278">
        <v>1.23</v>
      </c>
      <c r="J9" s="278">
        <v>3.72</v>
      </c>
      <c r="K9" s="278">
        <v>3.08</v>
      </c>
      <c r="L9" s="279"/>
      <c r="M9" s="279"/>
      <c r="N9" s="279">
        <v>2.2400000000000002</v>
      </c>
      <c r="O9" s="279">
        <v>1.84</v>
      </c>
      <c r="P9" s="279">
        <v>2.98</v>
      </c>
      <c r="Q9" s="279">
        <v>2.46</v>
      </c>
      <c r="R9" s="279">
        <v>558</v>
      </c>
      <c r="S9" s="279">
        <v>462</v>
      </c>
      <c r="T9" s="279">
        <v>46.5</v>
      </c>
      <c r="U9" s="279">
        <v>38.5</v>
      </c>
      <c r="V9" s="279">
        <v>55.8</v>
      </c>
      <c r="W9" s="279">
        <v>46.199999999999996</v>
      </c>
      <c r="X9" s="279">
        <v>139.5</v>
      </c>
      <c r="Y9" s="279">
        <v>115.5</v>
      </c>
    </row>
    <row r="10" spans="1:48">
      <c r="A10" s="280">
        <v>3</v>
      </c>
      <c r="B10" s="278">
        <v>2.25</v>
      </c>
      <c r="C10" s="278">
        <v>1.77</v>
      </c>
      <c r="D10" s="278"/>
      <c r="E10" s="278"/>
      <c r="F10" s="278">
        <v>1.35</v>
      </c>
      <c r="G10" s="278">
        <v>1.06</v>
      </c>
      <c r="H10" s="278">
        <v>1.8</v>
      </c>
      <c r="I10" s="278">
        <v>1.42</v>
      </c>
      <c r="J10" s="278">
        <v>4.5</v>
      </c>
      <c r="K10" s="278">
        <v>3.54</v>
      </c>
      <c r="L10" s="279"/>
      <c r="M10" s="279"/>
      <c r="N10" s="279">
        <v>2.7</v>
      </c>
      <c r="O10" s="279">
        <v>2.12</v>
      </c>
      <c r="P10" s="279">
        <v>3.6</v>
      </c>
      <c r="Q10" s="279">
        <v>2.84</v>
      </c>
      <c r="R10" s="279">
        <v>675</v>
      </c>
      <c r="S10" s="279">
        <v>531</v>
      </c>
      <c r="T10" s="279">
        <v>56.25</v>
      </c>
      <c r="U10" s="279">
        <v>44.25</v>
      </c>
      <c r="V10" s="279">
        <v>67.5</v>
      </c>
      <c r="W10" s="279">
        <v>53.1</v>
      </c>
      <c r="X10" s="279">
        <v>168.75</v>
      </c>
      <c r="Y10" s="279">
        <v>132.75</v>
      </c>
    </row>
    <row r="11" spans="1:48">
      <c r="A11" s="280">
        <v>4</v>
      </c>
      <c r="B11" s="278">
        <v>2.64</v>
      </c>
      <c r="C11" s="278">
        <v>2</v>
      </c>
      <c r="D11" s="278"/>
      <c r="E11" s="278"/>
      <c r="F11" s="278">
        <v>1.58</v>
      </c>
      <c r="G11" s="278">
        <v>1.2</v>
      </c>
      <c r="H11" s="278">
        <v>2.11</v>
      </c>
      <c r="I11" s="278">
        <v>1.6</v>
      </c>
      <c r="J11" s="278">
        <v>5.28</v>
      </c>
      <c r="K11" s="278">
        <v>4</v>
      </c>
      <c r="L11" s="279"/>
      <c r="M11" s="279"/>
      <c r="N11" s="279">
        <v>3.16</v>
      </c>
      <c r="O11" s="279">
        <v>2.4</v>
      </c>
      <c r="P11" s="279">
        <v>4.22</v>
      </c>
      <c r="Q11" s="279">
        <v>3.2</v>
      </c>
      <c r="R11" s="279">
        <v>792</v>
      </c>
      <c r="S11" s="279">
        <v>600</v>
      </c>
      <c r="T11" s="279">
        <v>66</v>
      </c>
      <c r="U11" s="279">
        <v>50</v>
      </c>
      <c r="V11" s="279">
        <v>79.2</v>
      </c>
      <c r="W11" s="279">
        <v>60</v>
      </c>
      <c r="X11" s="279">
        <v>198</v>
      </c>
      <c r="Y11" s="279">
        <v>150</v>
      </c>
    </row>
    <row r="12" spans="1:48">
      <c r="A12" s="280">
        <v>5</v>
      </c>
      <c r="B12" s="278">
        <v>3.03</v>
      </c>
      <c r="C12" s="278">
        <v>2.2200000000000002</v>
      </c>
      <c r="D12" s="278"/>
      <c r="E12" s="278"/>
      <c r="F12" s="278">
        <v>1.82</v>
      </c>
      <c r="G12" s="278">
        <v>1.33</v>
      </c>
      <c r="H12" s="278">
        <v>2.42</v>
      </c>
      <c r="I12" s="278">
        <v>1.78</v>
      </c>
      <c r="J12" s="278">
        <v>6.06</v>
      </c>
      <c r="K12" s="278">
        <v>4.4400000000000004</v>
      </c>
      <c r="L12" s="279"/>
      <c r="M12" s="279"/>
      <c r="N12" s="279">
        <v>3.64</v>
      </c>
      <c r="O12" s="279">
        <v>2.66</v>
      </c>
      <c r="P12" s="279">
        <v>4.84</v>
      </c>
      <c r="Q12" s="279">
        <v>3.56</v>
      </c>
      <c r="R12" s="279">
        <v>908.99999999999989</v>
      </c>
      <c r="S12" s="279">
        <v>666.00000000000011</v>
      </c>
      <c r="T12" s="279">
        <v>75.75</v>
      </c>
      <c r="U12" s="279">
        <v>55.500000000000007</v>
      </c>
      <c r="V12" s="279">
        <v>90.899999999999991</v>
      </c>
      <c r="W12" s="279">
        <v>66.600000000000009</v>
      </c>
      <c r="X12" s="279">
        <v>227.25</v>
      </c>
      <c r="Y12" s="279">
        <v>166.50000000000003</v>
      </c>
    </row>
    <row r="13" spans="1:48">
      <c r="A13" s="280">
        <v>6</v>
      </c>
      <c r="B13" s="278">
        <v>3.41</v>
      </c>
      <c r="C13" s="278">
        <v>2.4500000000000002</v>
      </c>
      <c r="D13" s="278"/>
      <c r="E13" s="278"/>
      <c r="F13" s="278">
        <v>2.0499999999999998</v>
      </c>
      <c r="G13" s="278">
        <v>1.47</v>
      </c>
      <c r="H13" s="278">
        <v>2.73</v>
      </c>
      <c r="I13" s="278">
        <v>1.96</v>
      </c>
      <c r="J13" s="278">
        <v>6.82</v>
      </c>
      <c r="K13" s="278">
        <v>4.9000000000000004</v>
      </c>
      <c r="L13" s="279"/>
      <c r="M13" s="279"/>
      <c r="N13" s="279">
        <v>4.0999999999999996</v>
      </c>
      <c r="O13" s="279">
        <v>2.94</v>
      </c>
      <c r="P13" s="279">
        <v>5.46</v>
      </c>
      <c r="Q13" s="279">
        <v>3.92</v>
      </c>
      <c r="R13" s="279">
        <v>1023</v>
      </c>
      <c r="S13" s="279">
        <v>735</v>
      </c>
      <c r="T13" s="279">
        <v>85.25</v>
      </c>
      <c r="U13" s="279">
        <v>61.250000000000007</v>
      </c>
      <c r="V13" s="279">
        <v>102.3</v>
      </c>
      <c r="W13" s="279">
        <v>73.5</v>
      </c>
      <c r="X13" s="279">
        <v>255.75</v>
      </c>
      <c r="Y13" s="279">
        <v>183.75000000000003</v>
      </c>
    </row>
    <row r="14" spans="1:48">
      <c r="A14" s="280">
        <v>7</v>
      </c>
      <c r="B14" s="278">
        <v>3.8</v>
      </c>
      <c r="C14" s="278">
        <v>2.68</v>
      </c>
      <c r="D14" s="278"/>
      <c r="E14" s="278"/>
      <c r="F14" s="278">
        <v>2.2799999999999998</v>
      </c>
      <c r="G14" s="278">
        <v>1.61</v>
      </c>
      <c r="H14" s="278">
        <v>3.04</v>
      </c>
      <c r="I14" s="278">
        <v>2.14</v>
      </c>
      <c r="J14" s="278">
        <v>7.6</v>
      </c>
      <c r="K14" s="278">
        <v>5.36</v>
      </c>
      <c r="L14" s="279"/>
      <c r="M14" s="279"/>
      <c r="N14" s="279">
        <v>4.5599999999999996</v>
      </c>
      <c r="O14" s="279">
        <v>3.22</v>
      </c>
      <c r="P14" s="279">
        <v>6.08</v>
      </c>
      <c r="Q14" s="279">
        <v>4.28</v>
      </c>
      <c r="R14" s="279">
        <v>1140</v>
      </c>
      <c r="S14" s="279">
        <v>804</v>
      </c>
      <c r="T14" s="279">
        <v>95</v>
      </c>
      <c r="U14" s="279">
        <v>67</v>
      </c>
      <c r="V14" s="279">
        <v>114</v>
      </c>
      <c r="W14" s="279">
        <v>80.399999999999991</v>
      </c>
      <c r="X14" s="279">
        <v>285</v>
      </c>
      <c r="Y14" s="279">
        <v>201</v>
      </c>
    </row>
    <row r="15" spans="1:48">
      <c r="A15" s="280">
        <v>8</v>
      </c>
      <c r="B15" s="278">
        <v>4.1900000000000004</v>
      </c>
      <c r="C15" s="278">
        <v>2.91</v>
      </c>
      <c r="D15" s="278"/>
      <c r="E15" s="278"/>
      <c r="F15" s="278">
        <v>2.5099999999999998</v>
      </c>
      <c r="G15" s="278">
        <v>1.75</v>
      </c>
      <c r="H15" s="278">
        <v>3.35</v>
      </c>
      <c r="I15" s="278">
        <v>2.33</v>
      </c>
      <c r="J15" s="278">
        <v>8.3800000000000008</v>
      </c>
      <c r="K15" s="278">
        <v>5.82</v>
      </c>
      <c r="L15" s="279"/>
      <c r="M15" s="279"/>
      <c r="N15" s="279">
        <v>5.0199999999999996</v>
      </c>
      <c r="O15" s="279">
        <v>3.5</v>
      </c>
      <c r="P15" s="279">
        <v>6.7</v>
      </c>
      <c r="Q15" s="279">
        <v>4.66</v>
      </c>
      <c r="R15" s="279">
        <v>1257.0000000000002</v>
      </c>
      <c r="S15" s="279">
        <v>873</v>
      </c>
      <c r="T15" s="279">
        <v>104.75000000000001</v>
      </c>
      <c r="U15" s="279">
        <v>72.75</v>
      </c>
      <c r="V15" s="279">
        <v>125.70000000000002</v>
      </c>
      <c r="W15" s="279">
        <v>87.3</v>
      </c>
      <c r="X15" s="279">
        <v>314.25000000000006</v>
      </c>
      <c r="Y15" s="279">
        <v>218.25</v>
      </c>
    </row>
    <row r="16" spans="1:48">
      <c r="A16" s="280">
        <v>9</v>
      </c>
      <c r="B16" s="278">
        <v>4.58</v>
      </c>
      <c r="C16" s="278">
        <v>3.14</v>
      </c>
      <c r="D16" s="278"/>
      <c r="E16" s="278"/>
      <c r="F16" s="278">
        <v>2.75</v>
      </c>
      <c r="G16" s="278">
        <v>1.88</v>
      </c>
      <c r="H16" s="278">
        <v>3.66</v>
      </c>
      <c r="I16" s="278">
        <v>2.5099999999999998</v>
      </c>
      <c r="J16" s="278">
        <v>9.16</v>
      </c>
      <c r="K16" s="278">
        <v>6.28</v>
      </c>
      <c r="L16" s="279"/>
      <c r="M16" s="279"/>
      <c r="N16" s="279">
        <v>5.5</v>
      </c>
      <c r="O16" s="279">
        <v>3.76</v>
      </c>
      <c r="P16" s="279">
        <v>7.32</v>
      </c>
      <c r="Q16" s="279">
        <v>5.0199999999999996</v>
      </c>
      <c r="R16" s="279">
        <v>1374</v>
      </c>
      <c r="S16" s="279">
        <v>942</v>
      </c>
      <c r="T16" s="279">
        <v>114.5</v>
      </c>
      <c r="U16" s="279">
        <v>78.5</v>
      </c>
      <c r="V16" s="279">
        <v>137.4</v>
      </c>
      <c r="W16" s="279">
        <v>94.2</v>
      </c>
      <c r="X16" s="279">
        <v>343.5</v>
      </c>
      <c r="Y16" s="279">
        <v>235.5</v>
      </c>
    </row>
    <row r="17" spans="1:25">
      <c r="A17" s="280">
        <v>10</v>
      </c>
      <c r="B17" s="278">
        <v>4.97</v>
      </c>
      <c r="C17" s="278">
        <v>3.37</v>
      </c>
      <c r="D17" s="278"/>
      <c r="E17" s="278"/>
      <c r="F17" s="278">
        <v>2.98</v>
      </c>
      <c r="G17" s="278">
        <v>2.02</v>
      </c>
      <c r="H17" s="278">
        <v>3.98</v>
      </c>
      <c r="I17" s="278">
        <v>2.7</v>
      </c>
      <c r="J17" s="278">
        <v>9.94</v>
      </c>
      <c r="K17" s="278">
        <v>6.74</v>
      </c>
      <c r="L17" s="279"/>
      <c r="M17" s="279"/>
      <c r="N17" s="279">
        <v>5.96</v>
      </c>
      <c r="O17" s="279">
        <v>4.04</v>
      </c>
      <c r="P17" s="279">
        <v>7.96</v>
      </c>
      <c r="Q17" s="279">
        <v>5.4</v>
      </c>
      <c r="R17" s="279">
        <v>1491</v>
      </c>
      <c r="S17" s="279">
        <v>1011</v>
      </c>
      <c r="T17" s="279">
        <v>124.25</v>
      </c>
      <c r="U17" s="279">
        <v>84.25</v>
      </c>
      <c r="V17" s="279">
        <v>149.1</v>
      </c>
      <c r="W17" s="279">
        <v>101.1</v>
      </c>
      <c r="X17" s="279">
        <v>372.75</v>
      </c>
      <c r="Y17" s="279">
        <v>252.75</v>
      </c>
    </row>
    <row r="18" spans="1:25">
      <c r="A18" s="280">
        <v>11</v>
      </c>
      <c r="B18" s="278">
        <v>5.36</v>
      </c>
      <c r="C18" s="278">
        <v>3.6</v>
      </c>
      <c r="D18" s="278"/>
      <c r="E18" s="278"/>
      <c r="F18" s="278">
        <v>3.22</v>
      </c>
      <c r="G18" s="278">
        <v>2.16</v>
      </c>
      <c r="H18" s="278">
        <v>4.29</v>
      </c>
      <c r="I18" s="278">
        <v>2.88</v>
      </c>
      <c r="J18" s="278">
        <v>10.72</v>
      </c>
      <c r="K18" s="278">
        <v>7.2</v>
      </c>
      <c r="L18" s="279"/>
      <c r="M18" s="279"/>
      <c r="N18" s="279">
        <v>6.44</v>
      </c>
      <c r="O18" s="279">
        <v>4.32</v>
      </c>
      <c r="P18" s="279">
        <v>8.58</v>
      </c>
      <c r="Q18" s="279">
        <v>5.76</v>
      </c>
      <c r="R18" s="279">
        <v>1608</v>
      </c>
      <c r="S18" s="279">
        <v>1080</v>
      </c>
      <c r="T18" s="279">
        <v>134</v>
      </c>
      <c r="U18" s="279">
        <v>90</v>
      </c>
      <c r="V18" s="279">
        <v>160.79999999999998</v>
      </c>
      <c r="W18" s="279">
        <v>108</v>
      </c>
      <c r="X18" s="279">
        <v>402</v>
      </c>
      <c r="Y18" s="279">
        <v>270</v>
      </c>
    </row>
    <row r="19" spans="1:25">
      <c r="A19" s="280">
        <v>12</v>
      </c>
      <c r="B19" s="278">
        <v>5.75</v>
      </c>
      <c r="C19" s="278">
        <v>3.83</v>
      </c>
      <c r="D19" s="278"/>
      <c r="E19" s="278"/>
      <c r="F19" s="278">
        <v>3.45</v>
      </c>
      <c r="G19" s="278">
        <v>2.2999999999999998</v>
      </c>
      <c r="H19" s="278">
        <v>4.5999999999999996</v>
      </c>
      <c r="I19" s="278">
        <v>3.06</v>
      </c>
      <c r="J19" s="278">
        <v>11.5</v>
      </c>
      <c r="K19" s="278">
        <v>7.66</v>
      </c>
      <c r="L19" s="279"/>
      <c r="M19" s="279"/>
      <c r="N19" s="279">
        <v>6.9</v>
      </c>
      <c r="O19" s="279">
        <v>4.5999999999999996</v>
      </c>
      <c r="P19" s="279">
        <v>9.1999999999999993</v>
      </c>
      <c r="Q19" s="279">
        <v>6.12</v>
      </c>
      <c r="R19" s="279">
        <v>1725</v>
      </c>
      <c r="S19" s="279">
        <v>1149</v>
      </c>
      <c r="T19" s="279">
        <v>143.75</v>
      </c>
      <c r="U19" s="279">
        <v>95.75</v>
      </c>
      <c r="V19" s="279">
        <v>172.5</v>
      </c>
      <c r="W19" s="279">
        <v>114.89999999999999</v>
      </c>
      <c r="X19" s="279">
        <v>431.25</v>
      </c>
      <c r="Y19" s="279">
        <v>287.25</v>
      </c>
    </row>
    <row r="20" spans="1:25">
      <c r="A20" s="280">
        <v>13</v>
      </c>
      <c r="B20" s="278">
        <v>6.14</v>
      </c>
      <c r="C20" s="278">
        <v>4.05</v>
      </c>
      <c r="D20" s="278"/>
      <c r="E20" s="278"/>
      <c r="F20" s="278">
        <v>3.68</v>
      </c>
      <c r="G20" s="278">
        <v>2.4300000000000002</v>
      </c>
      <c r="H20" s="278">
        <v>4.91</v>
      </c>
      <c r="I20" s="278">
        <v>3.24</v>
      </c>
      <c r="J20" s="278">
        <v>12.28</v>
      </c>
      <c r="K20" s="278">
        <v>8.1</v>
      </c>
      <c r="L20" s="279"/>
      <c r="M20" s="279"/>
      <c r="N20" s="279">
        <v>7.36</v>
      </c>
      <c r="O20" s="279">
        <v>4.8600000000000003</v>
      </c>
      <c r="P20" s="279">
        <v>9.82</v>
      </c>
      <c r="Q20" s="279">
        <v>6.48</v>
      </c>
      <c r="R20" s="279">
        <v>1842</v>
      </c>
      <c r="S20" s="279">
        <v>1215</v>
      </c>
      <c r="T20" s="279">
        <v>153.5</v>
      </c>
      <c r="U20" s="279">
        <v>101.25</v>
      </c>
      <c r="V20" s="279">
        <v>184.2</v>
      </c>
      <c r="W20" s="279">
        <v>121.5</v>
      </c>
      <c r="X20" s="279">
        <v>460.5</v>
      </c>
      <c r="Y20" s="279">
        <v>303.75</v>
      </c>
    </row>
    <row r="21" spans="1:25" ht="15.75" customHeight="1">
      <c r="A21" s="280">
        <v>14</v>
      </c>
      <c r="B21" s="278">
        <v>6.53</v>
      </c>
      <c r="C21" s="278">
        <v>4.28</v>
      </c>
      <c r="D21" s="278"/>
      <c r="E21" s="278"/>
      <c r="F21" s="278">
        <v>3.92</v>
      </c>
      <c r="G21" s="278">
        <v>2.57</v>
      </c>
      <c r="H21" s="278">
        <v>5.22</v>
      </c>
      <c r="I21" s="278">
        <v>3.42</v>
      </c>
      <c r="J21" s="278">
        <v>13.06</v>
      </c>
      <c r="K21" s="278">
        <v>8.56</v>
      </c>
      <c r="L21" s="279"/>
      <c r="M21" s="279"/>
      <c r="N21" s="279">
        <v>7.84</v>
      </c>
      <c r="O21" s="279">
        <v>5.14</v>
      </c>
      <c r="P21" s="279">
        <v>10.44</v>
      </c>
      <c r="Q21" s="279">
        <v>6.84</v>
      </c>
      <c r="R21" s="279">
        <v>1959</v>
      </c>
      <c r="S21" s="279">
        <v>1284</v>
      </c>
      <c r="T21" s="279">
        <v>163.25</v>
      </c>
      <c r="U21" s="279">
        <v>107</v>
      </c>
      <c r="V21" s="279">
        <v>195.9</v>
      </c>
      <c r="W21" s="279">
        <v>128.4</v>
      </c>
      <c r="X21" s="279">
        <v>489.75</v>
      </c>
      <c r="Y21" s="279">
        <v>321</v>
      </c>
    </row>
    <row r="22" spans="1:25" ht="15.75" customHeight="1">
      <c r="A22" s="280">
        <v>15</v>
      </c>
      <c r="B22" s="278">
        <v>6.92</v>
      </c>
      <c r="C22" s="278">
        <v>4.51</v>
      </c>
      <c r="D22" s="278"/>
      <c r="E22" s="278"/>
      <c r="F22" s="278">
        <v>4.1500000000000004</v>
      </c>
      <c r="G22" s="278">
        <v>2.71</v>
      </c>
      <c r="H22" s="278">
        <v>5.54</v>
      </c>
      <c r="I22" s="278">
        <v>3.61</v>
      </c>
      <c r="J22" s="278">
        <v>13.84</v>
      </c>
      <c r="K22" s="278">
        <v>9.02</v>
      </c>
      <c r="L22" s="279"/>
      <c r="M22" s="279"/>
      <c r="N22" s="279">
        <v>8.3000000000000007</v>
      </c>
      <c r="O22" s="279">
        <v>5.42</v>
      </c>
      <c r="P22" s="279">
        <v>11.08</v>
      </c>
      <c r="Q22" s="279">
        <v>7.22</v>
      </c>
      <c r="R22" s="279">
        <v>2076</v>
      </c>
      <c r="S22" s="279">
        <v>1353</v>
      </c>
      <c r="T22" s="279">
        <v>173</v>
      </c>
      <c r="U22" s="279">
        <v>112.75</v>
      </c>
      <c r="V22" s="279">
        <v>207.6</v>
      </c>
      <c r="W22" s="279">
        <v>135.29999999999998</v>
      </c>
      <c r="X22" s="279">
        <v>519</v>
      </c>
      <c r="Y22" s="279">
        <v>338.25</v>
      </c>
    </row>
    <row r="23" spans="1:25" ht="15.75" customHeight="1">
      <c r="A23" s="280">
        <v>16</v>
      </c>
      <c r="B23" s="278">
        <v>7.3</v>
      </c>
      <c r="C23" s="278">
        <v>4.74</v>
      </c>
      <c r="D23" s="278"/>
      <c r="E23" s="278"/>
      <c r="F23" s="278">
        <v>4.38</v>
      </c>
      <c r="G23" s="278">
        <v>2.84</v>
      </c>
      <c r="H23" s="278">
        <v>5.84</v>
      </c>
      <c r="I23" s="278">
        <v>3.79</v>
      </c>
      <c r="J23" s="278">
        <v>14.6</v>
      </c>
      <c r="K23" s="278">
        <v>9.48</v>
      </c>
      <c r="L23" s="279"/>
      <c r="M23" s="279"/>
      <c r="N23" s="279">
        <v>8.76</v>
      </c>
      <c r="O23" s="279">
        <v>5.68</v>
      </c>
      <c r="P23" s="279">
        <v>11.68</v>
      </c>
      <c r="Q23" s="279">
        <v>7.58</v>
      </c>
      <c r="R23" s="279">
        <v>2190</v>
      </c>
      <c r="S23" s="279">
        <v>1422</v>
      </c>
      <c r="T23" s="279">
        <v>182.5</v>
      </c>
      <c r="U23" s="279">
        <v>118.5</v>
      </c>
      <c r="V23" s="279">
        <v>219</v>
      </c>
      <c r="W23" s="279">
        <v>142.19999999999999</v>
      </c>
      <c r="X23" s="279">
        <v>547.5</v>
      </c>
      <c r="Y23" s="279">
        <v>355.5</v>
      </c>
    </row>
    <row r="24" spans="1:25" ht="15.75" customHeight="1">
      <c r="A24" s="280">
        <v>17</v>
      </c>
      <c r="B24" s="278">
        <v>7.69</v>
      </c>
      <c r="C24" s="278">
        <v>4.97</v>
      </c>
      <c r="D24" s="278"/>
      <c r="E24" s="278"/>
      <c r="F24" s="278">
        <v>4.6100000000000003</v>
      </c>
      <c r="G24" s="278">
        <v>2.98</v>
      </c>
      <c r="H24" s="278">
        <v>6.15</v>
      </c>
      <c r="I24" s="278">
        <v>3.98</v>
      </c>
      <c r="J24" s="278">
        <v>15.38</v>
      </c>
      <c r="K24" s="278">
        <v>9.94</v>
      </c>
      <c r="L24" s="279"/>
      <c r="M24" s="279"/>
      <c r="N24" s="279">
        <v>9.2200000000000006</v>
      </c>
      <c r="O24" s="279">
        <v>5.96</v>
      </c>
      <c r="P24" s="279">
        <v>12.3</v>
      </c>
      <c r="Q24" s="279">
        <v>7.96</v>
      </c>
      <c r="R24" s="279">
        <v>2307</v>
      </c>
      <c r="S24" s="279">
        <v>1491</v>
      </c>
      <c r="T24" s="279">
        <v>192.25</v>
      </c>
      <c r="U24" s="279">
        <v>124.25</v>
      </c>
      <c r="V24" s="279">
        <v>230.7</v>
      </c>
      <c r="W24" s="279">
        <v>149.1</v>
      </c>
      <c r="X24" s="279">
        <v>576.75</v>
      </c>
      <c r="Y24" s="279">
        <v>372.75</v>
      </c>
    </row>
    <row r="25" spans="1:25" ht="15.75" customHeight="1">
      <c r="A25" s="280">
        <v>18</v>
      </c>
      <c r="B25" s="278">
        <v>8.08</v>
      </c>
      <c r="C25" s="278">
        <v>5.2</v>
      </c>
      <c r="D25" s="278"/>
      <c r="E25" s="278"/>
      <c r="F25" s="278">
        <v>4.8499999999999996</v>
      </c>
      <c r="G25" s="278">
        <v>3.12</v>
      </c>
      <c r="H25" s="278">
        <v>6.46</v>
      </c>
      <c r="I25" s="278">
        <v>4.16</v>
      </c>
      <c r="J25" s="278">
        <v>16.16</v>
      </c>
      <c r="K25" s="278">
        <v>10.4</v>
      </c>
      <c r="L25" s="279"/>
      <c r="M25" s="279"/>
      <c r="N25" s="279">
        <v>9.6999999999999993</v>
      </c>
      <c r="O25" s="279">
        <v>6.24</v>
      </c>
      <c r="P25" s="279">
        <v>12.92</v>
      </c>
      <c r="Q25" s="279">
        <v>8.32</v>
      </c>
      <c r="R25" s="279">
        <v>2424</v>
      </c>
      <c r="S25" s="279">
        <v>1560</v>
      </c>
      <c r="T25" s="279">
        <v>202</v>
      </c>
      <c r="U25" s="279">
        <v>130</v>
      </c>
      <c r="V25" s="279">
        <v>242.39999999999998</v>
      </c>
      <c r="W25" s="279">
        <v>156</v>
      </c>
      <c r="X25" s="279">
        <v>606</v>
      </c>
      <c r="Y25" s="279">
        <v>390</v>
      </c>
    </row>
    <row r="26" spans="1:25" ht="15.75" customHeight="1">
      <c r="A26" s="280">
        <v>19</v>
      </c>
      <c r="B26" s="278">
        <v>8.4700000000000006</v>
      </c>
      <c r="C26" s="278">
        <v>5.43</v>
      </c>
      <c r="D26" s="278"/>
      <c r="E26" s="278"/>
      <c r="F26" s="278">
        <v>5.08</v>
      </c>
      <c r="G26" s="278">
        <v>3.26</v>
      </c>
      <c r="H26" s="278">
        <v>6.78</v>
      </c>
      <c r="I26" s="278">
        <v>4.34</v>
      </c>
      <c r="J26" s="278">
        <v>16.940000000000001</v>
      </c>
      <c r="K26" s="278">
        <v>10.86</v>
      </c>
      <c r="L26" s="279"/>
      <c r="M26" s="279"/>
      <c r="N26" s="279">
        <v>10.16</v>
      </c>
      <c r="O26" s="279">
        <v>6.52</v>
      </c>
      <c r="P26" s="279">
        <v>13.56</v>
      </c>
      <c r="Q26" s="279">
        <v>8.68</v>
      </c>
      <c r="R26" s="279">
        <v>2541</v>
      </c>
      <c r="S26" s="279">
        <v>1629</v>
      </c>
      <c r="T26" s="279">
        <v>211.75000000000003</v>
      </c>
      <c r="U26" s="279">
        <v>135.75</v>
      </c>
      <c r="V26" s="279">
        <v>254.10000000000002</v>
      </c>
      <c r="W26" s="279">
        <v>162.9</v>
      </c>
      <c r="X26" s="279">
        <v>635.25000000000011</v>
      </c>
      <c r="Y26" s="279">
        <v>407.25</v>
      </c>
    </row>
    <row r="27" spans="1:25" ht="15.75" customHeight="1">
      <c r="A27" s="280">
        <v>20</v>
      </c>
      <c r="B27" s="278">
        <v>8.86</v>
      </c>
      <c r="C27" s="278">
        <v>5.66</v>
      </c>
      <c r="D27" s="278"/>
      <c r="E27" s="278"/>
      <c r="F27" s="278">
        <v>5.32</v>
      </c>
      <c r="G27" s="278">
        <v>3.4</v>
      </c>
      <c r="H27" s="278">
        <v>7.09</v>
      </c>
      <c r="I27" s="278">
        <v>4.53</v>
      </c>
      <c r="J27" s="278">
        <v>17.72</v>
      </c>
      <c r="K27" s="278">
        <v>11.32</v>
      </c>
      <c r="L27" s="279"/>
      <c r="M27" s="279"/>
      <c r="N27" s="279">
        <v>10.64</v>
      </c>
      <c r="O27" s="279">
        <v>6.8</v>
      </c>
      <c r="P27" s="279">
        <v>14.18</v>
      </c>
      <c r="Q27" s="279">
        <v>9.06</v>
      </c>
      <c r="R27" s="279">
        <v>2658</v>
      </c>
      <c r="S27" s="279">
        <v>1698</v>
      </c>
      <c r="T27" s="279">
        <v>221.5</v>
      </c>
      <c r="U27" s="279">
        <v>141.5</v>
      </c>
      <c r="V27" s="279">
        <v>265.8</v>
      </c>
      <c r="W27" s="279">
        <v>169.79999999999998</v>
      </c>
      <c r="X27" s="279">
        <v>664.5</v>
      </c>
      <c r="Y27" s="279">
        <v>424.5</v>
      </c>
    </row>
    <row r="28" spans="1:25" ht="15.75" customHeight="1">
      <c r="A28" s="280">
        <v>21</v>
      </c>
      <c r="B28" s="278">
        <v>9.25</v>
      </c>
      <c r="C28" s="278">
        <v>5.88</v>
      </c>
      <c r="D28" s="278"/>
      <c r="E28" s="278"/>
      <c r="F28" s="278">
        <v>5.55</v>
      </c>
      <c r="G28" s="278">
        <v>3.53</v>
      </c>
      <c r="H28" s="278">
        <v>7.4</v>
      </c>
      <c r="I28" s="278">
        <v>4.7</v>
      </c>
      <c r="J28" s="278">
        <v>18.5</v>
      </c>
      <c r="K28" s="278">
        <v>11.76</v>
      </c>
      <c r="L28" s="279"/>
      <c r="M28" s="279"/>
      <c r="N28" s="279">
        <v>11.1</v>
      </c>
      <c r="O28" s="279">
        <v>7.06</v>
      </c>
      <c r="P28" s="279">
        <v>14.8</v>
      </c>
      <c r="Q28" s="279">
        <v>9.4</v>
      </c>
      <c r="R28" s="279">
        <v>2775</v>
      </c>
      <c r="S28" s="279">
        <v>1764</v>
      </c>
      <c r="T28" s="279">
        <v>231.25</v>
      </c>
      <c r="U28" s="279">
        <v>147</v>
      </c>
      <c r="V28" s="279">
        <v>277.5</v>
      </c>
      <c r="W28" s="279">
        <v>176.4</v>
      </c>
      <c r="X28" s="279">
        <v>693.75</v>
      </c>
      <c r="Y28" s="279">
        <v>441</v>
      </c>
    </row>
    <row r="29" spans="1:25" ht="15.75" customHeight="1">
      <c r="A29" s="280">
        <v>22</v>
      </c>
      <c r="B29" s="278">
        <v>9.64</v>
      </c>
      <c r="C29" s="278">
        <v>6.11</v>
      </c>
      <c r="D29" s="278"/>
      <c r="E29" s="278"/>
      <c r="F29" s="278">
        <v>5.78</v>
      </c>
      <c r="G29" s="278">
        <v>3.67</v>
      </c>
      <c r="H29" s="278">
        <v>7.71</v>
      </c>
      <c r="I29" s="278">
        <v>4.8899999999999997</v>
      </c>
      <c r="J29" s="278">
        <v>19.28</v>
      </c>
      <c r="K29" s="278">
        <v>12.22</v>
      </c>
      <c r="L29" s="279"/>
      <c r="M29" s="279"/>
      <c r="N29" s="279">
        <v>11.56</v>
      </c>
      <c r="O29" s="279">
        <v>7.34</v>
      </c>
      <c r="P29" s="279">
        <v>15.42</v>
      </c>
      <c r="Q29" s="279">
        <v>9.7799999999999994</v>
      </c>
      <c r="R29" s="279">
        <v>2892</v>
      </c>
      <c r="S29" s="279">
        <v>1833</v>
      </c>
      <c r="T29" s="279">
        <v>241</v>
      </c>
      <c r="U29" s="279">
        <v>152.75</v>
      </c>
      <c r="V29" s="279">
        <v>289.2</v>
      </c>
      <c r="W29" s="279">
        <v>183.29999999999998</v>
      </c>
      <c r="X29" s="279">
        <v>723</v>
      </c>
      <c r="Y29" s="279">
        <v>458.25</v>
      </c>
    </row>
    <row r="30" spans="1:25" ht="15.75" customHeight="1">
      <c r="A30" s="280">
        <v>23</v>
      </c>
      <c r="B30" s="278">
        <v>10.029999999999999</v>
      </c>
      <c r="C30" s="278">
        <v>6.34</v>
      </c>
      <c r="D30" s="278"/>
      <c r="E30" s="278"/>
      <c r="F30" s="278">
        <v>6.02</v>
      </c>
      <c r="G30" s="278">
        <v>3.8</v>
      </c>
      <c r="H30" s="278">
        <v>8.02</v>
      </c>
      <c r="I30" s="278">
        <v>5.07</v>
      </c>
      <c r="J30" s="278">
        <v>20.059999999999999</v>
      </c>
      <c r="K30" s="278">
        <v>12.68</v>
      </c>
      <c r="L30" s="279"/>
      <c r="M30" s="279"/>
      <c r="N30" s="279">
        <v>12.04</v>
      </c>
      <c r="O30" s="279">
        <v>7.6</v>
      </c>
      <c r="P30" s="279">
        <v>16.04</v>
      </c>
      <c r="Q30" s="279">
        <v>10.14</v>
      </c>
      <c r="R30" s="279">
        <v>3009</v>
      </c>
      <c r="S30" s="279">
        <v>1902</v>
      </c>
      <c r="T30" s="279">
        <v>250.74999999999997</v>
      </c>
      <c r="U30" s="279">
        <v>158.5</v>
      </c>
      <c r="V30" s="279">
        <v>300.89999999999998</v>
      </c>
      <c r="W30" s="279">
        <v>190.2</v>
      </c>
      <c r="X30" s="279">
        <v>752.24999999999989</v>
      </c>
      <c r="Y30" s="279">
        <v>475.5</v>
      </c>
    </row>
    <row r="31" spans="1:25" ht="15.75" customHeight="1">
      <c r="A31" s="280">
        <v>24</v>
      </c>
      <c r="B31" s="278">
        <v>10.42</v>
      </c>
      <c r="C31" s="278">
        <v>6.57</v>
      </c>
      <c r="D31" s="278"/>
      <c r="E31" s="278"/>
      <c r="F31" s="278">
        <v>6.25</v>
      </c>
      <c r="G31" s="278">
        <v>3.94</v>
      </c>
      <c r="H31" s="278">
        <v>8.34</v>
      </c>
      <c r="I31" s="278">
        <v>5.26</v>
      </c>
      <c r="J31" s="278">
        <v>20.84</v>
      </c>
      <c r="K31" s="278">
        <v>13.14</v>
      </c>
      <c r="L31" s="279"/>
      <c r="M31" s="279"/>
      <c r="N31" s="279">
        <v>12.5</v>
      </c>
      <c r="O31" s="279">
        <v>7.88</v>
      </c>
      <c r="P31" s="279">
        <v>16.68</v>
      </c>
      <c r="Q31" s="279">
        <v>10.52</v>
      </c>
      <c r="R31" s="279">
        <v>3126</v>
      </c>
      <c r="S31" s="279">
        <v>1971</v>
      </c>
      <c r="T31" s="279">
        <v>260.5</v>
      </c>
      <c r="U31" s="279">
        <v>164.25</v>
      </c>
      <c r="V31" s="279">
        <v>312.59999999999997</v>
      </c>
      <c r="W31" s="279">
        <v>197.1</v>
      </c>
      <c r="X31" s="279">
        <v>781.5</v>
      </c>
      <c r="Y31" s="279">
        <v>492.75</v>
      </c>
    </row>
    <row r="32" spans="1:25" ht="15.75" customHeight="1">
      <c r="A32" s="280">
        <v>25</v>
      </c>
      <c r="B32" s="278">
        <v>10.81</v>
      </c>
      <c r="C32" s="278">
        <v>6.8</v>
      </c>
      <c r="D32" s="278"/>
      <c r="E32" s="278"/>
      <c r="F32" s="278">
        <v>6.49</v>
      </c>
      <c r="G32" s="278">
        <v>4.08</v>
      </c>
      <c r="H32" s="278">
        <v>8.65</v>
      </c>
      <c r="I32" s="278">
        <v>5.44</v>
      </c>
      <c r="J32" s="278">
        <v>21.62</v>
      </c>
      <c r="K32" s="278">
        <v>13.6</v>
      </c>
      <c r="L32" s="279"/>
      <c r="M32" s="279"/>
      <c r="N32" s="279">
        <v>12.98</v>
      </c>
      <c r="O32" s="279">
        <v>8.16</v>
      </c>
      <c r="P32" s="279">
        <v>17.3</v>
      </c>
      <c r="Q32" s="279">
        <v>10.88</v>
      </c>
      <c r="R32" s="279">
        <v>3243</v>
      </c>
      <c r="S32" s="279">
        <v>2040</v>
      </c>
      <c r="T32" s="279">
        <v>270.25</v>
      </c>
      <c r="U32" s="279">
        <v>170</v>
      </c>
      <c r="V32" s="279">
        <v>324.3</v>
      </c>
      <c r="W32" s="279">
        <v>204</v>
      </c>
      <c r="X32" s="279">
        <v>810.75</v>
      </c>
      <c r="Y32" s="279">
        <v>510</v>
      </c>
    </row>
    <row r="33" spans="1:25" ht="15.75" customHeight="1">
      <c r="A33" s="280">
        <v>26</v>
      </c>
      <c r="B33" s="278">
        <v>11.19</v>
      </c>
      <c r="C33" s="278">
        <v>7.03</v>
      </c>
      <c r="D33" s="278"/>
      <c r="E33" s="278"/>
      <c r="F33" s="278">
        <v>6.71</v>
      </c>
      <c r="G33" s="278">
        <v>4.22</v>
      </c>
      <c r="H33" s="278">
        <v>8.9499999999999993</v>
      </c>
      <c r="I33" s="278">
        <v>5.62</v>
      </c>
      <c r="J33" s="278">
        <v>22.38</v>
      </c>
      <c r="K33" s="278">
        <v>14.06</v>
      </c>
      <c r="L33" s="279"/>
      <c r="M33" s="279"/>
      <c r="N33" s="279">
        <v>13.42</v>
      </c>
      <c r="O33" s="279">
        <v>8.44</v>
      </c>
      <c r="P33" s="279">
        <v>17.899999999999999</v>
      </c>
      <c r="Q33" s="279">
        <v>11.24</v>
      </c>
      <c r="R33" s="279">
        <v>3357</v>
      </c>
      <c r="S33" s="279">
        <v>2109</v>
      </c>
      <c r="T33" s="279">
        <v>279.75</v>
      </c>
      <c r="U33" s="279">
        <v>175.75</v>
      </c>
      <c r="V33" s="279">
        <v>335.7</v>
      </c>
      <c r="W33" s="279">
        <v>210.9</v>
      </c>
      <c r="X33" s="279">
        <v>839.25</v>
      </c>
      <c r="Y33" s="279">
        <v>527.25</v>
      </c>
    </row>
    <row r="34" spans="1:25" ht="15.75" customHeight="1">
      <c r="A34" s="280">
        <v>27</v>
      </c>
      <c r="B34" s="278">
        <v>11.58</v>
      </c>
      <c r="C34" s="278">
        <v>7.26</v>
      </c>
      <c r="D34" s="278"/>
      <c r="E34" s="278"/>
      <c r="F34" s="278">
        <v>6.95</v>
      </c>
      <c r="G34" s="278">
        <v>4.3600000000000003</v>
      </c>
      <c r="H34" s="278">
        <v>9.26</v>
      </c>
      <c r="I34" s="278">
        <v>5.81</v>
      </c>
      <c r="J34" s="278">
        <v>23.16</v>
      </c>
      <c r="K34" s="278">
        <v>14.52</v>
      </c>
      <c r="L34" s="279"/>
      <c r="M34" s="279"/>
      <c r="N34" s="279">
        <v>13.9</v>
      </c>
      <c r="O34" s="279">
        <v>8.7200000000000006</v>
      </c>
      <c r="P34" s="279">
        <v>18.52</v>
      </c>
      <c r="Q34" s="279">
        <v>11.62</v>
      </c>
      <c r="R34" s="279">
        <v>3474</v>
      </c>
      <c r="S34" s="279">
        <v>2178</v>
      </c>
      <c r="T34" s="279">
        <v>289.5</v>
      </c>
      <c r="U34" s="279">
        <v>181.5</v>
      </c>
      <c r="V34" s="279">
        <v>347.4</v>
      </c>
      <c r="W34" s="279">
        <v>217.79999999999998</v>
      </c>
      <c r="X34" s="279">
        <v>868.5</v>
      </c>
      <c r="Y34" s="279">
        <v>544.5</v>
      </c>
    </row>
    <row r="35" spans="1:25" ht="15.75" customHeight="1">
      <c r="A35" s="280">
        <v>28</v>
      </c>
      <c r="B35" s="278">
        <v>11.97</v>
      </c>
      <c r="C35" s="278">
        <v>7.49</v>
      </c>
      <c r="D35" s="278"/>
      <c r="E35" s="278"/>
      <c r="F35" s="278">
        <v>7.18</v>
      </c>
      <c r="G35" s="278">
        <v>4.49</v>
      </c>
      <c r="H35" s="278">
        <v>9.58</v>
      </c>
      <c r="I35" s="278">
        <v>5.99</v>
      </c>
      <c r="J35" s="278">
        <v>23.94</v>
      </c>
      <c r="K35" s="278">
        <v>14.98</v>
      </c>
      <c r="L35" s="279"/>
      <c r="M35" s="279"/>
      <c r="N35" s="279">
        <v>14.36</v>
      </c>
      <c r="O35" s="279">
        <v>8.98</v>
      </c>
      <c r="P35" s="279">
        <v>19.16</v>
      </c>
      <c r="Q35" s="279">
        <v>11.98</v>
      </c>
      <c r="R35" s="279">
        <v>3591</v>
      </c>
      <c r="S35" s="279">
        <v>2247</v>
      </c>
      <c r="T35" s="279">
        <v>299.25</v>
      </c>
      <c r="U35" s="279">
        <v>187.25</v>
      </c>
      <c r="V35" s="279">
        <v>359.09999999999997</v>
      </c>
      <c r="W35" s="279">
        <v>224.7</v>
      </c>
      <c r="X35" s="279">
        <v>897.75</v>
      </c>
      <c r="Y35" s="279">
        <v>561.75</v>
      </c>
    </row>
    <row r="36" spans="1:25" ht="15.75" customHeight="1">
      <c r="A36" s="280">
        <v>29</v>
      </c>
      <c r="B36" s="278">
        <v>12.36</v>
      </c>
      <c r="C36" s="278">
        <v>7.71</v>
      </c>
      <c r="D36" s="278"/>
      <c r="E36" s="278"/>
      <c r="F36" s="278">
        <v>7.42</v>
      </c>
      <c r="G36" s="278">
        <v>4.63</v>
      </c>
      <c r="H36" s="278">
        <v>9.89</v>
      </c>
      <c r="I36" s="278">
        <v>6.17</v>
      </c>
      <c r="J36" s="278">
        <v>24.72</v>
      </c>
      <c r="K36" s="278">
        <v>15.42</v>
      </c>
      <c r="L36" s="279"/>
      <c r="M36" s="279"/>
      <c r="N36" s="279">
        <v>14.84</v>
      </c>
      <c r="O36" s="279">
        <v>9.26</v>
      </c>
      <c r="P36" s="279">
        <v>19.78</v>
      </c>
      <c r="Q36" s="279">
        <v>12.34</v>
      </c>
      <c r="R36" s="279">
        <v>3708</v>
      </c>
      <c r="S36" s="279">
        <v>2313</v>
      </c>
      <c r="T36" s="279">
        <v>309</v>
      </c>
      <c r="U36" s="279">
        <v>192.75</v>
      </c>
      <c r="V36" s="279">
        <v>370.8</v>
      </c>
      <c r="W36" s="279">
        <v>231.29999999999998</v>
      </c>
      <c r="X36" s="279">
        <v>927</v>
      </c>
      <c r="Y36" s="279">
        <v>578.25</v>
      </c>
    </row>
    <row r="37" spans="1:25" ht="15.75" customHeight="1">
      <c r="A37" s="280">
        <v>30</v>
      </c>
      <c r="B37" s="278">
        <v>12.75</v>
      </c>
      <c r="C37" s="278">
        <v>7.94</v>
      </c>
      <c r="D37" s="278"/>
      <c r="E37" s="278"/>
      <c r="F37" s="278">
        <v>7.65</v>
      </c>
      <c r="G37" s="278">
        <v>4.76</v>
      </c>
      <c r="H37" s="278">
        <v>10.199999999999999</v>
      </c>
      <c r="I37" s="278">
        <v>6.35</v>
      </c>
      <c r="J37" s="278">
        <v>25.5</v>
      </c>
      <c r="K37" s="278">
        <v>15.88</v>
      </c>
      <c r="L37" s="279"/>
      <c r="M37" s="279"/>
      <c r="N37" s="279">
        <v>15.3</v>
      </c>
      <c r="O37" s="279">
        <v>9.52</v>
      </c>
      <c r="P37" s="279">
        <v>20.399999999999999</v>
      </c>
      <c r="Q37" s="279">
        <v>12.7</v>
      </c>
      <c r="R37" s="279">
        <v>3825</v>
      </c>
      <c r="S37" s="279">
        <v>2382</v>
      </c>
      <c r="T37" s="279">
        <v>318.75</v>
      </c>
      <c r="U37" s="279">
        <v>198.5</v>
      </c>
      <c r="V37" s="279">
        <v>382.5</v>
      </c>
      <c r="W37" s="279">
        <v>238.2</v>
      </c>
      <c r="X37" s="279">
        <v>956.25</v>
      </c>
      <c r="Y37" s="279">
        <v>595.5</v>
      </c>
    </row>
    <row r="38" spans="1:25" ht="15.75" customHeight="1">
      <c r="A38" s="280">
        <v>31</v>
      </c>
      <c r="B38" s="278">
        <v>13.14</v>
      </c>
      <c r="C38" s="278">
        <v>8.17</v>
      </c>
      <c r="D38" s="278"/>
      <c r="E38" s="278"/>
      <c r="F38" s="278">
        <v>7.88</v>
      </c>
      <c r="G38" s="278">
        <v>4.9000000000000004</v>
      </c>
      <c r="H38" s="278">
        <v>10.51</v>
      </c>
      <c r="I38" s="278">
        <v>6.54</v>
      </c>
      <c r="J38" s="278">
        <v>26.28</v>
      </c>
      <c r="K38" s="278">
        <v>16.34</v>
      </c>
      <c r="L38" s="279"/>
      <c r="M38" s="279"/>
      <c r="N38" s="279">
        <v>15.76</v>
      </c>
      <c r="O38" s="279">
        <v>9.8000000000000007</v>
      </c>
      <c r="P38" s="279">
        <v>21.02</v>
      </c>
      <c r="Q38" s="279">
        <v>13.08</v>
      </c>
      <c r="R38" s="279">
        <v>3942</v>
      </c>
      <c r="S38" s="279">
        <v>2451</v>
      </c>
      <c r="T38" s="279">
        <v>328.5</v>
      </c>
      <c r="U38" s="279">
        <v>204.25</v>
      </c>
      <c r="V38" s="279">
        <v>394.2</v>
      </c>
      <c r="W38" s="279">
        <v>245.1</v>
      </c>
      <c r="X38" s="279">
        <v>985.5</v>
      </c>
      <c r="Y38" s="279">
        <v>612.75</v>
      </c>
    </row>
    <row r="39" spans="1:25" ht="15.75" customHeight="1">
      <c r="A39" s="280">
        <v>32</v>
      </c>
      <c r="B39" s="278">
        <v>13.53</v>
      </c>
      <c r="C39" s="278">
        <v>8.4</v>
      </c>
      <c r="D39" s="278"/>
      <c r="E39" s="278"/>
      <c r="F39" s="278">
        <v>8.1199999999999992</v>
      </c>
      <c r="G39" s="278">
        <v>5.04</v>
      </c>
      <c r="H39" s="278">
        <v>10.82</v>
      </c>
      <c r="I39" s="278">
        <v>6.72</v>
      </c>
      <c r="J39" s="278">
        <v>27.06</v>
      </c>
      <c r="K39" s="278">
        <v>16.8</v>
      </c>
      <c r="L39" s="279"/>
      <c r="M39" s="279"/>
      <c r="N39" s="279">
        <v>16.239999999999998</v>
      </c>
      <c r="O39" s="279">
        <v>10.08</v>
      </c>
      <c r="P39" s="279">
        <v>21.64</v>
      </c>
      <c r="Q39" s="279">
        <v>13.44</v>
      </c>
      <c r="R39" s="279">
        <v>4059</v>
      </c>
      <c r="S39" s="279">
        <v>2520</v>
      </c>
      <c r="T39" s="279">
        <v>338.25</v>
      </c>
      <c r="U39" s="279">
        <v>210</v>
      </c>
      <c r="V39" s="279">
        <v>405.9</v>
      </c>
      <c r="W39" s="279">
        <v>252</v>
      </c>
      <c r="X39" s="279">
        <v>1014.75</v>
      </c>
      <c r="Y39" s="279">
        <v>630</v>
      </c>
    </row>
    <row r="40" spans="1:25" ht="15.75" customHeight="1">
      <c r="A40" s="280">
        <v>33</v>
      </c>
      <c r="B40" s="278">
        <v>13.92</v>
      </c>
      <c r="C40" s="278">
        <v>8.6300000000000008</v>
      </c>
      <c r="D40" s="278"/>
      <c r="E40" s="278"/>
      <c r="F40" s="278">
        <v>8.35</v>
      </c>
      <c r="G40" s="278">
        <v>5.18</v>
      </c>
      <c r="H40" s="278">
        <v>11.14</v>
      </c>
      <c r="I40" s="278">
        <v>6.9</v>
      </c>
      <c r="J40" s="278">
        <v>27.84</v>
      </c>
      <c r="K40" s="278">
        <v>17.260000000000002</v>
      </c>
      <c r="L40" s="279"/>
      <c r="M40" s="279"/>
      <c r="N40" s="279">
        <v>16.7</v>
      </c>
      <c r="O40" s="279">
        <v>10.36</v>
      </c>
      <c r="P40" s="279">
        <v>22.28</v>
      </c>
      <c r="Q40" s="279">
        <v>13.8</v>
      </c>
      <c r="R40" s="279">
        <v>4176</v>
      </c>
      <c r="S40" s="279">
        <v>2589.0000000000005</v>
      </c>
      <c r="T40" s="279">
        <v>348</v>
      </c>
      <c r="U40" s="279">
        <v>215.75000000000003</v>
      </c>
      <c r="V40" s="279">
        <v>417.59999999999997</v>
      </c>
      <c r="W40" s="279">
        <v>258.90000000000003</v>
      </c>
      <c r="X40" s="279">
        <v>1044</v>
      </c>
      <c r="Y40" s="279">
        <v>647.25000000000011</v>
      </c>
    </row>
    <row r="41" spans="1:25" ht="15.75" customHeight="1">
      <c r="A41" s="280">
        <v>34</v>
      </c>
      <c r="B41" s="278">
        <v>14.31</v>
      </c>
      <c r="C41" s="278">
        <v>8.86</v>
      </c>
      <c r="D41" s="278"/>
      <c r="E41" s="278"/>
      <c r="F41" s="278">
        <v>8.59</v>
      </c>
      <c r="G41" s="278">
        <v>5.32</v>
      </c>
      <c r="H41" s="278">
        <v>11.45</v>
      </c>
      <c r="I41" s="278">
        <v>7.09</v>
      </c>
      <c r="J41" s="278">
        <v>28.62</v>
      </c>
      <c r="K41" s="278">
        <v>17.72</v>
      </c>
      <c r="L41" s="279"/>
      <c r="M41" s="279"/>
      <c r="N41" s="279">
        <v>17.18</v>
      </c>
      <c r="O41" s="279">
        <v>10.64</v>
      </c>
      <c r="P41" s="279">
        <v>22.9</v>
      </c>
      <c r="Q41" s="279">
        <v>14.18</v>
      </c>
      <c r="R41" s="279">
        <v>4293</v>
      </c>
      <c r="S41" s="279">
        <v>2658</v>
      </c>
      <c r="T41" s="279">
        <v>357.75</v>
      </c>
      <c r="U41" s="279">
        <v>221.5</v>
      </c>
      <c r="V41" s="279">
        <v>429.3</v>
      </c>
      <c r="W41" s="279">
        <v>265.8</v>
      </c>
      <c r="X41" s="279">
        <v>1073.25</v>
      </c>
      <c r="Y41" s="279">
        <v>664.5</v>
      </c>
    </row>
    <row r="42" spans="1:25" ht="15.75" customHeight="1">
      <c r="A42" s="280">
        <v>35</v>
      </c>
      <c r="B42" s="278">
        <v>14.7</v>
      </c>
      <c r="C42" s="278">
        <v>9.09</v>
      </c>
      <c r="D42" s="278"/>
      <c r="E42" s="278"/>
      <c r="F42" s="278">
        <v>8.82</v>
      </c>
      <c r="G42" s="278">
        <v>5.45</v>
      </c>
      <c r="H42" s="278">
        <v>11.76</v>
      </c>
      <c r="I42" s="278">
        <v>7.27</v>
      </c>
      <c r="J42" s="278">
        <v>29.4</v>
      </c>
      <c r="K42" s="278">
        <v>18.18</v>
      </c>
      <c r="L42" s="279"/>
      <c r="M42" s="279"/>
      <c r="N42" s="279">
        <v>17.64</v>
      </c>
      <c r="O42" s="279">
        <v>10.9</v>
      </c>
      <c r="P42" s="279">
        <v>23.52</v>
      </c>
      <c r="Q42" s="279">
        <v>14.54</v>
      </c>
      <c r="R42" s="279">
        <v>4410</v>
      </c>
      <c r="S42" s="279">
        <v>2727</v>
      </c>
      <c r="T42" s="279">
        <v>367.5</v>
      </c>
      <c r="U42" s="279">
        <v>227.25</v>
      </c>
      <c r="V42" s="279">
        <v>441</v>
      </c>
      <c r="W42" s="279">
        <v>272.7</v>
      </c>
      <c r="X42" s="279">
        <v>1102.5</v>
      </c>
      <c r="Y42" s="279">
        <v>681.75</v>
      </c>
    </row>
    <row r="43" spans="1:25" ht="15.75" customHeight="1">
      <c r="A43" s="280">
        <v>36</v>
      </c>
      <c r="B43" s="278">
        <v>15.08</v>
      </c>
      <c r="C43" s="278">
        <v>9.32</v>
      </c>
      <c r="D43" s="278"/>
      <c r="E43" s="278"/>
      <c r="F43" s="278">
        <v>9.0500000000000007</v>
      </c>
      <c r="G43" s="278">
        <v>5.59</v>
      </c>
      <c r="H43" s="278">
        <v>12.06</v>
      </c>
      <c r="I43" s="278">
        <v>7.46</v>
      </c>
      <c r="J43" s="278">
        <v>30.16</v>
      </c>
      <c r="K43" s="278">
        <v>18.64</v>
      </c>
      <c r="L43" s="279"/>
      <c r="M43" s="279"/>
      <c r="N43" s="279">
        <v>18.100000000000001</v>
      </c>
      <c r="O43" s="279">
        <v>11.18</v>
      </c>
      <c r="P43" s="279">
        <v>24.12</v>
      </c>
      <c r="Q43" s="279">
        <v>14.92</v>
      </c>
      <c r="R43" s="279">
        <v>4524</v>
      </c>
      <c r="S43" s="279">
        <v>2796</v>
      </c>
      <c r="T43" s="279">
        <v>377</v>
      </c>
      <c r="U43" s="279">
        <v>233</v>
      </c>
      <c r="V43" s="279">
        <v>452.4</v>
      </c>
      <c r="W43" s="279">
        <v>279.59999999999997</v>
      </c>
      <c r="X43" s="279">
        <v>1131</v>
      </c>
      <c r="Y43" s="279">
        <v>699</v>
      </c>
    </row>
    <row r="44" spans="1:25" ht="15.75" customHeight="1">
      <c r="A44" s="280">
        <v>37</v>
      </c>
      <c r="B44" s="278">
        <v>15.47</v>
      </c>
      <c r="C44" s="278">
        <v>9.5399999999999991</v>
      </c>
      <c r="D44" s="278"/>
      <c r="E44" s="278"/>
      <c r="F44" s="278">
        <v>9.2799999999999994</v>
      </c>
      <c r="G44" s="278">
        <v>5.72</v>
      </c>
      <c r="H44" s="278">
        <v>12.38</v>
      </c>
      <c r="I44" s="278">
        <v>7.63</v>
      </c>
      <c r="J44" s="278">
        <v>30.94</v>
      </c>
      <c r="K44" s="278">
        <v>19.079999999999998</v>
      </c>
      <c r="L44" s="279"/>
      <c r="M44" s="279"/>
      <c r="N44" s="279">
        <v>18.559999999999999</v>
      </c>
      <c r="O44" s="279">
        <v>11.44</v>
      </c>
      <c r="P44" s="279">
        <v>24.76</v>
      </c>
      <c r="Q44" s="279">
        <v>15.26</v>
      </c>
      <c r="R44" s="279">
        <v>4641</v>
      </c>
      <c r="S44" s="279">
        <v>2861.9999999999995</v>
      </c>
      <c r="T44" s="279">
        <v>386.75</v>
      </c>
      <c r="U44" s="279">
        <v>238.49999999999997</v>
      </c>
      <c r="V44" s="279">
        <v>464.09999999999997</v>
      </c>
      <c r="W44" s="279">
        <v>286.19999999999993</v>
      </c>
      <c r="X44" s="279">
        <v>1160.25</v>
      </c>
      <c r="Y44" s="279">
        <v>715.49999999999989</v>
      </c>
    </row>
    <row r="45" spans="1:25" ht="15.75" customHeight="1">
      <c r="A45" s="280">
        <v>38</v>
      </c>
      <c r="B45" s="278">
        <v>15.86</v>
      </c>
      <c r="C45" s="278">
        <v>9.77</v>
      </c>
      <c r="D45" s="278"/>
      <c r="E45" s="278"/>
      <c r="F45" s="278">
        <v>9.52</v>
      </c>
      <c r="G45" s="278">
        <v>5.86</v>
      </c>
      <c r="H45" s="278">
        <v>12.69</v>
      </c>
      <c r="I45" s="278">
        <v>7.82</v>
      </c>
      <c r="J45" s="278">
        <v>31.72</v>
      </c>
      <c r="K45" s="278">
        <v>19.54</v>
      </c>
      <c r="L45" s="279"/>
      <c r="M45" s="279"/>
      <c r="N45" s="279">
        <v>19.04</v>
      </c>
      <c r="O45" s="279">
        <v>11.72</v>
      </c>
      <c r="P45" s="279">
        <v>25.38</v>
      </c>
      <c r="Q45" s="279">
        <v>15.64</v>
      </c>
      <c r="R45" s="279">
        <v>4758</v>
      </c>
      <c r="S45" s="279">
        <v>2931</v>
      </c>
      <c r="T45" s="279">
        <v>396.5</v>
      </c>
      <c r="U45" s="279">
        <v>244.25</v>
      </c>
      <c r="V45" s="279">
        <v>475.79999999999995</v>
      </c>
      <c r="W45" s="279">
        <v>293.09999999999997</v>
      </c>
      <c r="X45" s="279">
        <v>1189.5</v>
      </c>
      <c r="Y45" s="279">
        <v>732.75</v>
      </c>
    </row>
    <row r="46" spans="1:25" ht="15.75" customHeight="1">
      <c r="A46" s="280">
        <v>39</v>
      </c>
      <c r="B46" s="278">
        <v>16.25</v>
      </c>
      <c r="C46" s="278">
        <v>10</v>
      </c>
      <c r="D46" s="278"/>
      <c r="E46" s="278"/>
      <c r="F46" s="278">
        <v>9.75</v>
      </c>
      <c r="G46" s="278">
        <v>6</v>
      </c>
      <c r="H46" s="278">
        <v>13</v>
      </c>
      <c r="I46" s="278">
        <v>8</v>
      </c>
      <c r="J46" s="278">
        <v>32.5</v>
      </c>
      <c r="K46" s="278">
        <v>20</v>
      </c>
      <c r="L46" s="279"/>
      <c r="M46" s="279"/>
      <c r="N46" s="279">
        <v>19.5</v>
      </c>
      <c r="O46" s="279">
        <v>12</v>
      </c>
      <c r="P46" s="279">
        <v>26</v>
      </c>
      <c r="Q46" s="279">
        <v>16</v>
      </c>
      <c r="R46" s="279">
        <v>4875</v>
      </c>
      <c r="S46" s="279">
        <v>3000</v>
      </c>
      <c r="T46" s="279">
        <v>406.25</v>
      </c>
      <c r="U46" s="279">
        <v>250</v>
      </c>
      <c r="V46" s="279">
        <v>487.5</v>
      </c>
      <c r="W46" s="279">
        <v>300</v>
      </c>
      <c r="X46" s="279">
        <v>1218.75</v>
      </c>
      <c r="Y46" s="279">
        <v>750</v>
      </c>
    </row>
    <row r="47" spans="1:25" ht="15.75" customHeight="1">
      <c r="A47" s="280">
        <v>40</v>
      </c>
      <c r="B47" s="278">
        <v>16.64</v>
      </c>
      <c r="C47" s="278">
        <v>10.23</v>
      </c>
      <c r="D47" s="278"/>
      <c r="E47" s="278"/>
      <c r="F47" s="278">
        <v>9.98</v>
      </c>
      <c r="G47" s="278">
        <v>6.14</v>
      </c>
      <c r="H47" s="278">
        <v>13.31</v>
      </c>
      <c r="I47" s="278">
        <v>8.18</v>
      </c>
      <c r="J47" s="278">
        <v>33.28</v>
      </c>
      <c r="K47" s="278">
        <v>20.46</v>
      </c>
      <c r="L47" s="279"/>
      <c r="M47" s="279"/>
      <c r="N47" s="279">
        <v>19.96</v>
      </c>
      <c r="O47" s="279">
        <v>12.28</v>
      </c>
      <c r="P47" s="279">
        <v>26.62</v>
      </c>
      <c r="Q47" s="279">
        <v>16.36</v>
      </c>
      <c r="R47" s="279">
        <v>4992</v>
      </c>
      <c r="S47" s="279">
        <v>3069</v>
      </c>
      <c r="T47" s="279">
        <v>416</v>
      </c>
      <c r="U47" s="279">
        <v>255.75</v>
      </c>
      <c r="V47" s="279">
        <v>499.2</v>
      </c>
      <c r="W47" s="279">
        <v>306.89999999999998</v>
      </c>
      <c r="X47" s="279">
        <v>1248</v>
      </c>
      <c r="Y47" s="279">
        <v>767.25</v>
      </c>
    </row>
    <row r="48" spans="1:25" ht="15.75" customHeight="1">
      <c r="A48" s="280">
        <v>41</v>
      </c>
      <c r="B48" s="278">
        <v>17.03</v>
      </c>
      <c r="C48" s="278">
        <v>10.46</v>
      </c>
      <c r="D48" s="278"/>
      <c r="E48" s="278"/>
      <c r="F48" s="278">
        <v>10.220000000000001</v>
      </c>
      <c r="G48" s="278">
        <v>6.28</v>
      </c>
      <c r="H48" s="278">
        <v>13.62</v>
      </c>
      <c r="I48" s="278">
        <v>8.3699999999999992</v>
      </c>
      <c r="J48" s="278">
        <v>34.06</v>
      </c>
      <c r="K48" s="278">
        <v>20.92</v>
      </c>
      <c r="L48" s="279"/>
      <c r="M48" s="279"/>
      <c r="N48" s="279">
        <v>20.440000000000001</v>
      </c>
      <c r="O48" s="279">
        <v>12.56</v>
      </c>
      <c r="P48" s="279">
        <v>27.24</v>
      </c>
      <c r="Q48" s="279">
        <v>16.739999999999998</v>
      </c>
      <c r="R48" s="279">
        <v>5109</v>
      </c>
      <c r="S48" s="279">
        <v>3138.0000000000005</v>
      </c>
      <c r="T48" s="279">
        <v>425.75</v>
      </c>
      <c r="U48" s="279">
        <v>261.5</v>
      </c>
      <c r="V48" s="279">
        <v>510.9</v>
      </c>
      <c r="W48" s="279">
        <v>313.8</v>
      </c>
      <c r="X48" s="279">
        <v>1277.25</v>
      </c>
      <c r="Y48" s="279">
        <v>784.5</v>
      </c>
    </row>
    <row r="49" spans="1:25" ht="15.75" customHeight="1">
      <c r="A49" s="280">
        <v>42</v>
      </c>
      <c r="B49" s="278">
        <v>17.41</v>
      </c>
      <c r="C49" s="278">
        <v>10.68</v>
      </c>
      <c r="D49" s="278"/>
      <c r="E49" s="278"/>
      <c r="F49" s="278">
        <v>10.45</v>
      </c>
      <c r="G49" s="278">
        <v>6.41</v>
      </c>
      <c r="H49" s="278">
        <v>13.93</v>
      </c>
      <c r="I49" s="278">
        <v>8.5399999999999991</v>
      </c>
      <c r="J49" s="278">
        <v>34.82</v>
      </c>
      <c r="K49" s="278">
        <v>21.36</v>
      </c>
      <c r="L49" s="279"/>
      <c r="M49" s="279"/>
      <c r="N49" s="279">
        <v>20.9</v>
      </c>
      <c r="O49" s="279">
        <v>12.82</v>
      </c>
      <c r="P49" s="279">
        <v>27.86</v>
      </c>
      <c r="Q49" s="279">
        <v>17.079999999999998</v>
      </c>
      <c r="R49" s="279">
        <v>5223</v>
      </c>
      <c r="S49" s="279">
        <v>3204</v>
      </c>
      <c r="T49" s="279">
        <v>435.25</v>
      </c>
      <c r="U49" s="279">
        <v>267</v>
      </c>
      <c r="V49" s="279">
        <v>522.29999999999995</v>
      </c>
      <c r="W49" s="279">
        <v>320.39999999999998</v>
      </c>
      <c r="X49" s="279">
        <v>1305.75</v>
      </c>
      <c r="Y49" s="279">
        <v>801</v>
      </c>
    </row>
    <row r="50" spans="1:25" ht="15.75" customHeight="1">
      <c r="A50" s="280">
        <v>43</v>
      </c>
      <c r="B50" s="278">
        <v>17.8</v>
      </c>
      <c r="C50" s="278">
        <v>10.91</v>
      </c>
      <c r="D50" s="278"/>
      <c r="E50" s="278"/>
      <c r="F50" s="278">
        <v>10.68</v>
      </c>
      <c r="G50" s="278">
        <v>6.55</v>
      </c>
      <c r="H50" s="278">
        <v>14.24</v>
      </c>
      <c r="I50" s="278">
        <v>8.73</v>
      </c>
      <c r="J50" s="278">
        <v>35.6</v>
      </c>
      <c r="K50" s="278">
        <v>21.82</v>
      </c>
      <c r="L50" s="279"/>
      <c r="M50" s="279"/>
      <c r="N50" s="279">
        <v>21.36</v>
      </c>
      <c r="O50" s="279">
        <v>13.1</v>
      </c>
      <c r="P50" s="279">
        <v>28.48</v>
      </c>
      <c r="Q50" s="279">
        <v>17.46</v>
      </c>
      <c r="R50" s="279">
        <v>5340</v>
      </c>
      <c r="S50" s="279">
        <v>3273</v>
      </c>
      <c r="T50" s="279">
        <v>445</v>
      </c>
      <c r="U50" s="279">
        <v>272.75</v>
      </c>
      <c r="V50" s="279">
        <v>534</v>
      </c>
      <c r="W50" s="279">
        <v>327.3</v>
      </c>
      <c r="X50" s="279">
        <v>1335</v>
      </c>
      <c r="Y50" s="279">
        <v>818.25</v>
      </c>
    </row>
    <row r="51" spans="1:25" ht="15.75" customHeight="1">
      <c r="A51" s="280">
        <v>44</v>
      </c>
      <c r="B51" s="278">
        <v>18.18</v>
      </c>
      <c r="C51" s="278">
        <v>11.14</v>
      </c>
      <c r="D51" s="278"/>
      <c r="E51" s="278"/>
      <c r="F51" s="278">
        <v>10.91</v>
      </c>
      <c r="G51" s="278">
        <v>6.68</v>
      </c>
      <c r="H51" s="278">
        <v>14.54</v>
      </c>
      <c r="I51" s="278">
        <v>8.91</v>
      </c>
      <c r="J51" s="278">
        <v>36.36</v>
      </c>
      <c r="K51" s="278">
        <v>22.28</v>
      </c>
      <c r="L51" s="279"/>
      <c r="M51" s="279"/>
      <c r="N51" s="279">
        <v>21.82</v>
      </c>
      <c r="O51" s="279">
        <v>13.36</v>
      </c>
      <c r="P51" s="279">
        <v>29.08</v>
      </c>
      <c r="Q51" s="279">
        <v>17.82</v>
      </c>
      <c r="R51" s="279">
        <v>5454</v>
      </c>
      <c r="S51" s="279">
        <v>3342</v>
      </c>
      <c r="T51" s="279">
        <v>454.5</v>
      </c>
      <c r="U51" s="279">
        <v>278.5</v>
      </c>
      <c r="V51" s="279">
        <v>545.4</v>
      </c>
      <c r="W51" s="279">
        <v>334.2</v>
      </c>
      <c r="X51" s="279">
        <v>1363.5</v>
      </c>
      <c r="Y51" s="279">
        <v>835.5</v>
      </c>
    </row>
    <row r="52" spans="1:25" ht="15.75" customHeight="1">
      <c r="A52" s="280">
        <v>45</v>
      </c>
      <c r="B52" s="278">
        <v>18.57</v>
      </c>
      <c r="C52" s="278">
        <v>11.36</v>
      </c>
      <c r="D52" s="278"/>
      <c r="E52" s="278"/>
      <c r="F52" s="278">
        <v>11.14</v>
      </c>
      <c r="G52" s="278">
        <v>6.82</v>
      </c>
      <c r="H52" s="278">
        <v>14.86</v>
      </c>
      <c r="I52" s="278">
        <v>9.09</v>
      </c>
      <c r="J52" s="278">
        <v>37.14</v>
      </c>
      <c r="K52" s="278">
        <v>22.72</v>
      </c>
      <c r="L52" s="279"/>
      <c r="M52" s="279"/>
      <c r="N52" s="279">
        <v>22.28</v>
      </c>
      <c r="O52" s="279">
        <v>13.64</v>
      </c>
      <c r="P52" s="279">
        <v>29.72</v>
      </c>
      <c r="Q52" s="279">
        <v>18.18</v>
      </c>
      <c r="R52" s="279">
        <v>5571</v>
      </c>
      <c r="S52" s="279">
        <v>3408</v>
      </c>
      <c r="T52" s="279">
        <v>464.25</v>
      </c>
      <c r="U52" s="279">
        <v>284</v>
      </c>
      <c r="V52" s="279">
        <v>557.1</v>
      </c>
      <c r="W52" s="279">
        <v>340.8</v>
      </c>
      <c r="X52" s="279">
        <v>1392.75</v>
      </c>
      <c r="Y52" s="279">
        <v>852</v>
      </c>
    </row>
    <row r="53" spans="1:25" ht="15.75" customHeight="1">
      <c r="A53" s="280">
        <v>46</v>
      </c>
      <c r="B53" s="278">
        <v>18.95</v>
      </c>
      <c r="C53" s="278">
        <v>11.59</v>
      </c>
      <c r="D53" s="278"/>
      <c r="E53" s="278"/>
      <c r="F53" s="278">
        <v>11.37</v>
      </c>
      <c r="G53" s="278">
        <v>6.95</v>
      </c>
      <c r="H53" s="278">
        <v>15.16</v>
      </c>
      <c r="I53" s="278">
        <v>9.27</v>
      </c>
      <c r="J53" s="278">
        <v>37.9</v>
      </c>
      <c r="K53" s="278">
        <v>23.18</v>
      </c>
      <c r="L53" s="279"/>
      <c r="M53" s="279"/>
      <c r="N53" s="279">
        <v>22.74</v>
      </c>
      <c r="O53" s="279">
        <v>13.9</v>
      </c>
      <c r="P53" s="279">
        <v>30.32</v>
      </c>
      <c r="Q53" s="279">
        <v>18.54</v>
      </c>
      <c r="R53" s="279">
        <v>5685</v>
      </c>
      <c r="S53" s="279">
        <v>3477</v>
      </c>
      <c r="T53" s="279">
        <v>473.75</v>
      </c>
      <c r="U53" s="279">
        <v>289.75</v>
      </c>
      <c r="V53" s="279">
        <v>568.5</v>
      </c>
      <c r="W53" s="279">
        <v>347.7</v>
      </c>
      <c r="X53" s="279">
        <v>1421.25</v>
      </c>
      <c r="Y53" s="279">
        <v>869.25</v>
      </c>
    </row>
    <row r="54" spans="1:25" ht="15.75" customHeight="1">
      <c r="A54" s="280">
        <v>47</v>
      </c>
      <c r="B54" s="278">
        <v>19.34</v>
      </c>
      <c r="C54" s="278">
        <v>11.82</v>
      </c>
      <c r="D54" s="278"/>
      <c r="E54" s="278"/>
      <c r="F54" s="278">
        <v>11.6</v>
      </c>
      <c r="G54" s="278">
        <v>7.09</v>
      </c>
      <c r="H54" s="278">
        <v>15.47</v>
      </c>
      <c r="I54" s="278">
        <v>9.4600000000000009</v>
      </c>
      <c r="J54" s="278">
        <v>38.68</v>
      </c>
      <c r="K54" s="278">
        <v>23.64</v>
      </c>
      <c r="L54" s="279"/>
      <c r="M54" s="279"/>
      <c r="N54" s="279">
        <v>23.2</v>
      </c>
      <c r="O54" s="279">
        <v>14.18</v>
      </c>
      <c r="P54" s="279">
        <v>30.94</v>
      </c>
      <c r="Q54" s="279">
        <v>18.920000000000002</v>
      </c>
      <c r="R54" s="279">
        <v>5802</v>
      </c>
      <c r="S54" s="279">
        <v>3546</v>
      </c>
      <c r="T54" s="279">
        <v>483.5</v>
      </c>
      <c r="U54" s="279">
        <v>295.5</v>
      </c>
      <c r="V54" s="279">
        <v>580.19999999999993</v>
      </c>
      <c r="W54" s="279">
        <v>354.59999999999997</v>
      </c>
      <c r="X54" s="279">
        <v>1450.5</v>
      </c>
      <c r="Y54" s="279">
        <v>886.5</v>
      </c>
    </row>
    <row r="55" spans="1:25" ht="15.75" customHeight="1">
      <c r="A55" s="280">
        <v>48</v>
      </c>
      <c r="B55" s="278">
        <v>19.72</v>
      </c>
      <c r="C55" s="278">
        <v>12.04</v>
      </c>
      <c r="D55" s="278"/>
      <c r="E55" s="278"/>
      <c r="F55" s="278">
        <v>11.83</v>
      </c>
      <c r="G55" s="278">
        <v>7.22</v>
      </c>
      <c r="H55" s="278">
        <v>15.78</v>
      </c>
      <c r="I55" s="278">
        <v>9.6300000000000008</v>
      </c>
      <c r="J55" s="278">
        <v>39.44</v>
      </c>
      <c r="K55" s="278">
        <v>24.08</v>
      </c>
      <c r="L55" s="279"/>
      <c r="M55" s="279"/>
      <c r="N55" s="279">
        <v>23.66</v>
      </c>
      <c r="O55" s="279">
        <v>14.44</v>
      </c>
      <c r="P55" s="279">
        <v>31.56</v>
      </c>
      <c r="Q55" s="279">
        <v>19.260000000000002</v>
      </c>
      <c r="R55" s="279">
        <v>5916</v>
      </c>
      <c r="S55" s="279">
        <v>3611.9999999999995</v>
      </c>
      <c r="T55" s="279">
        <v>493</v>
      </c>
      <c r="U55" s="279">
        <v>301</v>
      </c>
      <c r="V55" s="279">
        <v>591.6</v>
      </c>
      <c r="W55" s="279">
        <v>361.2</v>
      </c>
      <c r="X55" s="279">
        <v>1479</v>
      </c>
      <c r="Y55" s="279">
        <v>903</v>
      </c>
    </row>
    <row r="56" spans="1:25" ht="15.75" customHeight="1">
      <c r="A56" s="280">
        <v>49</v>
      </c>
      <c r="B56" s="278">
        <v>20.11</v>
      </c>
      <c r="C56" s="278">
        <v>12.27</v>
      </c>
      <c r="D56" s="278"/>
      <c r="E56" s="278"/>
      <c r="F56" s="278">
        <v>12.07</v>
      </c>
      <c r="G56" s="278">
        <v>7.36</v>
      </c>
      <c r="H56" s="278">
        <v>16.09</v>
      </c>
      <c r="I56" s="278">
        <v>9.82</v>
      </c>
      <c r="J56" s="278">
        <v>40.22</v>
      </c>
      <c r="K56" s="278">
        <v>24.54</v>
      </c>
      <c r="L56" s="279"/>
      <c r="M56" s="279"/>
      <c r="N56" s="279">
        <v>24.14</v>
      </c>
      <c r="O56" s="279">
        <v>14.72</v>
      </c>
      <c r="P56" s="279">
        <v>32.18</v>
      </c>
      <c r="Q56" s="279">
        <v>19.64</v>
      </c>
      <c r="R56" s="279">
        <v>6033</v>
      </c>
      <c r="S56" s="279">
        <v>3681</v>
      </c>
      <c r="T56" s="279">
        <v>502.75</v>
      </c>
      <c r="U56" s="279">
        <v>306.75</v>
      </c>
      <c r="V56" s="279">
        <v>603.29999999999995</v>
      </c>
      <c r="W56" s="279">
        <v>368.09999999999997</v>
      </c>
      <c r="X56" s="279">
        <v>1508.25</v>
      </c>
      <c r="Y56" s="279">
        <v>920.25</v>
      </c>
    </row>
    <row r="57" spans="1:25" ht="15.75" customHeight="1">
      <c r="A57" s="280">
        <v>50</v>
      </c>
      <c r="B57" s="278">
        <v>20.49</v>
      </c>
      <c r="C57" s="278">
        <v>12.49</v>
      </c>
      <c r="D57" s="278"/>
      <c r="E57" s="278"/>
      <c r="F57" s="278">
        <v>12.29</v>
      </c>
      <c r="G57" s="278">
        <v>7.49</v>
      </c>
      <c r="H57" s="278">
        <v>16.39</v>
      </c>
      <c r="I57" s="278">
        <v>9.99</v>
      </c>
      <c r="J57" s="278">
        <v>40.98</v>
      </c>
      <c r="K57" s="278">
        <v>24.98</v>
      </c>
      <c r="L57" s="279"/>
      <c r="M57" s="279"/>
      <c r="N57" s="279">
        <v>24.58</v>
      </c>
      <c r="O57" s="279">
        <v>14.98</v>
      </c>
      <c r="P57" s="279">
        <v>32.78</v>
      </c>
      <c r="Q57" s="279">
        <v>19.98</v>
      </c>
      <c r="R57" s="279">
        <v>6146.9999999999991</v>
      </c>
      <c r="S57" s="279">
        <v>3747</v>
      </c>
      <c r="T57" s="279">
        <v>512.25</v>
      </c>
      <c r="U57" s="279">
        <v>312.25</v>
      </c>
      <c r="V57" s="279">
        <v>614.69999999999993</v>
      </c>
      <c r="W57" s="279">
        <v>374.7</v>
      </c>
      <c r="X57" s="279">
        <v>1536.75</v>
      </c>
      <c r="Y57" s="279">
        <v>936.75</v>
      </c>
    </row>
    <row r="58" spans="1:25" ht="15.75" customHeight="1">
      <c r="A58" s="280">
        <v>51</v>
      </c>
      <c r="B58" s="278">
        <v>20.88</v>
      </c>
      <c r="C58" s="278">
        <v>12.72</v>
      </c>
      <c r="D58" s="278"/>
      <c r="E58" s="278"/>
      <c r="F58" s="278">
        <v>12.53</v>
      </c>
      <c r="G58" s="278">
        <v>7.63</v>
      </c>
      <c r="H58" s="278">
        <v>16.7</v>
      </c>
      <c r="I58" s="278">
        <v>10.18</v>
      </c>
      <c r="J58" s="278">
        <v>41.76</v>
      </c>
      <c r="K58" s="278">
        <v>25.44</v>
      </c>
      <c r="L58" s="279"/>
      <c r="M58" s="279"/>
      <c r="N58" s="279">
        <v>25.06</v>
      </c>
      <c r="O58" s="279">
        <v>15.26</v>
      </c>
      <c r="P58" s="279">
        <v>33.4</v>
      </c>
      <c r="Q58" s="279">
        <v>20.36</v>
      </c>
      <c r="R58" s="279">
        <v>6264</v>
      </c>
      <c r="S58" s="279">
        <v>3816</v>
      </c>
      <c r="T58" s="279">
        <v>522</v>
      </c>
      <c r="U58" s="279">
        <v>318</v>
      </c>
      <c r="V58" s="279">
        <v>626.4</v>
      </c>
      <c r="W58" s="279">
        <v>381.59999999999997</v>
      </c>
      <c r="X58" s="279">
        <v>1566</v>
      </c>
      <c r="Y58" s="279">
        <v>954</v>
      </c>
    </row>
    <row r="59" spans="1:25" ht="15.75" customHeight="1">
      <c r="A59" s="280">
        <v>52</v>
      </c>
      <c r="B59" s="278">
        <v>21.26</v>
      </c>
      <c r="C59" s="278">
        <v>12.95</v>
      </c>
      <c r="D59" s="278"/>
      <c r="E59" s="278"/>
      <c r="F59" s="278">
        <v>12.76</v>
      </c>
      <c r="G59" s="278">
        <v>7.77</v>
      </c>
      <c r="H59" s="278">
        <v>17.010000000000002</v>
      </c>
      <c r="I59" s="278">
        <v>10.36</v>
      </c>
      <c r="J59" s="278">
        <v>42.52</v>
      </c>
      <c r="K59" s="278">
        <v>25.9</v>
      </c>
      <c r="L59" s="279"/>
      <c r="M59" s="279"/>
      <c r="N59" s="279">
        <v>25.52</v>
      </c>
      <c r="O59" s="279">
        <v>15.54</v>
      </c>
      <c r="P59" s="279">
        <v>34.020000000000003</v>
      </c>
      <c r="Q59" s="279">
        <v>20.72</v>
      </c>
      <c r="R59" s="279">
        <v>6378.0000000000009</v>
      </c>
      <c r="S59" s="279">
        <v>3885</v>
      </c>
      <c r="T59" s="279">
        <v>531.5</v>
      </c>
      <c r="U59" s="279">
        <v>323.75</v>
      </c>
      <c r="V59" s="279">
        <v>637.79999999999995</v>
      </c>
      <c r="W59" s="279">
        <v>388.5</v>
      </c>
      <c r="X59" s="279">
        <v>1594.5</v>
      </c>
      <c r="Y59" s="279">
        <v>971.25</v>
      </c>
    </row>
    <row r="60" spans="1:25" ht="15.75" customHeight="1">
      <c r="A60" s="280">
        <v>53</v>
      </c>
      <c r="B60" s="278">
        <v>21.65</v>
      </c>
      <c r="C60" s="278">
        <v>13.17</v>
      </c>
      <c r="D60" s="278"/>
      <c r="E60" s="278"/>
      <c r="F60" s="278">
        <v>12.99</v>
      </c>
      <c r="G60" s="278">
        <v>7.9</v>
      </c>
      <c r="H60" s="278">
        <v>17.32</v>
      </c>
      <c r="I60" s="278">
        <v>10.54</v>
      </c>
      <c r="J60" s="278">
        <v>43.3</v>
      </c>
      <c r="K60" s="278">
        <v>26.34</v>
      </c>
      <c r="L60" s="279"/>
      <c r="M60" s="279"/>
      <c r="N60" s="279">
        <v>25.98</v>
      </c>
      <c r="O60" s="279">
        <v>15.8</v>
      </c>
      <c r="P60" s="279">
        <v>34.64</v>
      </c>
      <c r="Q60" s="279">
        <v>21.08</v>
      </c>
      <c r="R60" s="279">
        <v>6495</v>
      </c>
      <c r="S60" s="279">
        <v>3951</v>
      </c>
      <c r="T60" s="279">
        <v>541.25</v>
      </c>
      <c r="U60" s="279">
        <v>329.25</v>
      </c>
      <c r="V60" s="279">
        <v>649.5</v>
      </c>
      <c r="W60" s="279">
        <v>395.09999999999997</v>
      </c>
      <c r="X60" s="279">
        <v>1623.75</v>
      </c>
      <c r="Y60" s="279">
        <v>987.75</v>
      </c>
    </row>
    <row r="61" spans="1:25" ht="15.75" customHeight="1">
      <c r="A61" s="280">
        <v>54</v>
      </c>
      <c r="B61" s="278">
        <v>22.03</v>
      </c>
      <c r="C61" s="278">
        <v>13.4</v>
      </c>
      <c r="D61" s="278"/>
      <c r="E61" s="278"/>
      <c r="F61" s="278">
        <v>13.22</v>
      </c>
      <c r="G61" s="278">
        <v>8.0399999999999991</v>
      </c>
      <c r="H61" s="278">
        <v>17.62</v>
      </c>
      <c r="I61" s="278">
        <v>10.72</v>
      </c>
      <c r="J61" s="278">
        <v>44.06</v>
      </c>
      <c r="K61" s="278">
        <v>26.8</v>
      </c>
      <c r="L61" s="279"/>
      <c r="M61" s="279"/>
      <c r="N61" s="279">
        <v>26.44</v>
      </c>
      <c r="O61" s="279">
        <v>16.079999999999998</v>
      </c>
      <c r="P61" s="279">
        <v>35.24</v>
      </c>
      <c r="Q61" s="279">
        <v>21.44</v>
      </c>
      <c r="R61" s="279">
        <v>6609</v>
      </c>
      <c r="S61" s="279">
        <v>4020</v>
      </c>
      <c r="T61" s="279">
        <v>550.75</v>
      </c>
      <c r="U61" s="279">
        <v>335</v>
      </c>
      <c r="V61" s="279">
        <v>660.9</v>
      </c>
      <c r="W61" s="279">
        <v>402</v>
      </c>
      <c r="X61" s="279">
        <v>1652.25</v>
      </c>
      <c r="Y61" s="279">
        <v>1005</v>
      </c>
    </row>
    <row r="62" spans="1:25" ht="15.75" customHeight="1">
      <c r="A62" s="280">
        <v>55</v>
      </c>
      <c r="B62" s="278">
        <v>22.42</v>
      </c>
      <c r="C62" s="278">
        <v>13.63</v>
      </c>
      <c r="D62" s="278"/>
      <c r="E62" s="278"/>
      <c r="F62" s="278">
        <v>13.45</v>
      </c>
      <c r="G62" s="278">
        <v>8.18</v>
      </c>
      <c r="H62" s="278">
        <v>17.940000000000001</v>
      </c>
      <c r="I62" s="278">
        <v>10.9</v>
      </c>
      <c r="J62" s="278">
        <v>44.84</v>
      </c>
      <c r="K62" s="278">
        <v>27.26</v>
      </c>
      <c r="L62" s="279"/>
      <c r="M62" s="279"/>
      <c r="N62" s="279">
        <v>26.9</v>
      </c>
      <c r="O62" s="279">
        <v>16.36</v>
      </c>
      <c r="P62" s="279">
        <v>35.880000000000003</v>
      </c>
      <c r="Q62" s="279">
        <v>21.8</v>
      </c>
      <c r="R62" s="279">
        <v>6726.0000000000009</v>
      </c>
      <c r="S62" s="279">
        <v>4089.0000000000005</v>
      </c>
      <c r="T62" s="279">
        <v>560.5</v>
      </c>
      <c r="U62" s="279">
        <v>340.75</v>
      </c>
      <c r="V62" s="279">
        <v>672.6</v>
      </c>
      <c r="W62" s="279">
        <v>408.9</v>
      </c>
      <c r="X62" s="279">
        <v>1681.5</v>
      </c>
      <c r="Y62" s="279">
        <v>1022.25</v>
      </c>
    </row>
    <row r="63" spans="1:25" ht="15.75" customHeight="1">
      <c r="A63" s="280">
        <v>56</v>
      </c>
      <c r="B63" s="278">
        <v>22.8</v>
      </c>
      <c r="C63" s="278">
        <v>13.85</v>
      </c>
      <c r="D63" s="278"/>
      <c r="E63" s="278"/>
      <c r="F63" s="278">
        <v>13.68</v>
      </c>
      <c r="G63" s="278">
        <v>8.31</v>
      </c>
      <c r="H63" s="278">
        <v>18.239999999999998</v>
      </c>
      <c r="I63" s="278">
        <v>11.08</v>
      </c>
      <c r="J63" s="278">
        <v>45.6</v>
      </c>
      <c r="K63" s="278">
        <v>27.7</v>
      </c>
      <c r="L63" s="279"/>
      <c r="M63" s="279"/>
      <c r="N63" s="279">
        <v>27.36</v>
      </c>
      <c r="O63" s="279">
        <v>16.62</v>
      </c>
      <c r="P63" s="279">
        <v>36.479999999999997</v>
      </c>
      <c r="Q63" s="279">
        <v>22.16</v>
      </c>
      <c r="R63" s="279">
        <v>6840</v>
      </c>
      <c r="S63" s="279">
        <v>4155</v>
      </c>
      <c r="T63" s="279">
        <v>570</v>
      </c>
      <c r="U63" s="279">
        <v>346.25</v>
      </c>
      <c r="V63" s="279">
        <v>684</v>
      </c>
      <c r="W63" s="279">
        <v>415.5</v>
      </c>
      <c r="X63" s="279">
        <v>1710</v>
      </c>
      <c r="Y63" s="279">
        <v>1038.75</v>
      </c>
    </row>
    <row r="64" spans="1:25" ht="15.75" customHeight="1">
      <c r="A64" s="280">
        <v>57</v>
      </c>
      <c r="B64" s="278">
        <v>23.19</v>
      </c>
      <c r="C64" s="278">
        <v>14.08</v>
      </c>
      <c r="D64" s="278"/>
      <c r="E64" s="278"/>
      <c r="F64" s="278">
        <v>13.91</v>
      </c>
      <c r="G64" s="278">
        <v>8.4499999999999993</v>
      </c>
      <c r="H64" s="278">
        <v>18.55</v>
      </c>
      <c r="I64" s="278">
        <v>11.26</v>
      </c>
      <c r="J64" s="278">
        <v>46.38</v>
      </c>
      <c r="K64" s="278">
        <v>28.16</v>
      </c>
      <c r="L64" s="279"/>
      <c r="M64" s="279"/>
      <c r="N64" s="279">
        <v>27.82</v>
      </c>
      <c r="O64" s="279">
        <v>16.899999999999999</v>
      </c>
      <c r="P64" s="279">
        <v>37.1</v>
      </c>
      <c r="Q64" s="279">
        <v>22.52</v>
      </c>
      <c r="R64" s="279">
        <v>6957</v>
      </c>
      <c r="S64" s="279">
        <v>4224</v>
      </c>
      <c r="T64" s="279">
        <v>579.75</v>
      </c>
      <c r="U64" s="279">
        <v>352</v>
      </c>
      <c r="V64" s="279">
        <v>695.69999999999993</v>
      </c>
      <c r="W64" s="279">
        <v>422.4</v>
      </c>
      <c r="X64" s="279">
        <v>1739.25</v>
      </c>
      <c r="Y64" s="279">
        <v>1056</v>
      </c>
    </row>
    <row r="65" spans="1:35" ht="15.75" customHeight="1">
      <c r="A65" s="280">
        <v>58</v>
      </c>
      <c r="B65" s="278">
        <v>23.57</v>
      </c>
      <c r="C65" s="278">
        <v>14.31</v>
      </c>
      <c r="D65" s="278"/>
      <c r="E65" s="278"/>
      <c r="F65" s="278">
        <v>14.14</v>
      </c>
      <c r="G65" s="278">
        <v>8.59</v>
      </c>
      <c r="H65" s="278">
        <v>18.86</v>
      </c>
      <c r="I65" s="278">
        <v>11.45</v>
      </c>
      <c r="J65" s="278">
        <v>47.14</v>
      </c>
      <c r="K65" s="278">
        <v>28.62</v>
      </c>
      <c r="L65" s="279"/>
      <c r="M65" s="279"/>
      <c r="N65" s="279">
        <v>28.28</v>
      </c>
      <c r="O65" s="279">
        <v>17.18</v>
      </c>
      <c r="P65" s="279">
        <v>37.72</v>
      </c>
      <c r="Q65" s="279">
        <v>22.9</v>
      </c>
      <c r="R65" s="279">
        <v>7071</v>
      </c>
      <c r="S65" s="279">
        <v>4293</v>
      </c>
      <c r="T65" s="279">
        <v>589.25</v>
      </c>
      <c r="U65" s="279">
        <v>357.75</v>
      </c>
      <c r="V65" s="279">
        <v>707.1</v>
      </c>
      <c r="W65" s="279">
        <v>429.3</v>
      </c>
      <c r="X65" s="279">
        <v>1767.75</v>
      </c>
      <c r="Y65" s="279">
        <v>1073.25</v>
      </c>
    </row>
    <row r="66" spans="1:35" ht="15.75" customHeight="1">
      <c r="A66" s="280">
        <v>59</v>
      </c>
      <c r="B66" s="278">
        <v>23.96</v>
      </c>
      <c r="C66" s="278">
        <v>14.53</v>
      </c>
      <c r="D66" s="278"/>
      <c r="E66" s="278"/>
      <c r="F66" s="278">
        <v>14.38</v>
      </c>
      <c r="G66" s="278">
        <v>8.7200000000000006</v>
      </c>
      <c r="H66" s="278">
        <v>19.170000000000002</v>
      </c>
      <c r="I66" s="278">
        <v>11.62</v>
      </c>
      <c r="J66" s="278">
        <v>47.92</v>
      </c>
      <c r="K66" s="278">
        <v>29.06</v>
      </c>
      <c r="L66" s="279"/>
      <c r="M66" s="279"/>
      <c r="N66" s="279">
        <v>28.76</v>
      </c>
      <c r="O66" s="279">
        <v>17.440000000000001</v>
      </c>
      <c r="P66" s="279">
        <v>38.340000000000003</v>
      </c>
      <c r="Q66" s="279">
        <v>23.24</v>
      </c>
      <c r="R66" s="279">
        <v>7188</v>
      </c>
      <c r="S66" s="279">
        <v>4359</v>
      </c>
      <c r="T66" s="279">
        <v>599</v>
      </c>
      <c r="U66" s="279">
        <v>363.25</v>
      </c>
      <c r="V66" s="279">
        <v>718.8</v>
      </c>
      <c r="W66" s="279">
        <v>435.9</v>
      </c>
      <c r="X66" s="279">
        <v>1797</v>
      </c>
      <c r="Y66" s="279">
        <v>1089.75</v>
      </c>
    </row>
    <row r="67" spans="1:35" ht="15.75" customHeight="1">
      <c r="A67" s="280">
        <v>60</v>
      </c>
      <c r="B67" s="278">
        <v>24.34</v>
      </c>
      <c r="C67" s="278">
        <v>14.76</v>
      </c>
      <c r="D67" s="278"/>
      <c r="E67" s="278"/>
      <c r="F67" s="278">
        <v>14.6</v>
      </c>
      <c r="G67" s="278">
        <v>8.86</v>
      </c>
      <c r="H67" s="278">
        <v>19.47</v>
      </c>
      <c r="I67" s="278">
        <v>11.81</v>
      </c>
      <c r="J67" s="278">
        <v>48.68</v>
      </c>
      <c r="K67" s="278">
        <v>29.52</v>
      </c>
      <c r="L67" s="279"/>
      <c r="M67" s="279"/>
      <c r="N67" s="279">
        <v>29.2</v>
      </c>
      <c r="O67" s="279">
        <v>17.72</v>
      </c>
      <c r="P67" s="279">
        <v>38.94</v>
      </c>
      <c r="Q67" s="279">
        <v>23.62</v>
      </c>
      <c r="R67" s="279">
        <v>7302</v>
      </c>
      <c r="S67" s="279">
        <v>4428</v>
      </c>
      <c r="T67" s="279">
        <v>608.5</v>
      </c>
      <c r="U67" s="279">
        <v>369</v>
      </c>
      <c r="V67" s="279">
        <v>730.19999999999993</v>
      </c>
      <c r="W67" s="279">
        <v>442.8</v>
      </c>
      <c r="X67" s="279">
        <v>1825.5</v>
      </c>
      <c r="Y67" s="279">
        <v>1107</v>
      </c>
    </row>
    <row r="68" spans="1:35" ht="15.75" customHeight="1">
      <c r="A68" s="280">
        <v>61</v>
      </c>
      <c r="B68" s="278">
        <v>24.73</v>
      </c>
      <c r="C68" s="278">
        <v>14.99</v>
      </c>
      <c r="D68" s="278"/>
      <c r="E68" s="278"/>
      <c r="F68" s="278">
        <v>14.84</v>
      </c>
      <c r="G68" s="278">
        <v>8.99</v>
      </c>
      <c r="H68" s="278">
        <v>19.78</v>
      </c>
      <c r="I68" s="278">
        <v>11.99</v>
      </c>
      <c r="J68" s="278">
        <v>49.46</v>
      </c>
      <c r="K68" s="278">
        <v>29.98</v>
      </c>
      <c r="L68" s="279"/>
      <c r="M68" s="279"/>
      <c r="N68" s="279">
        <v>29.68</v>
      </c>
      <c r="O68" s="279">
        <v>17.98</v>
      </c>
      <c r="P68" s="279">
        <v>39.56</v>
      </c>
      <c r="Q68" s="279">
        <v>23.98</v>
      </c>
      <c r="R68" s="279">
        <v>7419</v>
      </c>
      <c r="S68" s="279">
        <v>4497</v>
      </c>
      <c r="T68" s="279">
        <v>618.25</v>
      </c>
      <c r="U68" s="279">
        <v>374.75</v>
      </c>
      <c r="V68" s="279">
        <v>741.9</v>
      </c>
      <c r="W68" s="279">
        <v>449.7</v>
      </c>
      <c r="X68" s="279">
        <v>1854.75</v>
      </c>
      <c r="Y68" s="279">
        <v>1124.25</v>
      </c>
    </row>
    <row r="69" spans="1:35" ht="15.75" customHeight="1">
      <c r="A69" s="280">
        <v>62</v>
      </c>
      <c r="B69" s="278">
        <v>25.11</v>
      </c>
      <c r="C69" s="278">
        <v>15.21</v>
      </c>
      <c r="D69" s="278"/>
      <c r="E69" s="278"/>
      <c r="F69" s="278">
        <v>15.07</v>
      </c>
      <c r="G69" s="278">
        <v>9.1300000000000008</v>
      </c>
      <c r="H69" s="278">
        <v>20.09</v>
      </c>
      <c r="I69" s="278">
        <v>12.17</v>
      </c>
      <c r="J69" s="278">
        <v>50.22</v>
      </c>
      <c r="K69" s="278">
        <v>30.42</v>
      </c>
      <c r="L69" s="279"/>
      <c r="M69" s="279"/>
      <c r="N69" s="279">
        <v>30.14</v>
      </c>
      <c r="O69" s="279">
        <v>18.260000000000002</v>
      </c>
      <c r="P69" s="279">
        <v>40.18</v>
      </c>
      <c r="Q69" s="279">
        <v>24.34</v>
      </c>
      <c r="R69" s="279">
        <v>7533</v>
      </c>
      <c r="S69" s="279">
        <v>4563</v>
      </c>
      <c r="T69" s="279">
        <v>627.75</v>
      </c>
      <c r="U69" s="279">
        <v>380.25</v>
      </c>
      <c r="V69" s="279">
        <v>753.3</v>
      </c>
      <c r="W69" s="279">
        <v>456.3</v>
      </c>
      <c r="X69" s="279">
        <v>1883.25</v>
      </c>
      <c r="Y69" s="279">
        <v>1140.75</v>
      </c>
    </row>
    <row r="70" spans="1:35" ht="15.75" customHeight="1">
      <c r="A70" s="280">
        <v>63</v>
      </c>
      <c r="B70" s="278">
        <v>25.5</v>
      </c>
      <c r="C70" s="278">
        <v>15.44</v>
      </c>
      <c r="D70" s="278"/>
      <c r="E70" s="278"/>
      <c r="F70" s="278">
        <v>15.3</v>
      </c>
      <c r="G70" s="278">
        <v>9.26</v>
      </c>
      <c r="H70" s="278">
        <v>20.399999999999999</v>
      </c>
      <c r="I70" s="278">
        <v>12.35</v>
      </c>
      <c r="J70" s="278">
        <v>51</v>
      </c>
      <c r="K70" s="278">
        <v>30.88</v>
      </c>
      <c r="L70" s="279"/>
      <c r="M70" s="279"/>
      <c r="N70" s="279">
        <v>30.6</v>
      </c>
      <c r="O70" s="279">
        <v>18.52</v>
      </c>
      <c r="P70" s="279">
        <v>40.799999999999997</v>
      </c>
      <c r="Q70" s="279">
        <v>24.7</v>
      </c>
      <c r="R70" s="279">
        <v>7650</v>
      </c>
      <c r="S70" s="279">
        <v>4632</v>
      </c>
      <c r="T70" s="279">
        <v>637.5</v>
      </c>
      <c r="U70" s="279">
        <v>386</v>
      </c>
      <c r="V70" s="279">
        <v>765</v>
      </c>
      <c r="W70" s="279">
        <v>463.2</v>
      </c>
      <c r="X70" s="279">
        <v>1912.5</v>
      </c>
      <c r="Y70" s="279">
        <v>1158</v>
      </c>
    </row>
    <row r="71" spans="1:35" ht="15.75" customHeight="1">
      <c r="A71" s="280">
        <v>64</v>
      </c>
      <c r="B71" s="278">
        <v>25.88</v>
      </c>
      <c r="C71" s="278">
        <v>15.67</v>
      </c>
      <c r="D71" s="278"/>
      <c r="E71" s="278"/>
      <c r="F71" s="278">
        <v>15.53</v>
      </c>
      <c r="G71" s="278">
        <v>9.4</v>
      </c>
      <c r="H71" s="278">
        <v>20.7</v>
      </c>
      <c r="I71" s="278">
        <v>12.54</v>
      </c>
      <c r="J71" s="278">
        <v>51.76</v>
      </c>
      <c r="K71" s="278">
        <v>31.34</v>
      </c>
      <c r="L71" s="279"/>
      <c r="M71" s="279"/>
      <c r="N71" s="279">
        <v>31.06</v>
      </c>
      <c r="O71" s="279">
        <v>18.8</v>
      </c>
      <c r="P71" s="279">
        <v>41.4</v>
      </c>
      <c r="Q71" s="279">
        <v>25.08</v>
      </c>
      <c r="R71" s="279">
        <v>7764</v>
      </c>
      <c r="S71" s="279">
        <v>4701</v>
      </c>
      <c r="T71" s="279">
        <v>647</v>
      </c>
      <c r="U71" s="279">
        <v>391.75</v>
      </c>
      <c r="V71" s="279">
        <v>776.4</v>
      </c>
      <c r="W71" s="279">
        <v>470.09999999999997</v>
      </c>
      <c r="X71" s="279">
        <v>1941</v>
      </c>
      <c r="Y71" s="279">
        <v>1175.25</v>
      </c>
    </row>
    <row r="72" spans="1:35" ht="15.75" customHeight="1">
      <c r="A72" s="280">
        <v>65</v>
      </c>
      <c r="B72" s="278">
        <v>26.27</v>
      </c>
      <c r="C72" s="278">
        <v>15.89</v>
      </c>
      <c r="D72" s="278"/>
      <c r="E72" s="278"/>
      <c r="F72" s="278">
        <v>15.76</v>
      </c>
      <c r="G72" s="278">
        <v>9.5299999999999994</v>
      </c>
      <c r="H72" s="278">
        <v>21.02</v>
      </c>
      <c r="I72" s="278">
        <v>12.71</v>
      </c>
      <c r="J72" s="278">
        <v>52.54</v>
      </c>
      <c r="K72" s="278">
        <v>31.78</v>
      </c>
      <c r="L72" s="279"/>
      <c r="M72" s="279"/>
      <c r="N72" s="279">
        <v>31.52</v>
      </c>
      <c r="O72" s="279">
        <v>19.059999999999999</v>
      </c>
      <c r="P72" s="279">
        <v>42.04</v>
      </c>
      <c r="Q72" s="279">
        <v>25.42</v>
      </c>
      <c r="R72" s="279">
        <v>7881</v>
      </c>
      <c r="S72" s="279">
        <v>4767</v>
      </c>
      <c r="T72" s="279">
        <v>656.75</v>
      </c>
      <c r="U72" s="279">
        <v>391.75</v>
      </c>
      <c r="V72" s="279">
        <v>788.1</v>
      </c>
      <c r="W72" s="279">
        <v>470.09999999999997</v>
      </c>
      <c r="X72" s="279">
        <v>1970.25</v>
      </c>
      <c r="Y72" s="279">
        <v>1175.25</v>
      </c>
    </row>
    <row r="73" spans="1:35" ht="15.75" customHeight="1">
      <c r="A73" s="280">
        <v>66</v>
      </c>
      <c r="B73" s="278">
        <v>26.65</v>
      </c>
      <c r="C73" s="278">
        <v>16.12</v>
      </c>
      <c r="D73" s="278"/>
      <c r="E73" s="278"/>
      <c r="F73" s="278">
        <v>15.99</v>
      </c>
      <c r="G73" s="278">
        <v>9.67</v>
      </c>
      <c r="H73" s="278">
        <v>21.32</v>
      </c>
      <c r="I73" s="278">
        <v>12.9</v>
      </c>
      <c r="J73" s="278">
        <v>53.3</v>
      </c>
      <c r="K73" s="278">
        <v>32.24</v>
      </c>
      <c r="L73" s="279"/>
      <c r="M73" s="279"/>
      <c r="N73" s="279">
        <v>31.98</v>
      </c>
      <c r="O73" s="279">
        <v>19.34</v>
      </c>
      <c r="P73" s="279">
        <v>42.64</v>
      </c>
      <c r="Q73" s="279">
        <v>25.8</v>
      </c>
      <c r="R73" s="279">
        <v>7995</v>
      </c>
      <c r="S73" s="279">
        <v>4836</v>
      </c>
      <c r="T73" s="279">
        <v>656.75</v>
      </c>
      <c r="U73" s="279">
        <v>391.75</v>
      </c>
      <c r="V73" s="279">
        <v>788.1</v>
      </c>
      <c r="W73" s="279">
        <v>470.09999999999997</v>
      </c>
      <c r="X73" s="279">
        <v>1970.25</v>
      </c>
      <c r="Y73" s="279">
        <v>1175.25</v>
      </c>
    </row>
    <row r="74" spans="1:35" ht="15.75" customHeight="1">
      <c r="A74" s="280">
        <v>67</v>
      </c>
      <c r="B74" s="278">
        <v>27.04</v>
      </c>
      <c r="C74" s="278">
        <v>16.34</v>
      </c>
      <c r="D74" s="278"/>
      <c r="E74" s="278"/>
      <c r="F74" s="278">
        <v>16.22</v>
      </c>
      <c r="G74" s="278">
        <v>9.8000000000000007</v>
      </c>
      <c r="H74" s="278">
        <v>21.63</v>
      </c>
      <c r="I74" s="278">
        <v>13.07</v>
      </c>
      <c r="J74" s="278">
        <v>54.08</v>
      </c>
      <c r="K74" s="278">
        <v>32.68</v>
      </c>
      <c r="L74" s="279"/>
      <c r="M74" s="279"/>
      <c r="N74" s="279">
        <v>32.44</v>
      </c>
      <c r="O74" s="279">
        <v>19.600000000000001</v>
      </c>
      <c r="P74" s="279">
        <v>43.26</v>
      </c>
      <c r="Q74" s="279">
        <v>26.14</v>
      </c>
      <c r="R74" s="279">
        <v>8112</v>
      </c>
      <c r="S74" s="279">
        <v>4902</v>
      </c>
      <c r="T74" s="279">
        <v>656.75</v>
      </c>
      <c r="U74" s="279">
        <v>391.75</v>
      </c>
      <c r="V74" s="279">
        <v>788.1</v>
      </c>
      <c r="W74" s="279">
        <v>470.09999999999997</v>
      </c>
      <c r="X74" s="279">
        <v>1970.25</v>
      </c>
      <c r="Y74" s="279">
        <v>1175.25</v>
      </c>
    </row>
    <row r="75" spans="1:35" ht="15.75" customHeight="1">
      <c r="A75" s="280">
        <v>68</v>
      </c>
      <c r="B75" s="278">
        <v>27.42</v>
      </c>
      <c r="C75" s="278">
        <v>16.57</v>
      </c>
      <c r="D75" s="278"/>
      <c r="E75" s="278"/>
      <c r="F75" s="278">
        <v>16.45</v>
      </c>
      <c r="G75" s="278">
        <v>9.94</v>
      </c>
      <c r="H75" s="278">
        <v>21.94</v>
      </c>
      <c r="I75" s="278">
        <v>13.26</v>
      </c>
      <c r="J75" s="278">
        <v>54.84</v>
      </c>
      <c r="K75" s="278">
        <v>33.14</v>
      </c>
      <c r="L75" s="279"/>
      <c r="M75" s="279"/>
      <c r="N75" s="279">
        <v>32.9</v>
      </c>
      <c r="O75" s="279">
        <v>19.88</v>
      </c>
      <c r="P75" s="279">
        <v>43.88</v>
      </c>
      <c r="Q75" s="279">
        <v>26.52</v>
      </c>
      <c r="R75" s="279">
        <v>8226</v>
      </c>
      <c r="S75" s="279">
        <v>4902</v>
      </c>
      <c r="T75" s="279">
        <v>656.75</v>
      </c>
      <c r="U75" s="279">
        <v>391.75</v>
      </c>
      <c r="V75" s="279">
        <v>788.1</v>
      </c>
      <c r="W75" s="279">
        <v>470.09999999999997</v>
      </c>
      <c r="X75" s="279">
        <v>1970.25</v>
      </c>
      <c r="Y75" s="279">
        <v>1175.25</v>
      </c>
    </row>
    <row r="76" spans="1:35" ht="15.75" customHeight="1">
      <c r="A76" s="280">
        <v>69</v>
      </c>
      <c r="B76" s="278">
        <v>27.81</v>
      </c>
      <c r="C76" s="278">
        <v>16.8</v>
      </c>
      <c r="D76" s="278"/>
      <c r="E76" s="278"/>
      <c r="F76" s="278">
        <v>16.690000000000001</v>
      </c>
      <c r="G76" s="278">
        <v>10.08</v>
      </c>
      <c r="H76" s="278">
        <v>22.25</v>
      </c>
      <c r="I76" s="278">
        <v>13.44</v>
      </c>
      <c r="J76" s="278">
        <v>55.62</v>
      </c>
      <c r="K76" s="278">
        <v>33.6</v>
      </c>
      <c r="L76" s="279"/>
      <c r="M76" s="279"/>
      <c r="N76" s="279">
        <v>33.380000000000003</v>
      </c>
      <c r="O76" s="279">
        <v>20.16</v>
      </c>
      <c r="P76" s="279">
        <v>44.5</v>
      </c>
      <c r="Q76" s="279">
        <v>26.88</v>
      </c>
      <c r="R76" s="279">
        <v>8226</v>
      </c>
      <c r="S76" s="279">
        <v>4902</v>
      </c>
      <c r="T76" s="279">
        <v>656.75</v>
      </c>
      <c r="U76" s="279">
        <v>391.75</v>
      </c>
      <c r="V76" s="279">
        <v>788.1</v>
      </c>
      <c r="W76" s="279">
        <v>470.09999999999997</v>
      </c>
      <c r="X76" s="279">
        <v>1970.25</v>
      </c>
      <c r="Y76" s="279">
        <v>1175.25</v>
      </c>
    </row>
    <row r="77" spans="1:35" ht="15.75" customHeight="1">
      <c r="A77" s="280">
        <v>70</v>
      </c>
      <c r="B77" s="278">
        <v>28.19</v>
      </c>
      <c r="C77" s="278">
        <v>17.02</v>
      </c>
      <c r="D77" s="278"/>
      <c r="E77" s="278"/>
      <c r="F77" s="278">
        <v>16.91</v>
      </c>
      <c r="G77" s="278">
        <v>10.210000000000001</v>
      </c>
      <c r="H77" s="278">
        <v>22.55</v>
      </c>
      <c r="I77" s="278">
        <v>13.62</v>
      </c>
      <c r="J77" s="278">
        <v>56.38</v>
      </c>
      <c r="K77" s="278">
        <v>34.04</v>
      </c>
      <c r="L77" s="279"/>
      <c r="M77" s="279"/>
      <c r="N77" s="279">
        <v>33.82</v>
      </c>
      <c r="O77" s="279">
        <v>20.420000000000002</v>
      </c>
      <c r="P77" s="279">
        <v>45.1</v>
      </c>
      <c r="Q77" s="279">
        <v>27.24</v>
      </c>
      <c r="R77" s="279">
        <v>8226</v>
      </c>
      <c r="S77" s="279">
        <v>4902</v>
      </c>
      <c r="T77" s="279">
        <v>656.75</v>
      </c>
      <c r="U77" s="279">
        <v>391.75</v>
      </c>
      <c r="V77" s="279">
        <v>788.1</v>
      </c>
      <c r="W77" s="279">
        <v>470.09999999999997</v>
      </c>
      <c r="X77" s="279">
        <v>1970.25</v>
      </c>
      <c r="Y77" s="279">
        <v>1175.25</v>
      </c>
    </row>
    <row r="78" spans="1:35" ht="15.75" customHeight="1">
      <c r="A78" s="280">
        <v>71</v>
      </c>
      <c r="B78" s="278">
        <v>28.58</v>
      </c>
      <c r="C78" s="278">
        <v>17.25</v>
      </c>
      <c r="D78" s="278"/>
      <c r="E78" s="278"/>
      <c r="F78" s="278">
        <v>17.149999999999999</v>
      </c>
      <c r="G78" s="278">
        <v>10.35</v>
      </c>
      <c r="H78" s="278">
        <v>22.86</v>
      </c>
      <c r="I78" s="278">
        <v>13.8</v>
      </c>
      <c r="J78" s="278">
        <v>57.16</v>
      </c>
      <c r="K78" s="278">
        <v>34.5</v>
      </c>
      <c r="L78" s="279"/>
      <c r="M78" s="279"/>
      <c r="N78" s="279">
        <v>34.299999999999997</v>
      </c>
      <c r="O78" s="279">
        <v>20.7</v>
      </c>
      <c r="P78" s="279">
        <v>45.72</v>
      </c>
      <c r="Q78" s="279">
        <v>27.6</v>
      </c>
      <c r="R78" s="279">
        <v>8226</v>
      </c>
      <c r="S78" s="279">
        <v>4902</v>
      </c>
      <c r="T78" s="279">
        <v>656.75</v>
      </c>
      <c r="U78" s="279">
        <v>391.75</v>
      </c>
      <c r="V78" s="279">
        <v>788.1</v>
      </c>
      <c r="W78" s="279">
        <v>470.09999999999997</v>
      </c>
      <c r="X78" s="279">
        <v>1970.25</v>
      </c>
      <c r="Y78" s="279">
        <v>1175.25</v>
      </c>
    </row>
    <row r="79" spans="1:35" ht="15.75" customHeight="1">
      <c r="A79" s="280">
        <v>72</v>
      </c>
      <c r="B79" s="278">
        <v>28.96</v>
      </c>
      <c r="C79" s="278">
        <v>17.48</v>
      </c>
      <c r="D79" s="278"/>
      <c r="E79" s="278"/>
      <c r="F79" s="278">
        <v>17.38</v>
      </c>
      <c r="G79" s="278">
        <v>10.49</v>
      </c>
      <c r="H79" s="278">
        <v>23.17</v>
      </c>
      <c r="I79" s="278">
        <v>13.98</v>
      </c>
      <c r="J79" s="278">
        <v>57.92</v>
      </c>
      <c r="K79" s="278">
        <v>34.96</v>
      </c>
      <c r="L79" s="279"/>
      <c r="M79" s="279"/>
      <c r="N79" s="279">
        <v>34.76</v>
      </c>
      <c r="O79" s="279">
        <v>20.98</v>
      </c>
      <c r="P79" s="279">
        <v>46.34</v>
      </c>
      <c r="Q79" s="279">
        <v>27.96</v>
      </c>
      <c r="R79" s="279">
        <v>8226</v>
      </c>
      <c r="S79" s="279">
        <v>4902</v>
      </c>
      <c r="T79" s="279">
        <v>656.75</v>
      </c>
      <c r="U79" s="279">
        <v>391.75</v>
      </c>
      <c r="V79" s="279">
        <v>788.1</v>
      </c>
      <c r="W79" s="279">
        <v>470.09999999999997</v>
      </c>
      <c r="X79" s="279">
        <v>1970.25</v>
      </c>
      <c r="Y79" s="279">
        <v>1175.25</v>
      </c>
    </row>
    <row r="80" spans="1:35" ht="15.75" customHeight="1">
      <c r="A80" s="280">
        <v>73</v>
      </c>
      <c r="B80" s="278">
        <v>29.35</v>
      </c>
      <c r="C80" s="278">
        <v>17.7</v>
      </c>
      <c r="D80" s="278"/>
      <c r="E80" s="278"/>
      <c r="F80" s="278">
        <v>17.61</v>
      </c>
      <c r="G80" s="278">
        <v>10.62</v>
      </c>
      <c r="H80" s="278">
        <v>23.48</v>
      </c>
      <c r="I80" s="278">
        <v>14.16</v>
      </c>
      <c r="J80" s="278">
        <v>58.7</v>
      </c>
      <c r="K80" s="278">
        <v>35.4</v>
      </c>
      <c r="L80" s="279"/>
      <c r="M80" s="279"/>
      <c r="N80" s="279">
        <v>35.22</v>
      </c>
      <c r="O80" s="279">
        <v>21.24</v>
      </c>
      <c r="P80" s="279">
        <v>46.96</v>
      </c>
      <c r="Q80" s="279">
        <v>28.32</v>
      </c>
      <c r="R80" s="279">
        <v>8226</v>
      </c>
      <c r="S80" s="279">
        <v>4902</v>
      </c>
      <c r="T80" s="279">
        <v>656.75</v>
      </c>
      <c r="U80" s="279">
        <v>391.75</v>
      </c>
      <c r="V80" s="279">
        <v>788.1</v>
      </c>
      <c r="W80" s="279">
        <v>470.09999999999997</v>
      </c>
      <c r="X80" s="279">
        <v>1970.25</v>
      </c>
      <c r="Y80" s="279">
        <v>1175.25</v>
      </c>
      <c r="Z80" s="279"/>
      <c r="AA80" s="279"/>
      <c r="AD80" s="289"/>
      <c r="AE80" s="294"/>
      <c r="AF80" s="294"/>
      <c r="AG80" s="294"/>
      <c r="AH80" s="293" t="s">
        <v>1076</v>
      </c>
      <c r="AI80" s="414" t="s">
        <v>1077</v>
      </c>
    </row>
    <row r="81" spans="1:35" ht="15.75" customHeight="1">
      <c r="A81" s="280">
        <v>74</v>
      </c>
      <c r="B81" s="278">
        <v>29.73</v>
      </c>
      <c r="C81" s="278">
        <v>17.93</v>
      </c>
      <c r="D81" s="278"/>
      <c r="E81" s="278"/>
      <c r="F81" s="278">
        <v>17.84</v>
      </c>
      <c r="G81" s="278">
        <v>10.76</v>
      </c>
      <c r="H81" s="278">
        <v>23.78</v>
      </c>
      <c r="I81" s="278">
        <v>14.34</v>
      </c>
      <c r="J81" s="278">
        <v>59.46</v>
      </c>
      <c r="K81" s="278">
        <v>35.86</v>
      </c>
      <c r="L81" s="279"/>
      <c r="M81" s="279"/>
      <c r="N81" s="279">
        <v>35.68</v>
      </c>
      <c r="O81" s="279">
        <v>21.52</v>
      </c>
      <c r="P81" s="279">
        <v>47.56</v>
      </c>
      <c r="Q81" s="279">
        <v>28.68</v>
      </c>
      <c r="R81" s="279">
        <v>8226</v>
      </c>
      <c r="S81" s="279">
        <v>4902</v>
      </c>
      <c r="T81" s="279">
        <v>656.75</v>
      </c>
      <c r="U81" s="279">
        <v>391.75</v>
      </c>
      <c r="V81" s="279">
        <v>788.1</v>
      </c>
      <c r="W81" s="279">
        <v>470.09999999999997</v>
      </c>
      <c r="X81" s="279">
        <v>1970.25</v>
      </c>
      <c r="Y81" s="279">
        <v>1175.25</v>
      </c>
      <c r="Z81" s="279"/>
      <c r="AA81" s="279"/>
      <c r="AB81" s="289"/>
      <c r="AC81" s="286"/>
      <c r="AD81" s="292">
        <v>2019</v>
      </c>
      <c r="AE81" s="292">
        <v>2020</v>
      </c>
      <c r="AF81" s="292">
        <v>2021</v>
      </c>
      <c r="AG81" s="291">
        <v>2022</v>
      </c>
      <c r="AH81" s="287">
        <v>4.9529470034670453E-4</v>
      </c>
      <c r="AI81" s="288">
        <v>2.7720598325785644</v>
      </c>
    </row>
    <row r="82" spans="1:35" ht="15.75" customHeight="1">
      <c r="A82" s="280">
        <v>75</v>
      </c>
      <c r="B82" s="278">
        <v>30.12</v>
      </c>
      <c r="C82" s="278">
        <v>18.16</v>
      </c>
      <c r="D82" s="278"/>
      <c r="E82" s="278"/>
      <c r="F82" s="278">
        <v>18.07</v>
      </c>
      <c r="G82" s="278">
        <v>10.9</v>
      </c>
      <c r="H82" s="278">
        <v>24.1</v>
      </c>
      <c r="I82" s="278">
        <v>14.53</v>
      </c>
      <c r="J82" s="278">
        <v>60.24</v>
      </c>
      <c r="K82" s="278">
        <v>36.32</v>
      </c>
      <c r="L82" s="279"/>
      <c r="M82" s="279"/>
      <c r="N82" s="279">
        <v>36.14</v>
      </c>
      <c r="O82" s="279">
        <v>21.8</v>
      </c>
      <c r="P82" s="279">
        <v>48.2</v>
      </c>
      <c r="Q82" s="279">
        <v>29.06</v>
      </c>
      <c r="R82" s="279">
        <v>8226</v>
      </c>
      <c r="S82" s="279">
        <v>4902</v>
      </c>
      <c r="T82" s="279">
        <v>656.75</v>
      </c>
      <c r="U82" s="279">
        <v>391.75</v>
      </c>
      <c r="V82" s="279">
        <v>788.1</v>
      </c>
      <c r="W82" s="279">
        <v>470.09999999999997</v>
      </c>
      <c r="X82" s="279">
        <v>1970.25</v>
      </c>
      <c r="Y82" s="279">
        <v>1175.25</v>
      </c>
      <c r="Z82" s="279"/>
      <c r="AA82" s="279"/>
      <c r="AB82" s="289" t="s">
        <v>1078</v>
      </c>
      <c r="AC82" s="286" t="s">
        <v>1079</v>
      </c>
      <c r="AD82" s="285">
        <v>734</v>
      </c>
      <c r="AE82" s="284">
        <v>728.7</v>
      </c>
      <c r="AF82" s="284">
        <v>762.7</v>
      </c>
      <c r="AG82" s="283">
        <v>751.28</v>
      </c>
      <c r="AH82" s="287">
        <v>-7.2207084468663973E-3</v>
      </c>
    </row>
    <row r="83" spans="1:35" ht="15.75" customHeight="1">
      <c r="A83" s="280">
        <v>76</v>
      </c>
      <c r="B83" s="278">
        <v>30.5</v>
      </c>
      <c r="C83" s="278">
        <v>18.38</v>
      </c>
      <c r="D83" s="278"/>
      <c r="E83" s="278"/>
      <c r="F83" s="278">
        <v>18.3</v>
      </c>
      <c r="G83" s="278">
        <v>11.03</v>
      </c>
      <c r="H83" s="278">
        <v>24.4</v>
      </c>
      <c r="I83" s="278">
        <v>14.7</v>
      </c>
      <c r="J83" s="278">
        <v>61</v>
      </c>
      <c r="K83" s="278">
        <v>36.76</v>
      </c>
      <c r="L83" s="279"/>
      <c r="M83" s="279"/>
      <c r="N83" s="279">
        <v>36.6</v>
      </c>
      <c r="O83" s="279">
        <v>22.06</v>
      </c>
      <c r="P83" s="279">
        <v>48.8</v>
      </c>
      <c r="Q83" s="279">
        <v>29.4</v>
      </c>
      <c r="R83" s="279">
        <v>8226</v>
      </c>
      <c r="S83" s="279">
        <v>4902</v>
      </c>
      <c r="T83" s="279">
        <v>656.75</v>
      </c>
      <c r="U83" s="279">
        <v>391.75</v>
      </c>
      <c r="V83" s="279">
        <v>788.1</v>
      </c>
      <c r="W83" s="279">
        <v>470.09999999999997</v>
      </c>
      <c r="X83" s="279">
        <v>1970.25</v>
      </c>
      <c r="Y83" s="279">
        <v>1175.25</v>
      </c>
      <c r="Z83" s="279"/>
      <c r="AA83" s="279"/>
      <c r="AB83" s="289" t="s">
        <v>1080</v>
      </c>
      <c r="AC83" s="286" t="s">
        <v>1081</v>
      </c>
      <c r="AD83" s="285">
        <v>429</v>
      </c>
      <c r="AE83" s="284">
        <v>431.2</v>
      </c>
      <c r="AF83" s="284">
        <v>445.2</v>
      </c>
      <c r="AG83" s="283">
        <v>445.55</v>
      </c>
      <c r="AH83" s="287">
        <v>5.12820512820511E-3</v>
      </c>
      <c r="AI83" s="288">
        <v>0.72837837837837838</v>
      </c>
    </row>
    <row r="84" spans="1:35" ht="15.75" customHeight="1">
      <c r="A84" s="280">
        <v>77</v>
      </c>
      <c r="B84" s="278">
        <v>30.89</v>
      </c>
      <c r="C84" s="278">
        <v>18.61</v>
      </c>
      <c r="D84" s="278"/>
      <c r="E84" s="278"/>
      <c r="F84" s="278">
        <v>18.53</v>
      </c>
      <c r="G84" s="278">
        <v>11.17</v>
      </c>
      <c r="H84" s="278">
        <v>24.71</v>
      </c>
      <c r="I84" s="278">
        <v>14.89</v>
      </c>
      <c r="J84" s="278">
        <v>61.78</v>
      </c>
      <c r="K84" s="278">
        <v>37.22</v>
      </c>
      <c r="L84" s="279"/>
      <c r="M84" s="279"/>
      <c r="N84" s="279">
        <v>37.06</v>
      </c>
      <c r="O84" s="279">
        <v>22.34</v>
      </c>
      <c r="P84" s="279">
        <v>49.42</v>
      </c>
      <c r="Q84" s="279">
        <v>29.78</v>
      </c>
      <c r="R84" s="279">
        <v>8226</v>
      </c>
      <c r="S84" s="279">
        <v>4902</v>
      </c>
      <c r="T84" s="279">
        <v>656.75</v>
      </c>
      <c r="U84" s="279">
        <v>391.75</v>
      </c>
      <c r="V84" s="279">
        <v>788.1</v>
      </c>
      <c r="W84" s="279">
        <v>470.09999999999997</v>
      </c>
      <c r="X84" s="279">
        <v>1970.25</v>
      </c>
      <c r="Y84" s="279">
        <v>1175.25</v>
      </c>
      <c r="Z84" s="279"/>
      <c r="AA84" s="279"/>
      <c r="AB84" s="289" t="s">
        <v>1082</v>
      </c>
      <c r="AC84" s="286" t="s">
        <v>1079</v>
      </c>
      <c r="AD84" s="285">
        <v>586</v>
      </c>
      <c r="AE84" s="284">
        <v>592</v>
      </c>
      <c r="AF84" s="284">
        <v>602</v>
      </c>
      <c r="AG84" s="283">
        <v>612.83600000000001</v>
      </c>
      <c r="AH84" s="287">
        <v>1.0238907849829282E-2</v>
      </c>
    </row>
    <row r="85" spans="1:35" ht="15.75" customHeight="1">
      <c r="A85" s="280">
        <v>78</v>
      </c>
      <c r="B85" s="278">
        <v>31.27</v>
      </c>
      <c r="C85" s="278">
        <v>18.84</v>
      </c>
      <c r="D85" s="278"/>
      <c r="E85" s="278"/>
      <c r="F85" s="278">
        <v>18.760000000000002</v>
      </c>
      <c r="G85" s="278">
        <v>11.3</v>
      </c>
      <c r="H85" s="278">
        <v>25.02</v>
      </c>
      <c r="I85" s="278">
        <v>15.07</v>
      </c>
      <c r="J85" s="278">
        <v>62.54</v>
      </c>
      <c r="K85" s="278">
        <v>37.68</v>
      </c>
      <c r="L85" s="279"/>
      <c r="M85" s="279"/>
      <c r="N85" s="279">
        <v>37.520000000000003</v>
      </c>
      <c r="O85" s="279">
        <v>22.6</v>
      </c>
      <c r="P85" s="279">
        <v>50.04</v>
      </c>
      <c r="Q85" s="279">
        <v>30.14</v>
      </c>
      <c r="R85" s="279">
        <v>8226</v>
      </c>
      <c r="S85" s="279">
        <v>4902</v>
      </c>
      <c r="T85" s="279">
        <v>656.75</v>
      </c>
      <c r="U85" s="279">
        <v>391.75</v>
      </c>
      <c r="V85" s="279">
        <v>788.1</v>
      </c>
      <c r="W85" s="279">
        <v>470.09999999999997</v>
      </c>
      <c r="X85" s="279">
        <v>1970.25</v>
      </c>
      <c r="Y85" s="279">
        <v>1175.25</v>
      </c>
      <c r="Z85" s="279"/>
      <c r="AA85" s="279"/>
      <c r="AB85" s="289" t="s">
        <v>1083</v>
      </c>
      <c r="AC85" s="286" t="s">
        <v>1081</v>
      </c>
      <c r="AD85" s="285">
        <v>349</v>
      </c>
      <c r="AE85" s="285">
        <v>351</v>
      </c>
      <c r="AF85" s="285">
        <v>356</v>
      </c>
      <c r="AG85" s="283">
        <v>362.68</v>
      </c>
      <c r="AH85" s="290">
        <v>2.5999999999999999E-2</v>
      </c>
      <c r="AI85" s="414" t="s">
        <v>1084</v>
      </c>
    </row>
    <row r="86" spans="1:35" ht="15.75" customHeight="1">
      <c r="A86" s="280">
        <v>79</v>
      </c>
      <c r="B86" s="278">
        <v>31.66</v>
      </c>
      <c r="C86" s="278">
        <v>19.059999999999999</v>
      </c>
      <c r="D86" s="278"/>
      <c r="E86" s="278"/>
      <c r="F86" s="278">
        <v>19</v>
      </c>
      <c r="G86" s="278">
        <v>11.44</v>
      </c>
      <c r="H86" s="278">
        <v>25.33</v>
      </c>
      <c r="I86" s="278">
        <v>15.25</v>
      </c>
      <c r="J86" s="278">
        <v>63.32</v>
      </c>
      <c r="K86" s="278">
        <v>38.119999999999997</v>
      </c>
      <c r="L86" s="279"/>
      <c r="M86" s="279"/>
      <c r="N86" s="279">
        <v>38</v>
      </c>
      <c r="O86" s="279">
        <v>22.88</v>
      </c>
      <c r="P86" s="279">
        <v>50.66</v>
      </c>
      <c r="Q86" s="279">
        <v>30.5</v>
      </c>
      <c r="R86" s="279">
        <v>8226</v>
      </c>
      <c r="S86" s="279">
        <v>4902</v>
      </c>
      <c r="T86" s="279">
        <v>656.75</v>
      </c>
      <c r="U86" s="279">
        <v>391.75</v>
      </c>
      <c r="V86" s="279">
        <v>788.1</v>
      </c>
      <c r="W86" s="279">
        <v>470.09999999999997</v>
      </c>
      <c r="X86" s="279">
        <v>1970.25</v>
      </c>
      <c r="Y86" s="279">
        <v>1175.25</v>
      </c>
      <c r="Z86" s="279"/>
      <c r="AA86" s="279"/>
      <c r="AB86" s="289" t="s">
        <v>1085</v>
      </c>
      <c r="AC86" s="286" t="s">
        <v>1079</v>
      </c>
      <c r="AD86" s="285">
        <v>6997.8</v>
      </c>
      <c r="AE86" s="285">
        <v>7179.74</v>
      </c>
      <c r="AF86" s="285">
        <v>7218.85</v>
      </c>
      <c r="AG86" s="283">
        <v>7765.3</v>
      </c>
      <c r="AH86" s="290">
        <v>2.5999999999999999E-2</v>
      </c>
      <c r="AI86" s="414" t="s">
        <v>1084</v>
      </c>
    </row>
    <row r="87" spans="1:35" ht="15.75" customHeight="1">
      <c r="A87" s="280">
        <v>80</v>
      </c>
      <c r="B87" s="278">
        <v>32.04</v>
      </c>
      <c r="C87" s="278">
        <v>19.29</v>
      </c>
      <c r="D87" s="278"/>
      <c r="E87" s="278"/>
      <c r="F87" s="278">
        <v>19.22</v>
      </c>
      <c r="G87" s="278">
        <v>11.57</v>
      </c>
      <c r="H87" s="278">
        <v>25.63</v>
      </c>
      <c r="I87" s="278">
        <v>15.43</v>
      </c>
      <c r="J87" s="278">
        <v>64.08</v>
      </c>
      <c r="K87" s="278">
        <v>38.58</v>
      </c>
      <c r="L87" s="279"/>
      <c r="M87" s="279"/>
      <c r="N87" s="279">
        <v>38.44</v>
      </c>
      <c r="O87" s="279">
        <v>23.14</v>
      </c>
      <c r="P87" s="279">
        <v>51.26</v>
      </c>
      <c r="Q87" s="279">
        <v>30.86</v>
      </c>
      <c r="R87" s="279">
        <v>8226</v>
      </c>
      <c r="S87" s="279">
        <v>4902</v>
      </c>
      <c r="T87" s="279">
        <v>656.75</v>
      </c>
      <c r="U87" s="279">
        <v>391.75</v>
      </c>
      <c r="V87" s="279">
        <v>788.1</v>
      </c>
      <c r="W87" s="279">
        <v>470.09999999999997</v>
      </c>
      <c r="X87" s="279">
        <v>1970.25</v>
      </c>
      <c r="Y87" s="279">
        <v>1175.25</v>
      </c>
      <c r="Z87" s="279"/>
      <c r="AA87" s="279"/>
      <c r="AB87" s="289" t="s">
        <v>1086</v>
      </c>
      <c r="AC87" s="286" t="s">
        <v>1081</v>
      </c>
      <c r="AD87" s="285">
        <v>4146.3599999999997</v>
      </c>
      <c r="AE87" s="284">
        <v>4254.17</v>
      </c>
      <c r="AF87" s="284">
        <v>4271.93</v>
      </c>
      <c r="AG87" s="283">
        <v>4532.1400000000003</v>
      </c>
      <c r="AH87" s="287">
        <v>2.6001119053820743E-2</v>
      </c>
      <c r="AI87" s="288">
        <v>48.331856396273579</v>
      </c>
    </row>
    <row r="88" spans="1:35" ht="15.75" customHeight="1">
      <c r="A88" s="280">
        <v>81</v>
      </c>
      <c r="B88" s="278">
        <v>32.369999999999997</v>
      </c>
      <c r="C88" s="278">
        <v>19.48</v>
      </c>
      <c r="D88" s="278"/>
      <c r="E88" s="278"/>
      <c r="F88" s="278">
        <v>19.420000000000002</v>
      </c>
      <c r="G88" s="278">
        <v>11.69</v>
      </c>
      <c r="H88" s="278">
        <v>25.9</v>
      </c>
      <c r="I88" s="278">
        <v>15.58</v>
      </c>
      <c r="J88" s="278">
        <v>64.739999999999995</v>
      </c>
      <c r="K88" s="278">
        <v>38.96</v>
      </c>
      <c r="L88" s="279"/>
      <c r="M88" s="279"/>
      <c r="N88" s="279">
        <v>38.840000000000003</v>
      </c>
      <c r="O88" s="279">
        <v>23.38</v>
      </c>
      <c r="P88" s="279">
        <v>51.8</v>
      </c>
      <c r="Q88" s="279">
        <v>31.16</v>
      </c>
      <c r="R88" s="279">
        <v>8226</v>
      </c>
      <c r="S88" s="279">
        <v>4902</v>
      </c>
      <c r="T88" s="279">
        <v>656.75</v>
      </c>
      <c r="U88" s="279">
        <v>391.75</v>
      </c>
      <c r="V88" s="279">
        <v>788.1</v>
      </c>
      <c r="W88" s="279">
        <v>470.09999999999997</v>
      </c>
      <c r="X88" s="279">
        <v>1970.25</v>
      </c>
      <c r="Y88" s="279">
        <v>1175.25</v>
      </c>
      <c r="Z88" s="279"/>
      <c r="AA88" s="279"/>
      <c r="AB88" s="415" t="s">
        <v>1087</v>
      </c>
      <c r="AC88" s="286" t="s">
        <v>1079</v>
      </c>
      <c r="AD88" s="285">
        <v>87.46</v>
      </c>
      <c r="AE88" s="284">
        <v>88.02</v>
      </c>
      <c r="AF88" s="284">
        <v>90.42</v>
      </c>
      <c r="AG88" s="283">
        <v>92.05</v>
      </c>
      <c r="AH88" s="287">
        <v>6.4029270523668913E-3</v>
      </c>
    </row>
    <row r="89" spans="1:35" ht="15.75" customHeight="1">
      <c r="A89" s="280">
        <v>82</v>
      </c>
      <c r="B89" s="278">
        <v>32.700000000000003</v>
      </c>
      <c r="C89" s="278">
        <v>19.670000000000002</v>
      </c>
      <c r="D89" s="278"/>
      <c r="E89" s="278"/>
      <c r="F89" s="278">
        <v>19.62</v>
      </c>
      <c r="G89" s="278">
        <v>11.8</v>
      </c>
      <c r="H89" s="278">
        <v>26.16</v>
      </c>
      <c r="I89" s="278">
        <v>15.74</v>
      </c>
      <c r="J89" s="278">
        <v>65.400000000000006</v>
      </c>
      <c r="K89" s="278">
        <v>39.340000000000003</v>
      </c>
      <c r="L89" s="279"/>
      <c r="M89" s="279"/>
      <c r="N89" s="279">
        <v>39.24</v>
      </c>
      <c r="O89" s="279">
        <v>23.6</v>
      </c>
      <c r="P89" s="279">
        <v>52.32</v>
      </c>
      <c r="Q89" s="279">
        <v>31.48</v>
      </c>
      <c r="R89" s="279">
        <v>8226</v>
      </c>
      <c r="S89" s="279">
        <v>4902</v>
      </c>
      <c r="T89" s="279">
        <v>656.75</v>
      </c>
      <c r="U89" s="279">
        <v>391.75</v>
      </c>
      <c r="V89" s="279">
        <v>788.1</v>
      </c>
      <c r="W89" s="279">
        <v>470.09999999999997</v>
      </c>
      <c r="X89" s="279">
        <v>1970.25</v>
      </c>
      <c r="Y89" s="279">
        <v>1175.25</v>
      </c>
      <c r="Z89" s="279"/>
      <c r="AA89" s="279"/>
      <c r="AB89" s="415" t="s">
        <v>1088</v>
      </c>
      <c r="AC89" s="286" t="s">
        <v>1081</v>
      </c>
      <c r="AD89" s="285">
        <v>53</v>
      </c>
      <c r="AE89" s="284">
        <v>54</v>
      </c>
      <c r="AF89" s="284">
        <v>54.8</v>
      </c>
      <c r="AG89" s="283">
        <v>55.8</v>
      </c>
    </row>
    <row r="90" spans="1:35" ht="15.75" customHeight="1">
      <c r="A90" s="280">
        <v>83</v>
      </c>
      <c r="B90" s="278">
        <v>33.020000000000003</v>
      </c>
      <c r="C90" s="278">
        <v>19.87</v>
      </c>
      <c r="D90" s="278"/>
      <c r="E90" s="278"/>
      <c r="F90" s="278">
        <v>19.809999999999999</v>
      </c>
      <c r="G90" s="278">
        <v>11.92</v>
      </c>
      <c r="H90" s="278">
        <v>26.42</v>
      </c>
      <c r="I90" s="278">
        <v>15.9</v>
      </c>
      <c r="J90" s="278">
        <v>66.040000000000006</v>
      </c>
      <c r="K90" s="278">
        <v>39.74</v>
      </c>
      <c r="L90" s="279"/>
      <c r="M90" s="279"/>
      <c r="N90" s="279">
        <v>39.619999999999997</v>
      </c>
      <c r="O90" s="279">
        <v>23.84</v>
      </c>
      <c r="P90" s="279">
        <v>52.84</v>
      </c>
      <c r="Q90" s="279">
        <v>31.8</v>
      </c>
      <c r="R90" s="279">
        <v>8226</v>
      </c>
      <c r="S90" s="279">
        <v>4902</v>
      </c>
      <c r="T90" s="279">
        <v>656.75</v>
      </c>
      <c r="U90" s="279">
        <v>391.75</v>
      </c>
      <c r="V90" s="279">
        <v>788.1</v>
      </c>
      <c r="W90" s="279">
        <v>470.09999999999997</v>
      </c>
      <c r="X90" s="279">
        <v>1970.25</v>
      </c>
      <c r="Y90" s="279">
        <v>1175.25</v>
      </c>
      <c r="Z90" s="279"/>
      <c r="AA90" s="279"/>
    </row>
    <row r="91" spans="1:35" ht="15.75" customHeight="1">
      <c r="A91" s="280">
        <v>84</v>
      </c>
      <c r="B91" s="278">
        <v>33.35</v>
      </c>
      <c r="C91" s="278">
        <v>20.059999999999999</v>
      </c>
      <c r="D91" s="278"/>
      <c r="E91" s="278"/>
      <c r="F91" s="278">
        <v>20.010000000000002</v>
      </c>
      <c r="G91" s="278">
        <v>12.04</v>
      </c>
      <c r="H91" s="278">
        <v>26.68</v>
      </c>
      <c r="I91" s="278">
        <v>16.05</v>
      </c>
      <c r="J91" s="278">
        <v>66.7</v>
      </c>
      <c r="K91" s="278">
        <v>40.119999999999997</v>
      </c>
      <c r="L91" s="279"/>
      <c r="M91" s="279"/>
      <c r="N91" s="279">
        <v>40.020000000000003</v>
      </c>
      <c r="O91" s="279">
        <v>24.08</v>
      </c>
      <c r="P91" s="279">
        <v>53.36</v>
      </c>
      <c r="Q91" s="279">
        <v>32.1</v>
      </c>
      <c r="R91" s="279">
        <v>8226</v>
      </c>
      <c r="S91" s="279">
        <v>4902</v>
      </c>
      <c r="T91" s="279">
        <v>656.75</v>
      </c>
      <c r="U91" s="279">
        <v>391.75</v>
      </c>
      <c r="V91" s="279">
        <v>788.1</v>
      </c>
      <c r="W91" s="279">
        <v>470.09999999999997</v>
      </c>
      <c r="X91" s="279">
        <v>1970.25</v>
      </c>
      <c r="Y91" s="279">
        <v>1175.25</v>
      </c>
      <c r="Z91" s="279"/>
      <c r="AA91" s="279"/>
    </row>
    <row r="92" spans="1:35" ht="15.75" customHeight="1">
      <c r="A92" s="280">
        <v>85</v>
      </c>
      <c r="B92" s="278">
        <v>33.68</v>
      </c>
      <c r="C92" s="278">
        <v>20.25</v>
      </c>
      <c r="D92" s="278"/>
      <c r="E92" s="278"/>
      <c r="F92" s="278">
        <v>20.21</v>
      </c>
      <c r="G92" s="278">
        <v>12.15</v>
      </c>
      <c r="H92" s="278">
        <v>26.94</v>
      </c>
      <c r="I92" s="278">
        <v>16.2</v>
      </c>
      <c r="J92" s="278">
        <v>67.36</v>
      </c>
      <c r="K92" s="278">
        <v>40.5</v>
      </c>
      <c r="L92" s="279"/>
      <c r="M92" s="279"/>
      <c r="N92" s="279">
        <v>40.42</v>
      </c>
      <c r="O92" s="279">
        <v>24.3</v>
      </c>
      <c r="P92" s="279">
        <v>53.88</v>
      </c>
      <c r="Q92" s="279">
        <v>32.4</v>
      </c>
      <c r="R92" s="279">
        <v>8226</v>
      </c>
      <c r="S92" s="279">
        <v>4902</v>
      </c>
      <c r="T92" s="279">
        <v>656.75</v>
      </c>
      <c r="U92" s="279">
        <v>391.75</v>
      </c>
      <c r="V92" s="279">
        <v>788.1</v>
      </c>
      <c r="W92" s="279">
        <v>470.09999999999997</v>
      </c>
      <c r="X92" s="279">
        <v>1970.25</v>
      </c>
      <c r="Y92" s="279">
        <v>1175.25</v>
      </c>
      <c r="Z92" s="279"/>
      <c r="AA92" s="279"/>
    </row>
    <row r="93" spans="1:35" ht="15.75" customHeight="1">
      <c r="A93" s="280">
        <v>86</v>
      </c>
      <c r="B93" s="278">
        <v>34</v>
      </c>
      <c r="C93" s="278">
        <v>20.440000000000001</v>
      </c>
      <c r="D93" s="278"/>
      <c r="E93" s="278"/>
      <c r="F93" s="278">
        <v>20.399999999999999</v>
      </c>
      <c r="G93" s="278">
        <v>12.26</v>
      </c>
      <c r="H93" s="278">
        <v>27.2</v>
      </c>
      <c r="I93" s="278">
        <v>16.350000000000001</v>
      </c>
      <c r="J93" s="278">
        <v>68</v>
      </c>
      <c r="K93" s="278">
        <v>40.880000000000003</v>
      </c>
      <c r="L93" s="279"/>
      <c r="M93" s="279"/>
      <c r="N93" s="279">
        <v>40.799999999999997</v>
      </c>
      <c r="O93" s="279">
        <v>24.52</v>
      </c>
      <c r="P93" s="279">
        <v>54.4</v>
      </c>
      <c r="Q93" s="279">
        <v>32.700000000000003</v>
      </c>
      <c r="R93" s="279">
        <v>8226</v>
      </c>
      <c r="S93" s="279">
        <v>4902</v>
      </c>
      <c r="T93" s="279">
        <v>656.75</v>
      </c>
      <c r="U93" s="279">
        <v>391.75</v>
      </c>
      <c r="V93" s="279">
        <v>788.1</v>
      </c>
      <c r="W93" s="279">
        <v>470.09999999999997</v>
      </c>
      <c r="X93" s="279">
        <v>1970.25</v>
      </c>
      <c r="Y93" s="279">
        <v>1175.25</v>
      </c>
    </row>
    <row r="94" spans="1:35" ht="15.75" customHeight="1">
      <c r="A94" s="280">
        <v>87</v>
      </c>
      <c r="B94" s="278">
        <v>34.33</v>
      </c>
      <c r="C94" s="278">
        <v>20.63</v>
      </c>
      <c r="D94" s="278"/>
      <c r="E94" s="278"/>
      <c r="F94" s="278">
        <v>20.6</v>
      </c>
      <c r="G94" s="278">
        <v>12.38</v>
      </c>
      <c r="H94" s="278">
        <v>27.46</v>
      </c>
      <c r="I94" s="278">
        <v>16.5</v>
      </c>
      <c r="J94" s="278">
        <v>68.66</v>
      </c>
      <c r="K94" s="278">
        <v>41.26</v>
      </c>
      <c r="L94" s="279"/>
      <c r="M94" s="279"/>
      <c r="N94" s="279">
        <v>41.2</v>
      </c>
      <c r="O94" s="279">
        <v>24.76</v>
      </c>
      <c r="P94" s="279">
        <v>54.92</v>
      </c>
      <c r="Q94" s="279">
        <v>33</v>
      </c>
      <c r="R94" s="279">
        <v>8226</v>
      </c>
      <c r="S94" s="279">
        <v>4902</v>
      </c>
      <c r="T94" s="279">
        <v>656.75</v>
      </c>
      <c r="U94" s="279">
        <v>391.75</v>
      </c>
      <c r="V94" s="279">
        <v>788.1</v>
      </c>
      <c r="W94" s="279">
        <v>470.09999999999997</v>
      </c>
      <c r="X94" s="279">
        <v>1970.25</v>
      </c>
      <c r="Y94" s="279">
        <v>1175.25</v>
      </c>
    </row>
    <row r="95" spans="1:35" ht="15.75" customHeight="1">
      <c r="A95" s="280">
        <v>88</v>
      </c>
      <c r="B95" s="278">
        <v>34.659999999999997</v>
      </c>
      <c r="C95" s="278">
        <v>20.83</v>
      </c>
      <c r="D95" s="278"/>
      <c r="E95" s="278"/>
      <c r="F95" s="278">
        <v>20.8</v>
      </c>
      <c r="G95" s="278">
        <v>12.5</v>
      </c>
      <c r="H95" s="278">
        <v>27.73</v>
      </c>
      <c r="I95" s="278">
        <v>16.66</v>
      </c>
      <c r="J95" s="278">
        <v>69.319999999999993</v>
      </c>
      <c r="K95" s="278">
        <v>41.66</v>
      </c>
      <c r="L95" s="279"/>
      <c r="M95" s="279"/>
      <c r="N95" s="279">
        <v>41.6</v>
      </c>
      <c r="O95" s="279">
        <v>25</v>
      </c>
      <c r="P95" s="279">
        <v>55.46</v>
      </c>
      <c r="Q95" s="279">
        <v>33.32</v>
      </c>
      <c r="R95" s="279">
        <v>8226</v>
      </c>
      <c r="S95" s="279">
        <v>4902</v>
      </c>
      <c r="T95" s="279">
        <v>656.75</v>
      </c>
      <c r="U95" s="279">
        <v>391.75</v>
      </c>
      <c r="V95" s="279">
        <v>788.1</v>
      </c>
      <c r="W95" s="279">
        <v>470.09999999999997</v>
      </c>
      <c r="X95" s="279">
        <v>1970.25</v>
      </c>
      <c r="Y95" s="279">
        <v>1175.25</v>
      </c>
    </row>
    <row r="96" spans="1:35" ht="15.75" customHeight="1">
      <c r="A96" s="280">
        <v>89</v>
      </c>
      <c r="B96" s="278">
        <v>34.99</v>
      </c>
      <c r="C96" s="278">
        <v>21.02</v>
      </c>
      <c r="D96" s="278"/>
      <c r="E96" s="278"/>
      <c r="F96" s="278">
        <v>20.99</v>
      </c>
      <c r="G96" s="278">
        <v>12.61</v>
      </c>
      <c r="H96" s="278">
        <v>27.99</v>
      </c>
      <c r="I96" s="278">
        <v>16.82</v>
      </c>
      <c r="J96" s="278">
        <v>69.98</v>
      </c>
      <c r="K96" s="278">
        <v>42.04</v>
      </c>
      <c r="L96" s="279"/>
      <c r="M96" s="279"/>
      <c r="N96" s="279">
        <v>41.98</v>
      </c>
      <c r="O96" s="279">
        <v>25.22</v>
      </c>
      <c r="P96" s="279">
        <v>55.98</v>
      </c>
      <c r="Q96" s="279">
        <v>33.64</v>
      </c>
      <c r="R96" s="279">
        <v>8226</v>
      </c>
      <c r="S96" s="279">
        <v>4902</v>
      </c>
      <c r="T96" s="279">
        <v>656.75</v>
      </c>
      <c r="U96" s="279">
        <v>391.75</v>
      </c>
      <c r="V96" s="279">
        <v>788.1</v>
      </c>
      <c r="W96" s="279">
        <v>470.09999999999997</v>
      </c>
      <c r="X96" s="279">
        <v>1970.25</v>
      </c>
      <c r="Y96" s="279">
        <v>1175.25</v>
      </c>
    </row>
    <row r="97" spans="1:25" ht="15.75" customHeight="1">
      <c r="A97" s="280">
        <v>90</v>
      </c>
      <c r="B97" s="278">
        <v>35.31</v>
      </c>
      <c r="C97" s="278">
        <v>21.21</v>
      </c>
      <c r="D97" s="278"/>
      <c r="E97" s="278"/>
      <c r="F97" s="278">
        <v>21.19</v>
      </c>
      <c r="G97" s="278">
        <v>12.73</v>
      </c>
      <c r="H97" s="278">
        <v>28.25</v>
      </c>
      <c r="I97" s="278">
        <v>16.97</v>
      </c>
      <c r="J97" s="278">
        <v>70.62</v>
      </c>
      <c r="K97" s="278">
        <v>42.42</v>
      </c>
      <c r="L97" s="279"/>
      <c r="M97" s="279"/>
      <c r="N97" s="279">
        <v>42.38</v>
      </c>
      <c r="O97" s="279">
        <v>25.46</v>
      </c>
      <c r="P97" s="279">
        <v>56.5</v>
      </c>
      <c r="Q97" s="279">
        <v>33.94</v>
      </c>
      <c r="R97" s="279">
        <v>8226</v>
      </c>
      <c r="S97" s="279">
        <v>4902</v>
      </c>
      <c r="T97" s="279">
        <v>656.75</v>
      </c>
      <c r="U97" s="279">
        <v>391.75</v>
      </c>
      <c r="V97" s="279">
        <v>788.1</v>
      </c>
      <c r="W97" s="279">
        <v>470.09999999999997</v>
      </c>
      <c r="X97" s="279">
        <v>1970.25</v>
      </c>
      <c r="Y97" s="279">
        <v>1175.25</v>
      </c>
    </row>
    <row r="98" spans="1:25" ht="15.75" customHeight="1">
      <c r="A98" s="280">
        <v>91</v>
      </c>
      <c r="B98" s="278">
        <v>35.6</v>
      </c>
      <c r="C98" s="278">
        <v>21.38</v>
      </c>
      <c r="D98" s="278"/>
      <c r="E98" s="278"/>
      <c r="F98" s="278">
        <v>21.36</v>
      </c>
      <c r="G98" s="278">
        <v>12.83</v>
      </c>
      <c r="H98" s="278">
        <v>28.48</v>
      </c>
      <c r="I98" s="278">
        <v>17.100000000000001</v>
      </c>
      <c r="J98" s="278">
        <v>71.2</v>
      </c>
      <c r="K98" s="278">
        <v>42.76</v>
      </c>
      <c r="L98" s="279"/>
      <c r="M98" s="279"/>
      <c r="N98" s="279">
        <v>42.72</v>
      </c>
      <c r="O98" s="279">
        <v>25.66</v>
      </c>
      <c r="P98" s="279">
        <v>56.96</v>
      </c>
      <c r="Q98" s="279">
        <v>34.200000000000003</v>
      </c>
      <c r="R98" s="279"/>
      <c r="S98" s="279"/>
      <c r="T98" s="279"/>
      <c r="U98" s="279"/>
      <c r="V98" s="279"/>
      <c r="W98" s="279"/>
    </row>
    <row r="99" spans="1:25" ht="15.75" customHeight="1">
      <c r="A99" s="280">
        <v>92</v>
      </c>
      <c r="B99" s="278">
        <v>35.9</v>
      </c>
      <c r="C99" s="278">
        <v>21.55</v>
      </c>
      <c r="D99" s="278"/>
      <c r="E99" s="278"/>
      <c r="F99" s="278">
        <v>21.54</v>
      </c>
      <c r="G99" s="278">
        <v>12.93</v>
      </c>
      <c r="H99" s="278">
        <v>28.72</v>
      </c>
      <c r="I99" s="278">
        <v>17.239999999999998</v>
      </c>
      <c r="J99" s="278">
        <v>71.8</v>
      </c>
      <c r="K99" s="278">
        <v>43.1</v>
      </c>
      <c r="L99" s="279"/>
      <c r="M99" s="279"/>
      <c r="N99" s="279">
        <v>43.08</v>
      </c>
      <c r="O99" s="279">
        <v>25.86</v>
      </c>
      <c r="P99" s="279">
        <v>57.44</v>
      </c>
      <c r="Q99" s="279">
        <v>34.479999999999997</v>
      </c>
      <c r="R99" s="279"/>
      <c r="S99" s="279"/>
      <c r="T99" s="279"/>
      <c r="U99" s="279"/>
      <c r="V99" s="279"/>
      <c r="W99" s="279"/>
    </row>
    <row r="100" spans="1:25" ht="15.75" customHeight="1">
      <c r="A100" s="280">
        <v>93</v>
      </c>
      <c r="B100" s="278">
        <v>36.19</v>
      </c>
      <c r="C100" s="278">
        <v>21.73</v>
      </c>
      <c r="D100" s="278"/>
      <c r="E100" s="278"/>
      <c r="F100" s="278">
        <v>21.71</v>
      </c>
      <c r="G100" s="278">
        <v>13.04</v>
      </c>
      <c r="H100" s="278">
        <v>28.95</v>
      </c>
      <c r="I100" s="278">
        <v>17.38</v>
      </c>
      <c r="J100" s="278">
        <v>72.38</v>
      </c>
      <c r="K100" s="278">
        <v>43.46</v>
      </c>
      <c r="L100" s="279"/>
      <c r="M100" s="279"/>
      <c r="N100" s="279">
        <v>43.42</v>
      </c>
      <c r="O100" s="279">
        <v>26.08</v>
      </c>
      <c r="P100" s="279">
        <v>57.9</v>
      </c>
      <c r="Q100" s="279">
        <v>34.76</v>
      </c>
      <c r="R100" s="282"/>
      <c r="S100" s="282"/>
      <c r="T100" s="279"/>
      <c r="U100" s="279"/>
      <c r="V100" s="279"/>
      <c r="W100" s="279"/>
    </row>
    <row r="101" spans="1:25" ht="15.75" customHeight="1">
      <c r="A101" s="280">
        <v>94</v>
      </c>
      <c r="B101" s="278">
        <v>36.479999999999997</v>
      </c>
      <c r="C101" s="278">
        <v>21.9</v>
      </c>
      <c r="D101" s="278"/>
      <c r="E101" s="278"/>
      <c r="F101" s="278">
        <v>21.89</v>
      </c>
      <c r="G101" s="278">
        <v>13.14</v>
      </c>
      <c r="H101" s="278">
        <v>29.18</v>
      </c>
      <c r="I101" s="278">
        <v>17.52</v>
      </c>
      <c r="J101" s="278">
        <v>72.959999999999994</v>
      </c>
      <c r="K101" s="278">
        <v>43.8</v>
      </c>
      <c r="L101" s="279"/>
      <c r="M101" s="279"/>
      <c r="N101" s="279">
        <v>43.78</v>
      </c>
      <c r="O101" s="279">
        <v>26.28</v>
      </c>
      <c r="P101" s="279">
        <v>58.36</v>
      </c>
      <c r="Q101" s="279">
        <v>35.04</v>
      </c>
      <c r="R101" s="282"/>
      <c r="S101" s="282"/>
      <c r="T101" s="279"/>
      <c r="U101" s="279"/>
      <c r="V101" s="279"/>
      <c r="W101" s="279"/>
    </row>
    <row r="102" spans="1:25" ht="15.75" customHeight="1">
      <c r="A102" s="280">
        <v>95</v>
      </c>
      <c r="B102" s="278">
        <v>36.770000000000003</v>
      </c>
      <c r="C102" s="278">
        <v>22.07</v>
      </c>
      <c r="D102" s="278"/>
      <c r="E102" s="278"/>
      <c r="F102" s="278">
        <v>22.06</v>
      </c>
      <c r="G102" s="278">
        <v>13.24</v>
      </c>
      <c r="H102" s="278">
        <v>29.42</v>
      </c>
      <c r="I102" s="278">
        <v>17.66</v>
      </c>
      <c r="J102" s="278">
        <v>73.540000000000006</v>
      </c>
      <c r="K102" s="278">
        <v>44.14</v>
      </c>
      <c r="L102" s="279"/>
      <c r="M102" s="279"/>
      <c r="N102" s="279">
        <v>44.12</v>
      </c>
      <c r="O102" s="279">
        <v>26.48</v>
      </c>
      <c r="P102" s="279">
        <v>58.84</v>
      </c>
      <c r="Q102" s="279">
        <v>35.32</v>
      </c>
      <c r="R102" s="282"/>
      <c r="S102" s="282"/>
      <c r="T102" s="279"/>
      <c r="U102" s="279"/>
      <c r="V102" s="279"/>
      <c r="W102" s="279"/>
    </row>
    <row r="103" spans="1:25" ht="15.75" customHeight="1">
      <c r="A103" s="280">
        <v>96</v>
      </c>
      <c r="B103" s="278">
        <v>37.06</v>
      </c>
      <c r="C103" s="278">
        <v>22.24</v>
      </c>
      <c r="D103" s="278"/>
      <c r="E103" s="278"/>
      <c r="F103" s="278">
        <v>22.24</v>
      </c>
      <c r="G103" s="278">
        <v>13.34</v>
      </c>
      <c r="H103" s="278">
        <v>29.65</v>
      </c>
      <c r="I103" s="278">
        <v>17.79</v>
      </c>
      <c r="J103" s="278">
        <v>74.12</v>
      </c>
      <c r="K103" s="278">
        <v>44.48</v>
      </c>
      <c r="L103" s="279"/>
      <c r="M103" s="279"/>
      <c r="N103" s="279">
        <v>44.48</v>
      </c>
      <c r="O103" s="279">
        <v>26.68</v>
      </c>
      <c r="P103" s="279">
        <v>59.3</v>
      </c>
      <c r="Q103" s="279">
        <v>35.58</v>
      </c>
      <c r="R103" s="279"/>
      <c r="S103" s="279"/>
      <c r="T103" s="279"/>
      <c r="U103" s="279"/>
      <c r="V103" s="279"/>
      <c r="W103" s="279"/>
    </row>
    <row r="104" spans="1:25" ht="15.75" customHeight="1">
      <c r="A104" s="280">
        <v>97</v>
      </c>
      <c r="B104" s="278">
        <v>37.35</v>
      </c>
      <c r="C104" s="278">
        <v>22.41</v>
      </c>
      <c r="D104" s="278"/>
      <c r="E104" s="278"/>
      <c r="F104" s="278">
        <v>22.41</v>
      </c>
      <c r="G104" s="278">
        <v>13.45</v>
      </c>
      <c r="H104" s="278">
        <v>29.88</v>
      </c>
      <c r="I104" s="278">
        <v>17.93</v>
      </c>
      <c r="J104" s="278">
        <v>74.7</v>
      </c>
      <c r="K104" s="278">
        <v>44.82</v>
      </c>
      <c r="L104" s="279"/>
      <c r="M104" s="279"/>
      <c r="N104" s="279">
        <v>44.82</v>
      </c>
      <c r="O104" s="279">
        <v>26.9</v>
      </c>
      <c r="P104" s="279">
        <v>59.76</v>
      </c>
      <c r="Q104" s="279">
        <v>35.86</v>
      </c>
      <c r="R104" s="279"/>
      <c r="S104" s="279"/>
      <c r="T104" s="279"/>
      <c r="U104" s="279"/>
      <c r="V104" s="279"/>
      <c r="W104" s="279"/>
    </row>
    <row r="105" spans="1:25" ht="15.75" customHeight="1">
      <c r="A105" s="280">
        <v>98</v>
      </c>
      <c r="B105" s="278">
        <v>37.65</v>
      </c>
      <c r="C105" s="278">
        <v>22.58</v>
      </c>
      <c r="D105" s="278"/>
      <c r="E105" s="278"/>
      <c r="F105" s="278">
        <v>22.59</v>
      </c>
      <c r="G105" s="278">
        <v>13.55</v>
      </c>
      <c r="H105" s="278">
        <v>30.12</v>
      </c>
      <c r="I105" s="278">
        <v>18.059999999999999</v>
      </c>
      <c r="J105" s="278">
        <v>75.3</v>
      </c>
      <c r="K105" s="278">
        <v>45.16</v>
      </c>
      <c r="L105" s="279"/>
      <c r="M105" s="279"/>
      <c r="N105" s="279">
        <v>45.18</v>
      </c>
      <c r="O105" s="279">
        <v>27.1</v>
      </c>
      <c r="P105" s="279">
        <v>60.24</v>
      </c>
      <c r="Q105" s="279">
        <v>36.119999999999997</v>
      </c>
      <c r="R105" s="279"/>
      <c r="S105" s="279"/>
      <c r="T105" s="279"/>
      <c r="U105" s="279"/>
      <c r="V105" s="279"/>
      <c r="W105" s="279"/>
    </row>
    <row r="106" spans="1:25" ht="15.75" customHeight="1">
      <c r="A106" s="280">
        <v>99</v>
      </c>
      <c r="B106" s="278">
        <v>37.94</v>
      </c>
      <c r="C106" s="278">
        <v>22.75</v>
      </c>
      <c r="D106" s="278"/>
      <c r="E106" s="278"/>
      <c r="F106" s="278">
        <v>22.76</v>
      </c>
      <c r="G106" s="278">
        <v>13.65</v>
      </c>
      <c r="H106" s="278">
        <v>30.35</v>
      </c>
      <c r="I106" s="278">
        <v>18.2</v>
      </c>
      <c r="J106" s="278">
        <v>75.88</v>
      </c>
      <c r="K106" s="278">
        <v>45.5</v>
      </c>
      <c r="L106" s="279"/>
      <c r="M106" s="279"/>
      <c r="N106" s="279">
        <v>45.52</v>
      </c>
      <c r="O106" s="279">
        <v>27.3</v>
      </c>
      <c r="P106" s="279">
        <v>60.7</v>
      </c>
      <c r="Q106" s="279">
        <v>36.4</v>
      </c>
      <c r="R106" s="279"/>
      <c r="S106" s="279"/>
      <c r="T106" s="279"/>
      <c r="U106" s="279"/>
      <c r="V106" s="279"/>
      <c r="W106" s="279"/>
    </row>
    <row r="107" spans="1:25" ht="15.75" customHeight="1">
      <c r="A107" s="280">
        <v>100</v>
      </c>
      <c r="B107" s="278">
        <v>38.229999999999997</v>
      </c>
      <c r="C107" s="278">
        <v>22.93</v>
      </c>
      <c r="D107" s="278"/>
      <c r="E107" s="278"/>
      <c r="F107" s="278">
        <v>22.94</v>
      </c>
      <c r="G107" s="278">
        <v>13.76</v>
      </c>
      <c r="H107" s="278">
        <v>30.58</v>
      </c>
      <c r="I107" s="278">
        <v>18.34</v>
      </c>
      <c r="J107" s="278">
        <v>76.459999999999994</v>
      </c>
      <c r="K107" s="278">
        <v>45.86</v>
      </c>
      <c r="L107" s="279"/>
      <c r="M107" s="279"/>
      <c r="N107" s="279">
        <v>45.88</v>
      </c>
      <c r="O107" s="279">
        <v>27.52</v>
      </c>
      <c r="P107" s="279">
        <v>61.16</v>
      </c>
      <c r="Q107" s="279">
        <v>36.68</v>
      </c>
      <c r="R107" s="279"/>
      <c r="S107" s="279"/>
      <c r="T107" s="279"/>
      <c r="U107" s="279"/>
      <c r="V107" s="279"/>
      <c r="W107" s="279"/>
    </row>
    <row r="108" spans="1:25" ht="15.75" customHeight="1">
      <c r="A108" s="280">
        <v>101</v>
      </c>
      <c r="B108" s="278">
        <v>38.5</v>
      </c>
      <c r="C108" s="278">
        <v>23.09</v>
      </c>
      <c r="D108" s="278"/>
      <c r="E108" s="278"/>
      <c r="F108" s="278">
        <v>23.1</v>
      </c>
      <c r="G108" s="278">
        <v>13.85</v>
      </c>
      <c r="H108" s="278">
        <v>30.8</v>
      </c>
      <c r="I108" s="278">
        <v>18.47</v>
      </c>
      <c r="J108" s="278">
        <v>77</v>
      </c>
      <c r="K108" s="278">
        <v>46.18</v>
      </c>
      <c r="L108" s="279"/>
      <c r="M108" s="279"/>
      <c r="N108" s="279">
        <v>46.2</v>
      </c>
      <c r="O108" s="279">
        <v>27.7</v>
      </c>
      <c r="P108" s="279">
        <v>61.6</v>
      </c>
      <c r="Q108" s="279">
        <v>36.94</v>
      </c>
      <c r="R108" s="279"/>
      <c r="S108" s="279"/>
      <c r="T108" s="279"/>
      <c r="U108" s="279"/>
      <c r="V108" s="279"/>
      <c r="W108" s="279"/>
    </row>
    <row r="109" spans="1:25" ht="15.75" customHeight="1">
      <c r="A109" s="280">
        <v>102</v>
      </c>
      <c r="B109" s="278">
        <v>38.770000000000003</v>
      </c>
      <c r="C109" s="278">
        <v>23.25</v>
      </c>
      <c r="D109" s="278"/>
      <c r="E109" s="278"/>
      <c r="F109" s="278">
        <v>23.26</v>
      </c>
      <c r="G109" s="278">
        <v>13.95</v>
      </c>
      <c r="H109" s="278">
        <v>31.02</v>
      </c>
      <c r="I109" s="278">
        <v>18.600000000000001</v>
      </c>
      <c r="J109" s="278">
        <v>77.540000000000006</v>
      </c>
      <c r="K109" s="278">
        <v>46.5</v>
      </c>
      <c r="L109" s="279"/>
      <c r="M109" s="279"/>
      <c r="N109" s="279">
        <v>46.52</v>
      </c>
      <c r="O109" s="279">
        <v>27.9</v>
      </c>
      <c r="P109" s="279">
        <v>62.04</v>
      </c>
      <c r="Q109" s="279">
        <v>37.200000000000003</v>
      </c>
      <c r="R109" s="279"/>
      <c r="S109" s="279"/>
      <c r="T109" s="279"/>
      <c r="U109" s="279"/>
      <c r="V109" s="279"/>
      <c r="W109" s="279"/>
    </row>
    <row r="110" spans="1:25" ht="15.75" customHeight="1">
      <c r="A110" s="280">
        <v>103</v>
      </c>
      <c r="B110" s="278">
        <v>39.049999999999997</v>
      </c>
      <c r="C110" s="278">
        <v>23.41</v>
      </c>
      <c r="D110" s="278"/>
      <c r="E110" s="278"/>
      <c r="F110" s="278">
        <v>23.43</v>
      </c>
      <c r="G110" s="278">
        <v>14.05</v>
      </c>
      <c r="H110" s="278">
        <v>31.24</v>
      </c>
      <c r="I110" s="278">
        <v>18.73</v>
      </c>
      <c r="J110" s="278">
        <v>78.099999999999994</v>
      </c>
      <c r="K110" s="278">
        <v>46.82</v>
      </c>
      <c r="L110" s="279"/>
      <c r="M110" s="279"/>
      <c r="N110" s="279">
        <v>46.86</v>
      </c>
      <c r="O110" s="279">
        <v>28.1</v>
      </c>
      <c r="P110" s="279">
        <v>62.48</v>
      </c>
      <c r="Q110" s="279">
        <v>37.46</v>
      </c>
      <c r="R110" s="279"/>
      <c r="S110" s="279"/>
      <c r="T110" s="279"/>
      <c r="U110" s="279"/>
      <c r="V110" s="279"/>
      <c r="W110" s="279"/>
    </row>
    <row r="111" spans="1:25" ht="15.75" customHeight="1">
      <c r="A111" s="280">
        <v>104</v>
      </c>
      <c r="B111" s="278">
        <v>39.32</v>
      </c>
      <c r="C111" s="278">
        <v>23.57</v>
      </c>
      <c r="D111" s="278"/>
      <c r="E111" s="278"/>
      <c r="F111" s="278">
        <v>23.59</v>
      </c>
      <c r="G111" s="278">
        <v>14.14</v>
      </c>
      <c r="H111" s="278">
        <v>31.46</v>
      </c>
      <c r="I111" s="278">
        <v>18.86</v>
      </c>
      <c r="J111" s="278">
        <v>78.64</v>
      </c>
      <c r="K111" s="278">
        <v>47.14</v>
      </c>
      <c r="L111" s="279"/>
      <c r="M111" s="279"/>
      <c r="N111" s="279">
        <v>47.18</v>
      </c>
      <c r="O111" s="279">
        <v>28.28</v>
      </c>
      <c r="P111" s="279">
        <v>62.92</v>
      </c>
      <c r="Q111" s="279">
        <v>37.72</v>
      </c>
      <c r="R111" s="279"/>
      <c r="S111" s="279"/>
      <c r="T111" s="279"/>
      <c r="U111" s="279"/>
      <c r="V111" s="279"/>
      <c r="W111" s="279"/>
    </row>
    <row r="112" spans="1:25" ht="15.75" customHeight="1">
      <c r="A112" s="280">
        <v>105</v>
      </c>
      <c r="B112" s="278">
        <v>39.590000000000003</v>
      </c>
      <c r="C112" s="278">
        <v>23.73</v>
      </c>
      <c r="D112" s="278"/>
      <c r="E112" s="278"/>
      <c r="F112" s="278">
        <v>23.75</v>
      </c>
      <c r="G112" s="278">
        <v>14.24</v>
      </c>
      <c r="H112" s="278">
        <v>31.67</v>
      </c>
      <c r="I112" s="278">
        <v>18.98</v>
      </c>
      <c r="J112" s="278">
        <v>79.180000000000007</v>
      </c>
      <c r="K112" s="278">
        <v>47.46</v>
      </c>
      <c r="L112" s="279"/>
      <c r="M112" s="279"/>
      <c r="N112" s="279">
        <v>47.5</v>
      </c>
      <c r="O112" s="279">
        <v>28.48</v>
      </c>
      <c r="P112" s="279">
        <v>63.34</v>
      </c>
      <c r="Q112" s="279">
        <v>37.96</v>
      </c>
      <c r="R112" s="279"/>
      <c r="S112" s="279"/>
      <c r="T112" s="279"/>
      <c r="U112" s="279"/>
      <c r="V112" s="279"/>
      <c r="W112" s="279"/>
    </row>
    <row r="113" spans="1:23" ht="15.75" customHeight="1">
      <c r="A113" s="280">
        <v>106</v>
      </c>
      <c r="B113" s="278">
        <v>39.86</v>
      </c>
      <c r="C113" s="278">
        <v>23.89</v>
      </c>
      <c r="D113" s="278"/>
      <c r="E113" s="278"/>
      <c r="F113" s="278">
        <v>23.92</v>
      </c>
      <c r="G113" s="278">
        <v>14.33</v>
      </c>
      <c r="H113" s="278">
        <v>31.89</v>
      </c>
      <c r="I113" s="278">
        <v>19.11</v>
      </c>
      <c r="J113" s="278">
        <v>79.72</v>
      </c>
      <c r="K113" s="278">
        <v>47.78</v>
      </c>
      <c r="L113" s="279"/>
      <c r="M113" s="279"/>
      <c r="N113" s="279">
        <v>47.84</v>
      </c>
      <c r="O113" s="279">
        <v>28.66</v>
      </c>
      <c r="P113" s="279">
        <v>63.78</v>
      </c>
      <c r="Q113" s="279">
        <v>38.22</v>
      </c>
      <c r="R113" s="279"/>
      <c r="S113" s="279"/>
      <c r="T113" s="279"/>
      <c r="U113" s="279"/>
      <c r="V113" s="279"/>
      <c r="W113" s="279"/>
    </row>
    <row r="114" spans="1:23" ht="15.75" customHeight="1">
      <c r="A114" s="280">
        <v>107</v>
      </c>
      <c r="B114" s="278">
        <v>40.14</v>
      </c>
      <c r="C114" s="278">
        <v>24.05</v>
      </c>
      <c r="D114" s="278"/>
      <c r="E114" s="278"/>
      <c r="F114" s="278">
        <v>24.08</v>
      </c>
      <c r="G114" s="278">
        <v>14.43</v>
      </c>
      <c r="H114" s="278">
        <v>32.11</v>
      </c>
      <c r="I114" s="278">
        <v>19.239999999999998</v>
      </c>
      <c r="J114" s="278">
        <v>80.28</v>
      </c>
      <c r="K114" s="278">
        <v>48.1</v>
      </c>
      <c r="L114" s="279"/>
      <c r="M114" s="279"/>
      <c r="N114" s="279">
        <v>48.16</v>
      </c>
      <c r="O114" s="279">
        <v>28.86</v>
      </c>
      <c r="P114" s="279">
        <v>64.22</v>
      </c>
      <c r="Q114" s="279">
        <v>38.479999999999997</v>
      </c>
      <c r="R114" s="279"/>
      <c r="S114" s="279"/>
      <c r="T114" s="279"/>
      <c r="U114" s="279"/>
      <c r="V114" s="279"/>
      <c r="W114" s="279"/>
    </row>
    <row r="115" spans="1:23" ht="15.75" customHeight="1">
      <c r="A115" s="280">
        <v>108</v>
      </c>
      <c r="B115" s="278">
        <v>40.409999999999997</v>
      </c>
      <c r="C115" s="278">
        <v>24.21</v>
      </c>
      <c r="D115" s="278"/>
      <c r="E115" s="278"/>
      <c r="F115" s="278">
        <v>24.25</v>
      </c>
      <c r="G115" s="278">
        <v>14.53</v>
      </c>
      <c r="H115" s="278">
        <v>32.33</v>
      </c>
      <c r="I115" s="278">
        <v>19.37</v>
      </c>
      <c r="J115" s="278">
        <v>80.819999999999993</v>
      </c>
      <c r="K115" s="278">
        <v>48.42</v>
      </c>
      <c r="L115" s="279"/>
      <c r="M115" s="279"/>
      <c r="N115" s="279">
        <v>48.5</v>
      </c>
      <c r="O115" s="279">
        <v>29.06</v>
      </c>
      <c r="P115" s="279">
        <v>64.66</v>
      </c>
      <c r="Q115" s="279">
        <v>38.74</v>
      </c>
      <c r="R115" s="279"/>
      <c r="S115" s="279"/>
      <c r="T115" s="279"/>
      <c r="U115" s="279"/>
      <c r="V115" s="279"/>
      <c r="W115" s="279"/>
    </row>
    <row r="116" spans="1:23" ht="15.75" customHeight="1">
      <c r="A116" s="280">
        <v>109</v>
      </c>
      <c r="B116" s="278">
        <v>40.68</v>
      </c>
      <c r="C116" s="278">
        <v>24.37</v>
      </c>
      <c r="D116" s="278"/>
      <c r="E116" s="278"/>
      <c r="F116" s="278">
        <v>24.41</v>
      </c>
      <c r="G116" s="278">
        <v>14.62</v>
      </c>
      <c r="H116" s="278">
        <v>32.54</v>
      </c>
      <c r="I116" s="278">
        <v>19.5</v>
      </c>
      <c r="J116" s="278">
        <v>81.36</v>
      </c>
      <c r="K116" s="278">
        <v>48.74</v>
      </c>
      <c r="L116" s="279"/>
      <c r="M116" s="279"/>
      <c r="N116" s="279">
        <v>48.82</v>
      </c>
      <c r="O116" s="279">
        <v>29.24</v>
      </c>
      <c r="P116" s="279">
        <v>65.08</v>
      </c>
      <c r="Q116" s="279">
        <v>39</v>
      </c>
      <c r="R116" s="279"/>
      <c r="S116" s="279"/>
      <c r="T116" s="279"/>
      <c r="U116" s="279"/>
      <c r="V116" s="279"/>
      <c r="W116" s="279"/>
    </row>
    <row r="117" spans="1:23" ht="15.75" customHeight="1">
      <c r="A117" s="280">
        <v>110</v>
      </c>
      <c r="B117" s="278">
        <v>40.950000000000003</v>
      </c>
      <c r="C117" s="278">
        <v>24.53</v>
      </c>
      <c r="D117" s="278"/>
      <c r="E117" s="278"/>
      <c r="F117" s="278">
        <v>24.57</v>
      </c>
      <c r="G117" s="278">
        <v>14.72</v>
      </c>
      <c r="H117" s="278">
        <v>32.76</v>
      </c>
      <c r="I117" s="278">
        <v>19.62</v>
      </c>
      <c r="J117" s="278">
        <v>81.900000000000006</v>
      </c>
      <c r="K117" s="278">
        <v>49.06</v>
      </c>
      <c r="L117" s="279"/>
      <c r="M117" s="279"/>
      <c r="N117" s="279">
        <v>49.14</v>
      </c>
      <c r="O117" s="279">
        <v>29.44</v>
      </c>
      <c r="P117" s="279">
        <v>65.52</v>
      </c>
      <c r="Q117" s="279">
        <v>39.24</v>
      </c>
      <c r="R117" s="279"/>
      <c r="S117" s="279"/>
      <c r="T117" s="279"/>
      <c r="U117" s="279"/>
      <c r="V117" s="279"/>
      <c r="W117" s="279"/>
    </row>
    <row r="118" spans="1:23" ht="15.75" customHeight="1">
      <c r="A118" s="280">
        <v>111</v>
      </c>
      <c r="B118" s="278">
        <v>41.22</v>
      </c>
      <c r="C118" s="278">
        <v>24.69</v>
      </c>
      <c r="D118" s="278"/>
      <c r="E118" s="278"/>
      <c r="F118" s="278">
        <v>24.73</v>
      </c>
      <c r="G118" s="278">
        <v>14.81</v>
      </c>
      <c r="H118" s="278">
        <v>32.979999999999997</v>
      </c>
      <c r="I118" s="278">
        <v>19.75</v>
      </c>
      <c r="J118" s="278">
        <v>82.44</v>
      </c>
      <c r="K118" s="278">
        <v>49.38</v>
      </c>
      <c r="L118" s="279"/>
      <c r="M118" s="279"/>
      <c r="N118" s="279">
        <v>49.46</v>
      </c>
      <c r="O118" s="279">
        <v>29.62</v>
      </c>
      <c r="P118" s="279">
        <v>65.959999999999994</v>
      </c>
      <c r="Q118" s="279">
        <v>39.5</v>
      </c>
      <c r="R118" s="279"/>
      <c r="S118" s="279"/>
      <c r="T118" s="279"/>
      <c r="U118" s="279"/>
      <c r="V118" s="279"/>
      <c r="W118" s="279"/>
    </row>
    <row r="119" spans="1:23" ht="15.75" customHeight="1">
      <c r="A119" s="280">
        <v>112</v>
      </c>
      <c r="B119" s="278">
        <v>41.5</v>
      </c>
      <c r="C119" s="278">
        <v>24.85</v>
      </c>
      <c r="D119" s="278"/>
      <c r="E119" s="278"/>
      <c r="F119" s="278">
        <v>24.9</v>
      </c>
      <c r="G119" s="278">
        <v>14.91</v>
      </c>
      <c r="H119" s="278">
        <v>33.200000000000003</v>
      </c>
      <c r="I119" s="278">
        <v>19.88</v>
      </c>
      <c r="J119" s="278">
        <v>83</v>
      </c>
      <c r="K119" s="278">
        <v>49.7</v>
      </c>
      <c r="L119" s="279"/>
      <c r="M119" s="279"/>
      <c r="N119" s="279">
        <v>49.8</v>
      </c>
      <c r="O119" s="279">
        <v>29.82</v>
      </c>
      <c r="P119" s="279">
        <v>66.400000000000006</v>
      </c>
      <c r="Q119" s="279">
        <v>39.76</v>
      </c>
      <c r="R119" s="279"/>
      <c r="S119" s="279"/>
      <c r="T119" s="279"/>
      <c r="U119" s="279"/>
      <c r="V119" s="279"/>
      <c r="W119" s="279"/>
    </row>
    <row r="120" spans="1:23" ht="15.75" customHeight="1">
      <c r="A120" s="280">
        <v>113</v>
      </c>
      <c r="B120" s="278">
        <v>41.77</v>
      </c>
      <c r="C120" s="278">
        <v>25.01</v>
      </c>
      <c r="D120" s="278"/>
      <c r="E120" s="278"/>
      <c r="F120" s="278">
        <v>25.06</v>
      </c>
      <c r="G120" s="278">
        <v>15.01</v>
      </c>
      <c r="H120" s="278">
        <v>33.42</v>
      </c>
      <c r="I120" s="278">
        <v>20.010000000000002</v>
      </c>
      <c r="J120" s="278">
        <v>83.54</v>
      </c>
      <c r="K120" s="278">
        <v>50.02</v>
      </c>
      <c r="L120" s="279"/>
      <c r="M120" s="279"/>
      <c r="N120" s="279">
        <v>50.12</v>
      </c>
      <c r="O120" s="279">
        <v>30.02</v>
      </c>
      <c r="P120" s="279">
        <v>66.84</v>
      </c>
      <c r="Q120" s="279">
        <v>40.020000000000003</v>
      </c>
      <c r="R120" s="279"/>
      <c r="S120" s="279"/>
      <c r="T120" s="279"/>
      <c r="U120" s="279"/>
      <c r="V120" s="279"/>
      <c r="W120" s="279"/>
    </row>
    <row r="121" spans="1:23" ht="15.75" customHeight="1">
      <c r="A121" s="280">
        <v>114</v>
      </c>
      <c r="B121" s="278">
        <v>42.04</v>
      </c>
      <c r="C121" s="278">
        <v>25.17</v>
      </c>
      <c r="D121" s="278"/>
      <c r="E121" s="278"/>
      <c r="F121" s="278">
        <v>25.22</v>
      </c>
      <c r="G121" s="278">
        <v>15.1</v>
      </c>
      <c r="H121" s="278">
        <v>33.630000000000003</v>
      </c>
      <c r="I121" s="278">
        <v>20.14</v>
      </c>
      <c r="J121" s="278">
        <v>84.08</v>
      </c>
      <c r="K121" s="278">
        <v>50.34</v>
      </c>
      <c r="L121" s="279"/>
      <c r="M121" s="279"/>
      <c r="N121" s="279">
        <v>50.44</v>
      </c>
      <c r="O121" s="279">
        <v>30.2</v>
      </c>
      <c r="P121" s="279">
        <v>67.260000000000005</v>
      </c>
      <c r="Q121" s="279">
        <v>40.28</v>
      </c>
      <c r="R121" s="279"/>
      <c r="S121" s="279"/>
      <c r="T121" s="279"/>
      <c r="U121" s="279"/>
      <c r="V121" s="279"/>
      <c r="W121" s="279"/>
    </row>
    <row r="122" spans="1:23" ht="15.75" customHeight="1">
      <c r="A122" s="280">
        <v>115</v>
      </c>
      <c r="B122" s="278">
        <v>42.31</v>
      </c>
      <c r="C122" s="278">
        <v>25.33</v>
      </c>
      <c r="D122" s="278"/>
      <c r="E122" s="278"/>
      <c r="F122" s="278">
        <v>25.39</v>
      </c>
      <c r="G122" s="278">
        <v>15.2</v>
      </c>
      <c r="H122" s="278">
        <v>33.85</v>
      </c>
      <c r="I122" s="278">
        <v>20.260000000000002</v>
      </c>
      <c r="J122" s="278">
        <v>84.62</v>
      </c>
      <c r="K122" s="278">
        <v>50.66</v>
      </c>
      <c r="L122" s="279"/>
      <c r="M122" s="279"/>
      <c r="N122" s="279">
        <v>50.78</v>
      </c>
      <c r="O122" s="279">
        <v>30.4</v>
      </c>
      <c r="P122" s="279">
        <v>67.7</v>
      </c>
      <c r="Q122" s="279">
        <v>40.520000000000003</v>
      </c>
      <c r="R122" s="279"/>
      <c r="S122" s="279"/>
      <c r="T122" s="279"/>
      <c r="U122" s="279"/>
      <c r="V122" s="279"/>
      <c r="W122" s="279"/>
    </row>
    <row r="123" spans="1:23" ht="15.75" customHeight="1">
      <c r="A123" s="280">
        <v>116</v>
      </c>
      <c r="B123" s="278">
        <v>42.59</v>
      </c>
      <c r="C123" s="278">
        <v>25.49</v>
      </c>
      <c r="D123" s="278"/>
      <c r="E123" s="278"/>
      <c r="F123" s="278">
        <v>25.55</v>
      </c>
      <c r="G123" s="278">
        <v>15.29</v>
      </c>
      <c r="H123" s="278">
        <v>34.07</v>
      </c>
      <c r="I123" s="278">
        <v>20.39</v>
      </c>
      <c r="J123" s="278">
        <v>85.18</v>
      </c>
      <c r="K123" s="278">
        <v>50.98</v>
      </c>
      <c r="L123" s="279"/>
      <c r="M123" s="279"/>
      <c r="N123" s="279">
        <v>51.1</v>
      </c>
      <c r="O123" s="279">
        <v>30.58</v>
      </c>
      <c r="P123" s="279">
        <v>68.14</v>
      </c>
      <c r="Q123" s="279">
        <v>40.78</v>
      </c>
      <c r="R123" s="279"/>
      <c r="S123" s="279"/>
      <c r="T123" s="279"/>
      <c r="U123" s="279"/>
      <c r="V123" s="279"/>
      <c r="W123" s="279"/>
    </row>
    <row r="124" spans="1:23" ht="15.75" customHeight="1">
      <c r="A124" s="280">
        <v>117</v>
      </c>
      <c r="B124" s="278">
        <v>42.86</v>
      </c>
      <c r="C124" s="278">
        <v>25.65</v>
      </c>
      <c r="D124" s="278"/>
      <c r="E124" s="278"/>
      <c r="F124" s="278">
        <v>25.72</v>
      </c>
      <c r="G124" s="278">
        <v>15.39</v>
      </c>
      <c r="H124" s="278">
        <v>34.29</v>
      </c>
      <c r="I124" s="278">
        <v>20.52</v>
      </c>
      <c r="J124" s="278">
        <v>85.72</v>
      </c>
      <c r="K124" s="278">
        <v>51.3</v>
      </c>
      <c r="L124" s="279"/>
      <c r="M124" s="279"/>
      <c r="N124" s="279">
        <v>51.44</v>
      </c>
      <c r="O124" s="279">
        <v>30.78</v>
      </c>
      <c r="P124" s="279">
        <v>68.58</v>
      </c>
      <c r="Q124" s="279">
        <v>41.04</v>
      </c>
      <c r="R124" s="279"/>
      <c r="S124" s="279"/>
      <c r="T124" s="279"/>
      <c r="U124" s="279"/>
      <c r="V124" s="279"/>
      <c r="W124" s="279"/>
    </row>
    <row r="125" spans="1:23" ht="15.75" customHeight="1">
      <c r="A125" s="280">
        <v>118</v>
      </c>
      <c r="B125" s="278">
        <v>43.13</v>
      </c>
      <c r="C125" s="278">
        <v>25.81</v>
      </c>
      <c r="D125" s="278"/>
      <c r="E125" s="278"/>
      <c r="F125" s="278">
        <v>25.88</v>
      </c>
      <c r="G125" s="278">
        <v>15.49</v>
      </c>
      <c r="H125" s="278">
        <v>34.5</v>
      </c>
      <c r="I125" s="278">
        <v>20.65</v>
      </c>
      <c r="J125" s="278">
        <v>86.26</v>
      </c>
      <c r="K125" s="278">
        <v>51.62</v>
      </c>
      <c r="L125" s="279"/>
      <c r="M125" s="279"/>
      <c r="N125" s="279">
        <v>51.76</v>
      </c>
      <c r="O125" s="279">
        <v>30.98</v>
      </c>
      <c r="P125" s="279">
        <v>69</v>
      </c>
      <c r="Q125" s="279">
        <v>41.3</v>
      </c>
      <c r="R125" s="279"/>
      <c r="S125" s="279"/>
      <c r="T125" s="279"/>
      <c r="U125" s="279"/>
      <c r="V125" s="279"/>
      <c r="W125" s="279"/>
    </row>
    <row r="126" spans="1:23" ht="15.75" customHeight="1">
      <c r="A126" s="280">
        <v>119</v>
      </c>
      <c r="B126" s="278">
        <v>43.4</v>
      </c>
      <c r="C126" s="278">
        <v>25.97</v>
      </c>
      <c r="D126" s="278"/>
      <c r="E126" s="278"/>
      <c r="F126" s="278">
        <v>26.04</v>
      </c>
      <c r="G126" s="278">
        <v>15.58</v>
      </c>
      <c r="H126" s="278">
        <v>34.72</v>
      </c>
      <c r="I126" s="278">
        <v>20.78</v>
      </c>
      <c r="J126" s="278">
        <v>86.8</v>
      </c>
      <c r="K126" s="278">
        <v>51.94</v>
      </c>
      <c r="L126" s="279"/>
      <c r="M126" s="279"/>
      <c r="N126" s="279">
        <v>52.08</v>
      </c>
      <c r="O126" s="279">
        <v>31.16</v>
      </c>
      <c r="P126" s="279">
        <v>69.44</v>
      </c>
      <c r="Q126" s="279">
        <v>41.56</v>
      </c>
      <c r="R126" s="279"/>
      <c r="S126" s="279"/>
      <c r="T126" s="279"/>
      <c r="U126" s="279"/>
      <c r="V126" s="279"/>
      <c r="W126" s="279"/>
    </row>
    <row r="127" spans="1:23" ht="15.75" customHeight="1">
      <c r="A127" s="280">
        <v>120</v>
      </c>
      <c r="B127" s="278">
        <v>43.68</v>
      </c>
      <c r="C127" s="278">
        <v>26.13</v>
      </c>
      <c r="D127" s="278"/>
      <c r="E127" s="278"/>
      <c r="F127" s="278">
        <v>26.21</v>
      </c>
      <c r="G127" s="278">
        <v>15.68</v>
      </c>
      <c r="H127" s="278">
        <v>34.94</v>
      </c>
      <c r="I127" s="278">
        <v>20.9</v>
      </c>
      <c r="J127" s="278">
        <v>87.36</v>
      </c>
      <c r="K127" s="278">
        <v>52.26</v>
      </c>
      <c r="L127" s="279"/>
      <c r="M127" s="279"/>
      <c r="N127" s="279">
        <v>52.42</v>
      </c>
      <c r="O127" s="279">
        <v>31.36</v>
      </c>
      <c r="P127" s="279">
        <v>69.88</v>
      </c>
      <c r="Q127" s="279">
        <v>41.8</v>
      </c>
      <c r="R127" s="279"/>
      <c r="S127" s="279"/>
      <c r="T127" s="279"/>
      <c r="U127" s="279"/>
      <c r="V127" s="279"/>
      <c r="W127" s="279"/>
    </row>
    <row r="128" spans="1:23" ht="15.75" customHeight="1">
      <c r="A128" s="280">
        <v>121</v>
      </c>
      <c r="B128" s="278">
        <v>43.86</v>
      </c>
      <c r="C128" s="278">
        <v>26.24</v>
      </c>
      <c r="D128" s="278"/>
      <c r="E128" s="278"/>
      <c r="F128" s="278">
        <v>26.32</v>
      </c>
      <c r="G128" s="278">
        <v>15.74</v>
      </c>
      <c r="H128" s="278">
        <v>35.090000000000003</v>
      </c>
      <c r="I128" s="278">
        <v>20.99</v>
      </c>
      <c r="J128" s="278">
        <v>87.72</v>
      </c>
      <c r="K128" s="278">
        <v>52.48</v>
      </c>
      <c r="L128" s="279"/>
      <c r="M128" s="279"/>
      <c r="N128" s="279">
        <v>52.64</v>
      </c>
      <c r="O128" s="279">
        <v>31.48</v>
      </c>
      <c r="P128" s="279">
        <v>70.180000000000007</v>
      </c>
      <c r="Q128" s="279">
        <v>41.98</v>
      </c>
      <c r="R128" s="279"/>
      <c r="S128" s="279"/>
      <c r="T128" s="279"/>
      <c r="U128" s="279"/>
      <c r="V128" s="279"/>
      <c r="W128" s="279"/>
    </row>
    <row r="129" spans="1:23" ht="15.75" customHeight="1">
      <c r="A129" s="280">
        <v>122</v>
      </c>
      <c r="B129" s="278">
        <v>44.05</v>
      </c>
      <c r="C129" s="278">
        <v>26.35</v>
      </c>
      <c r="D129" s="278"/>
      <c r="E129" s="278"/>
      <c r="F129" s="278">
        <v>26.43</v>
      </c>
      <c r="G129" s="278">
        <v>15.81</v>
      </c>
      <c r="H129" s="278">
        <v>35.24</v>
      </c>
      <c r="I129" s="278">
        <v>21.08</v>
      </c>
      <c r="J129" s="278">
        <v>88.1</v>
      </c>
      <c r="K129" s="278">
        <v>52.7</v>
      </c>
      <c r="L129" s="279"/>
      <c r="M129" s="279"/>
      <c r="N129" s="279">
        <v>52.86</v>
      </c>
      <c r="O129" s="279">
        <v>31.62</v>
      </c>
      <c r="P129" s="279">
        <v>70.48</v>
      </c>
      <c r="Q129" s="279">
        <v>42.16</v>
      </c>
      <c r="R129" s="279"/>
      <c r="S129" s="279"/>
      <c r="T129" s="279"/>
      <c r="U129" s="279"/>
      <c r="V129" s="279"/>
      <c r="W129" s="279"/>
    </row>
    <row r="130" spans="1:23" ht="15.75" customHeight="1">
      <c r="A130" s="280">
        <v>123</v>
      </c>
      <c r="B130" s="278">
        <v>44.24</v>
      </c>
      <c r="C130" s="278">
        <v>26.46</v>
      </c>
      <c r="D130" s="278"/>
      <c r="E130" s="278"/>
      <c r="F130" s="278">
        <v>26.54</v>
      </c>
      <c r="G130" s="278">
        <v>15.88</v>
      </c>
      <c r="H130" s="278">
        <v>35.39</v>
      </c>
      <c r="I130" s="278">
        <v>21.17</v>
      </c>
      <c r="J130" s="278">
        <v>88.48</v>
      </c>
      <c r="K130" s="278">
        <v>52.92</v>
      </c>
      <c r="L130" s="279"/>
      <c r="M130" s="279"/>
      <c r="N130" s="279">
        <v>53.08</v>
      </c>
      <c r="O130" s="279">
        <v>31.76</v>
      </c>
      <c r="P130" s="279">
        <v>70.78</v>
      </c>
      <c r="Q130" s="279">
        <v>42.34</v>
      </c>
      <c r="R130" s="279"/>
      <c r="S130" s="279"/>
      <c r="T130" s="279"/>
      <c r="U130" s="279"/>
      <c r="V130" s="279"/>
      <c r="W130" s="279"/>
    </row>
    <row r="131" spans="1:23" ht="15.75" customHeight="1">
      <c r="A131" s="280">
        <v>124</v>
      </c>
      <c r="B131" s="278">
        <v>44.42</v>
      </c>
      <c r="C131" s="278">
        <v>26.57</v>
      </c>
      <c r="D131" s="278"/>
      <c r="E131" s="278"/>
      <c r="F131" s="278">
        <v>26.65</v>
      </c>
      <c r="G131" s="278">
        <v>15.94</v>
      </c>
      <c r="H131" s="278">
        <v>35.54</v>
      </c>
      <c r="I131" s="278">
        <v>21.26</v>
      </c>
      <c r="J131" s="278">
        <v>88.84</v>
      </c>
      <c r="K131" s="278">
        <v>53.14</v>
      </c>
      <c r="L131" s="279"/>
      <c r="M131" s="279"/>
      <c r="N131" s="279">
        <v>53.3</v>
      </c>
      <c r="O131" s="279">
        <v>31.88</v>
      </c>
      <c r="P131" s="279">
        <v>71.08</v>
      </c>
      <c r="Q131" s="279">
        <v>42.52</v>
      </c>
      <c r="R131" s="279"/>
      <c r="S131" s="279"/>
      <c r="T131" s="279"/>
      <c r="U131" s="279"/>
      <c r="V131" s="279"/>
      <c r="W131" s="279"/>
    </row>
    <row r="132" spans="1:23" ht="15.75" customHeight="1">
      <c r="A132" s="280">
        <v>125</v>
      </c>
      <c r="B132" s="278">
        <v>44.61</v>
      </c>
      <c r="C132" s="278">
        <v>26.68</v>
      </c>
      <c r="D132" s="278"/>
      <c r="E132" s="278"/>
      <c r="F132" s="278">
        <v>26.77</v>
      </c>
      <c r="G132" s="278">
        <v>16.010000000000002</v>
      </c>
      <c r="H132" s="278">
        <v>35.69</v>
      </c>
      <c r="I132" s="278">
        <v>21.34</v>
      </c>
      <c r="J132" s="278">
        <v>89.22</v>
      </c>
      <c r="K132" s="278">
        <v>53.36</v>
      </c>
      <c r="L132" s="279"/>
      <c r="M132" s="279"/>
      <c r="N132" s="279">
        <v>53.54</v>
      </c>
      <c r="O132" s="279">
        <v>32.020000000000003</v>
      </c>
      <c r="P132" s="279">
        <v>71.38</v>
      </c>
      <c r="Q132" s="279">
        <v>42.68</v>
      </c>
      <c r="R132" s="279"/>
      <c r="S132" s="279"/>
      <c r="T132" s="279"/>
      <c r="U132" s="279"/>
      <c r="V132" s="279"/>
      <c r="W132" s="279"/>
    </row>
    <row r="133" spans="1:23" ht="15.75" customHeight="1">
      <c r="A133" s="280">
        <v>126</v>
      </c>
      <c r="B133" s="278">
        <v>44.8</v>
      </c>
      <c r="C133" s="278">
        <v>26.79</v>
      </c>
      <c r="D133" s="278"/>
      <c r="E133" s="278"/>
      <c r="F133" s="278">
        <v>26.88</v>
      </c>
      <c r="G133" s="278">
        <v>16.07</v>
      </c>
      <c r="H133" s="278">
        <v>35.840000000000003</v>
      </c>
      <c r="I133" s="278">
        <v>21.43</v>
      </c>
      <c r="J133" s="278">
        <v>89.6</v>
      </c>
      <c r="K133" s="278">
        <v>53.58</v>
      </c>
      <c r="L133" s="279"/>
      <c r="M133" s="279"/>
      <c r="N133" s="279">
        <v>53.76</v>
      </c>
      <c r="O133" s="279">
        <v>32.14</v>
      </c>
      <c r="P133" s="279">
        <v>71.680000000000007</v>
      </c>
      <c r="Q133" s="279">
        <v>42.86</v>
      </c>
      <c r="R133" s="279"/>
      <c r="S133" s="279"/>
      <c r="T133" s="279"/>
      <c r="U133" s="279"/>
      <c r="V133" s="279"/>
      <c r="W133" s="279"/>
    </row>
    <row r="134" spans="1:23" ht="15.75" customHeight="1">
      <c r="A134" s="280">
        <v>127</v>
      </c>
      <c r="B134" s="278">
        <v>44.98</v>
      </c>
      <c r="C134" s="278">
        <v>26.9</v>
      </c>
      <c r="D134" s="278"/>
      <c r="E134" s="278"/>
      <c r="F134" s="278">
        <v>26.99</v>
      </c>
      <c r="G134" s="278">
        <v>16.14</v>
      </c>
      <c r="H134" s="278">
        <v>35.979999999999997</v>
      </c>
      <c r="I134" s="278">
        <v>21.52</v>
      </c>
      <c r="J134" s="278">
        <v>89.96</v>
      </c>
      <c r="K134" s="278">
        <v>53.8</v>
      </c>
      <c r="L134" s="279"/>
      <c r="M134" s="279"/>
      <c r="N134" s="279">
        <v>53.98</v>
      </c>
      <c r="O134" s="279">
        <v>32.28</v>
      </c>
      <c r="P134" s="279">
        <v>71.959999999999994</v>
      </c>
      <c r="Q134" s="279">
        <v>43.04</v>
      </c>
      <c r="R134" s="279"/>
      <c r="S134" s="279"/>
      <c r="T134" s="279"/>
      <c r="U134" s="279"/>
      <c r="V134" s="279"/>
      <c r="W134" s="279"/>
    </row>
    <row r="135" spans="1:23" ht="15.75" customHeight="1">
      <c r="A135" s="280">
        <v>128</v>
      </c>
      <c r="B135" s="278">
        <v>45.17</v>
      </c>
      <c r="C135" s="278">
        <v>27.01</v>
      </c>
      <c r="D135" s="278"/>
      <c r="E135" s="278"/>
      <c r="F135" s="278">
        <v>27.1</v>
      </c>
      <c r="G135" s="278">
        <v>16.21</v>
      </c>
      <c r="H135" s="278">
        <v>36.14</v>
      </c>
      <c r="I135" s="278">
        <v>21.61</v>
      </c>
      <c r="J135" s="278">
        <v>90.34</v>
      </c>
      <c r="K135" s="278">
        <v>54.02</v>
      </c>
      <c r="L135" s="279"/>
      <c r="M135" s="279"/>
      <c r="N135" s="279">
        <v>54.2</v>
      </c>
      <c r="O135" s="279">
        <v>32.42</v>
      </c>
      <c r="P135" s="279">
        <v>72.28</v>
      </c>
      <c r="Q135" s="279">
        <v>43.22</v>
      </c>
      <c r="R135" s="279"/>
      <c r="S135" s="279"/>
      <c r="T135" s="279"/>
      <c r="U135" s="279"/>
      <c r="V135" s="279"/>
      <c r="W135" s="279"/>
    </row>
    <row r="136" spans="1:23" ht="15.75" customHeight="1">
      <c r="A136" s="280">
        <v>129</v>
      </c>
      <c r="B136" s="278">
        <v>45.36</v>
      </c>
      <c r="C136" s="278">
        <v>27.12</v>
      </c>
      <c r="D136" s="278"/>
      <c r="E136" s="278"/>
      <c r="F136" s="278">
        <v>27.22</v>
      </c>
      <c r="G136" s="278">
        <v>16.27</v>
      </c>
      <c r="H136" s="278">
        <v>36.29</v>
      </c>
      <c r="I136" s="278">
        <v>21.7</v>
      </c>
      <c r="J136" s="278">
        <v>90.72</v>
      </c>
      <c r="K136" s="278">
        <v>54.24</v>
      </c>
      <c r="L136" s="279"/>
      <c r="M136" s="279"/>
      <c r="N136" s="279">
        <v>54.44</v>
      </c>
      <c r="O136" s="279">
        <v>32.54</v>
      </c>
      <c r="P136" s="279">
        <v>72.58</v>
      </c>
      <c r="Q136" s="279">
        <v>43.4</v>
      </c>
      <c r="R136" s="279"/>
      <c r="S136" s="279"/>
      <c r="T136" s="279"/>
      <c r="U136" s="279"/>
      <c r="V136" s="279"/>
      <c r="W136" s="279"/>
    </row>
    <row r="137" spans="1:23" ht="15.75" customHeight="1">
      <c r="A137" s="280">
        <v>130</v>
      </c>
      <c r="B137" s="278">
        <v>45.54</v>
      </c>
      <c r="C137" s="278">
        <v>27.23</v>
      </c>
      <c r="D137" s="278"/>
      <c r="E137" s="278"/>
      <c r="F137" s="278">
        <v>27.32</v>
      </c>
      <c r="G137" s="278">
        <v>16.34</v>
      </c>
      <c r="H137" s="278">
        <v>36.43</v>
      </c>
      <c r="I137" s="278">
        <v>21.78</v>
      </c>
      <c r="J137" s="278">
        <v>91.08</v>
      </c>
      <c r="K137" s="278">
        <v>54.46</v>
      </c>
      <c r="L137" s="279"/>
      <c r="M137" s="279"/>
      <c r="N137" s="279">
        <v>54.64</v>
      </c>
      <c r="O137" s="279">
        <v>32.68</v>
      </c>
      <c r="P137" s="279">
        <v>72.86</v>
      </c>
      <c r="Q137" s="279">
        <v>43.56</v>
      </c>
      <c r="R137" s="279"/>
      <c r="S137" s="279"/>
      <c r="T137" s="279"/>
      <c r="U137" s="279"/>
      <c r="V137" s="279"/>
      <c r="W137" s="279"/>
    </row>
    <row r="138" spans="1:23" ht="15.75" customHeight="1">
      <c r="A138" s="280">
        <v>131</v>
      </c>
      <c r="B138" s="278">
        <v>45.73</v>
      </c>
      <c r="C138" s="278">
        <v>27.34</v>
      </c>
      <c r="D138" s="278"/>
      <c r="E138" s="278"/>
      <c r="F138" s="278">
        <v>27.44</v>
      </c>
      <c r="G138" s="278">
        <v>16.399999999999999</v>
      </c>
      <c r="H138" s="278">
        <v>36.58</v>
      </c>
      <c r="I138" s="278">
        <v>21.87</v>
      </c>
      <c r="J138" s="278">
        <v>91.46</v>
      </c>
      <c r="K138" s="278">
        <v>54.68</v>
      </c>
      <c r="L138" s="279"/>
      <c r="M138" s="279"/>
      <c r="N138" s="279">
        <v>54.88</v>
      </c>
      <c r="O138" s="279">
        <v>32.799999999999997</v>
      </c>
      <c r="P138" s="279">
        <v>73.16</v>
      </c>
      <c r="Q138" s="279">
        <v>43.74</v>
      </c>
      <c r="R138" s="279"/>
      <c r="S138" s="279"/>
      <c r="T138" s="279"/>
      <c r="U138" s="279"/>
      <c r="V138" s="279"/>
      <c r="W138" s="279"/>
    </row>
    <row r="139" spans="1:23" ht="15.75" customHeight="1">
      <c r="A139" s="280">
        <v>132</v>
      </c>
      <c r="B139" s="278">
        <v>45.92</v>
      </c>
      <c r="C139" s="278">
        <v>27.45</v>
      </c>
      <c r="D139" s="278"/>
      <c r="E139" s="278"/>
      <c r="F139" s="278">
        <v>27.55</v>
      </c>
      <c r="G139" s="278">
        <v>16.47</v>
      </c>
      <c r="H139" s="278">
        <v>36.74</v>
      </c>
      <c r="I139" s="278">
        <v>21.96</v>
      </c>
      <c r="J139" s="278">
        <v>91.84</v>
      </c>
      <c r="K139" s="278">
        <v>54.9</v>
      </c>
      <c r="L139" s="279"/>
      <c r="M139" s="279"/>
      <c r="N139" s="279">
        <v>55.1</v>
      </c>
      <c r="O139" s="279">
        <v>32.94</v>
      </c>
      <c r="P139" s="279">
        <v>73.48</v>
      </c>
      <c r="Q139" s="279">
        <v>43.92</v>
      </c>
      <c r="R139" s="279"/>
      <c r="S139" s="279"/>
      <c r="T139" s="279"/>
      <c r="U139" s="279"/>
      <c r="V139" s="279"/>
      <c r="W139" s="279"/>
    </row>
    <row r="140" spans="1:23" ht="15.75" customHeight="1">
      <c r="A140" s="280">
        <v>133</v>
      </c>
      <c r="B140" s="278">
        <v>46.1</v>
      </c>
      <c r="C140" s="278">
        <v>27.56</v>
      </c>
      <c r="D140" s="278"/>
      <c r="E140" s="278"/>
      <c r="F140" s="278">
        <v>27.66</v>
      </c>
      <c r="G140" s="278">
        <v>16.54</v>
      </c>
      <c r="H140" s="278">
        <v>36.880000000000003</v>
      </c>
      <c r="I140" s="278">
        <v>22.05</v>
      </c>
      <c r="J140" s="278">
        <v>92.2</v>
      </c>
      <c r="K140" s="278">
        <v>55.12</v>
      </c>
      <c r="L140" s="279"/>
      <c r="M140" s="279"/>
      <c r="N140" s="279">
        <v>55.32</v>
      </c>
      <c r="O140" s="279">
        <v>33.08</v>
      </c>
      <c r="P140" s="279">
        <v>73.760000000000005</v>
      </c>
      <c r="Q140" s="279">
        <v>44.1</v>
      </c>
      <c r="R140" s="279"/>
      <c r="S140" s="279"/>
      <c r="T140" s="279"/>
      <c r="U140" s="279"/>
      <c r="V140" s="279"/>
      <c r="W140" s="279"/>
    </row>
    <row r="141" spans="1:23" ht="15.75" customHeight="1">
      <c r="A141" s="280">
        <v>134</v>
      </c>
      <c r="B141" s="278">
        <v>46.29</v>
      </c>
      <c r="C141" s="278">
        <v>27.67</v>
      </c>
      <c r="D141" s="278"/>
      <c r="E141" s="278"/>
      <c r="F141" s="278">
        <v>27.77</v>
      </c>
      <c r="G141" s="278">
        <v>16.600000000000001</v>
      </c>
      <c r="H141" s="278">
        <v>37.03</v>
      </c>
      <c r="I141" s="278">
        <v>22.14</v>
      </c>
      <c r="J141" s="278">
        <v>92.58</v>
      </c>
      <c r="K141" s="278">
        <v>55.34</v>
      </c>
      <c r="L141" s="279"/>
      <c r="M141" s="279"/>
      <c r="N141" s="279">
        <v>55.54</v>
      </c>
      <c r="O141" s="279">
        <v>33.200000000000003</v>
      </c>
      <c r="P141" s="279">
        <v>74.06</v>
      </c>
      <c r="Q141" s="279">
        <v>44.28</v>
      </c>
      <c r="R141" s="279"/>
      <c r="S141" s="279"/>
      <c r="T141" s="279"/>
      <c r="U141" s="279"/>
      <c r="V141" s="279"/>
      <c r="W141" s="279"/>
    </row>
    <row r="142" spans="1:23" ht="15.75" customHeight="1">
      <c r="A142" s="280">
        <v>135</v>
      </c>
      <c r="B142" s="278">
        <v>46.48</v>
      </c>
      <c r="C142" s="278">
        <v>27.78</v>
      </c>
      <c r="D142" s="278"/>
      <c r="E142" s="278"/>
      <c r="F142" s="278">
        <v>27.89</v>
      </c>
      <c r="G142" s="278">
        <v>16.670000000000002</v>
      </c>
      <c r="H142" s="278">
        <v>37.18</v>
      </c>
      <c r="I142" s="278">
        <v>22.22</v>
      </c>
      <c r="J142" s="278">
        <v>92.96</v>
      </c>
      <c r="K142" s="278">
        <v>55.56</v>
      </c>
      <c r="L142" s="279"/>
      <c r="M142" s="279"/>
      <c r="N142" s="279">
        <v>55.78</v>
      </c>
      <c r="O142" s="279">
        <v>33.340000000000003</v>
      </c>
      <c r="P142" s="279">
        <v>74.36</v>
      </c>
      <c r="Q142" s="279">
        <v>44.44</v>
      </c>
      <c r="R142" s="279"/>
      <c r="S142" s="279"/>
      <c r="T142" s="279"/>
      <c r="U142" s="279"/>
      <c r="V142" s="279"/>
      <c r="W142" s="279"/>
    </row>
    <row r="143" spans="1:23" ht="15.75" customHeight="1">
      <c r="A143" s="280">
        <v>136</v>
      </c>
      <c r="B143" s="278">
        <v>46.66</v>
      </c>
      <c r="C143" s="278">
        <v>27.89</v>
      </c>
      <c r="D143" s="278"/>
      <c r="E143" s="278"/>
      <c r="F143" s="278">
        <v>28</v>
      </c>
      <c r="G143" s="278">
        <v>16.73</v>
      </c>
      <c r="H143" s="278">
        <v>37.33</v>
      </c>
      <c r="I143" s="278">
        <v>22.31</v>
      </c>
      <c r="J143" s="278">
        <v>93.32</v>
      </c>
      <c r="K143" s="278">
        <v>55.78</v>
      </c>
      <c r="L143" s="279"/>
      <c r="M143" s="279"/>
      <c r="N143" s="279">
        <v>56</v>
      </c>
      <c r="O143" s="279">
        <v>33.46</v>
      </c>
      <c r="P143" s="279">
        <v>74.66</v>
      </c>
      <c r="Q143" s="279">
        <v>44.62</v>
      </c>
      <c r="R143" s="279"/>
      <c r="S143" s="279"/>
      <c r="T143" s="279"/>
      <c r="U143" s="279"/>
      <c r="V143" s="279"/>
      <c r="W143" s="279"/>
    </row>
    <row r="144" spans="1:23" ht="15.75" customHeight="1">
      <c r="A144" s="280">
        <v>137</v>
      </c>
      <c r="B144" s="278">
        <v>46.85</v>
      </c>
      <c r="C144" s="278">
        <v>28</v>
      </c>
      <c r="D144" s="278"/>
      <c r="E144" s="278"/>
      <c r="F144" s="278">
        <v>28.11</v>
      </c>
      <c r="G144" s="278">
        <v>16.8</v>
      </c>
      <c r="H144" s="278">
        <v>37.479999999999997</v>
      </c>
      <c r="I144" s="278">
        <v>22.4</v>
      </c>
      <c r="J144" s="278">
        <v>93.7</v>
      </c>
      <c r="K144" s="278">
        <v>56</v>
      </c>
      <c r="L144" s="279"/>
      <c r="M144" s="279"/>
      <c r="N144" s="279">
        <v>56.22</v>
      </c>
      <c r="O144" s="279">
        <v>33.6</v>
      </c>
      <c r="P144" s="279">
        <v>74.959999999999994</v>
      </c>
      <c r="Q144" s="279">
        <v>44.8</v>
      </c>
      <c r="R144" s="279"/>
      <c r="S144" s="279"/>
      <c r="T144" s="279"/>
      <c r="U144" s="279"/>
      <c r="V144" s="279"/>
      <c r="W144" s="279"/>
    </row>
    <row r="145" spans="1:23" ht="15.75" customHeight="1">
      <c r="A145" s="280">
        <v>138</v>
      </c>
      <c r="B145" s="278">
        <v>47.04</v>
      </c>
      <c r="C145" s="278">
        <v>28.11</v>
      </c>
      <c r="D145" s="278"/>
      <c r="E145" s="278"/>
      <c r="F145" s="278">
        <v>28.22</v>
      </c>
      <c r="G145" s="278">
        <v>16.87</v>
      </c>
      <c r="H145" s="278">
        <v>37.630000000000003</v>
      </c>
      <c r="I145" s="278">
        <v>22.49</v>
      </c>
      <c r="J145" s="278">
        <v>94.08</v>
      </c>
      <c r="K145" s="278">
        <v>56.22</v>
      </c>
      <c r="L145" s="279"/>
      <c r="M145" s="279"/>
      <c r="N145" s="279">
        <v>56.44</v>
      </c>
      <c r="O145" s="279">
        <v>33.74</v>
      </c>
      <c r="P145" s="279">
        <v>75.260000000000005</v>
      </c>
      <c r="Q145" s="279">
        <v>44.98</v>
      </c>
      <c r="R145" s="279"/>
      <c r="S145" s="279"/>
      <c r="T145" s="279"/>
      <c r="U145" s="279"/>
      <c r="V145" s="279"/>
      <c r="W145" s="279"/>
    </row>
    <row r="146" spans="1:23" ht="15.75" customHeight="1">
      <c r="A146" s="280">
        <v>139</v>
      </c>
      <c r="B146" s="278">
        <v>47.22</v>
      </c>
      <c r="C146" s="278">
        <v>28.22</v>
      </c>
      <c r="D146" s="278"/>
      <c r="E146" s="278"/>
      <c r="F146" s="278">
        <v>28.33</v>
      </c>
      <c r="G146" s="278">
        <v>16.93</v>
      </c>
      <c r="H146" s="278">
        <v>37.78</v>
      </c>
      <c r="I146" s="278">
        <v>22.58</v>
      </c>
      <c r="J146" s="278">
        <v>94.44</v>
      </c>
      <c r="K146" s="278">
        <v>56.44</v>
      </c>
      <c r="L146" s="279"/>
      <c r="M146" s="279"/>
      <c r="N146" s="279">
        <v>56.66</v>
      </c>
      <c r="O146" s="279">
        <v>33.86</v>
      </c>
      <c r="P146" s="279">
        <v>75.56</v>
      </c>
      <c r="Q146" s="279">
        <v>45.16</v>
      </c>
      <c r="R146" s="279"/>
      <c r="S146" s="279"/>
      <c r="T146" s="279"/>
      <c r="U146" s="279"/>
      <c r="V146" s="279"/>
      <c r="W146" s="279"/>
    </row>
    <row r="147" spans="1:23" ht="15.75" customHeight="1">
      <c r="A147" s="280">
        <v>140</v>
      </c>
      <c r="B147" s="278">
        <v>47.41</v>
      </c>
      <c r="C147" s="278">
        <v>28.32</v>
      </c>
      <c r="D147" s="278"/>
      <c r="E147" s="278"/>
      <c r="F147" s="278">
        <v>28.45</v>
      </c>
      <c r="G147" s="278">
        <v>16.989999999999998</v>
      </c>
      <c r="H147" s="278">
        <v>37.93</v>
      </c>
      <c r="I147" s="278">
        <v>22.66</v>
      </c>
      <c r="J147" s="278">
        <v>94.82</v>
      </c>
      <c r="K147" s="278">
        <v>56.64</v>
      </c>
      <c r="L147" s="279"/>
      <c r="M147" s="279"/>
      <c r="N147" s="279">
        <v>56.9</v>
      </c>
      <c r="O147" s="279">
        <v>33.979999999999997</v>
      </c>
      <c r="P147" s="279">
        <v>75.86</v>
      </c>
      <c r="Q147" s="279">
        <v>45.32</v>
      </c>
      <c r="R147" s="279"/>
      <c r="S147" s="279"/>
      <c r="T147" s="279"/>
      <c r="U147" s="279"/>
      <c r="V147" s="279"/>
      <c r="W147" s="279"/>
    </row>
    <row r="148" spans="1:23" ht="15.75" customHeight="1">
      <c r="A148" s="280">
        <v>141</v>
      </c>
      <c r="B148" s="278">
        <v>47.6</v>
      </c>
      <c r="C148" s="278">
        <v>28.43</v>
      </c>
      <c r="D148" s="278"/>
      <c r="E148" s="278"/>
      <c r="F148" s="278">
        <v>28.56</v>
      </c>
      <c r="G148" s="278">
        <v>17.059999999999999</v>
      </c>
      <c r="H148" s="278">
        <v>38.08</v>
      </c>
      <c r="I148" s="278">
        <v>22.74</v>
      </c>
      <c r="J148" s="278">
        <v>95.2</v>
      </c>
      <c r="K148" s="278">
        <v>56.86</v>
      </c>
      <c r="L148" s="279"/>
      <c r="M148" s="279"/>
      <c r="N148" s="279">
        <v>57.12</v>
      </c>
      <c r="O148" s="279">
        <v>34.119999999999997</v>
      </c>
      <c r="P148" s="279">
        <v>76.16</v>
      </c>
      <c r="Q148" s="279">
        <v>45.48</v>
      </c>
      <c r="R148" s="279"/>
      <c r="S148" s="279"/>
      <c r="T148" s="279"/>
      <c r="U148" s="279"/>
      <c r="V148" s="279"/>
      <c r="W148" s="279"/>
    </row>
    <row r="149" spans="1:23" ht="15.75" customHeight="1">
      <c r="A149" s="280">
        <v>142</v>
      </c>
      <c r="B149" s="278">
        <v>47.78</v>
      </c>
      <c r="C149" s="278">
        <v>28.54</v>
      </c>
      <c r="D149" s="278"/>
      <c r="E149" s="278"/>
      <c r="F149" s="278">
        <v>28.67</v>
      </c>
      <c r="G149" s="278">
        <v>17.12</v>
      </c>
      <c r="H149" s="278">
        <v>38.22</v>
      </c>
      <c r="I149" s="278">
        <v>22.83</v>
      </c>
      <c r="J149" s="278">
        <v>95.56</v>
      </c>
      <c r="K149" s="278">
        <v>57.08</v>
      </c>
      <c r="L149" s="279"/>
      <c r="M149" s="279"/>
      <c r="N149" s="279">
        <v>57.34</v>
      </c>
      <c r="O149" s="279">
        <v>34.24</v>
      </c>
      <c r="P149" s="279">
        <v>76.44</v>
      </c>
      <c r="Q149" s="279">
        <v>45.66</v>
      </c>
      <c r="R149" s="279"/>
      <c r="S149" s="279"/>
      <c r="T149" s="279"/>
      <c r="U149" s="279"/>
      <c r="V149" s="279"/>
      <c r="W149" s="279"/>
    </row>
    <row r="150" spans="1:23" ht="15.75" customHeight="1">
      <c r="A150" s="280">
        <v>143</v>
      </c>
      <c r="B150" s="278">
        <v>47.97</v>
      </c>
      <c r="C150" s="278">
        <v>28.65</v>
      </c>
      <c r="D150" s="278"/>
      <c r="E150" s="278"/>
      <c r="F150" s="278">
        <v>28.78</v>
      </c>
      <c r="G150" s="278">
        <v>17.190000000000001</v>
      </c>
      <c r="H150" s="278">
        <v>38.380000000000003</v>
      </c>
      <c r="I150" s="278">
        <v>22.92</v>
      </c>
      <c r="J150" s="278">
        <v>95.94</v>
      </c>
      <c r="K150" s="278">
        <v>57.3</v>
      </c>
      <c r="L150" s="279"/>
      <c r="M150" s="279"/>
      <c r="N150" s="279">
        <v>57.56</v>
      </c>
      <c r="O150" s="279">
        <v>34.380000000000003</v>
      </c>
      <c r="P150" s="279">
        <v>76.760000000000005</v>
      </c>
      <c r="Q150" s="279">
        <v>45.84</v>
      </c>
      <c r="R150" s="279"/>
      <c r="S150" s="279"/>
      <c r="T150" s="279"/>
      <c r="U150" s="279"/>
      <c r="V150" s="279"/>
      <c r="W150" s="279"/>
    </row>
    <row r="151" spans="1:23" ht="15.75" customHeight="1">
      <c r="A151" s="280">
        <v>144</v>
      </c>
      <c r="B151" s="278">
        <v>48.16</v>
      </c>
      <c r="C151" s="278">
        <v>28.76</v>
      </c>
      <c r="D151" s="278"/>
      <c r="E151" s="278"/>
      <c r="F151" s="278">
        <v>28.9</v>
      </c>
      <c r="G151" s="278">
        <v>17.260000000000002</v>
      </c>
      <c r="H151" s="278">
        <v>38.53</v>
      </c>
      <c r="I151" s="278">
        <v>23.01</v>
      </c>
      <c r="J151" s="278">
        <v>96.32</v>
      </c>
      <c r="K151" s="278">
        <v>57.52</v>
      </c>
      <c r="L151" s="279"/>
      <c r="M151" s="279"/>
      <c r="N151" s="279">
        <v>57.8</v>
      </c>
      <c r="O151" s="279">
        <v>34.520000000000003</v>
      </c>
      <c r="P151" s="279">
        <v>77.06</v>
      </c>
      <c r="Q151" s="279">
        <v>46.02</v>
      </c>
      <c r="R151" s="279"/>
      <c r="S151" s="279"/>
      <c r="T151" s="279"/>
      <c r="U151" s="279"/>
      <c r="V151" s="279"/>
      <c r="W151" s="279"/>
    </row>
    <row r="152" spans="1:23" ht="15.75" customHeight="1">
      <c r="A152" s="280">
        <v>145</v>
      </c>
      <c r="B152" s="278">
        <v>48.34</v>
      </c>
      <c r="C152" s="278">
        <v>28.87</v>
      </c>
      <c r="D152" s="278"/>
      <c r="E152" s="278"/>
      <c r="F152" s="278">
        <v>29</v>
      </c>
      <c r="G152" s="278">
        <v>17.32</v>
      </c>
      <c r="H152" s="278">
        <v>38.67</v>
      </c>
      <c r="I152" s="278">
        <v>23.1</v>
      </c>
      <c r="J152" s="278">
        <v>96.68</v>
      </c>
      <c r="K152" s="278">
        <v>57.74</v>
      </c>
      <c r="L152" s="279"/>
      <c r="M152" s="279"/>
      <c r="N152" s="279">
        <v>58</v>
      </c>
      <c r="O152" s="279">
        <v>34.64</v>
      </c>
      <c r="P152" s="279">
        <v>77.34</v>
      </c>
      <c r="Q152" s="279">
        <v>46.2</v>
      </c>
      <c r="R152" s="279"/>
      <c r="S152" s="279"/>
      <c r="T152" s="279"/>
      <c r="U152" s="279"/>
      <c r="V152" s="279"/>
      <c r="W152" s="279"/>
    </row>
    <row r="153" spans="1:23" ht="15.75" customHeight="1">
      <c r="A153" s="280">
        <v>146</v>
      </c>
      <c r="B153" s="278">
        <v>48.53</v>
      </c>
      <c r="C153" s="278">
        <v>28.98</v>
      </c>
      <c r="D153" s="278"/>
      <c r="E153" s="278"/>
      <c r="F153" s="278">
        <v>29.12</v>
      </c>
      <c r="G153" s="278">
        <v>17.39</v>
      </c>
      <c r="H153" s="278">
        <v>38.82</v>
      </c>
      <c r="I153" s="278">
        <v>23.18</v>
      </c>
      <c r="J153" s="278">
        <v>97.06</v>
      </c>
      <c r="K153" s="278">
        <v>57.96</v>
      </c>
      <c r="L153" s="279"/>
      <c r="M153" s="279"/>
      <c r="N153" s="279">
        <v>58.24</v>
      </c>
      <c r="O153" s="279">
        <v>34.78</v>
      </c>
      <c r="P153" s="279">
        <v>77.64</v>
      </c>
      <c r="Q153" s="279">
        <v>46.36</v>
      </c>
      <c r="R153" s="279"/>
      <c r="S153" s="279"/>
      <c r="T153" s="279"/>
      <c r="U153" s="279"/>
      <c r="V153" s="279"/>
      <c r="W153" s="279"/>
    </row>
    <row r="154" spans="1:23" ht="15.75" customHeight="1">
      <c r="A154" s="280">
        <v>147</v>
      </c>
      <c r="B154" s="278">
        <v>48.72</v>
      </c>
      <c r="C154" s="278">
        <v>29.09</v>
      </c>
      <c r="D154" s="278"/>
      <c r="E154" s="278"/>
      <c r="F154" s="278">
        <v>29.23</v>
      </c>
      <c r="G154" s="278">
        <v>17.45</v>
      </c>
      <c r="H154" s="278">
        <v>38.979999999999997</v>
      </c>
      <c r="I154" s="278">
        <v>23.27</v>
      </c>
      <c r="J154" s="278">
        <v>97.44</v>
      </c>
      <c r="K154" s="278">
        <v>58.18</v>
      </c>
      <c r="L154" s="279"/>
      <c r="M154" s="279"/>
      <c r="N154" s="279">
        <v>58.46</v>
      </c>
      <c r="O154" s="279">
        <v>34.9</v>
      </c>
      <c r="P154" s="279">
        <v>77.959999999999994</v>
      </c>
      <c r="Q154" s="279">
        <v>46.54</v>
      </c>
      <c r="R154" s="279"/>
      <c r="S154" s="279"/>
      <c r="T154" s="279"/>
      <c r="U154" s="279"/>
      <c r="V154" s="279"/>
      <c r="W154" s="279"/>
    </row>
    <row r="155" spans="1:23" ht="15.75" customHeight="1">
      <c r="A155" s="280">
        <v>148</v>
      </c>
      <c r="B155" s="278">
        <v>48.9</v>
      </c>
      <c r="C155" s="278">
        <v>29.2</v>
      </c>
      <c r="D155" s="278"/>
      <c r="E155" s="278"/>
      <c r="F155" s="278">
        <v>29.34</v>
      </c>
      <c r="G155" s="278">
        <v>17.52</v>
      </c>
      <c r="H155" s="278">
        <v>39.119999999999997</v>
      </c>
      <c r="I155" s="278">
        <v>23.36</v>
      </c>
      <c r="J155" s="278">
        <v>97.8</v>
      </c>
      <c r="K155" s="278">
        <v>58.4</v>
      </c>
      <c r="L155" s="279"/>
      <c r="M155" s="279"/>
      <c r="N155" s="279">
        <v>58.68</v>
      </c>
      <c r="O155" s="279">
        <v>35.04</v>
      </c>
      <c r="P155" s="279">
        <v>78.239999999999995</v>
      </c>
      <c r="Q155" s="279">
        <v>46.72</v>
      </c>
      <c r="R155" s="279"/>
      <c r="S155" s="279"/>
      <c r="T155" s="279"/>
      <c r="U155" s="279"/>
      <c r="V155" s="279"/>
      <c r="W155" s="279"/>
    </row>
    <row r="156" spans="1:23" ht="15.75" customHeight="1">
      <c r="A156" s="280">
        <v>149</v>
      </c>
      <c r="B156" s="278">
        <v>49.09</v>
      </c>
      <c r="C156" s="278">
        <v>29.31</v>
      </c>
      <c r="D156" s="278"/>
      <c r="E156" s="278"/>
      <c r="F156" s="278">
        <v>29.45</v>
      </c>
      <c r="G156" s="278">
        <v>17.59</v>
      </c>
      <c r="H156" s="278">
        <v>39.270000000000003</v>
      </c>
      <c r="I156" s="278">
        <v>23.45</v>
      </c>
      <c r="J156" s="278">
        <v>98.18</v>
      </c>
      <c r="K156" s="278">
        <v>58.62</v>
      </c>
      <c r="L156" s="279"/>
      <c r="M156" s="279"/>
      <c r="N156" s="279">
        <v>58.9</v>
      </c>
      <c r="O156" s="279">
        <v>35.18</v>
      </c>
      <c r="P156" s="279">
        <v>78.540000000000006</v>
      </c>
      <c r="Q156" s="279">
        <v>46.9</v>
      </c>
      <c r="R156" s="279"/>
      <c r="S156" s="279"/>
      <c r="T156" s="279"/>
      <c r="U156" s="279"/>
      <c r="V156" s="279"/>
      <c r="W156" s="279"/>
    </row>
    <row r="157" spans="1:23" ht="15.75" customHeight="1">
      <c r="A157" s="280">
        <v>150</v>
      </c>
      <c r="B157" s="278">
        <v>49.28</v>
      </c>
      <c r="C157" s="278">
        <v>29.42</v>
      </c>
      <c r="D157" s="278"/>
      <c r="E157" s="278"/>
      <c r="F157" s="278">
        <v>29.57</v>
      </c>
      <c r="G157" s="278">
        <v>17.649999999999999</v>
      </c>
      <c r="H157" s="278">
        <v>39.42</v>
      </c>
      <c r="I157" s="278">
        <v>23.54</v>
      </c>
      <c r="J157" s="278">
        <v>98.56</v>
      </c>
      <c r="K157" s="278">
        <v>58.84</v>
      </c>
      <c r="L157" s="279"/>
      <c r="M157" s="279"/>
      <c r="N157" s="279">
        <v>59.14</v>
      </c>
      <c r="O157" s="279">
        <v>35.299999999999997</v>
      </c>
      <c r="P157" s="279">
        <v>78.84</v>
      </c>
      <c r="Q157" s="279">
        <v>47.08</v>
      </c>
      <c r="R157" s="279"/>
      <c r="S157" s="279"/>
      <c r="T157" s="279"/>
      <c r="U157" s="279"/>
      <c r="V157" s="279"/>
      <c r="W157" s="279"/>
    </row>
    <row r="158" spans="1:23" ht="15.75" customHeight="1">
      <c r="A158" s="280">
        <v>151</v>
      </c>
      <c r="B158" s="278">
        <v>49.43</v>
      </c>
      <c r="C158" s="278">
        <v>29.51</v>
      </c>
      <c r="D158" s="278"/>
      <c r="E158" s="278"/>
      <c r="F158" s="278">
        <v>29.66</v>
      </c>
      <c r="G158" s="278">
        <v>17.71</v>
      </c>
      <c r="H158" s="278">
        <v>39.54</v>
      </c>
      <c r="I158" s="278">
        <v>23.61</v>
      </c>
      <c r="J158" s="278">
        <v>98.86</v>
      </c>
      <c r="K158" s="278">
        <v>59.02</v>
      </c>
      <c r="L158" s="279"/>
      <c r="M158" s="279"/>
      <c r="N158" s="279">
        <v>59.32</v>
      </c>
      <c r="O158" s="279">
        <v>35.42</v>
      </c>
      <c r="P158" s="279">
        <v>79.08</v>
      </c>
      <c r="Q158" s="279">
        <v>47.22</v>
      </c>
      <c r="R158" s="279"/>
      <c r="S158" s="279"/>
      <c r="T158" s="279"/>
      <c r="U158" s="279"/>
      <c r="V158" s="279"/>
      <c r="W158" s="279"/>
    </row>
    <row r="159" spans="1:23" ht="15.75" customHeight="1">
      <c r="A159" s="280">
        <v>152</v>
      </c>
      <c r="B159" s="278">
        <v>49.59</v>
      </c>
      <c r="C159" s="278">
        <v>29.61</v>
      </c>
      <c r="D159" s="278"/>
      <c r="E159" s="278"/>
      <c r="F159" s="278">
        <v>29.75</v>
      </c>
      <c r="G159" s="278">
        <v>17.77</v>
      </c>
      <c r="H159" s="278">
        <v>39.67</v>
      </c>
      <c r="I159" s="278">
        <v>23.69</v>
      </c>
      <c r="J159" s="278">
        <v>98.86</v>
      </c>
      <c r="K159" s="278">
        <v>59.02</v>
      </c>
      <c r="L159" s="279"/>
      <c r="M159" s="279"/>
      <c r="N159" s="279">
        <v>59.5</v>
      </c>
      <c r="O159" s="279">
        <v>35.54</v>
      </c>
      <c r="P159" s="279">
        <v>79.34</v>
      </c>
      <c r="Q159" s="279">
        <v>47.38</v>
      </c>
      <c r="R159" s="279"/>
      <c r="S159" s="279"/>
      <c r="T159" s="279"/>
      <c r="U159" s="279"/>
      <c r="V159" s="279"/>
      <c r="W159" s="279"/>
    </row>
    <row r="160" spans="1:23" ht="15.75" customHeight="1">
      <c r="A160" s="280">
        <v>153</v>
      </c>
      <c r="B160" s="278">
        <v>49.74</v>
      </c>
      <c r="C160" s="278">
        <v>29.7</v>
      </c>
      <c r="D160" s="278"/>
      <c r="E160" s="278"/>
      <c r="F160" s="278">
        <v>29.84</v>
      </c>
      <c r="G160" s="278">
        <v>17.82</v>
      </c>
      <c r="H160" s="278">
        <v>39.79</v>
      </c>
      <c r="I160" s="278">
        <v>23.76</v>
      </c>
      <c r="J160" s="278">
        <v>98.86</v>
      </c>
      <c r="K160" s="278">
        <v>59.02</v>
      </c>
      <c r="L160" s="279"/>
      <c r="M160" s="279"/>
      <c r="N160" s="279">
        <v>59.68</v>
      </c>
      <c r="O160" s="279">
        <v>35.64</v>
      </c>
      <c r="P160" s="279">
        <v>79.58</v>
      </c>
      <c r="Q160" s="279">
        <v>47.52</v>
      </c>
      <c r="R160" s="279"/>
      <c r="S160" s="279"/>
      <c r="T160" s="279"/>
      <c r="U160" s="279"/>
      <c r="V160" s="279"/>
      <c r="W160" s="279"/>
    </row>
    <row r="161" spans="1:23" ht="15.75" customHeight="1">
      <c r="A161" s="280">
        <v>154</v>
      </c>
      <c r="B161" s="278">
        <v>49.9</v>
      </c>
      <c r="C161" s="278">
        <v>29.79</v>
      </c>
      <c r="D161" s="278"/>
      <c r="E161" s="278"/>
      <c r="F161" s="278">
        <v>29.94</v>
      </c>
      <c r="G161" s="278">
        <v>17.87</v>
      </c>
      <c r="H161" s="278">
        <v>39.92</v>
      </c>
      <c r="I161" s="278">
        <v>23.83</v>
      </c>
      <c r="J161" s="278">
        <v>98.86</v>
      </c>
      <c r="K161" s="278">
        <v>59.02</v>
      </c>
      <c r="L161" s="279"/>
      <c r="M161" s="279"/>
      <c r="N161" s="279">
        <v>59.88</v>
      </c>
      <c r="O161" s="279">
        <v>35.74</v>
      </c>
      <c r="P161" s="279">
        <v>79.84</v>
      </c>
      <c r="Q161" s="279">
        <v>47.66</v>
      </c>
      <c r="R161" s="279"/>
      <c r="S161" s="279"/>
      <c r="T161" s="279"/>
      <c r="U161" s="279"/>
      <c r="V161" s="279"/>
      <c r="W161" s="279"/>
    </row>
    <row r="162" spans="1:23" ht="15.75" customHeight="1">
      <c r="A162" s="280">
        <v>155</v>
      </c>
      <c r="B162" s="278">
        <v>50.06</v>
      </c>
      <c r="C162" s="278">
        <v>29.88</v>
      </c>
      <c r="D162" s="278"/>
      <c r="E162" s="278"/>
      <c r="F162" s="278">
        <v>30.04</v>
      </c>
      <c r="G162" s="278">
        <v>17.93</v>
      </c>
      <c r="H162" s="278">
        <v>40.049999999999997</v>
      </c>
      <c r="I162" s="278">
        <v>23.9</v>
      </c>
      <c r="J162" s="278">
        <v>98.86</v>
      </c>
      <c r="K162" s="278">
        <v>59.02</v>
      </c>
      <c r="L162" s="279"/>
      <c r="M162" s="279"/>
      <c r="N162" s="279">
        <v>60.08</v>
      </c>
      <c r="O162" s="279">
        <v>35.86</v>
      </c>
      <c r="P162" s="279">
        <v>80.099999999999994</v>
      </c>
      <c r="Q162" s="279">
        <v>47.8</v>
      </c>
      <c r="R162" s="279"/>
      <c r="S162" s="279"/>
      <c r="T162" s="279"/>
      <c r="U162" s="279"/>
      <c r="V162" s="279"/>
      <c r="W162" s="279"/>
    </row>
    <row r="163" spans="1:23" ht="15.75" customHeight="1">
      <c r="A163" s="280">
        <v>156</v>
      </c>
      <c r="B163" s="278">
        <v>50.21</v>
      </c>
      <c r="C163" s="278">
        <v>29.97</v>
      </c>
      <c r="D163" s="278"/>
      <c r="E163" s="278"/>
      <c r="F163" s="278">
        <v>30.13</v>
      </c>
      <c r="G163" s="278">
        <v>17.98</v>
      </c>
      <c r="H163" s="278">
        <v>40.17</v>
      </c>
      <c r="I163" s="278">
        <v>23.98</v>
      </c>
      <c r="J163" s="278">
        <v>98.86</v>
      </c>
      <c r="K163" s="278">
        <v>59.02</v>
      </c>
      <c r="L163" s="279"/>
      <c r="M163" s="279"/>
      <c r="N163" s="279">
        <v>60.26</v>
      </c>
      <c r="O163" s="279">
        <v>35.96</v>
      </c>
      <c r="P163" s="279">
        <v>80.34</v>
      </c>
      <c r="Q163" s="279">
        <v>47.96</v>
      </c>
      <c r="R163" s="279"/>
      <c r="S163" s="279"/>
      <c r="T163" s="279"/>
      <c r="U163" s="279"/>
      <c r="V163" s="279"/>
      <c r="W163" s="279"/>
    </row>
    <row r="164" spans="1:23" ht="15.75" customHeight="1">
      <c r="A164" s="280">
        <v>157</v>
      </c>
      <c r="B164" s="278">
        <v>50.37</v>
      </c>
      <c r="C164" s="278">
        <v>30.06</v>
      </c>
      <c r="D164" s="278"/>
      <c r="E164" s="278"/>
      <c r="F164" s="278">
        <v>30.22</v>
      </c>
      <c r="G164" s="278">
        <v>18.04</v>
      </c>
      <c r="H164" s="278">
        <v>40.299999999999997</v>
      </c>
      <c r="I164" s="278">
        <v>24.05</v>
      </c>
      <c r="J164" s="278">
        <v>98.86</v>
      </c>
      <c r="K164" s="278">
        <v>59.02</v>
      </c>
      <c r="L164" s="279"/>
      <c r="M164" s="279"/>
      <c r="N164" s="279">
        <v>60.44</v>
      </c>
      <c r="O164" s="279">
        <v>36.08</v>
      </c>
      <c r="P164" s="279">
        <v>80.599999999999994</v>
      </c>
      <c r="Q164" s="279">
        <v>48.1</v>
      </c>
      <c r="R164" s="279"/>
      <c r="S164" s="279"/>
      <c r="T164" s="279"/>
      <c r="U164" s="279"/>
      <c r="V164" s="279"/>
      <c r="W164" s="279"/>
    </row>
    <row r="165" spans="1:23" ht="15.75" customHeight="1">
      <c r="A165" s="280">
        <v>158</v>
      </c>
      <c r="B165" s="278">
        <v>50.52</v>
      </c>
      <c r="C165" s="278">
        <v>30.15</v>
      </c>
      <c r="D165" s="278"/>
      <c r="E165" s="278"/>
      <c r="F165" s="278">
        <v>30.31</v>
      </c>
      <c r="G165" s="278">
        <v>18.09</v>
      </c>
      <c r="H165" s="278">
        <v>40.42</v>
      </c>
      <c r="I165" s="278">
        <v>24.12</v>
      </c>
      <c r="J165" s="278">
        <v>98.86</v>
      </c>
      <c r="K165" s="278">
        <v>59.02</v>
      </c>
      <c r="L165" s="279"/>
      <c r="M165" s="279"/>
      <c r="N165" s="279">
        <v>60.62</v>
      </c>
      <c r="O165" s="279">
        <v>36.18</v>
      </c>
      <c r="P165" s="279">
        <v>80.84</v>
      </c>
      <c r="Q165" s="279">
        <v>48.24</v>
      </c>
      <c r="R165" s="279"/>
      <c r="S165" s="279"/>
      <c r="T165" s="279"/>
      <c r="U165" s="279"/>
      <c r="V165" s="279"/>
      <c r="W165" s="279"/>
    </row>
    <row r="166" spans="1:23" ht="15.75" customHeight="1">
      <c r="A166" s="280">
        <v>159</v>
      </c>
      <c r="B166" s="278">
        <v>50.68</v>
      </c>
      <c r="C166" s="278">
        <v>30.25</v>
      </c>
      <c r="D166" s="278"/>
      <c r="E166" s="278"/>
      <c r="F166" s="278">
        <v>30.41</v>
      </c>
      <c r="G166" s="278">
        <v>18.149999999999999</v>
      </c>
      <c r="H166" s="278">
        <v>40.54</v>
      </c>
      <c r="I166" s="278">
        <v>24.2</v>
      </c>
      <c r="J166" s="278">
        <v>98.86</v>
      </c>
      <c r="K166" s="278">
        <v>59.02</v>
      </c>
      <c r="L166" s="279"/>
      <c r="M166" s="279"/>
      <c r="N166" s="279">
        <v>60.82</v>
      </c>
      <c r="O166" s="279">
        <v>36.299999999999997</v>
      </c>
      <c r="P166" s="279">
        <v>81.08</v>
      </c>
      <c r="Q166" s="279">
        <v>48.4</v>
      </c>
      <c r="R166" s="279"/>
      <c r="S166" s="279"/>
      <c r="T166" s="279"/>
      <c r="U166" s="279"/>
      <c r="V166" s="279"/>
      <c r="W166" s="279"/>
    </row>
    <row r="167" spans="1:23" ht="15.75" customHeight="1">
      <c r="A167" s="280">
        <v>160</v>
      </c>
      <c r="B167" s="278">
        <v>50.83</v>
      </c>
      <c r="C167" s="278">
        <v>30.34</v>
      </c>
      <c r="D167" s="278"/>
      <c r="E167" s="278"/>
      <c r="F167" s="278">
        <v>30.5</v>
      </c>
      <c r="G167" s="278">
        <v>18.2</v>
      </c>
      <c r="H167" s="278">
        <v>40.659999999999997</v>
      </c>
      <c r="I167" s="278">
        <v>24.27</v>
      </c>
      <c r="J167" s="278">
        <v>98.86</v>
      </c>
      <c r="K167" s="278">
        <v>59.02</v>
      </c>
      <c r="L167" s="279"/>
      <c r="M167" s="279"/>
      <c r="N167" s="279">
        <v>61</v>
      </c>
      <c r="O167" s="279">
        <v>36.4</v>
      </c>
      <c r="P167" s="279">
        <v>81.319999999999993</v>
      </c>
      <c r="Q167" s="279">
        <v>48.54</v>
      </c>
      <c r="R167" s="279"/>
      <c r="S167" s="279"/>
      <c r="T167" s="279"/>
      <c r="U167" s="279"/>
      <c r="V167" s="279"/>
      <c r="W167" s="279"/>
    </row>
    <row r="168" spans="1:23" ht="15.75" customHeight="1">
      <c r="A168" s="280">
        <v>161</v>
      </c>
      <c r="B168" s="278">
        <v>50.99</v>
      </c>
      <c r="C168" s="278">
        <v>30.43</v>
      </c>
      <c r="D168" s="278"/>
      <c r="E168" s="278"/>
      <c r="F168" s="278">
        <v>30.59</v>
      </c>
      <c r="G168" s="278">
        <v>18.260000000000002</v>
      </c>
      <c r="H168" s="278">
        <v>40.79</v>
      </c>
      <c r="I168" s="278">
        <v>24.34</v>
      </c>
      <c r="J168" s="278">
        <v>98.86</v>
      </c>
      <c r="K168" s="278">
        <v>59.02</v>
      </c>
      <c r="L168" s="279"/>
      <c r="M168" s="279"/>
      <c r="N168" s="279">
        <v>61.18</v>
      </c>
      <c r="O168" s="279">
        <v>36.520000000000003</v>
      </c>
      <c r="P168" s="279">
        <v>81.58</v>
      </c>
      <c r="Q168" s="279">
        <v>48.68</v>
      </c>
      <c r="R168" s="279"/>
      <c r="S168" s="279"/>
      <c r="T168" s="279"/>
      <c r="U168" s="279"/>
      <c r="V168" s="279"/>
      <c r="W168" s="279"/>
    </row>
    <row r="169" spans="1:23" ht="15.75" customHeight="1">
      <c r="A169" s="280">
        <v>162</v>
      </c>
      <c r="B169" s="278">
        <v>51.14</v>
      </c>
      <c r="C169" s="278">
        <v>30.52</v>
      </c>
      <c r="D169" s="278"/>
      <c r="E169" s="278"/>
      <c r="F169" s="278">
        <v>30.68</v>
      </c>
      <c r="G169" s="278">
        <v>18.309999999999999</v>
      </c>
      <c r="H169" s="278">
        <v>40.909999999999997</v>
      </c>
      <c r="I169" s="278">
        <v>24.42</v>
      </c>
      <c r="J169" s="278">
        <v>98.86</v>
      </c>
      <c r="K169" s="278">
        <v>59.02</v>
      </c>
      <c r="L169" s="279"/>
      <c r="M169" s="279"/>
      <c r="N169" s="279">
        <v>61.36</v>
      </c>
      <c r="O169" s="279">
        <v>36.619999999999997</v>
      </c>
      <c r="P169" s="279">
        <v>81.819999999999993</v>
      </c>
      <c r="Q169" s="279">
        <v>48.84</v>
      </c>
      <c r="R169" s="279"/>
      <c r="S169" s="279"/>
      <c r="T169" s="279"/>
      <c r="U169" s="279"/>
      <c r="V169" s="279"/>
      <c r="W169" s="279"/>
    </row>
    <row r="170" spans="1:23" ht="15.75" customHeight="1">
      <c r="A170" s="280">
        <v>163</v>
      </c>
      <c r="B170" s="278">
        <v>51.3</v>
      </c>
      <c r="C170" s="278">
        <v>30.61</v>
      </c>
      <c r="D170" s="278"/>
      <c r="E170" s="278"/>
      <c r="F170" s="278">
        <v>30.78</v>
      </c>
      <c r="G170" s="278">
        <v>18.37</v>
      </c>
      <c r="H170" s="278">
        <v>41.04</v>
      </c>
      <c r="I170" s="278">
        <v>24.49</v>
      </c>
      <c r="J170" s="278">
        <v>98.86</v>
      </c>
      <c r="K170" s="278">
        <v>59.02</v>
      </c>
      <c r="L170" s="279"/>
      <c r="M170" s="279"/>
      <c r="N170" s="279">
        <v>61.56</v>
      </c>
      <c r="O170" s="279">
        <v>36.74</v>
      </c>
      <c r="P170" s="279">
        <v>82.08</v>
      </c>
      <c r="Q170" s="279">
        <v>48.98</v>
      </c>
      <c r="R170" s="279"/>
      <c r="S170" s="279"/>
      <c r="T170" s="279"/>
      <c r="U170" s="279"/>
      <c r="V170" s="279"/>
      <c r="W170" s="279"/>
    </row>
    <row r="171" spans="1:23" ht="15.75" customHeight="1">
      <c r="A171" s="280">
        <v>164</v>
      </c>
      <c r="B171" s="278">
        <v>51.46</v>
      </c>
      <c r="C171" s="278">
        <v>30.7</v>
      </c>
      <c r="D171" s="278"/>
      <c r="E171" s="278"/>
      <c r="F171" s="278">
        <v>30.88</v>
      </c>
      <c r="G171" s="278">
        <v>18.420000000000002</v>
      </c>
      <c r="H171" s="278">
        <v>41.17</v>
      </c>
      <c r="I171" s="278">
        <v>24.56</v>
      </c>
      <c r="J171" s="278">
        <v>98.86</v>
      </c>
      <c r="K171" s="278">
        <v>59.02</v>
      </c>
      <c r="L171" s="279"/>
      <c r="M171" s="279"/>
      <c r="N171" s="279">
        <v>61.76</v>
      </c>
      <c r="O171" s="279">
        <v>36.840000000000003</v>
      </c>
      <c r="P171" s="279">
        <v>82.34</v>
      </c>
      <c r="Q171" s="279">
        <v>49.12</v>
      </c>
      <c r="R171" s="279"/>
      <c r="S171" s="279"/>
      <c r="T171" s="279"/>
      <c r="U171" s="279"/>
      <c r="V171" s="279"/>
      <c r="W171" s="279"/>
    </row>
    <row r="172" spans="1:23" ht="15.75" customHeight="1">
      <c r="A172" s="280">
        <v>165</v>
      </c>
      <c r="B172" s="278">
        <v>51.61</v>
      </c>
      <c r="C172" s="278">
        <v>30.8</v>
      </c>
      <c r="D172" s="278"/>
      <c r="E172" s="278"/>
      <c r="F172" s="278">
        <v>30.97</v>
      </c>
      <c r="G172" s="278">
        <v>18.48</v>
      </c>
      <c r="H172" s="278">
        <v>41.29</v>
      </c>
      <c r="I172" s="278">
        <v>24.64</v>
      </c>
      <c r="J172" s="278">
        <v>98.86</v>
      </c>
      <c r="K172" s="278">
        <v>59.02</v>
      </c>
      <c r="L172" s="279"/>
      <c r="M172" s="279"/>
      <c r="N172" s="279">
        <v>61.94</v>
      </c>
      <c r="O172" s="279">
        <v>36.96</v>
      </c>
      <c r="P172" s="279">
        <v>82.58</v>
      </c>
      <c r="Q172" s="279">
        <v>49.28</v>
      </c>
      <c r="R172" s="279"/>
      <c r="S172" s="279"/>
      <c r="T172" s="279"/>
      <c r="U172" s="279"/>
      <c r="V172" s="279"/>
      <c r="W172" s="279"/>
    </row>
    <row r="173" spans="1:23" ht="15.75" customHeight="1">
      <c r="A173" s="280">
        <v>166</v>
      </c>
      <c r="B173" s="278">
        <v>51.77</v>
      </c>
      <c r="C173" s="278">
        <v>30.89</v>
      </c>
      <c r="D173" s="278"/>
      <c r="E173" s="278"/>
      <c r="F173" s="278">
        <v>31.06</v>
      </c>
      <c r="G173" s="278">
        <v>18.53</v>
      </c>
      <c r="H173" s="278">
        <v>41.42</v>
      </c>
      <c r="I173" s="278">
        <v>24.71</v>
      </c>
      <c r="J173" s="278">
        <v>98.86</v>
      </c>
      <c r="K173" s="278">
        <v>59.02</v>
      </c>
      <c r="L173" s="279"/>
      <c r="M173" s="279"/>
      <c r="N173" s="279">
        <v>62.12</v>
      </c>
      <c r="O173" s="279">
        <v>37.06</v>
      </c>
      <c r="P173" s="279">
        <v>82.84</v>
      </c>
      <c r="Q173" s="279">
        <v>49.42</v>
      </c>
      <c r="R173" s="279"/>
      <c r="S173" s="279"/>
      <c r="T173" s="279"/>
      <c r="U173" s="279"/>
      <c r="V173" s="279"/>
      <c r="W173" s="279"/>
    </row>
    <row r="174" spans="1:23" ht="15.75" customHeight="1">
      <c r="A174" s="280">
        <v>167</v>
      </c>
      <c r="B174" s="278">
        <v>51.92</v>
      </c>
      <c r="C174" s="278">
        <v>30.98</v>
      </c>
      <c r="D174" s="278"/>
      <c r="E174" s="278"/>
      <c r="F174" s="278">
        <v>31.15</v>
      </c>
      <c r="G174" s="278">
        <v>18.59</v>
      </c>
      <c r="H174" s="278">
        <v>41.54</v>
      </c>
      <c r="I174" s="278">
        <v>24.78</v>
      </c>
      <c r="J174" s="278">
        <v>98.86</v>
      </c>
      <c r="K174" s="278">
        <v>59.02</v>
      </c>
      <c r="L174" s="279"/>
      <c r="M174" s="279"/>
      <c r="N174" s="279">
        <v>62.3</v>
      </c>
      <c r="O174" s="279">
        <v>37.18</v>
      </c>
      <c r="P174" s="279">
        <v>83.08</v>
      </c>
      <c r="Q174" s="279">
        <v>49.56</v>
      </c>
      <c r="R174" s="279"/>
      <c r="S174" s="279"/>
      <c r="T174" s="279"/>
      <c r="U174" s="279"/>
      <c r="V174" s="279"/>
      <c r="W174" s="279"/>
    </row>
    <row r="175" spans="1:23" ht="15.75" customHeight="1">
      <c r="A175" s="280">
        <v>168</v>
      </c>
      <c r="B175" s="278">
        <v>52.08</v>
      </c>
      <c r="C175" s="278">
        <v>31.07</v>
      </c>
      <c r="D175" s="278"/>
      <c r="E175" s="278"/>
      <c r="F175" s="278">
        <v>31.25</v>
      </c>
      <c r="G175" s="278">
        <v>18.64</v>
      </c>
      <c r="H175" s="278">
        <v>41.66</v>
      </c>
      <c r="I175" s="278">
        <v>24.86</v>
      </c>
      <c r="J175" s="278">
        <v>98.86</v>
      </c>
      <c r="K175" s="278">
        <v>59.02</v>
      </c>
      <c r="L175" s="279"/>
      <c r="M175" s="279"/>
      <c r="N175" s="279">
        <v>62.5</v>
      </c>
      <c r="O175" s="279">
        <v>37.28</v>
      </c>
      <c r="P175" s="279">
        <v>83.32</v>
      </c>
      <c r="Q175" s="279">
        <v>49.72</v>
      </c>
      <c r="R175" s="279"/>
      <c r="S175" s="279"/>
      <c r="T175" s="279"/>
      <c r="U175" s="279"/>
      <c r="V175" s="279"/>
      <c r="W175" s="279"/>
    </row>
    <row r="176" spans="1:23" ht="15.75" customHeight="1">
      <c r="A176" s="280">
        <v>169</v>
      </c>
      <c r="B176" s="278">
        <v>52.23</v>
      </c>
      <c r="C176" s="278">
        <v>31.16</v>
      </c>
      <c r="D176" s="278"/>
      <c r="E176" s="278"/>
      <c r="F176" s="278">
        <v>31.34</v>
      </c>
      <c r="G176" s="278">
        <v>18.7</v>
      </c>
      <c r="H176" s="278">
        <v>41.78</v>
      </c>
      <c r="I176" s="278">
        <v>24.93</v>
      </c>
      <c r="J176" s="278">
        <v>98.86</v>
      </c>
      <c r="K176" s="278">
        <v>59.02</v>
      </c>
      <c r="L176" s="279"/>
      <c r="M176" s="279"/>
      <c r="N176" s="279">
        <v>62.68</v>
      </c>
      <c r="O176" s="279">
        <v>37.4</v>
      </c>
      <c r="P176" s="279">
        <v>83.56</v>
      </c>
      <c r="Q176" s="279">
        <v>49.86</v>
      </c>
      <c r="R176" s="279"/>
      <c r="S176" s="279"/>
      <c r="T176" s="279"/>
      <c r="U176" s="279"/>
      <c r="V176" s="279"/>
      <c r="W176" s="279"/>
    </row>
    <row r="177" spans="1:23" ht="15.75" customHeight="1">
      <c r="A177" s="280">
        <v>170</v>
      </c>
      <c r="B177" s="278">
        <v>52.39</v>
      </c>
      <c r="C177" s="278">
        <v>31.25</v>
      </c>
      <c r="D177" s="278"/>
      <c r="E177" s="278"/>
      <c r="F177" s="278">
        <v>31.43</v>
      </c>
      <c r="G177" s="278">
        <v>18.75</v>
      </c>
      <c r="H177" s="278">
        <v>41.91</v>
      </c>
      <c r="I177" s="278">
        <v>25</v>
      </c>
      <c r="J177" s="278">
        <v>98.86</v>
      </c>
      <c r="K177" s="278">
        <v>59.02</v>
      </c>
      <c r="L177" s="279"/>
      <c r="M177" s="279"/>
      <c r="N177" s="279">
        <v>62.86</v>
      </c>
      <c r="O177" s="279">
        <v>37.5</v>
      </c>
      <c r="P177" s="279">
        <v>83.82</v>
      </c>
      <c r="Q177" s="279">
        <v>50</v>
      </c>
      <c r="R177" s="279"/>
      <c r="S177" s="279"/>
      <c r="T177" s="279"/>
      <c r="U177" s="279"/>
      <c r="V177" s="279"/>
      <c r="W177" s="279"/>
    </row>
    <row r="178" spans="1:23" ht="15.75" customHeight="1">
      <c r="A178" s="280">
        <v>171</v>
      </c>
      <c r="B178" s="278">
        <v>52.54</v>
      </c>
      <c r="C178" s="278">
        <v>31.34</v>
      </c>
      <c r="D178" s="278"/>
      <c r="E178" s="278"/>
      <c r="F178" s="278">
        <v>31.52</v>
      </c>
      <c r="G178" s="278">
        <v>18.8</v>
      </c>
      <c r="H178" s="278">
        <v>42.03</v>
      </c>
      <c r="I178" s="278">
        <v>25.07</v>
      </c>
      <c r="J178" s="278">
        <v>98.86</v>
      </c>
      <c r="K178" s="278">
        <v>59.02</v>
      </c>
      <c r="L178" s="279"/>
      <c r="M178" s="279"/>
      <c r="N178" s="279">
        <v>63.04</v>
      </c>
      <c r="O178" s="279">
        <v>37.6</v>
      </c>
      <c r="P178" s="279">
        <v>84.06</v>
      </c>
      <c r="Q178" s="279">
        <v>50.14</v>
      </c>
      <c r="R178" s="279"/>
      <c r="S178" s="279"/>
      <c r="T178" s="279"/>
      <c r="U178" s="279"/>
      <c r="V178" s="279"/>
      <c r="W178" s="279"/>
    </row>
    <row r="179" spans="1:23" ht="15.75" customHeight="1">
      <c r="A179" s="280">
        <v>172</v>
      </c>
      <c r="B179" s="278">
        <v>52.7</v>
      </c>
      <c r="C179" s="278">
        <v>31.44</v>
      </c>
      <c r="D179" s="278"/>
      <c r="E179" s="278"/>
      <c r="F179" s="278">
        <v>31.62</v>
      </c>
      <c r="G179" s="278">
        <v>18.86</v>
      </c>
      <c r="H179" s="278">
        <v>42.16</v>
      </c>
      <c r="I179" s="278">
        <v>25.15</v>
      </c>
      <c r="J179" s="278">
        <v>98.86</v>
      </c>
      <c r="K179" s="278">
        <v>59.02</v>
      </c>
      <c r="L179" s="279"/>
      <c r="M179" s="279"/>
      <c r="N179" s="279">
        <v>63.24</v>
      </c>
      <c r="O179" s="279">
        <v>37.72</v>
      </c>
      <c r="P179" s="279">
        <v>84.32</v>
      </c>
      <c r="Q179" s="279">
        <v>50.3</v>
      </c>
      <c r="R179" s="279"/>
      <c r="S179" s="279"/>
      <c r="T179" s="279"/>
      <c r="U179" s="279"/>
      <c r="V179" s="279"/>
      <c r="W179" s="279"/>
    </row>
    <row r="180" spans="1:23" ht="15.75" customHeight="1">
      <c r="A180" s="280">
        <v>173</v>
      </c>
      <c r="B180" s="278">
        <v>52.86</v>
      </c>
      <c r="C180" s="278">
        <v>31.53</v>
      </c>
      <c r="D180" s="278"/>
      <c r="E180" s="278"/>
      <c r="F180" s="278">
        <v>31.72</v>
      </c>
      <c r="G180" s="278">
        <v>18.920000000000002</v>
      </c>
      <c r="H180" s="278">
        <v>42.29</v>
      </c>
      <c r="I180" s="278">
        <v>25.22</v>
      </c>
      <c r="J180" s="278">
        <v>98.86</v>
      </c>
      <c r="K180" s="278">
        <v>59.02</v>
      </c>
      <c r="L180" s="279"/>
      <c r="M180" s="279"/>
      <c r="N180" s="279">
        <v>63.44</v>
      </c>
      <c r="O180" s="279">
        <v>37.840000000000003</v>
      </c>
      <c r="P180" s="279">
        <v>84.58</v>
      </c>
      <c r="Q180" s="279">
        <v>50.44</v>
      </c>
      <c r="R180" s="279"/>
      <c r="S180" s="279"/>
      <c r="T180" s="279"/>
      <c r="U180" s="279"/>
      <c r="V180" s="279"/>
      <c r="W180" s="279"/>
    </row>
    <row r="181" spans="1:23" ht="15.75" customHeight="1">
      <c r="A181" s="280">
        <v>174</v>
      </c>
      <c r="B181" s="278">
        <v>53.01</v>
      </c>
      <c r="C181" s="278">
        <v>31.62</v>
      </c>
      <c r="D181" s="278"/>
      <c r="E181" s="278"/>
      <c r="F181" s="278">
        <v>31.81</v>
      </c>
      <c r="G181" s="278">
        <v>18.97</v>
      </c>
      <c r="H181" s="278">
        <v>42.41</v>
      </c>
      <c r="I181" s="278">
        <v>25.3</v>
      </c>
      <c r="J181" s="278">
        <v>98.86</v>
      </c>
      <c r="K181" s="278">
        <v>59.02</v>
      </c>
      <c r="L181" s="279"/>
      <c r="M181" s="279"/>
      <c r="N181" s="279">
        <v>63.62</v>
      </c>
      <c r="O181" s="279">
        <v>37.94</v>
      </c>
      <c r="P181" s="279">
        <v>84.82</v>
      </c>
      <c r="Q181" s="279">
        <v>50.6</v>
      </c>
      <c r="R181" s="279"/>
      <c r="S181" s="279"/>
      <c r="T181" s="279"/>
      <c r="U181" s="279"/>
      <c r="V181" s="279"/>
      <c r="W181" s="279"/>
    </row>
    <row r="182" spans="1:23" ht="15.75" customHeight="1">
      <c r="A182" s="280">
        <v>175</v>
      </c>
      <c r="B182" s="278">
        <v>53.17</v>
      </c>
      <c r="C182" s="278">
        <v>31.71</v>
      </c>
      <c r="D182" s="278"/>
      <c r="E182" s="278"/>
      <c r="F182" s="278">
        <v>31.9</v>
      </c>
      <c r="G182" s="278">
        <v>19.03</v>
      </c>
      <c r="H182" s="278">
        <v>42.54</v>
      </c>
      <c r="I182" s="278">
        <v>25.37</v>
      </c>
      <c r="J182" s="278">
        <v>98.86</v>
      </c>
      <c r="K182" s="278">
        <v>59.02</v>
      </c>
      <c r="L182" s="279"/>
      <c r="M182" s="279"/>
      <c r="N182" s="279">
        <v>63.8</v>
      </c>
      <c r="O182" s="279">
        <v>38.06</v>
      </c>
      <c r="P182" s="279">
        <v>85.08</v>
      </c>
      <c r="Q182" s="279">
        <v>50.74</v>
      </c>
      <c r="R182" s="279"/>
      <c r="S182" s="279"/>
      <c r="T182" s="279"/>
      <c r="U182" s="279"/>
      <c r="V182" s="279"/>
      <c r="W182" s="279"/>
    </row>
    <row r="183" spans="1:23" ht="15.75" customHeight="1">
      <c r="A183" s="280">
        <v>176</v>
      </c>
      <c r="B183" s="278">
        <v>53.32</v>
      </c>
      <c r="C183" s="278">
        <v>31.8</v>
      </c>
      <c r="D183" s="278"/>
      <c r="E183" s="278"/>
      <c r="F183" s="278">
        <v>31.99</v>
      </c>
      <c r="G183" s="278">
        <v>19.079999999999998</v>
      </c>
      <c r="H183" s="278">
        <v>42.66</v>
      </c>
      <c r="I183" s="278">
        <v>25.44</v>
      </c>
      <c r="J183" s="278">
        <v>98.86</v>
      </c>
      <c r="K183" s="278">
        <v>59.02</v>
      </c>
      <c r="L183" s="279"/>
      <c r="M183" s="279"/>
      <c r="N183" s="279">
        <v>63.98</v>
      </c>
      <c r="O183" s="279">
        <v>38.159999999999997</v>
      </c>
      <c r="P183" s="279">
        <v>85.32</v>
      </c>
      <c r="Q183" s="279">
        <v>50.88</v>
      </c>
      <c r="R183" s="279"/>
      <c r="S183" s="279"/>
      <c r="T183" s="279"/>
      <c r="U183" s="279"/>
      <c r="V183" s="279"/>
      <c r="W183" s="279"/>
    </row>
    <row r="184" spans="1:23" ht="15.75" customHeight="1">
      <c r="A184" s="280">
        <v>177</v>
      </c>
      <c r="B184" s="278">
        <v>53.48</v>
      </c>
      <c r="C184" s="278">
        <v>31.89</v>
      </c>
      <c r="D184" s="278"/>
      <c r="E184" s="278"/>
      <c r="F184" s="278">
        <v>32.090000000000003</v>
      </c>
      <c r="G184" s="278">
        <v>19.13</v>
      </c>
      <c r="H184" s="278">
        <v>42.78</v>
      </c>
      <c r="I184" s="278">
        <v>25.51</v>
      </c>
      <c r="J184" s="278">
        <v>98.86</v>
      </c>
      <c r="K184" s="278">
        <v>59.02</v>
      </c>
      <c r="L184" s="279"/>
      <c r="M184" s="279"/>
      <c r="N184" s="279">
        <v>64.180000000000007</v>
      </c>
      <c r="O184" s="279">
        <v>38.26</v>
      </c>
      <c r="P184" s="279">
        <v>85.56</v>
      </c>
      <c r="Q184" s="279">
        <v>51.02</v>
      </c>
      <c r="R184" s="279"/>
      <c r="S184" s="279"/>
      <c r="T184" s="279"/>
      <c r="U184" s="279"/>
      <c r="V184" s="279"/>
      <c r="W184" s="279"/>
    </row>
    <row r="185" spans="1:23" ht="15.75" customHeight="1">
      <c r="A185" s="280">
        <v>178</v>
      </c>
      <c r="B185" s="278">
        <v>53.63</v>
      </c>
      <c r="C185" s="278">
        <v>31.98</v>
      </c>
      <c r="D185" s="278"/>
      <c r="E185" s="278"/>
      <c r="F185" s="278">
        <v>32.18</v>
      </c>
      <c r="G185" s="278">
        <v>19.190000000000001</v>
      </c>
      <c r="H185" s="278">
        <v>42.9</v>
      </c>
      <c r="I185" s="278">
        <v>25.58</v>
      </c>
      <c r="J185" s="278">
        <v>98.86</v>
      </c>
      <c r="K185" s="278">
        <v>59.02</v>
      </c>
      <c r="L185" s="279"/>
      <c r="M185" s="279"/>
      <c r="N185" s="279">
        <v>64.36</v>
      </c>
      <c r="O185" s="279">
        <v>38.380000000000003</v>
      </c>
      <c r="P185" s="279">
        <v>85.8</v>
      </c>
      <c r="Q185" s="279">
        <v>51.16</v>
      </c>
      <c r="R185" s="279"/>
      <c r="S185" s="279"/>
      <c r="T185" s="279"/>
      <c r="U185" s="279"/>
      <c r="V185" s="279"/>
      <c r="W185" s="279"/>
    </row>
    <row r="186" spans="1:23" ht="15.75" customHeight="1">
      <c r="A186" s="280">
        <v>179</v>
      </c>
      <c r="B186" s="278">
        <v>53.79</v>
      </c>
      <c r="C186" s="278">
        <v>32.08</v>
      </c>
      <c r="D186" s="278"/>
      <c r="E186" s="278"/>
      <c r="F186" s="278">
        <v>32.270000000000003</v>
      </c>
      <c r="G186" s="278">
        <v>19.25</v>
      </c>
      <c r="H186" s="278">
        <v>43.03</v>
      </c>
      <c r="I186" s="278">
        <v>25.66</v>
      </c>
      <c r="J186" s="278">
        <v>98.86</v>
      </c>
      <c r="K186" s="278">
        <v>59.02</v>
      </c>
      <c r="L186" s="279"/>
      <c r="M186" s="279"/>
      <c r="N186" s="279">
        <v>64.540000000000006</v>
      </c>
      <c r="O186" s="279">
        <v>38.5</v>
      </c>
      <c r="P186" s="279">
        <v>86.06</v>
      </c>
      <c r="Q186" s="279">
        <v>51.32</v>
      </c>
      <c r="R186" s="279"/>
      <c r="S186" s="279"/>
      <c r="T186" s="279"/>
      <c r="U186" s="279"/>
      <c r="V186" s="279"/>
      <c r="W186" s="279"/>
    </row>
    <row r="187" spans="1:23" ht="15.75" customHeight="1">
      <c r="A187" s="280">
        <v>180</v>
      </c>
      <c r="B187" s="278">
        <v>53.95</v>
      </c>
      <c r="C187" s="278">
        <v>32.17</v>
      </c>
      <c r="D187" s="278"/>
      <c r="E187" s="278"/>
      <c r="F187" s="278">
        <v>32.369999999999997</v>
      </c>
      <c r="G187" s="278">
        <v>19.3</v>
      </c>
      <c r="H187" s="278">
        <v>43.16</v>
      </c>
      <c r="I187" s="278">
        <v>25.74</v>
      </c>
      <c r="J187" s="278">
        <v>98.86</v>
      </c>
      <c r="K187" s="278">
        <v>59.02</v>
      </c>
      <c r="L187" s="279"/>
      <c r="M187" s="279"/>
      <c r="N187" s="279">
        <v>64.739999999999995</v>
      </c>
      <c r="O187" s="279">
        <v>38.6</v>
      </c>
      <c r="P187" s="279">
        <v>86.32</v>
      </c>
      <c r="Q187" s="279">
        <v>51.48</v>
      </c>
      <c r="R187" s="279"/>
      <c r="S187" s="279"/>
      <c r="T187" s="279"/>
      <c r="U187" s="279"/>
      <c r="V187" s="279"/>
      <c r="W187" s="279"/>
    </row>
    <row r="188" spans="1:23" ht="15.75" customHeight="1">
      <c r="A188" s="280">
        <v>181</v>
      </c>
      <c r="B188" s="278">
        <v>54.1</v>
      </c>
      <c r="C188" s="278">
        <v>32.26</v>
      </c>
      <c r="D188" s="278"/>
      <c r="E188" s="278"/>
      <c r="F188" s="278">
        <v>32.46</v>
      </c>
      <c r="G188" s="278">
        <v>19.36</v>
      </c>
      <c r="H188" s="278">
        <v>43.28</v>
      </c>
      <c r="I188" s="278">
        <v>25.81</v>
      </c>
      <c r="J188" s="278">
        <v>98.86</v>
      </c>
      <c r="K188" s="278">
        <v>59.02</v>
      </c>
      <c r="L188" s="279"/>
      <c r="M188" s="279"/>
      <c r="N188" s="279">
        <v>64.92</v>
      </c>
      <c r="O188" s="279">
        <v>38.72</v>
      </c>
      <c r="P188" s="279">
        <v>86.56</v>
      </c>
      <c r="Q188" s="279">
        <v>51.62</v>
      </c>
      <c r="R188" s="279"/>
      <c r="S188" s="279"/>
      <c r="T188" s="279"/>
      <c r="U188" s="279"/>
      <c r="V188" s="279"/>
      <c r="W188" s="279"/>
    </row>
    <row r="189" spans="1:23" ht="15.75" customHeight="1">
      <c r="A189" s="280">
        <v>182</v>
      </c>
      <c r="B189" s="278">
        <v>54.26</v>
      </c>
      <c r="C189" s="278">
        <v>32.35</v>
      </c>
      <c r="D189" s="278"/>
      <c r="E189" s="278"/>
      <c r="F189" s="278">
        <v>32.56</v>
      </c>
      <c r="G189" s="278">
        <v>19.41</v>
      </c>
      <c r="H189" s="278">
        <v>43.41</v>
      </c>
      <c r="I189" s="278">
        <v>25.88</v>
      </c>
      <c r="J189" s="278">
        <v>98.86</v>
      </c>
      <c r="K189" s="278">
        <v>59.02</v>
      </c>
      <c r="L189" s="279"/>
      <c r="M189" s="279"/>
      <c r="N189" s="279">
        <v>65.12</v>
      </c>
      <c r="O189" s="279">
        <v>38.82</v>
      </c>
      <c r="P189" s="279">
        <v>86.82</v>
      </c>
      <c r="Q189" s="279">
        <v>51.76</v>
      </c>
      <c r="R189" s="279"/>
      <c r="S189" s="279"/>
      <c r="T189" s="279"/>
      <c r="U189" s="279"/>
      <c r="V189" s="279"/>
      <c r="W189" s="279"/>
    </row>
    <row r="190" spans="1:23" ht="15.75" customHeight="1">
      <c r="A190" s="280">
        <v>183</v>
      </c>
      <c r="B190" s="278">
        <v>54.41</v>
      </c>
      <c r="C190" s="278">
        <v>32.44</v>
      </c>
      <c r="D190" s="278"/>
      <c r="E190" s="278"/>
      <c r="F190" s="278">
        <v>32.65</v>
      </c>
      <c r="G190" s="278">
        <v>19.46</v>
      </c>
      <c r="H190" s="278">
        <v>43.53</v>
      </c>
      <c r="I190" s="278">
        <v>25.95</v>
      </c>
      <c r="J190" s="278">
        <v>98.86</v>
      </c>
      <c r="K190" s="278">
        <v>59.02</v>
      </c>
      <c r="L190" s="279"/>
      <c r="M190" s="279"/>
      <c r="N190" s="279">
        <v>65.3</v>
      </c>
      <c r="O190" s="279">
        <v>38.92</v>
      </c>
      <c r="P190" s="279">
        <v>87.06</v>
      </c>
      <c r="Q190" s="279">
        <v>51.9</v>
      </c>
      <c r="R190" s="279"/>
      <c r="S190" s="279"/>
      <c r="T190" s="279"/>
      <c r="U190" s="279"/>
      <c r="V190" s="279"/>
      <c r="W190" s="279"/>
    </row>
    <row r="191" spans="1:23" ht="15.75" customHeight="1">
      <c r="A191" s="280">
        <v>184</v>
      </c>
      <c r="B191" s="278">
        <v>54.57</v>
      </c>
      <c r="C191" s="278">
        <v>32.53</v>
      </c>
      <c r="D191" s="278"/>
      <c r="E191" s="278"/>
      <c r="F191" s="278">
        <v>32.74</v>
      </c>
      <c r="G191" s="278">
        <v>19.52</v>
      </c>
      <c r="H191" s="278">
        <v>43.66</v>
      </c>
      <c r="I191" s="278">
        <v>26.02</v>
      </c>
      <c r="J191" s="278">
        <v>98.86</v>
      </c>
      <c r="K191" s="278">
        <v>59.02</v>
      </c>
      <c r="L191" s="279"/>
      <c r="M191" s="279"/>
      <c r="N191" s="279">
        <v>65.48</v>
      </c>
      <c r="O191" s="279">
        <v>39.04</v>
      </c>
      <c r="P191" s="279">
        <v>87.32</v>
      </c>
      <c r="Q191" s="279">
        <v>52.04</v>
      </c>
      <c r="R191" s="279"/>
      <c r="S191" s="279"/>
      <c r="T191" s="279"/>
      <c r="U191" s="279"/>
      <c r="V191" s="279"/>
      <c r="W191" s="279"/>
    </row>
    <row r="192" spans="1:23" ht="15.75" customHeight="1">
      <c r="A192" s="280">
        <v>185</v>
      </c>
      <c r="B192" s="278">
        <v>54.72</v>
      </c>
      <c r="C192" s="278">
        <v>32.630000000000003</v>
      </c>
      <c r="D192" s="278"/>
      <c r="E192" s="278"/>
      <c r="F192" s="278">
        <v>32.83</v>
      </c>
      <c r="G192" s="278">
        <v>19.579999999999998</v>
      </c>
      <c r="H192" s="278">
        <v>43.78</v>
      </c>
      <c r="I192" s="278">
        <v>26.1</v>
      </c>
      <c r="J192" s="278">
        <v>98.86</v>
      </c>
      <c r="K192" s="278">
        <v>59.02</v>
      </c>
      <c r="L192" s="279"/>
      <c r="M192" s="279"/>
      <c r="N192" s="279">
        <v>65.66</v>
      </c>
      <c r="O192" s="279">
        <v>39.159999999999997</v>
      </c>
      <c r="P192" s="279">
        <v>87.56</v>
      </c>
      <c r="Q192" s="279">
        <v>52.2</v>
      </c>
      <c r="R192" s="279"/>
      <c r="S192" s="279"/>
      <c r="T192" s="279"/>
      <c r="U192" s="279"/>
      <c r="V192" s="279"/>
      <c r="W192" s="279"/>
    </row>
    <row r="193" spans="1:23" ht="15.75" customHeight="1">
      <c r="A193" s="280">
        <v>186</v>
      </c>
      <c r="B193" s="278">
        <v>54.88</v>
      </c>
      <c r="C193" s="278">
        <v>32.72</v>
      </c>
      <c r="D193" s="278"/>
      <c r="E193" s="278"/>
      <c r="F193" s="278">
        <v>32.93</v>
      </c>
      <c r="G193" s="278">
        <v>19.63</v>
      </c>
      <c r="H193" s="278">
        <v>43.9</v>
      </c>
      <c r="I193" s="278">
        <v>26.18</v>
      </c>
      <c r="J193" s="278">
        <v>98.86</v>
      </c>
      <c r="K193" s="278">
        <v>59.02</v>
      </c>
      <c r="L193" s="279"/>
      <c r="M193" s="279"/>
      <c r="N193" s="279">
        <v>65.86</v>
      </c>
      <c r="O193" s="279">
        <v>39.26</v>
      </c>
      <c r="P193" s="279">
        <v>87.8</v>
      </c>
      <c r="Q193" s="279">
        <v>52.36</v>
      </c>
      <c r="R193" s="279"/>
      <c r="S193" s="279"/>
      <c r="T193" s="279"/>
      <c r="U193" s="279"/>
      <c r="V193" s="279"/>
      <c r="W193" s="279"/>
    </row>
    <row r="194" spans="1:23" ht="15.75" customHeight="1">
      <c r="A194" s="280">
        <v>187</v>
      </c>
      <c r="B194" s="278">
        <v>55.03</v>
      </c>
      <c r="C194" s="278">
        <v>32.81</v>
      </c>
      <c r="D194" s="278"/>
      <c r="E194" s="278"/>
      <c r="F194" s="278">
        <v>33.020000000000003</v>
      </c>
      <c r="G194" s="278">
        <v>19.690000000000001</v>
      </c>
      <c r="H194" s="278">
        <v>44.02</v>
      </c>
      <c r="I194" s="278">
        <v>26.25</v>
      </c>
      <c r="J194" s="278">
        <v>98.86</v>
      </c>
      <c r="K194" s="278">
        <v>59.02</v>
      </c>
      <c r="L194" s="279"/>
      <c r="M194" s="279"/>
      <c r="N194" s="279">
        <v>66.040000000000006</v>
      </c>
      <c r="O194" s="279">
        <v>39.380000000000003</v>
      </c>
      <c r="P194" s="279">
        <v>88.04</v>
      </c>
      <c r="Q194" s="279">
        <v>52.5</v>
      </c>
      <c r="R194" s="279"/>
      <c r="S194" s="279"/>
      <c r="T194" s="279"/>
      <c r="U194" s="279"/>
      <c r="V194" s="279"/>
      <c r="W194" s="279"/>
    </row>
    <row r="195" spans="1:23" ht="15.75" customHeight="1">
      <c r="A195" s="280">
        <v>188</v>
      </c>
      <c r="B195" s="278">
        <v>55.19</v>
      </c>
      <c r="C195" s="278">
        <v>32.9</v>
      </c>
      <c r="D195" s="278"/>
      <c r="E195" s="278"/>
      <c r="F195" s="278">
        <v>33.11</v>
      </c>
      <c r="G195" s="278">
        <v>19.739999999999998</v>
      </c>
      <c r="H195" s="278">
        <v>44.15</v>
      </c>
      <c r="I195" s="278">
        <v>26.32</v>
      </c>
      <c r="J195" s="278">
        <v>98.86</v>
      </c>
      <c r="K195" s="278">
        <v>59.02</v>
      </c>
      <c r="L195" s="279"/>
      <c r="M195" s="279"/>
      <c r="N195" s="279">
        <v>66.22</v>
      </c>
      <c r="O195" s="279">
        <v>39.479999999999997</v>
      </c>
      <c r="P195" s="279">
        <v>88.3</v>
      </c>
      <c r="Q195" s="279">
        <v>52.64</v>
      </c>
      <c r="R195" s="279"/>
      <c r="S195" s="279"/>
      <c r="T195" s="279"/>
      <c r="U195" s="279"/>
      <c r="V195" s="279"/>
      <c r="W195" s="279"/>
    </row>
    <row r="196" spans="1:23" ht="15.75" customHeight="1">
      <c r="A196" s="280">
        <v>189</v>
      </c>
      <c r="B196" s="278">
        <v>55.35</v>
      </c>
      <c r="C196" s="278">
        <v>32.99</v>
      </c>
      <c r="D196" s="278"/>
      <c r="E196" s="278"/>
      <c r="F196" s="278">
        <v>33.21</v>
      </c>
      <c r="G196" s="278">
        <v>19.79</v>
      </c>
      <c r="H196" s="278">
        <v>44.28</v>
      </c>
      <c r="I196" s="278">
        <v>26.39</v>
      </c>
      <c r="J196" s="278">
        <v>98.86</v>
      </c>
      <c r="K196" s="278">
        <v>59.02</v>
      </c>
      <c r="L196" s="279"/>
      <c r="M196" s="279"/>
      <c r="N196" s="279">
        <v>66.42</v>
      </c>
      <c r="O196" s="279">
        <v>39.58</v>
      </c>
      <c r="P196" s="279">
        <v>88.56</v>
      </c>
      <c r="Q196" s="279">
        <v>52.78</v>
      </c>
      <c r="R196" s="279"/>
      <c r="S196" s="279"/>
      <c r="T196" s="279"/>
      <c r="U196" s="279"/>
      <c r="V196" s="279"/>
      <c r="W196" s="279"/>
    </row>
    <row r="197" spans="1:23" ht="15.75" customHeight="1">
      <c r="A197" s="280">
        <v>190</v>
      </c>
      <c r="B197" s="278">
        <v>55.5</v>
      </c>
      <c r="C197" s="278">
        <v>33.08</v>
      </c>
      <c r="D197" s="278"/>
      <c r="E197" s="278"/>
      <c r="F197" s="278">
        <v>33.299999999999997</v>
      </c>
      <c r="G197" s="278">
        <v>19.850000000000001</v>
      </c>
      <c r="H197" s="278">
        <v>44.4</v>
      </c>
      <c r="I197" s="278">
        <v>26.46</v>
      </c>
      <c r="J197" s="278">
        <v>98.86</v>
      </c>
      <c r="K197" s="278">
        <v>59.02</v>
      </c>
      <c r="L197" s="279"/>
      <c r="M197" s="279"/>
      <c r="N197" s="279">
        <v>66.599999999999994</v>
      </c>
      <c r="O197" s="279">
        <v>39.700000000000003</v>
      </c>
      <c r="P197" s="279">
        <v>88.8</v>
      </c>
      <c r="Q197" s="279">
        <v>52.92</v>
      </c>
      <c r="R197" s="279"/>
      <c r="S197" s="279"/>
      <c r="T197" s="279"/>
      <c r="U197" s="279"/>
      <c r="V197" s="279"/>
      <c r="W197" s="279"/>
    </row>
    <row r="198" spans="1:23" ht="15.75" customHeight="1">
      <c r="A198" s="280">
        <v>191</v>
      </c>
      <c r="B198" s="278">
        <v>55.66</v>
      </c>
      <c r="C198" s="278">
        <v>33.17</v>
      </c>
      <c r="D198" s="278"/>
      <c r="E198" s="278"/>
      <c r="F198" s="278">
        <v>33.4</v>
      </c>
      <c r="G198" s="278">
        <v>19.899999999999999</v>
      </c>
      <c r="H198" s="278">
        <v>44.53</v>
      </c>
      <c r="I198" s="278">
        <v>26.54</v>
      </c>
      <c r="J198" s="278">
        <v>98.86</v>
      </c>
      <c r="K198" s="278">
        <v>59.02</v>
      </c>
      <c r="L198" s="279"/>
      <c r="M198" s="279"/>
      <c r="N198" s="279">
        <v>66.8</v>
      </c>
      <c r="O198" s="279">
        <v>39.799999999999997</v>
      </c>
      <c r="P198" s="279">
        <v>89.06</v>
      </c>
      <c r="Q198" s="279">
        <v>53.08</v>
      </c>
      <c r="R198" s="279"/>
      <c r="S198" s="279"/>
      <c r="T198" s="279"/>
      <c r="U198" s="279"/>
      <c r="V198" s="279"/>
      <c r="W198" s="279"/>
    </row>
    <row r="199" spans="1:23" ht="15.75" customHeight="1">
      <c r="A199" s="280">
        <v>192</v>
      </c>
      <c r="B199" s="278">
        <v>55.81</v>
      </c>
      <c r="C199" s="278">
        <v>33.270000000000003</v>
      </c>
      <c r="D199" s="278"/>
      <c r="E199" s="278"/>
      <c r="F199" s="278">
        <v>33.49</v>
      </c>
      <c r="G199" s="278">
        <v>19.96</v>
      </c>
      <c r="H199" s="278">
        <v>44.65</v>
      </c>
      <c r="I199" s="278">
        <v>26.62</v>
      </c>
      <c r="J199" s="278">
        <v>98.86</v>
      </c>
      <c r="K199" s="278">
        <v>59.02</v>
      </c>
      <c r="L199" s="279"/>
      <c r="M199" s="279"/>
      <c r="N199" s="279">
        <v>66.98</v>
      </c>
      <c r="O199" s="279">
        <v>39.92</v>
      </c>
      <c r="P199" s="279">
        <v>89.3</v>
      </c>
      <c r="Q199" s="279">
        <v>53.24</v>
      </c>
      <c r="R199" s="279"/>
      <c r="S199" s="279"/>
      <c r="T199" s="279"/>
      <c r="U199" s="279"/>
      <c r="V199" s="279"/>
      <c r="W199" s="279"/>
    </row>
    <row r="200" spans="1:23" ht="15.75" customHeight="1">
      <c r="A200" s="280">
        <v>193</v>
      </c>
      <c r="B200" s="278">
        <v>55.97</v>
      </c>
      <c r="C200" s="278">
        <v>33.36</v>
      </c>
      <c r="D200" s="278"/>
      <c r="E200" s="278"/>
      <c r="F200" s="278">
        <v>33.58</v>
      </c>
      <c r="G200" s="278">
        <v>20.02</v>
      </c>
      <c r="H200" s="278">
        <v>44.78</v>
      </c>
      <c r="I200" s="278">
        <v>26.69</v>
      </c>
      <c r="J200" s="278">
        <v>98.86</v>
      </c>
      <c r="K200" s="278">
        <v>59.02</v>
      </c>
      <c r="L200" s="279"/>
      <c r="M200" s="279"/>
      <c r="N200" s="279">
        <v>67.16</v>
      </c>
      <c r="O200" s="279">
        <v>40.04</v>
      </c>
      <c r="P200" s="279">
        <v>89.56</v>
      </c>
      <c r="Q200" s="279">
        <v>53.38</v>
      </c>
      <c r="R200" s="279"/>
      <c r="S200" s="279"/>
      <c r="T200" s="279"/>
      <c r="U200" s="279"/>
      <c r="V200" s="279"/>
      <c r="W200" s="279"/>
    </row>
    <row r="201" spans="1:23" ht="15.75" customHeight="1">
      <c r="A201" s="280">
        <v>194</v>
      </c>
      <c r="B201" s="278">
        <v>56.12</v>
      </c>
      <c r="C201" s="278">
        <v>33.450000000000003</v>
      </c>
      <c r="D201" s="278"/>
      <c r="E201" s="278"/>
      <c r="F201" s="278">
        <v>33.67</v>
      </c>
      <c r="G201" s="278">
        <v>20.07</v>
      </c>
      <c r="H201" s="278">
        <v>44.9</v>
      </c>
      <c r="I201" s="278">
        <v>26.76</v>
      </c>
      <c r="J201" s="278">
        <v>98.86</v>
      </c>
      <c r="K201" s="278">
        <v>59.02</v>
      </c>
      <c r="L201" s="279"/>
      <c r="M201" s="279"/>
      <c r="N201" s="279">
        <v>67.34</v>
      </c>
      <c r="O201" s="279">
        <v>40.14</v>
      </c>
      <c r="P201" s="279">
        <v>89.8</v>
      </c>
      <c r="Q201" s="279">
        <v>53.52</v>
      </c>
      <c r="R201" s="279"/>
      <c r="S201" s="279"/>
      <c r="T201" s="279"/>
      <c r="U201" s="279"/>
      <c r="V201" s="279"/>
      <c r="W201" s="279"/>
    </row>
    <row r="202" spans="1:23" ht="15.75" customHeight="1">
      <c r="A202" s="280">
        <v>195</v>
      </c>
      <c r="B202" s="278">
        <v>56.28</v>
      </c>
      <c r="C202" s="278">
        <v>33.54</v>
      </c>
      <c r="D202" s="278"/>
      <c r="E202" s="278"/>
      <c r="F202" s="278">
        <v>33.770000000000003</v>
      </c>
      <c r="G202" s="278">
        <v>20.12</v>
      </c>
      <c r="H202" s="278">
        <v>45.02</v>
      </c>
      <c r="I202" s="278">
        <v>26.83</v>
      </c>
      <c r="J202" s="278">
        <v>98.86</v>
      </c>
      <c r="K202" s="278">
        <v>59.02</v>
      </c>
      <c r="L202" s="279"/>
      <c r="M202" s="279"/>
      <c r="N202" s="279">
        <v>67.540000000000006</v>
      </c>
      <c r="O202" s="279">
        <v>40.24</v>
      </c>
      <c r="P202" s="279">
        <v>90.04</v>
      </c>
      <c r="Q202" s="279">
        <v>53.66</v>
      </c>
      <c r="R202" s="279"/>
      <c r="S202" s="279"/>
      <c r="T202" s="279"/>
      <c r="U202" s="279"/>
      <c r="V202" s="279"/>
      <c r="W202" s="279"/>
    </row>
    <row r="203" spans="1:23" ht="15.75" customHeight="1">
      <c r="A203" s="280">
        <v>196</v>
      </c>
      <c r="B203" s="278">
        <v>56.43</v>
      </c>
      <c r="C203" s="278">
        <v>33.630000000000003</v>
      </c>
      <c r="D203" s="278"/>
      <c r="E203" s="278"/>
      <c r="F203" s="278">
        <v>33.86</v>
      </c>
      <c r="G203" s="278">
        <v>20.18</v>
      </c>
      <c r="H203" s="278">
        <v>45.14</v>
      </c>
      <c r="I203" s="278">
        <v>26.9</v>
      </c>
      <c r="J203" s="278">
        <v>98.86</v>
      </c>
      <c r="K203" s="278">
        <v>59.02</v>
      </c>
      <c r="L203" s="279"/>
      <c r="M203" s="279"/>
      <c r="N203" s="279">
        <v>67.72</v>
      </c>
      <c r="O203" s="279">
        <v>40.36</v>
      </c>
      <c r="P203" s="279">
        <v>90.28</v>
      </c>
      <c r="Q203" s="279">
        <v>53.8</v>
      </c>
      <c r="R203" s="279"/>
      <c r="S203" s="279"/>
      <c r="T203" s="279"/>
      <c r="U203" s="279"/>
      <c r="V203" s="279"/>
      <c r="W203" s="279"/>
    </row>
    <row r="204" spans="1:23" ht="15.75" customHeight="1">
      <c r="A204" s="280">
        <v>197</v>
      </c>
      <c r="B204" s="278">
        <v>56.59</v>
      </c>
      <c r="C204" s="278">
        <v>33.72</v>
      </c>
      <c r="D204" s="278"/>
      <c r="E204" s="278"/>
      <c r="F204" s="278">
        <v>33.950000000000003</v>
      </c>
      <c r="G204" s="278">
        <v>20.23</v>
      </c>
      <c r="H204" s="278">
        <v>45.27</v>
      </c>
      <c r="I204" s="278">
        <v>26.98</v>
      </c>
      <c r="J204" s="278">
        <v>98.86</v>
      </c>
      <c r="K204" s="278">
        <v>59.02</v>
      </c>
      <c r="L204" s="279"/>
      <c r="M204" s="279"/>
      <c r="N204" s="279">
        <v>67.900000000000006</v>
      </c>
      <c r="O204" s="279">
        <v>40.46</v>
      </c>
      <c r="P204" s="279">
        <v>90.54</v>
      </c>
      <c r="Q204" s="279">
        <v>53.96</v>
      </c>
      <c r="R204" s="279"/>
      <c r="S204" s="279"/>
      <c r="T204" s="279"/>
      <c r="U204" s="279"/>
      <c r="V204" s="279"/>
      <c r="W204" s="279"/>
    </row>
    <row r="205" spans="1:23" ht="15.75" customHeight="1">
      <c r="A205" s="280">
        <v>198</v>
      </c>
      <c r="B205" s="278">
        <v>56.75</v>
      </c>
      <c r="C205" s="278">
        <v>33.81</v>
      </c>
      <c r="D205" s="278"/>
      <c r="E205" s="278"/>
      <c r="F205" s="278">
        <v>34.049999999999997</v>
      </c>
      <c r="G205" s="278">
        <v>20.29</v>
      </c>
      <c r="H205" s="278">
        <v>45.4</v>
      </c>
      <c r="I205" s="278">
        <v>27.05</v>
      </c>
      <c r="J205" s="278">
        <v>98.86</v>
      </c>
      <c r="K205" s="278">
        <v>59.02</v>
      </c>
      <c r="L205" s="279"/>
      <c r="M205" s="279"/>
      <c r="N205" s="279">
        <v>68.099999999999994</v>
      </c>
      <c r="O205" s="279">
        <v>40.58</v>
      </c>
      <c r="P205" s="279">
        <v>90.8</v>
      </c>
      <c r="Q205" s="279">
        <v>54.1</v>
      </c>
      <c r="R205" s="279"/>
      <c r="S205" s="279"/>
      <c r="T205" s="279"/>
      <c r="U205" s="279"/>
      <c r="V205" s="279"/>
      <c r="W205" s="279"/>
    </row>
    <row r="206" spans="1:23" ht="15.75" customHeight="1">
      <c r="A206" s="280">
        <v>199</v>
      </c>
      <c r="B206" s="278">
        <v>56.9</v>
      </c>
      <c r="C206" s="278">
        <v>33.909999999999997</v>
      </c>
      <c r="D206" s="278"/>
      <c r="E206" s="278"/>
      <c r="F206" s="278">
        <v>34.14</v>
      </c>
      <c r="G206" s="278">
        <v>20.350000000000001</v>
      </c>
      <c r="H206" s="278">
        <v>45.52</v>
      </c>
      <c r="I206" s="278">
        <v>27.13</v>
      </c>
      <c r="J206" s="278">
        <v>98.86</v>
      </c>
      <c r="K206" s="278">
        <v>59.02</v>
      </c>
      <c r="L206" s="279"/>
      <c r="M206" s="279"/>
      <c r="N206" s="279">
        <v>68.28</v>
      </c>
      <c r="O206" s="279">
        <v>40.700000000000003</v>
      </c>
      <c r="P206" s="279">
        <v>91.04</v>
      </c>
      <c r="Q206" s="279">
        <v>54.26</v>
      </c>
      <c r="R206" s="279"/>
      <c r="S206" s="279"/>
      <c r="T206" s="279"/>
      <c r="U206" s="279"/>
      <c r="V206" s="279"/>
      <c r="W206" s="279"/>
    </row>
    <row r="207" spans="1:23" ht="15.75" customHeight="1">
      <c r="A207" s="280">
        <v>200</v>
      </c>
      <c r="B207" s="278">
        <v>57.06</v>
      </c>
      <c r="C207" s="278">
        <v>34</v>
      </c>
      <c r="D207" s="278"/>
      <c r="E207" s="278"/>
      <c r="F207" s="278">
        <v>34.24</v>
      </c>
      <c r="G207" s="278">
        <v>20.399999999999999</v>
      </c>
      <c r="H207" s="278">
        <v>45.65</v>
      </c>
      <c r="I207" s="278">
        <v>27.2</v>
      </c>
      <c r="J207" s="278">
        <v>98.86</v>
      </c>
      <c r="K207" s="278">
        <v>59.02</v>
      </c>
      <c r="L207" s="279"/>
      <c r="M207" s="279"/>
      <c r="N207" s="279">
        <v>68.48</v>
      </c>
      <c r="O207" s="279">
        <v>40.799999999999997</v>
      </c>
      <c r="P207" s="279">
        <v>91.3</v>
      </c>
      <c r="Q207" s="279">
        <v>54.4</v>
      </c>
      <c r="R207" s="279"/>
      <c r="S207" s="279"/>
      <c r="T207" s="279"/>
      <c r="U207" s="279"/>
      <c r="V207" s="279"/>
      <c r="W207" s="279"/>
    </row>
    <row r="208" spans="1:23" ht="15.75" customHeight="1">
      <c r="A208" s="280">
        <v>201</v>
      </c>
      <c r="B208" s="278">
        <v>57.11</v>
      </c>
      <c r="C208" s="278">
        <v>34.03</v>
      </c>
      <c r="D208" s="278"/>
      <c r="E208" s="278"/>
      <c r="F208" s="278">
        <v>34.270000000000003</v>
      </c>
      <c r="G208" s="278">
        <v>20.420000000000002</v>
      </c>
      <c r="H208" s="278">
        <v>45.69</v>
      </c>
      <c r="I208" s="278">
        <v>27.22</v>
      </c>
      <c r="J208" s="278">
        <v>98.86</v>
      </c>
      <c r="K208" s="278">
        <v>59.02</v>
      </c>
      <c r="L208" s="279"/>
      <c r="M208" s="279"/>
      <c r="N208" s="279">
        <v>68.540000000000006</v>
      </c>
      <c r="O208" s="279">
        <v>40.840000000000003</v>
      </c>
      <c r="P208" s="279">
        <v>91.38</v>
      </c>
      <c r="Q208" s="279">
        <v>54.44</v>
      </c>
      <c r="R208" s="279"/>
      <c r="S208" s="279"/>
      <c r="T208" s="279"/>
      <c r="U208" s="279"/>
      <c r="V208" s="279"/>
      <c r="W208" s="279"/>
    </row>
    <row r="209" spans="1:23" ht="15.75" customHeight="1">
      <c r="A209" s="280">
        <v>202</v>
      </c>
      <c r="B209" s="278">
        <v>57.17</v>
      </c>
      <c r="C209" s="278">
        <v>34.06</v>
      </c>
      <c r="D209" s="278"/>
      <c r="E209" s="278"/>
      <c r="F209" s="278">
        <v>34.299999999999997</v>
      </c>
      <c r="G209" s="278">
        <v>20.440000000000001</v>
      </c>
      <c r="H209" s="278">
        <v>45.74</v>
      </c>
      <c r="I209" s="278">
        <v>27.25</v>
      </c>
      <c r="J209" s="278">
        <v>98.86</v>
      </c>
      <c r="K209" s="278">
        <v>59.02</v>
      </c>
      <c r="L209" s="279"/>
      <c r="M209" s="279"/>
      <c r="N209" s="279">
        <v>68.599999999999994</v>
      </c>
      <c r="O209" s="279">
        <v>40.880000000000003</v>
      </c>
      <c r="P209" s="279">
        <v>91.48</v>
      </c>
      <c r="Q209" s="279">
        <v>54.5</v>
      </c>
      <c r="R209" s="279"/>
      <c r="S209" s="279"/>
      <c r="T209" s="279"/>
      <c r="U209" s="279"/>
      <c r="V209" s="279"/>
      <c r="W209" s="279"/>
    </row>
    <row r="210" spans="1:23" ht="15.75" customHeight="1">
      <c r="A210" s="280">
        <v>203</v>
      </c>
      <c r="B210" s="278">
        <v>57.23</v>
      </c>
      <c r="C210" s="278">
        <v>34.1</v>
      </c>
      <c r="D210" s="278"/>
      <c r="E210" s="278"/>
      <c r="F210" s="278">
        <v>34.340000000000003</v>
      </c>
      <c r="G210" s="278">
        <v>20.46</v>
      </c>
      <c r="H210" s="278">
        <v>45.78</v>
      </c>
      <c r="I210" s="278">
        <v>27.28</v>
      </c>
      <c r="J210" s="278">
        <v>98.86</v>
      </c>
      <c r="K210" s="278">
        <v>59.02</v>
      </c>
      <c r="L210" s="279"/>
      <c r="M210" s="279"/>
      <c r="N210" s="279">
        <v>68.680000000000007</v>
      </c>
      <c r="O210" s="279">
        <v>40.92</v>
      </c>
      <c r="P210" s="279">
        <v>91.56</v>
      </c>
      <c r="Q210" s="279">
        <v>54.56</v>
      </c>
      <c r="R210" s="279"/>
      <c r="S210" s="279"/>
      <c r="T210" s="279"/>
      <c r="U210" s="279"/>
      <c r="V210" s="279"/>
      <c r="W210" s="279"/>
    </row>
    <row r="211" spans="1:23" ht="15.75" customHeight="1">
      <c r="A211" s="280">
        <v>204</v>
      </c>
      <c r="B211" s="278">
        <v>57.28</v>
      </c>
      <c r="C211" s="278">
        <v>34.130000000000003</v>
      </c>
      <c r="D211" s="278"/>
      <c r="E211" s="278"/>
      <c r="F211" s="278">
        <v>34.369999999999997</v>
      </c>
      <c r="G211" s="278">
        <v>20.48</v>
      </c>
      <c r="H211" s="278">
        <v>45.82</v>
      </c>
      <c r="I211" s="278">
        <v>27.3</v>
      </c>
      <c r="J211" s="278">
        <v>98.86</v>
      </c>
      <c r="K211" s="278">
        <v>59.02</v>
      </c>
      <c r="L211" s="279"/>
      <c r="M211" s="279"/>
      <c r="N211" s="279">
        <v>68.739999999999995</v>
      </c>
      <c r="O211" s="279">
        <v>40.96</v>
      </c>
      <c r="P211" s="279">
        <v>91.64</v>
      </c>
      <c r="Q211" s="279">
        <v>54.6</v>
      </c>
      <c r="R211" s="279"/>
      <c r="S211" s="279"/>
      <c r="T211" s="279"/>
      <c r="U211" s="279"/>
      <c r="V211" s="279"/>
      <c r="W211" s="279"/>
    </row>
    <row r="212" spans="1:23" ht="15.75" customHeight="1">
      <c r="A212" s="280">
        <v>205</v>
      </c>
      <c r="B212" s="278">
        <v>57.34</v>
      </c>
      <c r="C212" s="278">
        <v>34.159999999999997</v>
      </c>
      <c r="D212" s="278"/>
      <c r="E212" s="278"/>
      <c r="F212" s="278">
        <v>34.4</v>
      </c>
      <c r="G212" s="278">
        <v>20.5</v>
      </c>
      <c r="H212" s="278">
        <v>45.87</v>
      </c>
      <c r="I212" s="278">
        <v>27.33</v>
      </c>
      <c r="J212" s="278">
        <v>98.86</v>
      </c>
      <c r="K212" s="278">
        <v>59.02</v>
      </c>
      <c r="L212" s="279"/>
      <c r="M212" s="279"/>
      <c r="N212" s="279">
        <v>68.8</v>
      </c>
      <c r="O212" s="279">
        <v>41</v>
      </c>
      <c r="P212" s="279">
        <v>91.74</v>
      </c>
      <c r="Q212" s="279">
        <v>54.66</v>
      </c>
      <c r="R212" s="279"/>
      <c r="S212" s="279"/>
      <c r="T212" s="279"/>
      <c r="U212" s="279"/>
      <c r="V212" s="279"/>
      <c r="W212" s="279"/>
    </row>
    <row r="213" spans="1:23" ht="15.75" customHeight="1">
      <c r="A213" s="280">
        <v>206</v>
      </c>
      <c r="B213" s="278">
        <v>57.4</v>
      </c>
      <c r="C213" s="278">
        <v>34.200000000000003</v>
      </c>
      <c r="D213" s="278"/>
      <c r="E213" s="278"/>
      <c r="F213" s="278">
        <v>34.44</v>
      </c>
      <c r="G213" s="278">
        <v>20.52</v>
      </c>
      <c r="H213" s="278">
        <v>45.92</v>
      </c>
      <c r="I213" s="278">
        <v>27.36</v>
      </c>
      <c r="J213" s="278">
        <v>98.86</v>
      </c>
      <c r="K213" s="278">
        <v>59.02</v>
      </c>
      <c r="L213" s="279"/>
      <c r="M213" s="279"/>
      <c r="N213" s="279">
        <v>68.88</v>
      </c>
      <c r="O213" s="279">
        <v>41.04</v>
      </c>
      <c r="P213" s="279">
        <v>91.84</v>
      </c>
      <c r="Q213" s="279">
        <v>54.72</v>
      </c>
      <c r="R213" s="279"/>
      <c r="S213" s="279"/>
      <c r="T213" s="279"/>
      <c r="U213" s="279"/>
      <c r="V213" s="279"/>
      <c r="W213" s="279"/>
    </row>
    <row r="214" spans="1:23" ht="15.75" customHeight="1">
      <c r="A214" s="280">
        <v>207</v>
      </c>
      <c r="B214" s="278">
        <v>57.45</v>
      </c>
      <c r="C214" s="278">
        <v>34.229999999999997</v>
      </c>
      <c r="D214" s="278"/>
      <c r="E214" s="278"/>
      <c r="F214" s="278">
        <v>34.47</v>
      </c>
      <c r="G214" s="278">
        <v>20.54</v>
      </c>
      <c r="H214" s="278">
        <v>45.96</v>
      </c>
      <c r="I214" s="278">
        <v>27.38</v>
      </c>
      <c r="J214" s="278">
        <v>98.86</v>
      </c>
      <c r="K214" s="278">
        <v>59.02</v>
      </c>
      <c r="L214" s="279"/>
      <c r="M214" s="279"/>
      <c r="N214" s="279">
        <v>68.94</v>
      </c>
      <c r="O214" s="279">
        <v>41.08</v>
      </c>
      <c r="P214" s="279">
        <v>91.92</v>
      </c>
      <c r="Q214" s="279">
        <v>54.76</v>
      </c>
      <c r="R214" s="279"/>
      <c r="S214" s="279"/>
      <c r="T214" s="279"/>
      <c r="U214" s="279"/>
      <c r="V214" s="279"/>
      <c r="W214" s="279"/>
    </row>
    <row r="215" spans="1:23" ht="15.75" customHeight="1">
      <c r="A215" s="280">
        <v>208</v>
      </c>
      <c r="B215" s="278">
        <v>57.51</v>
      </c>
      <c r="C215" s="278">
        <v>34.26</v>
      </c>
      <c r="D215" s="278"/>
      <c r="E215" s="278"/>
      <c r="F215" s="278">
        <v>34.51</v>
      </c>
      <c r="G215" s="278">
        <v>20.56</v>
      </c>
      <c r="H215" s="278">
        <v>46.01</v>
      </c>
      <c r="I215" s="278">
        <v>27.41</v>
      </c>
      <c r="J215" s="278">
        <v>98.86</v>
      </c>
      <c r="K215" s="278">
        <v>59.02</v>
      </c>
      <c r="L215" s="279"/>
      <c r="M215" s="279"/>
      <c r="N215" s="279">
        <v>69.02</v>
      </c>
      <c r="O215" s="279">
        <v>41.12</v>
      </c>
      <c r="P215" s="279">
        <v>92.02</v>
      </c>
      <c r="Q215" s="279">
        <v>54.82</v>
      </c>
      <c r="R215" s="279"/>
      <c r="S215" s="279"/>
      <c r="T215" s="279"/>
      <c r="U215" s="279"/>
      <c r="V215" s="279"/>
      <c r="W215" s="279"/>
    </row>
    <row r="216" spans="1:23" ht="15.75" customHeight="1">
      <c r="A216" s="280">
        <v>209</v>
      </c>
      <c r="B216" s="278">
        <v>57.56</v>
      </c>
      <c r="C216" s="278">
        <v>34.299999999999997</v>
      </c>
      <c r="D216" s="278"/>
      <c r="E216" s="278"/>
      <c r="F216" s="278">
        <v>34.54</v>
      </c>
      <c r="G216" s="278">
        <v>20.58</v>
      </c>
      <c r="H216" s="278">
        <v>46.05</v>
      </c>
      <c r="I216" s="278">
        <v>27.44</v>
      </c>
      <c r="J216" s="278">
        <v>98.86</v>
      </c>
      <c r="K216" s="278">
        <v>59.02</v>
      </c>
      <c r="L216" s="279"/>
      <c r="M216" s="279"/>
      <c r="N216" s="279">
        <v>69.08</v>
      </c>
      <c r="O216" s="279">
        <v>41.16</v>
      </c>
      <c r="P216" s="279">
        <v>92.1</v>
      </c>
      <c r="Q216" s="279">
        <v>54.88</v>
      </c>
      <c r="R216" s="279"/>
      <c r="S216" s="279"/>
      <c r="T216" s="279"/>
      <c r="U216" s="279"/>
      <c r="V216" s="279"/>
      <c r="W216" s="279"/>
    </row>
    <row r="217" spans="1:23" ht="15.75" customHeight="1">
      <c r="A217" s="280">
        <v>210</v>
      </c>
      <c r="B217" s="278">
        <v>57.62</v>
      </c>
      <c r="C217" s="278">
        <v>34.33</v>
      </c>
      <c r="D217" s="278"/>
      <c r="E217" s="278"/>
      <c r="F217" s="278">
        <v>34.57</v>
      </c>
      <c r="G217" s="278">
        <v>20.6</v>
      </c>
      <c r="H217" s="278">
        <v>46.1</v>
      </c>
      <c r="I217" s="278">
        <v>27.46</v>
      </c>
      <c r="J217" s="278">
        <v>98.86</v>
      </c>
      <c r="K217" s="278">
        <v>59.02</v>
      </c>
      <c r="L217" s="279"/>
      <c r="M217" s="279"/>
      <c r="N217" s="279">
        <v>69.14</v>
      </c>
      <c r="O217" s="279">
        <v>41.2</v>
      </c>
      <c r="P217" s="279">
        <v>92.2</v>
      </c>
      <c r="Q217" s="279">
        <v>54.92</v>
      </c>
      <c r="R217" s="279"/>
      <c r="S217" s="279"/>
      <c r="T217" s="279"/>
      <c r="U217" s="279"/>
      <c r="V217" s="279"/>
      <c r="W217" s="279"/>
    </row>
    <row r="218" spans="1:23" ht="15.75" customHeight="1">
      <c r="A218" s="280">
        <v>211</v>
      </c>
      <c r="B218" s="278">
        <v>57.68</v>
      </c>
      <c r="C218" s="278">
        <v>34.36</v>
      </c>
      <c r="D218" s="278"/>
      <c r="E218" s="278"/>
      <c r="F218" s="278">
        <v>34.61</v>
      </c>
      <c r="G218" s="278">
        <v>20.62</v>
      </c>
      <c r="H218" s="278">
        <v>46.14</v>
      </c>
      <c r="I218" s="278">
        <v>27.49</v>
      </c>
      <c r="J218" s="278">
        <v>98.86</v>
      </c>
      <c r="K218" s="278">
        <v>59.02</v>
      </c>
      <c r="L218" s="279"/>
      <c r="M218" s="279"/>
      <c r="N218" s="279">
        <v>69.22</v>
      </c>
      <c r="O218" s="279">
        <v>41.24</v>
      </c>
      <c r="P218" s="279">
        <v>92.28</v>
      </c>
      <c r="Q218" s="279">
        <v>54.98</v>
      </c>
      <c r="R218" s="279"/>
      <c r="S218" s="279"/>
      <c r="T218" s="279"/>
      <c r="U218" s="279"/>
      <c r="V218" s="279"/>
      <c r="W218" s="279"/>
    </row>
    <row r="219" spans="1:23" ht="15.75" customHeight="1">
      <c r="A219" s="280">
        <v>212</v>
      </c>
      <c r="B219" s="278">
        <v>57.73</v>
      </c>
      <c r="C219" s="278">
        <v>34.4</v>
      </c>
      <c r="D219" s="278"/>
      <c r="E219" s="278"/>
      <c r="F219" s="278">
        <v>34.64</v>
      </c>
      <c r="G219" s="278">
        <v>20.64</v>
      </c>
      <c r="H219" s="278">
        <v>46.18</v>
      </c>
      <c r="I219" s="278">
        <v>27.52</v>
      </c>
      <c r="J219" s="278">
        <v>98.86</v>
      </c>
      <c r="K219" s="278">
        <v>59.02</v>
      </c>
      <c r="L219" s="279"/>
      <c r="M219" s="279"/>
      <c r="N219" s="279">
        <v>69.28</v>
      </c>
      <c r="O219" s="279">
        <v>41.28</v>
      </c>
      <c r="P219" s="279">
        <v>92.36</v>
      </c>
      <c r="Q219" s="279">
        <v>55.04</v>
      </c>
      <c r="R219" s="279"/>
      <c r="S219" s="279"/>
      <c r="T219" s="279"/>
      <c r="U219" s="279"/>
      <c r="V219" s="279"/>
      <c r="W219" s="279"/>
    </row>
    <row r="220" spans="1:23" ht="15.75" customHeight="1">
      <c r="A220" s="280">
        <v>213</v>
      </c>
      <c r="B220" s="278">
        <v>57.79</v>
      </c>
      <c r="C220" s="278">
        <v>34.43</v>
      </c>
      <c r="D220" s="278"/>
      <c r="E220" s="278"/>
      <c r="F220" s="278">
        <v>34.67</v>
      </c>
      <c r="G220" s="278">
        <v>20.66</v>
      </c>
      <c r="H220" s="278">
        <v>46.23</v>
      </c>
      <c r="I220" s="278">
        <v>27.54</v>
      </c>
      <c r="J220" s="278">
        <v>98.86</v>
      </c>
      <c r="K220" s="278">
        <v>59.02</v>
      </c>
      <c r="L220" s="279"/>
      <c r="M220" s="279"/>
      <c r="N220" s="279">
        <v>69.34</v>
      </c>
      <c r="O220" s="279">
        <v>41.32</v>
      </c>
      <c r="P220" s="279">
        <v>92.46</v>
      </c>
      <c r="Q220" s="279">
        <v>55.08</v>
      </c>
      <c r="R220" s="279"/>
      <c r="S220" s="279"/>
      <c r="T220" s="279"/>
      <c r="U220" s="279"/>
      <c r="V220" s="279"/>
      <c r="W220" s="279"/>
    </row>
    <row r="221" spans="1:23" ht="15.75" customHeight="1">
      <c r="A221" s="280">
        <v>214</v>
      </c>
      <c r="B221" s="278">
        <v>57.85</v>
      </c>
      <c r="C221" s="278">
        <v>34.46</v>
      </c>
      <c r="D221" s="278"/>
      <c r="E221" s="278"/>
      <c r="F221" s="278">
        <v>34.71</v>
      </c>
      <c r="G221" s="278">
        <v>20.68</v>
      </c>
      <c r="H221" s="278">
        <v>46.28</v>
      </c>
      <c r="I221" s="278">
        <v>27.57</v>
      </c>
      <c r="J221" s="278">
        <v>98.86</v>
      </c>
      <c r="K221" s="278">
        <v>59.02</v>
      </c>
      <c r="L221" s="279"/>
      <c r="M221" s="279"/>
      <c r="N221" s="279">
        <v>69.42</v>
      </c>
      <c r="O221" s="279">
        <v>41.36</v>
      </c>
      <c r="P221" s="279">
        <v>92.56</v>
      </c>
      <c r="Q221" s="279">
        <v>55.14</v>
      </c>
      <c r="R221" s="279"/>
      <c r="S221" s="279"/>
      <c r="T221" s="279"/>
      <c r="U221" s="279"/>
      <c r="V221" s="279"/>
      <c r="W221" s="279"/>
    </row>
    <row r="222" spans="1:23" ht="15.75" customHeight="1">
      <c r="A222" s="280">
        <v>215</v>
      </c>
      <c r="B222" s="278">
        <v>57.9</v>
      </c>
      <c r="C222" s="278">
        <v>34.5</v>
      </c>
      <c r="D222" s="278"/>
      <c r="E222" s="278"/>
      <c r="F222" s="278">
        <v>34.74</v>
      </c>
      <c r="G222" s="278">
        <v>20.7</v>
      </c>
      <c r="H222" s="278">
        <v>46.32</v>
      </c>
      <c r="I222" s="278">
        <v>27.6</v>
      </c>
      <c r="J222" s="278">
        <v>98.86</v>
      </c>
      <c r="K222" s="278">
        <v>59.02</v>
      </c>
      <c r="L222" s="279"/>
      <c r="M222" s="279"/>
      <c r="N222" s="279">
        <v>69.48</v>
      </c>
      <c r="O222" s="279">
        <v>41.4</v>
      </c>
      <c r="P222" s="279">
        <v>92.64</v>
      </c>
      <c r="Q222" s="279">
        <v>55.2</v>
      </c>
      <c r="R222" s="279"/>
      <c r="S222" s="279"/>
      <c r="T222" s="279"/>
      <c r="U222" s="279"/>
      <c r="V222" s="279"/>
      <c r="W222" s="279"/>
    </row>
    <row r="223" spans="1:23" ht="15.75" customHeight="1">
      <c r="A223" s="280">
        <v>216</v>
      </c>
      <c r="B223" s="278">
        <v>57.96</v>
      </c>
      <c r="C223" s="278">
        <v>34.53</v>
      </c>
      <c r="D223" s="278"/>
      <c r="E223" s="278"/>
      <c r="F223" s="278">
        <v>34.78</v>
      </c>
      <c r="G223" s="278">
        <v>20.72</v>
      </c>
      <c r="H223" s="278">
        <v>46.37</v>
      </c>
      <c r="I223" s="278">
        <v>27.62</v>
      </c>
      <c r="J223" s="278">
        <v>98.86</v>
      </c>
      <c r="K223" s="278">
        <v>59.02</v>
      </c>
      <c r="L223" s="279"/>
      <c r="M223" s="279"/>
      <c r="N223" s="279">
        <v>69.56</v>
      </c>
      <c r="O223" s="279">
        <v>41.44</v>
      </c>
      <c r="P223" s="279">
        <v>92.74</v>
      </c>
      <c r="Q223" s="279">
        <v>55.24</v>
      </c>
      <c r="R223" s="279"/>
      <c r="S223" s="279"/>
      <c r="T223" s="279"/>
      <c r="U223" s="279"/>
      <c r="V223" s="279"/>
      <c r="W223" s="279"/>
    </row>
    <row r="224" spans="1:23" ht="15.75" customHeight="1">
      <c r="A224" s="280">
        <v>217</v>
      </c>
      <c r="B224" s="278">
        <v>58.02</v>
      </c>
      <c r="C224" s="278">
        <v>34.56</v>
      </c>
      <c r="D224" s="278"/>
      <c r="E224" s="278"/>
      <c r="F224" s="278">
        <v>34.81</v>
      </c>
      <c r="G224" s="278">
        <v>20.74</v>
      </c>
      <c r="H224" s="278">
        <v>46.42</v>
      </c>
      <c r="I224" s="278">
        <v>27.65</v>
      </c>
      <c r="J224" s="278">
        <v>98.86</v>
      </c>
      <c r="K224" s="278">
        <v>59.02</v>
      </c>
      <c r="L224" s="279"/>
      <c r="M224" s="279"/>
      <c r="N224" s="279">
        <v>69.62</v>
      </c>
      <c r="O224" s="279">
        <v>41.48</v>
      </c>
      <c r="P224" s="279">
        <v>92.84</v>
      </c>
      <c r="Q224" s="279">
        <v>55.3</v>
      </c>
      <c r="R224" s="279"/>
      <c r="S224" s="279"/>
      <c r="T224" s="279"/>
      <c r="U224" s="279"/>
      <c r="V224" s="279"/>
      <c r="W224" s="279"/>
    </row>
    <row r="225" spans="1:23" ht="15.75" customHeight="1">
      <c r="A225" s="280">
        <v>218</v>
      </c>
      <c r="B225" s="278">
        <v>58.07</v>
      </c>
      <c r="C225" s="278">
        <v>34.6</v>
      </c>
      <c r="D225" s="278"/>
      <c r="E225" s="278"/>
      <c r="F225" s="278">
        <v>34.840000000000003</v>
      </c>
      <c r="G225" s="278">
        <v>20.76</v>
      </c>
      <c r="H225" s="278">
        <v>46.46</v>
      </c>
      <c r="I225" s="278">
        <v>27.68</v>
      </c>
      <c r="J225" s="278">
        <v>98.86</v>
      </c>
      <c r="K225" s="278">
        <v>59.02</v>
      </c>
      <c r="L225" s="279"/>
      <c r="M225" s="279"/>
      <c r="N225" s="279">
        <v>69.680000000000007</v>
      </c>
      <c r="O225" s="279">
        <v>41.52</v>
      </c>
      <c r="P225" s="279">
        <v>92.92</v>
      </c>
      <c r="Q225" s="279">
        <v>55.36</v>
      </c>
      <c r="R225" s="279"/>
      <c r="S225" s="279"/>
      <c r="T225" s="279"/>
      <c r="U225" s="279"/>
      <c r="V225" s="279"/>
      <c r="W225" s="279"/>
    </row>
    <row r="226" spans="1:23" ht="15.75" customHeight="1">
      <c r="A226" s="280">
        <v>219</v>
      </c>
      <c r="B226" s="278">
        <v>58.13</v>
      </c>
      <c r="C226" s="278">
        <v>34.630000000000003</v>
      </c>
      <c r="D226" s="278"/>
      <c r="E226" s="278"/>
      <c r="F226" s="278">
        <v>34.880000000000003</v>
      </c>
      <c r="G226" s="278">
        <v>20.78</v>
      </c>
      <c r="H226" s="278">
        <v>46.5</v>
      </c>
      <c r="I226" s="278">
        <v>27.7</v>
      </c>
      <c r="J226" s="278">
        <v>98.86</v>
      </c>
      <c r="K226" s="278">
        <v>59.02</v>
      </c>
      <c r="L226" s="279"/>
      <c r="M226" s="279"/>
      <c r="N226" s="279">
        <v>69.760000000000005</v>
      </c>
      <c r="O226" s="279">
        <v>41.56</v>
      </c>
      <c r="P226" s="279">
        <v>93</v>
      </c>
      <c r="Q226" s="279">
        <v>55.4</v>
      </c>
      <c r="R226" s="279"/>
      <c r="S226" s="279"/>
      <c r="T226" s="279"/>
      <c r="U226" s="279"/>
      <c r="V226" s="279"/>
      <c r="W226" s="279"/>
    </row>
    <row r="227" spans="1:23" ht="15.75" customHeight="1">
      <c r="A227" s="280">
        <v>220</v>
      </c>
      <c r="B227" s="278">
        <v>58.19</v>
      </c>
      <c r="C227" s="278">
        <v>34.659999999999997</v>
      </c>
      <c r="D227" s="278"/>
      <c r="E227" s="278"/>
      <c r="F227" s="278">
        <v>34.909999999999997</v>
      </c>
      <c r="G227" s="278">
        <v>20.8</v>
      </c>
      <c r="H227" s="278">
        <v>46.55</v>
      </c>
      <c r="I227" s="278">
        <v>27.73</v>
      </c>
      <c r="J227" s="278">
        <v>98.86</v>
      </c>
      <c r="K227" s="278">
        <v>59.02</v>
      </c>
      <c r="L227" s="279"/>
      <c r="M227" s="279"/>
      <c r="N227" s="279">
        <v>69.819999999999993</v>
      </c>
      <c r="O227" s="279">
        <v>41.6</v>
      </c>
      <c r="P227" s="279">
        <v>93.1</v>
      </c>
      <c r="Q227" s="279">
        <v>55.46</v>
      </c>
      <c r="R227" s="279"/>
      <c r="S227" s="279"/>
      <c r="T227" s="279"/>
      <c r="U227" s="279"/>
      <c r="V227" s="279"/>
      <c r="W227" s="279"/>
    </row>
    <row r="228" spans="1:23" ht="15.75" customHeight="1">
      <c r="A228" s="280">
        <v>221</v>
      </c>
      <c r="B228" s="278">
        <v>58.24</v>
      </c>
      <c r="C228" s="278">
        <v>34.69</v>
      </c>
      <c r="D228" s="278"/>
      <c r="E228" s="278"/>
      <c r="F228" s="278">
        <v>34.94</v>
      </c>
      <c r="G228" s="278">
        <v>20.81</v>
      </c>
      <c r="H228" s="278">
        <v>46.59</v>
      </c>
      <c r="I228" s="278">
        <v>27.75</v>
      </c>
      <c r="J228" s="278">
        <v>98.86</v>
      </c>
      <c r="K228" s="278">
        <v>59.02</v>
      </c>
      <c r="L228" s="279"/>
      <c r="M228" s="279"/>
      <c r="N228" s="279">
        <v>69.88</v>
      </c>
      <c r="O228" s="279">
        <v>41.62</v>
      </c>
      <c r="P228" s="279">
        <v>93.18</v>
      </c>
      <c r="Q228" s="279">
        <v>55.5</v>
      </c>
      <c r="R228" s="279"/>
      <c r="S228" s="279"/>
      <c r="T228" s="279"/>
      <c r="U228" s="279"/>
      <c r="V228" s="279"/>
      <c r="W228" s="279"/>
    </row>
    <row r="229" spans="1:23" ht="15.75" customHeight="1">
      <c r="A229" s="280">
        <v>222</v>
      </c>
      <c r="B229" s="278">
        <v>58.3</v>
      </c>
      <c r="C229" s="278">
        <v>34.729999999999997</v>
      </c>
      <c r="D229" s="278"/>
      <c r="E229" s="278"/>
      <c r="F229" s="278">
        <v>34.979999999999997</v>
      </c>
      <c r="G229" s="278">
        <v>20.84</v>
      </c>
      <c r="H229" s="278">
        <v>46.64</v>
      </c>
      <c r="I229" s="278">
        <v>27.78</v>
      </c>
      <c r="J229" s="278">
        <v>98.86</v>
      </c>
      <c r="K229" s="278">
        <v>59.02</v>
      </c>
      <c r="L229" s="279"/>
      <c r="M229" s="279"/>
      <c r="N229" s="279">
        <v>69.959999999999994</v>
      </c>
      <c r="O229" s="279">
        <v>41.68</v>
      </c>
      <c r="P229" s="279">
        <v>93.28</v>
      </c>
      <c r="Q229" s="279">
        <v>55.56</v>
      </c>
      <c r="R229" s="279"/>
      <c r="S229" s="279"/>
      <c r="T229" s="279"/>
      <c r="U229" s="279"/>
      <c r="V229" s="279"/>
      <c r="W229" s="279"/>
    </row>
    <row r="230" spans="1:23" ht="15.75" customHeight="1">
      <c r="A230" s="280">
        <v>223</v>
      </c>
      <c r="B230" s="278">
        <v>58.35</v>
      </c>
      <c r="C230" s="278">
        <v>34.76</v>
      </c>
      <c r="D230" s="278"/>
      <c r="E230" s="278"/>
      <c r="F230" s="278">
        <v>35.01</v>
      </c>
      <c r="G230" s="278">
        <v>20.86</v>
      </c>
      <c r="H230" s="278">
        <v>46.68</v>
      </c>
      <c r="I230" s="278">
        <v>27.81</v>
      </c>
      <c r="J230" s="278">
        <v>98.86</v>
      </c>
      <c r="K230" s="278">
        <v>59.02</v>
      </c>
      <c r="L230" s="279"/>
      <c r="M230" s="279"/>
      <c r="N230" s="279">
        <v>70.02</v>
      </c>
      <c r="O230" s="279">
        <v>41.72</v>
      </c>
      <c r="P230" s="279">
        <v>93.36</v>
      </c>
      <c r="Q230" s="279">
        <v>55.62</v>
      </c>
      <c r="R230" s="279"/>
      <c r="S230" s="279"/>
      <c r="T230" s="279"/>
      <c r="U230" s="279"/>
      <c r="V230" s="279"/>
      <c r="W230" s="279"/>
    </row>
    <row r="231" spans="1:23" ht="15.75" customHeight="1">
      <c r="A231" s="280">
        <v>224</v>
      </c>
      <c r="B231" s="278">
        <v>58.41</v>
      </c>
      <c r="C231" s="278">
        <v>34.79</v>
      </c>
      <c r="D231" s="278"/>
      <c r="E231" s="278"/>
      <c r="F231" s="278">
        <v>35.049999999999997</v>
      </c>
      <c r="G231" s="278">
        <v>20.87</v>
      </c>
      <c r="H231" s="278">
        <v>46.73</v>
      </c>
      <c r="I231" s="278">
        <v>27.83</v>
      </c>
      <c r="J231" s="278">
        <v>98.86</v>
      </c>
      <c r="K231" s="278">
        <v>59.02</v>
      </c>
      <c r="L231" s="279"/>
      <c r="M231" s="279"/>
      <c r="N231" s="279">
        <v>70.099999999999994</v>
      </c>
      <c r="O231" s="279">
        <v>41.74</v>
      </c>
      <c r="P231" s="279">
        <v>93.46</v>
      </c>
      <c r="Q231" s="279">
        <v>55.66</v>
      </c>
      <c r="R231" s="279"/>
      <c r="S231" s="279"/>
      <c r="T231" s="279"/>
      <c r="U231" s="279"/>
      <c r="V231" s="279"/>
      <c r="W231" s="279"/>
    </row>
    <row r="232" spans="1:23" ht="15.75" customHeight="1">
      <c r="A232" s="280">
        <v>225</v>
      </c>
      <c r="B232" s="278">
        <v>58.47</v>
      </c>
      <c r="C232" s="278">
        <v>34.83</v>
      </c>
      <c r="D232" s="278"/>
      <c r="E232" s="278"/>
      <c r="F232" s="278">
        <v>35.08</v>
      </c>
      <c r="G232" s="278">
        <v>20.9</v>
      </c>
      <c r="H232" s="278">
        <v>46.78</v>
      </c>
      <c r="I232" s="278">
        <v>27.86</v>
      </c>
      <c r="J232" s="278">
        <v>98.86</v>
      </c>
      <c r="K232" s="278">
        <v>59.02</v>
      </c>
      <c r="L232" s="279"/>
      <c r="M232" s="279"/>
      <c r="N232" s="279">
        <v>70.16</v>
      </c>
      <c r="O232" s="279">
        <v>41.8</v>
      </c>
      <c r="P232" s="279">
        <v>93.56</v>
      </c>
      <c r="Q232" s="279">
        <v>55.72</v>
      </c>
      <c r="R232" s="279"/>
      <c r="S232" s="279"/>
      <c r="T232" s="279"/>
      <c r="U232" s="279"/>
      <c r="V232" s="279"/>
      <c r="W232" s="279"/>
    </row>
    <row r="233" spans="1:23" ht="15.75" customHeight="1">
      <c r="A233" s="280">
        <v>226</v>
      </c>
      <c r="B233" s="278">
        <v>58.52</v>
      </c>
      <c r="C233" s="278">
        <v>34.86</v>
      </c>
      <c r="D233" s="278"/>
      <c r="E233" s="278"/>
      <c r="F233" s="278">
        <v>35.11</v>
      </c>
      <c r="G233" s="278">
        <v>20.92</v>
      </c>
      <c r="H233" s="278">
        <v>46.82</v>
      </c>
      <c r="I233" s="278">
        <v>27.89</v>
      </c>
      <c r="J233" s="278">
        <v>98.86</v>
      </c>
      <c r="K233" s="278">
        <v>59.02</v>
      </c>
      <c r="L233" s="279"/>
      <c r="M233" s="279"/>
      <c r="N233" s="279">
        <v>70.22</v>
      </c>
      <c r="O233" s="279">
        <v>41.84</v>
      </c>
      <c r="P233" s="279">
        <v>93.64</v>
      </c>
      <c r="Q233" s="279">
        <v>55.78</v>
      </c>
      <c r="R233" s="279"/>
      <c r="S233" s="279"/>
      <c r="T233" s="279"/>
      <c r="U233" s="279"/>
      <c r="V233" s="279"/>
      <c r="W233" s="279"/>
    </row>
    <row r="234" spans="1:23" ht="15.75" customHeight="1">
      <c r="A234" s="280">
        <v>227</v>
      </c>
      <c r="B234" s="278">
        <v>58.58</v>
      </c>
      <c r="C234" s="278">
        <v>34.89</v>
      </c>
      <c r="D234" s="278"/>
      <c r="E234" s="278"/>
      <c r="F234" s="278">
        <v>35.15</v>
      </c>
      <c r="G234" s="278">
        <v>20.93</v>
      </c>
      <c r="H234" s="278">
        <v>46.86</v>
      </c>
      <c r="I234" s="278">
        <v>27.91</v>
      </c>
      <c r="J234" s="278">
        <v>98.86</v>
      </c>
      <c r="K234" s="278">
        <v>59.02</v>
      </c>
      <c r="L234" s="279"/>
      <c r="M234" s="279"/>
      <c r="N234" s="279">
        <v>70.3</v>
      </c>
      <c r="O234" s="279">
        <v>41.86</v>
      </c>
      <c r="P234" s="279">
        <v>93.72</v>
      </c>
      <c r="Q234" s="279">
        <v>55.82</v>
      </c>
      <c r="R234" s="279"/>
      <c r="S234" s="279"/>
      <c r="T234" s="279"/>
      <c r="U234" s="279"/>
      <c r="V234" s="279"/>
      <c r="W234" s="279"/>
    </row>
    <row r="235" spans="1:23" ht="15.75" customHeight="1">
      <c r="A235" s="280">
        <v>228</v>
      </c>
      <c r="B235" s="278">
        <v>58.64</v>
      </c>
      <c r="C235" s="278">
        <v>34.93</v>
      </c>
      <c r="D235" s="278"/>
      <c r="E235" s="278"/>
      <c r="F235" s="278">
        <v>35.18</v>
      </c>
      <c r="G235" s="278">
        <v>20.96</v>
      </c>
      <c r="H235" s="278">
        <v>46.91</v>
      </c>
      <c r="I235" s="278">
        <v>27.94</v>
      </c>
      <c r="J235" s="278">
        <v>98.86</v>
      </c>
      <c r="K235" s="278">
        <v>59.02</v>
      </c>
      <c r="L235" s="279"/>
      <c r="M235" s="279"/>
      <c r="N235" s="279">
        <v>70.36</v>
      </c>
      <c r="O235" s="279">
        <v>41.92</v>
      </c>
      <c r="P235" s="279">
        <v>93.82</v>
      </c>
      <c r="Q235" s="279">
        <v>55.88</v>
      </c>
      <c r="R235" s="279"/>
      <c r="S235" s="279"/>
      <c r="T235" s="279"/>
      <c r="U235" s="279"/>
      <c r="V235" s="279"/>
      <c r="W235" s="279"/>
    </row>
    <row r="236" spans="1:23" ht="15.75" customHeight="1">
      <c r="A236" s="280">
        <v>229</v>
      </c>
      <c r="B236" s="278">
        <v>58.69</v>
      </c>
      <c r="C236" s="278">
        <v>34.96</v>
      </c>
      <c r="D236" s="278"/>
      <c r="E236" s="278"/>
      <c r="F236" s="278">
        <v>35.21</v>
      </c>
      <c r="G236" s="278">
        <v>20.98</v>
      </c>
      <c r="H236" s="278">
        <v>46.95</v>
      </c>
      <c r="I236" s="278">
        <v>27.97</v>
      </c>
      <c r="J236" s="278">
        <v>98.86</v>
      </c>
      <c r="K236" s="278">
        <v>59.02</v>
      </c>
      <c r="L236" s="279"/>
      <c r="M236" s="279"/>
      <c r="N236" s="279">
        <v>70.42</v>
      </c>
      <c r="O236" s="279">
        <v>41.96</v>
      </c>
      <c r="P236" s="279">
        <v>93.9</v>
      </c>
      <c r="Q236" s="279">
        <v>55.94</v>
      </c>
      <c r="R236" s="279"/>
      <c r="S236" s="279"/>
      <c r="T236" s="279"/>
      <c r="U236" s="279"/>
      <c r="V236" s="279"/>
      <c r="W236" s="279"/>
    </row>
    <row r="237" spans="1:23" ht="15.75" customHeight="1">
      <c r="A237" s="280">
        <v>230</v>
      </c>
      <c r="B237" s="278">
        <v>58.75</v>
      </c>
      <c r="C237" s="278">
        <v>34.99</v>
      </c>
      <c r="D237" s="278"/>
      <c r="E237" s="278"/>
      <c r="F237" s="278">
        <v>35.25</v>
      </c>
      <c r="G237" s="278">
        <v>20.99</v>
      </c>
      <c r="H237" s="278">
        <v>47</v>
      </c>
      <c r="I237" s="278">
        <v>27.99</v>
      </c>
      <c r="J237" s="278">
        <v>98.86</v>
      </c>
      <c r="K237" s="278">
        <v>59.02</v>
      </c>
      <c r="L237" s="279"/>
      <c r="M237" s="279"/>
      <c r="N237" s="279">
        <v>70.5</v>
      </c>
      <c r="O237" s="279">
        <v>41.98</v>
      </c>
      <c r="P237" s="279">
        <v>94</v>
      </c>
      <c r="Q237" s="279">
        <v>55.98</v>
      </c>
      <c r="R237" s="279"/>
      <c r="S237" s="279"/>
      <c r="T237" s="279"/>
      <c r="U237" s="279"/>
      <c r="V237" s="279"/>
      <c r="W237" s="279"/>
    </row>
    <row r="238" spans="1:23" ht="15.75" customHeight="1">
      <c r="A238" s="280">
        <v>231</v>
      </c>
      <c r="B238" s="278">
        <v>58.81</v>
      </c>
      <c r="C238" s="278">
        <v>35.03</v>
      </c>
      <c r="D238" s="278"/>
      <c r="E238" s="278"/>
      <c r="F238" s="278">
        <v>35.29</v>
      </c>
      <c r="G238" s="278">
        <v>21.02</v>
      </c>
      <c r="H238" s="278">
        <v>47.05</v>
      </c>
      <c r="I238" s="278">
        <v>28.02</v>
      </c>
      <c r="J238" s="278">
        <v>98.86</v>
      </c>
      <c r="K238" s="278">
        <v>59.02</v>
      </c>
      <c r="L238" s="279"/>
      <c r="M238" s="279"/>
      <c r="N238" s="279">
        <v>70.58</v>
      </c>
      <c r="O238" s="279">
        <v>42.04</v>
      </c>
      <c r="P238" s="279">
        <v>94.1</v>
      </c>
      <c r="Q238" s="279">
        <v>56.04</v>
      </c>
      <c r="R238" s="279"/>
      <c r="S238" s="279"/>
      <c r="T238" s="279"/>
      <c r="U238" s="279"/>
      <c r="V238" s="279"/>
      <c r="W238" s="279"/>
    </row>
    <row r="239" spans="1:23" ht="15.75" customHeight="1">
      <c r="A239" s="280">
        <v>232</v>
      </c>
      <c r="B239" s="278">
        <v>58.86</v>
      </c>
      <c r="C239" s="278">
        <v>35.06</v>
      </c>
      <c r="D239" s="278"/>
      <c r="E239" s="278"/>
      <c r="F239" s="278">
        <v>35.32</v>
      </c>
      <c r="G239" s="278">
        <v>21.04</v>
      </c>
      <c r="H239" s="278">
        <v>47.09</v>
      </c>
      <c r="I239" s="278">
        <v>28.05</v>
      </c>
      <c r="J239" s="278">
        <v>98.86</v>
      </c>
      <c r="K239" s="278">
        <v>59.02</v>
      </c>
      <c r="L239" s="279"/>
      <c r="M239" s="279"/>
      <c r="N239" s="279">
        <v>70.64</v>
      </c>
      <c r="O239" s="279">
        <v>42.08</v>
      </c>
      <c r="P239" s="279">
        <v>94.18</v>
      </c>
      <c r="Q239" s="279">
        <v>56.1</v>
      </c>
      <c r="R239" s="279"/>
      <c r="S239" s="279"/>
      <c r="T239" s="279"/>
      <c r="U239" s="279"/>
      <c r="V239" s="279"/>
      <c r="W239" s="279"/>
    </row>
    <row r="240" spans="1:23" ht="15.75" customHeight="1">
      <c r="A240" s="280">
        <v>233</v>
      </c>
      <c r="B240" s="278">
        <v>58.92</v>
      </c>
      <c r="C240" s="278">
        <v>35.090000000000003</v>
      </c>
      <c r="D240" s="278"/>
      <c r="E240" s="278"/>
      <c r="F240" s="278">
        <v>35.35</v>
      </c>
      <c r="G240" s="278">
        <v>21.05</v>
      </c>
      <c r="H240" s="278">
        <v>47.14</v>
      </c>
      <c r="I240" s="278">
        <v>28.07</v>
      </c>
      <c r="J240" s="278">
        <v>98.86</v>
      </c>
      <c r="K240" s="278">
        <v>59.02</v>
      </c>
      <c r="L240" s="279"/>
      <c r="M240" s="279"/>
      <c r="N240" s="279">
        <v>70.7</v>
      </c>
      <c r="O240" s="279">
        <v>42.1</v>
      </c>
      <c r="P240" s="279">
        <v>94.28</v>
      </c>
      <c r="Q240" s="279">
        <v>56.14</v>
      </c>
      <c r="R240" s="279"/>
      <c r="S240" s="279"/>
      <c r="T240" s="279"/>
      <c r="U240" s="279"/>
      <c r="V240" s="279"/>
      <c r="W240" s="279"/>
    </row>
    <row r="241" spans="1:23" ht="15.75" customHeight="1">
      <c r="A241" s="280">
        <v>234</v>
      </c>
      <c r="B241" s="278">
        <v>58.97</v>
      </c>
      <c r="C241" s="278">
        <v>35.130000000000003</v>
      </c>
      <c r="D241" s="278"/>
      <c r="E241" s="278"/>
      <c r="F241" s="278">
        <v>35.380000000000003</v>
      </c>
      <c r="G241" s="278">
        <v>21.08</v>
      </c>
      <c r="H241" s="278">
        <v>47.18</v>
      </c>
      <c r="I241" s="278">
        <v>28.1</v>
      </c>
      <c r="J241" s="278">
        <v>98.86</v>
      </c>
      <c r="K241" s="278">
        <v>59.02</v>
      </c>
      <c r="L241" s="279"/>
      <c r="M241" s="279"/>
      <c r="N241" s="279">
        <v>70.760000000000005</v>
      </c>
      <c r="O241" s="279">
        <v>42.16</v>
      </c>
      <c r="P241" s="279">
        <v>94.36</v>
      </c>
      <c r="Q241" s="279">
        <v>56.2</v>
      </c>
      <c r="R241" s="279"/>
      <c r="S241" s="279"/>
      <c r="T241" s="279"/>
      <c r="U241" s="279"/>
      <c r="V241" s="279"/>
      <c r="W241" s="279"/>
    </row>
    <row r="242" spans="1:23" ht="15.75" customHeight="1">
      <c r="A242" s="280">
        <v>235</v>
      </c>
      <c r="B242" s="278">
        <v>59.03</v>
      </c>
      <c r="C242" s="278">
        <v>35.159999999999997</v>
      </c>
      <c r="D242" s="278"/>
      <c r="E242" s="278"/>
      <c r="F242" s="278">
        <v>35.42</v>
      </c>
      <c r="G242" s="278">
        <v>21.1</v>
      </c>
      <c r="H242" s="278">
        <v>47.22</v>
      </c>
      <c r="I242" s="278">
        <v>28.13</v>
      </c>
      <c r="J242" s="278">
        <v>98.86</v>
      </c>
      <c r="K242" s="278">
        <v>59.02</v>
      </c>
      <c r="L242" s="279"/>
      <c r="M242" s="279"/>
      <c r="N242" s="279">
        <v>70.84</v>
      </c>
      <c r="O242" s="279">
        <v>42.2</v>
      </c>
      <c r="P242" s="279">
        <v>94.44</v>
      </c>
      <c r="Q242" s="279">
        <v>56.26</v>
      </c>
      <c r="R242" s="279"/>
      <c r="S242" s="279"/>
      <c r="T242" s="279"/>
      <c r="U242" s="279"/>
      <c r="V242" s="279"/>
      <c r="W242" s="279"/>
    </row>
    <row r="243" spans="1:23" ht="15.75" customHeight="1">
      <c r="A243" s="280">
        <v>236</v>
      </c>
      <c r="B243" s="278">
        <v>59.09</v>
      </c>
      <c r="C243" s="278">
        <v>35.19</v>
      </c>
      <c r="D243" s="278"/>
      <c r="E243" s="278"/>
      <c r="F243" s="278">
        <v>35.450000000000003</v>
      </c>
      <c r="G243" s="278">
        <v>21.11</v>
      </c>
      <c r="H243" s="278">
        <v>47.27</v>
      </c>
      <c r="I243" s="278">
        <v>28.15</v>
      </c>
      <c r="J243" s="278">
        <v>98.86</v>
      </c>
      <c r="K243" s="278">
        <v>59.02</v>
      </c>
      <c r="L243" s="279"/>
      <c r="M243" s="279"/>
      <c r="N243" s="279">
        <v>70.900000000000006</v>
      </c>
      <c r="O243" s="279">
        <v>42.22</v>
      </c>
      <c r="P243" s="279">
        <v>94.54</v>
      </c>
      <c r="Q243" s="279">
        <v>56.3</v>
      </c>
      <c r="R243" s="279"/>
      <c r="S243" s="279"/>
      <c r="T243" s="279"/>
      <c r="U243" s="279"/>
      <c r="V243" s="279"/>
      <c r="W243" s="279"/>
    </row>
    <row r="244" spans="1:23" ht="15.75" customHeight="1">
      <c r="A244" s="280">
        <v>237</v>
      </c>
      <c r="B244" s="278">
        <v>59.14</v>
      </c>
      <c r="C244" s="278">
        <v>35.229999999999997</v>
      </c>
      <c r="D244" s="278"/>
      <c r="E244" s="278"/>
      <c r="F244" s="278">
        <v>35.479999999999997</v>
      </c>
      <c r="G244" s="278">
        <v>21.14</v>
      </c>
      <c r="H244" s="278">
        <v>47.31</v>
      </c>
      <c r="I244" s="278">
        <v>28.18</v>
      </c>
      <c r="J244" s="278">
        <v>98.86</v>
      </c>
      <c r="K244" s="278">
        <v>59.02</v>
      </c>
      <c r="L244" s="279"/>
      <c r="M244" s="279"/>
      <c r="N244" s="279">
        <v>70.959999999999994</v>
      </c>
      <c r="O244" s="279">
        <v>42.28</v>
      </c>
      <c r="P244" s="279">
        <v>94.62</v>
      </c>
      <c r="Q244" s="279">
        <v>56.36</v>
      </c>
      <c r="R244" s="279"/>
      <c r="S244" s="279"/>
      <c r="T244" s="279"/>
      <c r="U244" s="279"/>
      <c r="V244" s="279"/>
      <c r="W244" s="279"/>
    </row>
    <row r="245" spans="1:23" ht="15.75" customHeight="1">
      <c r="A245" s="280">
        <v>238</v>
      </c>
      <c r="B245" s="278">
        <v>59.2</v>
      </c>
      <c r="C245" s="278">
        <v>35.26</v>
      </c>
      <c r="D245" s="278"/>
      <c r="E245" s="278"/>
      <c r="F245" s="278">
        <v>35.520000000000003</v>
      </c>
      <c r="G245" s="278">
        <v>21.16</v>
      </c>
      <c r="H245" s="278">
        <v>47.36</v>
      </c>
      <c r="I245" s="278">
        <v>28.21</v>
      </c>
      <c r="J245" s="278">
        <v>98.86</v>
      </c>
      <c r="K245" s="278">
        <v>59.02</v>
      </c>
      <c r="L245" s="279"/>
      <c r="M245" s="279"/>
      <c r="N245" s="279">
        <v>71.040000000000006</v>
      </c>
      <c r="O245" s="279">
        <v>42.32</v>
      </c>
      <c r="P245" s="279">
        <v>94.72</v>
      </c>
      <c r="Q245" s="279">
        <v>56.42</v>
      </c>
      <c r="R245" s="279"/>
      <c r="S245" s="279"/>
      <c r="T245" s="279"/>
      <c r="U245" s="279"/>
      <c r="V245" s="279"/>
      <c r="W245" s="279"/>
    </row>
    <row r="246" spans="1:23" ht="15.75" customHeight="1">
      <c r="A246" s="280">
        <v>239</v>
      </c>
      <c r="B246" s="278">
        <v>59.26</v>
      </c>
      <c r="C246" s="278">
        <v>35.29</v>
      </c>
      <c r="D246" s="278"/>
      <c r="E246" s="278"/>
      <c r="F246" s="278">
        <v>35.56</v>
      </c>
      <c r="G246" s="278">
        <v>21.17</v>
      </c>
      <c r="H246" s="278">
        <v>47.41</v>
      </c>
      <c r="I246" s="278">
        <v>28.23</v>
      </c>
      <c r="J246" s="278">
        <v>98.86</v>
      </c>
      <c r="K246" s="278">
        <v>59.02</v>
      </c>
      <c r="L246" s="279"/>
      <c r="M246" s="279"/>
      <c r="N246" s="279">
        <v>71.12</v>
      </c>
      <c r="O246" s="279">
        <v>42.34</v>
      </c>
      <c r="P246" s="279">
        <v>94.82</v>
      </c>
      <c r="Q246" s="279">
        <v>56.46</v>
      </c>
      <c r="R246" s="279"/>
      <c r="S246" s="279"/>
      <c r="T246" s="279"/>
      <c r="U246" s="279"/>
      <c r="V246" s="279"/>
      <c r="W246" s="279"/>
    </row>
    <row r="247" spans="1:23" ht="15.75" customHeight="1">
      <c r="A247" s="280">
        <v>240</v>
      </c>
      <c r="B247" s="278">
        <v>59.31</v>
      </c>
      <c r="C247" s="278">
        <v>35.32</v>
      </c>
      <c r="D247" s="278"/>
      <c r="E247" s="278"/>
      <c r="F247" s="278">
        <v>35.590000000000003</v>
      </c>
      <c r="G247" s="278">
        <v>21.19</v>
      </c>
      <c r="H247" s="278">
        <v>47.45</v>
      </c>
      <c r="I247" s="278">
        <v>28.26</v>
      </c>
      <c r="J247" s="278">
        <v>98.86</v>
      </c>
      <c r="K247" s="278">
        <v>59.02</v>
      </c>
      <c r="L247" s="279"/>
      <c r="M247" s="279"/>
      <c r="N247" s="279">
        <v>71.180000000000007</v>
      </c>
      <c r="O247" s="279">
        <v>42.38</v>
      </c>
      <c r="P247" s="279">
        <v>94.9</v>
      </c>
      <c r="Q247" s="279">
        <v>56.52</v>
      </c>
      <c r="R247" s="279"/>
      <c r="S247" s="279"/>
      <c r="T247" s="279"/>
      <c r="U247" s="279"/>
      <c r="V247" s="279"/>
      <c r="W247" s="279"/>
    </row>
    <row r="248" spans="1:23" ht="15.75" customHeight="1">
      <c r="A248" s="280">
        <v>241</v>
      </c>
      <c r="B248" s="278">
        <v>59.37</v>
      </c>
      <c r="C248" s="278">
        <v>35.36</v>
      </c>
      <c r="D248" s="278"/>
      <c r="E248" s="278"/>
      <c r="F248" s="278">
        <v>35.619999999999997</v>
      </c>
      <c r="G248" s="278">
        <v>21.22</v>
      </c>
      <c r="H248" s="278">
        <v>47.5</v>
      </c>
      <c r="I248" s="278">
        <v>28.29</v>
      </c>
      <c r="J248" s="278">
        <v>98.86</v>
      </c>
      <c r="K248" s="278">
        <v>59.02</v>
      </c>
      <c r="L248" s="279"/>
      <c r="M248" s="279"/>
      <c r="N248" s="279">
        <v>71.239999999999995</v>
      </c>
      <c r="O248" s="279">
        <v>42.44</v>
      </c>
      <c r="P248" s="279">
        <v>95</v>
      </c>
      <c r="Q248" s="279">
        <v>56.58</v>
      </c>
      <c r="R248" s="279"/>
      <c r="S248" s="279"/>
      <c r="T248" s="279"/>
      <c r="U248" s="279"/>
      <c r="V248" s="279"/>
      <c r="W248" s="279"/>
    </row>
    <row r="249" spans="1:23" ht="15.75" customHeight="1">
      <c r="A249" s="280">
        <v>242</v>
      </c>
      <c r="B249" s="278">
        <v>59.43</v>
      </c>
      <c r="C249" s="278">
        <v>35.39</v>
      </c>
      <c r="D249" s="278"/>
      <c r="E249" s="278"/>
      <c r="F249" s="278">
        <v>35.659999999999997</v>
      </c>
      <c r="G249" s="278">
        <v>21.23</v>
      </c>
      <c r="H249" s="278">
        <v>47.54</v>
      </c>
      <c r="I249" s="278">
        <v>28.31</v>
      </c>
      <c r="J249" s="278">
        <v>98.86</v>
      </c>
      <c r="K249" s="278">
        <v>59.02</v>
      </c>
      <c r="L249" s="279"/>
      <c r="M249" s="279"/>
      <c r="N249" s="279">
        <v>71.319999999999993</v>
      </c>
      <c r="O249" s="279">
        <v>42.46</v>
      </c>
      <c r="P249" s="279">
        <v>95.08</v>
      </c>
      <c r="Q249" s="279">
        <v>56.62</v>
      </c>
      <c r="R249" s="279"/>
      <c r="S249" s="279"/>
      <c r="T249" s="279"/>
      <c r="U249" s="279"/>
      <c r="V249" s="279"/>
      <c r="W249" s="279"/>
    </row>
    <row r="250" spans="1:23" ht="15.75" customHeight="1">
      <c r="A250" s="280">
        <v>243</v>
      </c>
      <c r="B250" s="278">
        <v>59.48</v>
      </c>
      <c r="C250" s="278">
        <v>35.42</v>
      </c>
      <c r="D250" s="278"/>
      <c r="E250" s="278"/>
      <c r="F250" s="278">
        <v>35.69</v>
      </c>
      <c r="G250" s="278">
        <v>21.25</v>
      </c>
      <c r="H250" s="278">
        <v>47.58</v>
      </c>
      <c r="I250" s="278">
        <v>28.34</v>
      </c>
      <c r="J250" s="278">
        <v>98.86</v>
      </c>
      <c r="K250" s="278">
        <v>59.02</v>
      </c>
      <c r="L250" s="279"/>
      <c r="M250" s="279"/>
      <c r="N250" s="279">
        <v>71.38</v>
      </c>
      <c r="O250" s="279">
        <v>42.5</v>
      </c>
      <c r="P250" s="279">
        <v>95.16</v>
      </c>
      <c r="Q250" s="279">
        <v>56.68</v>
      </c>
      <c r="R250" s="279"/>
      <c r="S250" s="279"/>
      <c r="T250" s="279"/>
      <c r="U250" s="279"/>
      <c r="V250" s="279"/>
      <c r="W250" s="279"/>
    </row>
    <row r="251" spans="1:23" ht="15.75" customHeight="1">
      <c r="A251" s="280">
        <v>244</v>
      </c>
      <c r="B251" s="278">
        <v>59.54</v>
      </c>
      <c r="C251" s="278">
        <v>35.46</v>
      </c>
      <c r="D251" s="278"/>
      <c r="E251" s="278"/>
      <c r="F251" s="278">
        <v>35.72</v>
      </c>
      <c r="G251" s="278">
        <v>21.28</v>
      </c>
      <c r="H251" s="278">
        <v>47.63</v>
      </c>
      <c r="I251" s="278">
        <v>28.37</v>
      </c>
      <c r="J251" s="278">
        <v>98.86</v>
      </c>
      <c r="K251" s="278">
        <v>59.02</v>
      </c>
      <c r="L251" s="279"/>
      <c r="M251" s="279"/>
      <c r="N251" s="279">
        <v>71.44</v>
      </c>
      <c r="O251" s="279">
        <v>42.56</v>
      </c>
      <c r="P251" s="279">
        <v>95.26</v>
      </c>
      <c r="Q251" s="279">
        <v>56.74</v>
      </c>
      <c r="R251" s="279"/>
      <c r="S251" s="279"/>
      <c r="T251" s="279"/>
      <c r="U251" s="279"/>
      <c r="V251" s="279"/>
      <c r="W251" s="279"/>
    </row>
    <row r="252" spans="1:23" ht="15.75" customHeight="1">
      <c r="A252" s="280">
        <v>245</v>
      </c>
      <c r="B252" s="278">
        <v>59.6</v>
      </c>
      <c r="C252" s="278">
        <v>35.49</v>
      </c>
      <c r="D252" s="278"/>
      <c r="E252" s="278"/>
      <c r="F252" s="278">
        <v>35.76</v>
      </c>
      <c r="G252" s="278">
        <v>21.29</v>
      </c>
      <c r="H252" s="278">
        <v>47.68</v>
      </c>
      <c r="I252" s="278">
        <v>28.39</v>
      </c>
      <c r="J252" s="278">
        <v>98.86</v>
      </c>
      <c r="K252" s="278">
        <v>59.02</v>
      </c>
      <c r="L252" s="279"/>
      <c r="M252" s="279"/>
      <c r="N252" s="279">
        <v>71.52</v>
      </c>
      <c r="O252" s="279">
        <v>42.58</v>
      </c>
      <c r="P252" s="279">
        <v>95.36</v>
      </c>
      <c r="Q252" s="279">
        <v>56.78</v>
      </c>
      <c r="R252" s="279"/>
      <c r="S252" s="279"/>
      <c r="T252" s="279"/>
      <c r="U252" s="279"/>
      <c r="V252" s="279"/>
      <c r="W252" s="279"/>
    </row>
    <row r="253" spans="1:23" ht="15.75" customHeight="1">
      <c r="A253" s="280">
        <v>246</v>
      </c>
      <c r="B253" s="278">
        <v>59.65</v>
      </c>
      <c r="C253" s="278">
        <v>35.520000000000003</v>
      </c>
      <c r="D253" s="278"/>
      <c r="E253" s="278"/>
      <c r="F253" s="278">
        <v>35.79</v>
      </c>
      <c r="G253" s="278">
        <v>21.31</v>
      </c>
      <c r="H253" s="278">
        <v>47.72</v>
      </c>
      <c r="I253" s="278">
        <v>28.42</v>
      </c>
      <c r="J253" s="278">
        <v>98.86</v>
      </c>
      <c r="K253" s="278">
        <v>59.02</v>
      </c>
      <c r="L253" s="279"/>
      <c r="M253" s="279"/>
      <c r="N253" s="279">
        <v>71.58</v>
      </c>
      <c r="O253" s="279">
        <v>42.62</v>
      </c>
      <c r="P253" s="279">
        <v>95.44</v>
      </c>
      <c r="Q253" s="279">
        <v>56.84</v>
      </c>
      <c r="R253" s="279"/>
      <c r="S253" s="279"/>
      <c r="T253" s="279"/>
      <c r="U253" s="279"/>
      <c r="V253" s="279"/>
      <c r="W253" s="279"/>
    </row>
    <row r="254" spans="1:23" ht="15.75" customHeight="1">
      <c r="A254" s="280">
        <v>247</v>
      </c>
      <c r="B254" s="278">
        <v>59.71</v>
      </c>
      <c r="C254" s="278">
        <v>35.56</v>
      </c>
      <c r="D254" s="278"/>
      <c r="E254" s="278"/>
      <c r="F254" s="278">
        <v>35.83</v>
      </c>
      <c r="G254" s="278">
        <v>21.34</v>
      </c>
      <c r="H254" s="278">
        <v>47.77</v>
      </c>
      <c r="I254" s="278">
        <v>28.45</v>
      </c>
      <c r="J254" s="278">
        <v>98.86</v>
      </c>
      <c r="K254" s="278">
        <v>59.02</v>
      </c>
      <c r="L254" s="279"/>
      <c r="M254" s="279"/>
      <c r="N254" s="279">
        <v>71.66</v>
      </c>
      <c r="O254" s="279">
        <v>42.68</v>
      </c>
      <c r="P254" s="279">
        <v>95.54</v>
      </c>
      <c r="Q254" s="279">
        <v>56.9</v>
      </c>
      <c r="R254" s="279"/>
      <c r="S254" s="279"/>
      <c r="T254" s="279"/>
      <c r="U254" s="279"/>
      <c r="V254" s="279"/>
      <c r="W254" s="279"/>
    </row>
    <row r="255" spans="1:23" ht="15.75" customHeight="1">
      <c r="A255" s="280">
        <v>248</v>
      </c>
      <c r="B255" s="278">
        <v>59.76</v>
      </c>
      <c r="C255" s="278">
        <v>35.590000000000003</v>
      </c>
      <c r="D255" s="278"/>
      <c r="E255" s="278"/>
      <c r="F255" s="278">
        <v>35.86</v>
      </c>
      <c r="G255" s="278">
        <v>21.35</v>
      </c>
      <c r="H255" s="278">
        <v>47.81</v>
      </c>
      <c r="I255" s="278">
        <v>28.47</v>
      </c>
      <c r="J255" s="278">
        <v>98.86</v>
      </c>
      <c r="K255" s="278">
        <v>59.02</v>
      </c>
      <c r="L255" s="279"/>
      <c r="M255" s="279"/>
      <c r="N255" s="279">
        <v>71.72</v>
      </c>
      <c r="O255" s="279">
        <v>42.7</v>
      </c>
      <c r="P255" s="279">
        <v>95.62</v>
      </c>
      <c r="Q255" s="279">
        <v>56.94</v>
      </c>
      <c r="R255" s="279"/>
      <c r="S255" s="279"/>
      <c r="T255" s="279"/>
      <c r="U255" s="279"/>
      <c r="V255" s="279"/>
      <c r="W255" s="279"/>
    </row>
    <row r="256" spans="1:23" ht="15.75" customHeight="1">
      <c r="A256" s="280">
        <v>249</v>
      </c>
      <c r="B256" s="278">
        <v>59.82</v>
      </c>
      <c r="C256" s="278">
        <v>35.619999999999997</v>
      </c>
      <c r="D256" s="278"/>
      <c r="E256" s="278"/>
      <c r="F256" s="278">
        <v>35.89</v>
      </c>
      <c r="G256" s="278">
        <v>21.37</v>
      </c>
      <c r="H256" s="278">
        <v>47.86</v>
      </c>
      <c r="I256" s="278">
        <v>28.5</v>
      </c>
      <c r="J256" s="278">
        <v>98.86</v>
      </c>
      <c r="K256" s="278">
        <v>59.02</v>
      </c>
      <c r="L256" s="279"/>
      <c r="M256" s="279"/>
      <c r="N256" s="279">
        <v>71.78</v>
      </c>
      <c r="O256" s="279">
        <v>42.74</v>
      </c>
      <c r="P256" s="279">
        <v>95.72</v>
      </c>
      <c r="Q256" s="279">
        <v>57</v>
      </c>
      <c r="R256" s="279"/>
      <c r="S256" s="279"/>
      <c r="T256" s="279"/>
      <c r="U256" s="279"/>
      <c r="V256" s="279"/>
      <c r="W256" s="279"/>
    </row>
    <row r="257" spans="1:23" ht="15.75" customHeight="1">
      <c r="A257" s="280">
        <v>250</v>
      </c>
      <c r="B257" s="278">
        <v>59.88</v>
      </c>
      <c r="C257" s="278">
        <v>35.659999999999997</v>
      </c>
      <c r="D257" s="278"/>
      <c r="E257" s="278"/>
      <c r="F257" s="278">
        <v>35.93</v>
      </c>
      <c r="G257" s="278">
        <v>21.4</v>
      </c>
      <c r="H257" s="278">
        <v>47.9</v>
      </c>
      <c r="I257" s="278">
        <v>28.53</v>
      </c>
      <c r="J257" s="278">
        <v>98.86</v>
      </c>
      <c r="K257" s="278">
        <v>59.02</v>
      </c>
      <c r="L257" s="279"/>
      <c r="M257" s="279"/>
      <c r="N257" s="279">
        <v>71.86</v>
      </c>
      <c r="O257" s="279">
        <v>42.8</v>
      </c>
      <c r="P257" s="279">
        <v>95.8</v>
      </c>
      <c r="Q257" s="279">
        <v>57.06</v>
      </c>
      <c r="R257" s="279"/>
      <c r="S257" s="279"/>
      <c r="T257" s="279"/>
      <c r="U257" s="279"/>
      <c r="V257" s="279"/>
      <c r="W257" s="279"/>
    </row>
    <row r="258" spans="1:23" ht="15.75" customHeight="1">
      <c r="A258" s="280">
        <v>999</v>
      </c>
      <c r="B258" s="278">
        <v>59.88</v>
      </c>
      <c r="C258" s="278">
        <v>35.659999999999997</v>
      </c>
      <c r="D258" s="278"/>
      <c r="E258" s="278"/>
      <c r="F258" s="278">
        <v>35.93</v>
      </c>
      <c r="G258" s="278">
        <v>21.4</v>
      </c>
      <c r="H258" s="278">
        <v>47.9</v>
      </c>
      <c r="I258" s="278">
        <v>28.53</v>
      </c>
      <c r="J258" s="278">
        <v>98.86</v>
      </c>
      <c r="K258" s="278">
        <v>59.02</v>
      </c>
      <c r="L258" s="279"/>
      <c r="M258" s="279"/>
      <c r="N258" s="279">
        <v>71.86</v>
      </c>
      <c r="O258" s="279">
        <v>42.8</v>
      </c>
      <c r="P258" s="279">
        <v>95.8</v>
      </c>
      <c r="Q258" s="279">
        <v>57.06</v>
      </c>
      <c r="R258" s="279"/>
      <c r="S258" s="279"/>
      <c r="T258" s="279"/>
      <c r="U258" s="279"/>
      <c r="V258" s="279"/>
      <c r="W258" s="279"/>
    </row>
    <row r="259" spans="1:23" ht="15.75" customHeight="1">
      <c r="A259" s="280"/>
      <c r="B259" s="278"/>
      <c r="C259" s="278"/>
      <c r="D259" s="278"/>
      <c r="E259" s="278"/>
      <c r="F259" s="278"/>
      <c r="G259" s="278"/>
      <c r="H259" s="281"/>
      <c r="I259" s="278"/>
      <c r="J259" s="278"/>
      <c r="K259" s="278"/>
      <c r="L259" s="278"/>
      <c r="M259" s="278"/>
      <c r="N259" s="278"/>
      <c r="O259" s="278"/>
      <c r="P259" s="278"/>
      <c r="Q259" s="278"/>
      <c r="R259" s="278"/>
      <c r="S259" s="279"/>
      <c r="T259" s="278"/>
      <c r="U259" s="279"/>
      <c r="V259" s="278"/>
      <c r="W259" s="278"/>
    </row>
    <row r="260" spans="1:23" ht="15.75" customHeight="1">
      <c r="A260" s="280"/>
      <c r="B260" s="278"/>
      <c r="C260" s="278"/>
      <c r="D260" s="278"/>
      <c r="E260" s="278"/>
      <c r="F260" s="278"/>
      <c r="G260" s="278"/>
      <c r="H260" s="278"/>
      <c r="I260" s="278"/>
      <c r="J260" s="278"/>
      <c r="K260" s="278"/>
      <c r="L260" s="278"/>
      <c r="M260" s="278"/>
      <c r="N260" s="278"/>
      <c r="O260" s="278"/>
      <c r="P260" s="278"/>
      <c r="Q260" s="278"/>
      <c r="R260" s="278"/>
      <c r="S260" s="279"/>
      <c r="T260" s="278"/>
      <c r="U260" s="279"/>
      <c r="V260" s="278"/>
      <c r="W260" s="278"/>
    </row>
    <row r="261" spans="1:23" ht="15.75" customHeight="1">
      <c r="A261" s="280"/>
      <c r="B261" s="278"/>
      <c r="C261" s="278"/>
      <c r="D261" s="278"/>
      <c r="E261" s="278"/>
      <c r="F261" s="278"/>
      <c r="G261" s="278"/>
      <c r="H261" s="278"/>
      <c r="I261" s="278"/>
      <c r="J261" s="278"/>
      <c r="K261" s="278"/>
      <c r="L261" s="278"/>
      <c r="M261" s="278"/>
      <c r="N261" s="278"/>
      <c r="O261" s="278"/>
      <c r="P261" s="278"/>
      <c r="Q261" s="278"/>
      <c r="R261" s="278"/>
      <c r="S261" s="279"/>
      <c r="T261" s="278"/>
      <c r="U261" s="279"/>
      <c r="V261" s="278"/>
      <c r="W261" s="278"/>
    </row>
    <row r="262" spans="1:23" ht="15.75" customHeight="1">
      <c r="A262" s="280"/>
      <c r="B262" s="278"/>
      <c r="C262" s="278"/>
      <c r="D262" s="278"/>
      <c r="E262" s="278"/>
      <c r="F262" s="278"/>
      <c r="G262" s="278"/>
      <c r="H262" s="278"/>
      <c r="I262" s="278"/>
      <c r="J262" s="278"/>
      <c r="K262" s="278"/>
      <c r="L262" s="278"/>
      <c r="M262" s="278"/>
      <c r="N262" s="278"/>
      <c r="O262" s="278"/>
      <c r="P262" s="278"/>
      <c r="Q262" s="278"/>
      <c r="R262" s="278"/>
      <c r="S262" s="279"/>
      <c r="T262" s="278"/>
      <c r="U262" s="279"/>
      <c r="V262" s="278"/>
      <c r="W262" s="278"/>
    </row>
    <row r="263" spans="1:23" ht="15.75" customHeight="1">
      <c r="A263" s="280"/>
      <c r="B263" s="278"/>
      <c r="C263" s="278"/>
      <c r="D263" s="278"/>
      <c r="E263" s="278"/>
      <c r="F263" s="278"/>
      <c r="G263" s="278"/>
      <c r="H263" s="278"/>
      <c r="I263" s="278"/>
      <c r="J263" s="278"/>
      <c r="K263" s="278"/>
      <c r="L263" s="278"/>
      <c r="M263" s="278"/>
      <c r="N263" s="278"/>
      <c r="O263" s="278"/>
      <c r="P263" s="278"/>
      <c r="Q263" s="278"/>
      <c r="R263" s="278"/>
      <c r="S263" s="279"/>
      <c r="T263" s="278"/>
      <c r="U263" s="279"/>
      <c r="V263" s="278"/>
      <c r="W263" s="278"/>
    </row>
    <row r="264" spans="1:23" ht="15.75" customHeight="1">
      <c r="A264" s="280"/>
      <c r="B264" s="278"/>
      <c r="C264" s="278"/>
      <c r="D264" s="278"/>
      <c r="E264" s="278"/>
      <c r="F264" s="278"/>
      <c r="G264" s="278"/>
      <c r="H264" s="278"/>
      <c r="I264" s="278"/>
      <c r="J264" s="278"/>
      <c r="K264" s="278"/>
      <c r="L264" s="278"/>
      <c r="M264" s="278"/>
      <c r="N264" s="278"/>
      <c r="O264" s="278"/>
      <c r="P264" s="278"/>
      <c r="Q264" s="278"/>
      <c r="R264" s="278"/>
      <c r="S264" s="279"/>
      <c r="T264" s="278"/>
      <c r="U264" s="279"/>
      <c r="V264" s="278"/>
      <c r="W264" s="278"/>
    </row>
    <row r="265" spans="1:23" ht="15.75" customHeight="1">
      <c r="A265" s="280"/>
      <c r="B265" s="278"/>
      <c r="C265" s="278"/>
      <c r="D265" s="278"/>
      <c r="E265" s="278"/>
      <c r="F265" s="278"/>
      <c r="G265" s="278"/>
      <c r="H265" s="278"/>
      <c r="I265" s="278"/>
      <c r="J265" s="278"/>
      <c r="K265" s="278"/>
      <c r="L265" s="278"/>
      <c r="M265" s="278"/>
      <c r="N265" s="278"/>
      <c r="O265" s="278"/>
      <c r="P265" s="278"/>
      <c r="Q265" s="278"/>
      <c r="R265" s="278"/>
      <c r="S265" s="279"/>
      <c r="T265" s="278"/>
      <c r="U265" s="279"/>
      <c r="V265" s="278"/>
      <c r="W265" s="278"/>
    </row>
    <row r="266" spans="1:23" ht="15.75" customHeight="1">
      <c r="A266" s="280"/>
      <c r="B266" s="278"/>
      <c r="C266" s="278"/>
      <c r="D266" s="278"/>
      <c r="E266" s="278"/>
      <c r="F266" s="278"/>
      <c r="G266" s="278"/>
      <c r="H266" s="278"/>
      <c r="I266" s="278"/>
      <c r="J266" s="278"/>
      <c r="K266" s="278"/>
      <c r="L266" s="278"/>
      <c r="M266" s="278"/>
      <c r="N266" s="278"/>
      <c r="O266" s="278"/>
      <c r="P266" s="278"/>
      <c r="Q266" s="278"/>
      <c r="R266" s="278"/>
      <c r="S266" s="279"/>
      <c r="T266" s="278"/>
      <c r="U266" s="279"/>
      <c r="V266" s="278"/>
      <c r="W266" s="278"/>
    </row>
    <row r="267" spans="1:23" ht="15.75" customHeight="1">
      <c r="A267" s="280"/>
      <c r="B267" s="278"/>
      <c r="C267" s="278"/>
      <c r="D267" s="278"/>
      <c r="E267" s="278"/>
      <c r="F267" s="278"/>
      <c r="G267" s="278"/>
      <c r="H267" s="278"/>
      <c r="I267" s="278"/>
      <c r="J267" s="278"/>
      <c r="K267" s="278"/>
      <c r="L267" s="278"/>
      <c r="M267" s="278"/>
      <c r="N267" s="278"/>
      <c r="O267" s="278"/>
      <c r="P267" s="278"/>
      <c r="Q267" s="278"/>
      <c r="R267" s="278"/>
      <c r="S267" s="279"/>
      <c r="T267" s="278"/>
      <c r="U267" s="279"/>
      <c r="V267" s="278"/>
      <c r="W267" s="278"/>
    </row>
    <row r="268" spans="1:23" ht="15.75" customHeight="1">
      <c r="A268" s="280"/>
      <c r="B268" s="278"/>
      <c r="C268" s="278"/>
      <c r="D268" s="278"/>
      <c r="E268" s="278"/>
      <c r="F268" s="278"/>
      <c r="G268" s="278"/>
      <c r="H268" s="278"/>
      <c r="I268" s="278"/>
      <c r="J268" s="278"/>
      <c r="K268" s="278"/>
      <c r="L268" s="278"/>
      <c r="M268" s="278"/>
      <c r="N268" s="278"/>
      <c r="O268" s="278"/>
      <c r="P268" s="278"/>
      <c r="Q268" s="278"/>
      <c r="R268" s="278"/>
      <c r="S268" s="279"/>
      <c r="T268" s="278"/>
      <c r="U268" s="279"/>
      <c r="V268" s="278"/>
      <c r="W268" s="278"/>
    </row>
    <row r="269" spans="1:23" ht="15.75" customHeight="1">
      <c r="A269" s="280"/>
      <c r="B269" s="278"/>
      <c r="C269" s="278"/>
      <c r="D269" s="278"/>
      <c r="E269" s="278"/>
      <c r="F269" s="278"/>
      <c r="G269" s="278"/>
      <c r="H269" s="278"/>
      <c r="I269" s="278"/>
      <c r="J269" s="278"/>
      <c r="K269" s="278"/>
      <c r="L269" s="278"/>
      <c r="M269" s="278"/>
      <c r="N269" s="278"/>
      <c r="O269" s="278"/>
      <c r="P269" s="278"/>
      <c r="Q269" s="278"/>
      <c r="R269" s="278"/>
      <c r="S269" s="279"/>
      <c r="T269" s="278"/>
      <c r="U269" s="279"/>
      <c r="V269" s="278"/>
      <c r="W269" s="278"/>
    </row>
    <row r="270" spans="1:23" ht="15.75" customHeight="1">
      <c r="A270" s="280"/>
      <c r="B270" s="278"/>
      <c r="C270" s="278"/>
      <c r="D270" s="278"/>
      <c r="E270" s="278"/>
      <c r="F270" s="278"/>
      <c r="G270" s="278"/>
      <c r="H270" s="278"/>
      <c r="I270" s="278"/>
      <c r="J270" s="278"/>
      <c r="K270" s="278"/>
      <c r="L270" s="278"/>
      <c r="M270" s="278"/>
      <c r="N270" s="278"/>
      <c r="O270" s="278"/>
      <c r="P270" s="278"/>
      <c r="Q270" s="278"/>
      <c r="R270" s="278"/>
      <c r="S270" s="279"/>
      <c r="T270" s="278"/>
      <c r="U270" s="279"/>
      <c r="V270" s="278"/>
      <c r="W270" s="278"/>
    </row>
    <row r="271" spans="1:23" ht="15.75" customHeight="1">
      <c r="A271" s="280"/>
      <c r="B271" s="278"/>
      <c r="C271" s="278"/>
      <c r="D271" s="278"/>
      <c r="E271" s="278"/>
      <c r="F271" s="278"/>
      <c r="G271" s="278"/>
      <c r="H271" s="278"/>
      <c r="I271" s="278"/>
      <c r="J271" s="278"/>
      <c r="K271" s="278"/>
      <c r="L271" s="278"/>
      <c r="M271" s="278"/>
      <c r="N271" s="278"/>
      <c r="O271" s="278"/>
      <c r="P271" s="278"/>
      <c r="Q271" s="278"/>
      <c r="R271" s="278"/>
      <c r="S271" s="279"/>
      <c r="T271" s="278"/>
      <c r="U271" s="279"/>
      <c r="V271" s="278"/>
      <c r="W271" s="278"/>
    </row>
    <row r="272" spans="1:23" ht="15.75" customHeight="1">
      <c r="A272" s="280"/>
      <c r="B272" s="278"/>
      <c r="C272" s="278"/>
      <c r="D272" s="278"/>
      <c r="E272" s="278"/>
      <c r="F272" s="278"/>
      <c r="G272" s="278"/>
      <c r="H272" s="278"/>
      <c r="I272" s="278"/>
      <c r="J272" s="278"/>
      <c r="K272" s="278"/>
      <c r="L272" s="278"/>
      <c r="M272" s="278"/>
      <c r="N272" s="278"/>
      <c r="O272" s="278"/>
      <c r="P272" s="278"/>
      <c r="Q272" s="278"/>
      <c r="R272" s="278"/>
      <c r="S272" s="279"/>
      <c r="T272" s="278"/>
      <c r="U272" s="279"/>
      <c r="V272" s="278"/>
      <c r="W272" s="278"/>
    </row>
    <row r="273" spans="1:23" ht="15.75" customHeight="1">
      <c r="A273" s="280"/>
      <c r="B273" s="278"/>
      <c r="C273" s="278"/>
      <c r="D273" s="278"/>
      <c r="E273" s="278"/>
      <c r="F273" s="278"/>
      <c r="G273" s="278"/>
      <c r="H273" s="278"/>
      <c r="I273" s="278"/>
      <c r="J273" s="278"/>
      <c r="K273" s="278"/>
      <c r="L273" s="278"/>
      <c r="M273" s="278"/>
      <c r="N273" s="278"/>
      <c r="O273" s="278"/>
      <c r="P273" s="278"/>
      <c r="Q273" s="278"/>
      <c r="R273" s="278"/>
      <c r="S273" s="279"/>
      <c r="T273" s="278"/>
      <c r="U273" s="279"/>
      <c r="V273" s="278"/>
      <c r="W273" s="278"/>
    </row>
    <row r="274" spans="1:23" ht="15.75" customHeight="1">
      <c r="A274" s="280"/>
      <c r="B274" s="278"/>
      <c r="C274" s="278"/>
      <c r="D274" s="278"/>
      <c r="E274" s="278"/>
      <c r="F274" s="278"/>
      <c r="G274" s="278"/>
      <c r="H274" s="278"/>
      <c r="I274" s="278"/>
      <c r="J274" s="278"/>
      <c r="K274" s="278"/>
      <c r="L274" s="278"/>
      <c r="M274" s="278"/>
      <c r="N274" s="278"/>
      <c r="O274" s="278"/>
      <c r="P274" s="278"/>
      <c r="Q274" s="278"/>
      <c r="R274" s="278"/>
      <c r="S274" s="279"/>
      <c r="T274" s="278"/>
      <c r="U274" s="279"/>
      <c r="V274" s="278"/>
      <c r="W274" s="278"/>
    </row>
    <row r="275" spans="1:23" ht="15.75" customHeight="1">
      <c r="A275" s="280"/>
      <c r="B275" s="278"/>
      <c r="C275" s="278"/>
      <c r="D275" s="278"/>
      <c r="E275" s="278"/>
      <c r="F275" s="278"/>
      <c r="G275" s="278"/>
      <c r="H275" s="278"/>
      <c r="I275" s="278"/>
      <c r="J275" s="278"/>
      <c r="K275" s="278"/>
      <c r="L275" s="278"/>
      <c r="M275" s="278"/>
      <c r="N275" s="278"/>
      <c r="O275" s="278"/>
      <c r="P275" s="278"/>
      <c r="Q275" s="278"/>
      <c r="R275" s="278"/>
      <c r="S275" s="279"/>
      <c r="T275" s="278"/>
      <c r="U275" s="279"/>
      <c r="V275" s="278"/>
      <c r="W275" s="278"/>
    </row>
    <row r="276" spans="1:23" ht="15.75" customHeight="1">
      <c r="A276" s="280"/>
      <c r="B276" s="278"/>
      <c r="C276" s="278"/>
      <c r="D276" s="278"/>
      <c r="E276" s="278"/>
      <c r="F276" s="278"/>
      <c r="G276" s="278"/>
      <c r="H276" s="278"/>
      <c r="I276" s="278"/>
      <c r="J276" s="278"/>
      <c r="K276" s="278"/>
      <c r="L276" s="278"/>
      <c r="M276" s="278"/>
      <c r="N276" s="278"/>
      <c r="O276" s="278"/>
      <c r="P276" s="278"/>
      <c r="Q276" s="278"/>
      <c r="R276" s="278"/>
      <c r="S276" s="279"/>
      <c r="T276" s="278"/>
      <c r="U276" s="279"/>
      <c r="V276" s="278"/>
      <c r="W276" s="278"/>
    </row>
    <row r="277" spans="1:23" ht="15.75" customHeight="1">
      <c r="A277" s="280"/>
      <c r="B277" s="278"/>
      <c r="C277" s="278"/>
      <c r="D277" s="278"/>
      <c r="E277" s="278"/>
      <c r="F277" s="278"/>
      <c r="G277" s="278"/>
      <c r="H277" s="278"/>
      <c r="I277" s="278"/>
      <c r="J277" s="278"/>
      <c r="K277" s="278"/>
      <c r="L277" s="278"/>
      <c r="M277" s="278"/>
      <c r="N277" s="278"/>
      <c r="O277" s="278"/>
      <c r="P277" s="278"/>
      <c r="Q277" s="278"/>
      <c r="R277" s="278"/>
      <c r="S277" s="279"/>
      <c r="T277" s="278"/>
      <c r="U277" s="279"/>
      <c r="V277" s="278"/>
      <c r="W277" s="278"/>
    </row>
    <row r="278" spans="1:23" ht="15.75" customHeight="1">
      <c r="A278" s="280"/>
      <c r="B278" s="278"/>
      <c r="C278" s="278"/>
      <c r="D278" s="278"/>
      <c r="E278" s="278"/>
      <c r="F278" s="278"/>
      <c r="G278" s="278"/>
      <c r="H278" s="278"/>
      <c r="I278" s="278"/>
      <c r="J278" s="278"/>
      <c r="K278" s="278"/>
      <c r="L278" s="278"/>
      <c r="M278" s="278"/>
      <c r="N278" s="278"/>
      <c r="O278" s="278"/>
      <c r="P278" s="278"/>
      <c r="Q278" s="278"/>
      <c r="R278" s="278"/>
      <c r="S278" s="279"/>
      <c r="T278" s="278"/>
      <c r="U278" s="279"/>
      <c r="V278" s="278"/>
      <c r="W278" s="278"/>
    </row>
    <row r="279" spans="1:23" ht="15.75" customHeight="1">
      <c r="A279" s="280"/>
      <c r="B279" s="278"/>
      <c r="C279" s="278"/>
      <c r="D279" s="278"/>
      <c r="E279" s="278"/>
      <c r="F279" s="278"/>
      <c r="G279" s="278"/>
      <c r="H279" s="278"/>
      <c r="I279" s="278"/>
      <c r="J279" s="278"/>
      <c r="K279" s="278"/>
      <c r="L279" s="278"/>
      <c r="M279" s="278"/>
      <c r="N279" s="278"/>
      <c r="O279" s="278"/>
      <c r="P279" s="278"/>
      <c r="Q279" s="278"/>
      <c r="R279" s="278"/>
      <c r="S279" s="279"/>
      <c r="T279" s="278"/>
      <c r="U279" s="279"/>
      <c r="V279" s="278"/>
      <c r="W279" s="278"/>
    </row>
    <row r="280" spans="1:23" ht="15.75" customHeight="1">
      <c r="A280" s="280"/>
      <c r="B280" s="278"/>
      <c r="C280" s="278"/>
      <c r="D280" s="278"/>
      <c r="E280" s="278"/>
      <c r="F280" s="278"/>
      <c r="G280" s="278"/>
      <c r="H280" s="278"/>
      <c r="I280" s="278"/>
      <c r="J280" s="278"/>
      <c r="K280" s="278"/>
      <c r="L280" s="278"/>
      <c r="M280" s="278"/>
      <c r="N280" s="278"/>
      <c r="O280" s="278"/>
      <c r="P280" s="278"/>
      <c r="Q280" s="278"/>
      <c r="R280" s="278"/>
      <c r="S280" s="279"/>
      <c r="T280" s="278"/>
      <c r="U280" s="279"/>
      <c r="V280" s="278"/>
      <c r="W280" s="278"/>
    </row>
    <row r="281" spans="1:23" ht="15.75" customHeight="1">
      <c r="A281" s="280"/>
      <c r="B281" s="278"/>
      <c r="C281" s="278"/>
      <c r="D281" s="278"/>
      <c r="E281" s="278"/>
      <c r="F281" s="278"/>
      <c r="G281" s="278"/>
      <c r="H281" s="278"/>
      <c r="I281" s="278"/>
      <c r="J281" s="278"/>
      <c r="K281" s="278"/>
      <c r="L281" s="278"/>
      <c r="M281" s="278"/>
      <c r="N281" s="278"/>
      <c r="O281" s="278"/>
      <c r="P281" s="278"/>
      <c r="Q281" s="278"/>
      <c r="R281" s="278"/>
      <c r="S281" s="279"/>
      <c r="T281" s="278"/>
      <c r="U281" s="279"/>
      <c r="V281" s="278"/>
      <c r="W281" s="278"/>
    </row>
    <row r="282" spans="1:23" ht="15.75" customHeight="1">
      <c r="A282" s="280"/>
      <c r="B282" s="278"/>
      <c r="C282" s="278"/>
      <c r="D282" s="278"/>
      <c r="E282" s="278"/>
      <c r="F282" s="278"/>
      <c r="G282" s="278"/>
      <c r="H282" s="278"/>
      <c r="I282" s="278"/>
      <c r="J282" s="278"/>
      <c r="K282" s="278"/>
      <c r="L282" s="278"/>
      <c r="M282" s="278"/>
      <c r="N282" s="278"/>
      <c r="O282" s="278"/>
      <c r="P282" s="278"/>
      <c r="Q282" s="278"/>
      <c r="R282" s="278"/>
      <c r="S282" s="279"/>
      <c r="T282" s="278"/>
      <c r="U282" s="279"/>
      <c r="V282" s="278"/>
      <c r="W282" s="278"/>
    </row>
    <row r="283" spans="1:23" ht="15.75" customHeight="1">
      <c r="A283" s="280"/>
      <c r="B283" s="278"/>
      <c r="C283" s="278"/>
      <c r="D283" s="278"/>
      <c r="E283" s="278"/>
      <c r="F283" s="278"/>
      <c r="G283" s="278"/>
      <c r="H283" s="278"/>
      <c r="I283" s="278"/>
      <c r="J283" s="278"/>
      <c r="K283" s="278"/>
      <c r="L283" s="278"/>
      <c r="M283" s="278"/>
      <c r="N283" s="278"/>
      <c r="O283" s="278"/>
      <c r="P283" s="278"/>
      <c r="Q283" s="278"/>
      <c r="R283" s="278"/>
      <c r="S283" s="279"/>
      <c r="T283" s="278"/>
      <c r="U283" s="279"/>
      <c r="V283" s="278"/>
      <c r="W283" s="278"/>
    </row>
    <row r="284" spans="1:23" ht="15.75" customHeight="1">
      <c r="A284" s="280"/>
      <c r="B284" s="278"/>
      <c r="C284" s="278"/>
      <c r="D284" s="278"/>
      <c r="E284" s="278"/>
      <c r="F284" s="278"/>
      <c r="G284" s="278"/>
      <c r="H284" s="278"/>
      <c r="I284" s="278"/>
      <c r="J284" s="278"/>
      <c r="K284" s="278"/>
      <c r="L284" s="278"/>
      <c r="M284" s="278"/>
      <c r="N284" s="278"/>
      <c r="O284" s="278"/>
      <c r="P284" s="278"/>
      <c r="Q284" s="278"/>
      <c r="R284" s="278"/>
      <c r="S284" s="279"/>
      <c r="T284" s="278"/>
      <c r="U284" s="279"/>
      <c r="V284" s="278"/>
      <c r="W284" s="278"/>
    </row>
    <row r="285" spans="1:23" ht="15.75" customHeight="1">
      <c r="A285" s="280"/>
      <c r="B285" s="278"/>
      <c r="C285" s="278"/>
      <c r="D285" s="278"/>
      <c r="E285" s="278"/>
      <c r="F285" s="278"/>
      <c r="G285" s="278"/>
      <c r="H285" s="278"/>
      <c r="I285" s="278"/>
      <c r="J285" s="278"/>
      <c r="K285" s="278"/>
      <c r="L285" s="278"/>
      <c r="M285" s="278"/>
      <c r="N285" s="278"/>
      <c r="O285" s="278"/>
      <c r="P285" s="278"/>
      <c r="Q285" s="278"/>
      <c r="R285" s="278"/>
      <c r="S285" s="279"/>
      <c r="T285" s="278"/>
      <c r="U285" s="279"/>
      <c r="V285" s="278"/>
      <c r="W285" s="278"/>
    </row>
    <row r="286" spans="1:23" ht="15.75" customHeight="1">
      <c r="A286" s="280"/>
      <c r="B286" s="278"/>
      <c r="C286" s="278"/>
      <c r="D286" s="278"/>
      <c r="E286" s="278"/>
      <c r="F286" s="278"/>
      <c r="G286" s="278"/>
      <c r="H286" s="278"/>
      <c r="I286" s="278"/>
      <c r="J286" s="278"/>
      <c r="K286" s="278"/>
      <c r="L286" s="278"/>
      <c r="M286" s="278"/>
      <c r="N286" s="278"/>
      <c r="O286" s="278"/>
      <c r="P286" s="278"/>
      <c r="Q286" s="278"/>
      <c r="R286" s="278"/>
      <c r="S286" s="279"/>
      <c r="T286" s="278"/>
      <c r="U286" s="279"/>
      <c r="V286" s="278"/>
      <c r="W286" s="278"/>
    </row>
    <row r="287" spans="1:23" ht="15.75" customHeight="1">
      <c r="A287" s="280"/>
      <c r="B287" s="278"/>
      <c r="C287" s="278"/>
      <c r="D287" s="278"/>
      <c r="E287" s="278"/>
      <c r="F287" s="278"/>
      <c r="G287" s="278"/>
      <c r="H287" s="278"/>
      <c r="I287" s="278"/>
      <c r="J287" s="278"/>
      <c r="K287" s="278"/>
      <c r="L287" s="278"/>
      <c r="M287" s="278"/>
      <c r="N287" s="278"/>
      <c r="O287" s="278"/>
      <c r="P287" s="278"/>
      <c r="Q287" s="278"/>
      <c r="R287" s="278"/>
      <c r="S287" s="279"/>
      <c r="T287" s="278"/>
      <c r="U287" s="279"/>
      <c r="V287" s="278"/>
      <c r="W287" s="278"/>
    </row>
    <row r="288" spans="1:23" ht="15.75" customHeight="1">
      <c r="A288" s="280"/>
      <c r="B288" s="278"/>
      <c r="C288" s="278"/>
      <c r="D288" s="278"/>
      <c r="E288" s="278"/>
      <c r="F288" s="278"/>
      <c r="G288" s="278"/>
      <c r="H288" s="278"/>
      <c r="I288" s="278"/>
      <c r="J288" s="278"/>
      <c r="K288" s="278"/>
      <c r="L288" s="278"/>
      <c r="M288" s="278"/>
      <c r="N288" s="278"/>
      <c r="O288" s="278"/>
      <c r="P288" s="278"/>
      <c r="Q288" s="278"/>
      <c r="R288" s="278"/>
      <c r="S288" s="279"/>
      <c r="T288" s="278"/>
      <c r="U288" s="279"/>
      <c r="V288" s="278"/>
      <c r="W288" s="278"/>
    </row>
    <row r="289" spans="1:23" ht="15.75" customHeight="1">
      <c r="A289" s="280"/>
      <c r="B289" s="278"/>
      <c r="C289" s="278"/>
      <c r="D289" s="278"/>
      <c r="E289" s="278"/>
      <c r="F289" s="278"/>
      <c r="G289" s="278"/>
      <c r="H289" s="278"/>
      <c r="I289" s="278"/>
      <c r="J289" s="278"/>
      <c r="K289" s="278"/>
      <c r="L289" s="278"/>
      <c r="M289" s="278"/>
      <c r="N289" s="278"/>
      <c r="O289" s="278"/>
      <c r="P289" s="278"/>
      <c r="Q289" s="278"/>
      <c r="R289" s="278"/>
      <c r="S289" s="279"/>
      <c r="T289" s="278"/>
      <c r="U289" s="279"/>
      <c r="V289" s="278"/>
      <c r="W289" s="278"/>
    </row>
    <row r="290" spans="1:23" ht="15.75" customHeight="1">
      <c r="A290" s="280"/>
      <c r="B290" s="278"/>
      <c r="C290" s="278"/>
      <c r="D290" s="278"/>
      <c r="E290" s="278"/>
      <c r="F290" s="278"/>
      <c r="G290" s="278"/>
      <c r="H290" s="278"/>
      <c r="I290" s="278"/>
      <c r="J290" s="278"/>
      <c r="K290" s="278"/>
      <c r="L290" s="278"/>
      <c r="M290" s="278"/>
      <c r="N290" s="278"/>
      <c r="O290" s="278"/>
      <c r="P290" s="278"/>
      <c r="Q290" s="278"/>
      <c r="R290" s="278"/>
      <c r="S290" s="279"/>
      <c r="T290" s="278"/>
      <c r="U290" s="279"/>
      <c r="V290" s="278"/>
      <c r="W290" s="278"/>
    </row>
    <row r="291" spans="1:23" ht="15.75" customHeight="1">
      <c r="A291" s="280"/>
      <c r="B291" s="278"/>
      <c r="C291" s="278"/>
      <c r="D291" s="278"/>
      <c r="E291" s="278"/>
      <c r="F291" s="278"/>
      <c r="G291" s="278"/>
      <c r="H291" s="278"/>
      <c r="I291" s="278"/>
      <c r="J291" s="278"/>
      <c r="K291" s="278"/>
      <c r="L291" s="278"/>
      <c r="M291" s="278"/>
      <c r="N291" s="278"/>
      <c r="O291" s="278"/>
      <c r="P291" s="278"/>
      <c r="Q291" s="278"/>
      <c r="R291" s="278"/>
      <c r="S291" s="279"/>
      <c r="T291" s="278"/>
      <c r="U291" s="279"/>
      <c r="V291" s="278"/>
      <c r="W291" s="278"/>
    </row>
    <row r="292" spans="1:23" ht="15.75" customHeight="1">
      <c r="A292" s="280"/>
      <c r="B292" s="278"/>
      <c r="C292" s="278"/>
      <c r="D292" s="278"/>
      <c r="E292" s="278"/>
      <c r="F292" s="278"/>
      <c r="G292" s="278"/>
      <c r="H292" s="278"/>
      <c r="I292" s="278"/>
      <c r="J292" s="278"/>
      <c r="K292" s="278"/>
      <c r="L292" s="278"/>
      <c r="M292" s="278"/>
      <c r="N292" s="278"/>
      <c r="O292" s="278"/>
      <c r="P292" s="278"/>
      <c r="Q292" s="278"/>
      <c r="R292" s="278"/>
      <c r="S292" s="279"/>
      <c r="T292" s="278"/>
      <c r="U292" s="279"/>
      <c r="V292" s="278"/>
      <c r="W292" s="278"/>
    </row>
    <row r="293" spans="1:23" ht="15.75" customHeight="1">
      <c r="A293" s="280"/>
      <c r="B293" s="278"/>
      <c r="C293" s="278"/>
      <c r="D293" s="278"/>
      <c r="E293" s="278"/>
      <c r="F293" s="278"/>
      <c r="G293" s="278"/>
      <c r="H293" s="278"/>
      <c r="I293" s="278"/>
      <c r="J293" s="278"/>
      <c r="K293" s="278"/>
      <c r="L293" s="278"/>
      <c r="M293" s="278"/>
      <c r="N293" s="278"/>
      <c r="O293" s="278"/>
      <c r="P293" s="278"/>
      <c r="Q293" s="278"/>
      <c r="R293" s="278"/>
      <c r="S293" s="279"/>
      <c r="T293" s="278"/>
      <c r="U293" s="279"/>
      <c r="V293" s="278"/>
      <c r="W293" s="278"/>
    </row>
    <row r="294" spans="1:23" ht="15.75" customHeight="1">
      <c r="A294" s="280"/>
      <c r="B294" s="278"/>
      <c r="C294" s="278"/>
      <c r="D294" s="278"/>
      <c r="E294" s="278"/>
      <c r="F294" s="278"/>
      <c r="G294" s="278"/>
      <c r="H294" s="278"/>
      <c r="I294" s="278"/>
      <c r="J294" s="278"/>
      <c r="K294" s="278"/>
      <c r="L294" s="278"/>
      <c r="M294" s="278"/>
      <c r="N294" s="278"/>
      <c r="O294" s="278"/>
      <c r="P294" s="278"/>
      <c r="Q294" s="278"/>
      <c r="R294" s="278"/>
      <c r="S294" s="279"/>
      <c r="T294" s="278"/>
      <c r="U294" s="279"/>
      <c r="V294" s="278"/>
      <c r="W294" s="278"/>
    </row>
    <row r="295" spans="1:23" ht="15.75" customHeight="1">
      <c r="A295" s="280"/>
      <c r="B295" s="278"/>
      <c r="C295" s="278"/>
      <c r="D295" s="278"/>
      <c r="E295" s="278"/>
      <c r="F295" s="278"/>
      <c r="G295" s="278"/>
      <c r="H295" s="278"/>
      <c r="I295" s="278"/>
      <c r="J295" s="278"/>
      <c r="K295" s="278"/>
      <c r="L295" s="278"/>
      <c r="M295" s="278"/>
      <c r="N295" s="278"/>
      <c r="O295" s="278"/>
      <c r="P295" s="278"/>
      <c r="Q295" s="278"/>
      <c r="R295" s="278"/>
      <c r="S295" s="279"/>
      <c r="T295" s="278"/>
      <c r="U295" s="279"/>
      <c r="V295" s="278"/>
      <c r="W295" s="278"/>
    </row>
    <row r="296" spans="1:23" ht="15.75" customHeight="1">
      <c r="A296" s="280"/>
      <c r="B296" s="278"/>
      <c r="C296" s="278"/>
      <c r="D296" s="278"/>
      <c r="E296" s="278"/>
      <c r="F296" s="278"/>
      <c r="G296" s="278"/>
      <c r="H296" s="278"/>
      <c r="I296" s="278"/>
      <c r="J296" s="278"/>
      <c r="K296" s="278"/>
      <c r="L296" s="278"/>
      <c r="M296" s="278"/>
      <c r="N296" s="278"/>
      <c r="O296" s="278"/>
      <c r="P296" s="278"/>
      <c r="Q296" s="278"/>
      <c r="R296" s="278"/>
      <c r="S296" s="279"/>
      <c r="T296" s="278"/>
      <c r="U296" s="279"/>
      <c r="V296" s="278"/>
      <c r="W296" s="278"/>
    </row>
    <row r="297" spans="1:23" ht="15.75" customHeight="1">
      <c r="A297" s="280"/>
      <c r="B297" s="278"/>
      <c r="C297" s="278"/>
      <c r="D297" s="278"/>
      <c r="E297" s="278"/>
      <c r="F297" s="278"/>
      <c r="G297" s="278"/>
      <c r="H297" s="278"/>
      <c r="I297" s="278"/>
      <c r="J297" s="278"/>
      <c r="K297" s="278"/>
      <c r="L297" s="278"/>
      <c r="M297" s="278"/>
      <c r="N297" s="278"/>
      <c r="O297" s="278"/>
      <c r="P297" s="278"/>
      <c r="Q297" s="278"/>
      <c r="R297" s="278"/>
      <c r="S297" s="279"/>
      <c r="T297" s="278"/>
      <c r="U297" s="279"/>
      <c r="V297" s="278"/>
      <c r="W297" s="278"/>
    </row>
    <row r="298" spans="1:23" ht="15.75" customHeight="1">
      <c r="A298" s="280"/>
      <c r="B298" s="278"/>
      <c r="C298" s="278"/>
      <c r="D298" s="278"/>
      <c r="E298" s="278"/>
      <c r="F298" s="278"/>
      <c r="G298" s="278"/>
      <c r="H298" s="278"/>
      <c r="I298" s="278"/>
      <c r="J298" s="278"/>
      <c r="K298" s="278"/>
      <c r="L298" s="278"/>
      <c r="M298" s="278"/>
      <c r="N298" s="278"/>
      <c r="O298" s="278"/>
      <c r="P298" s="278"/>
      <c r="Q298" s="278"/>
      <c r="R298" s="278"/>
      <c r="S298" s="279"/>
      <c r="T298" s="278"/>
      <c r="U298" s="279"/>
      <c r="V298" s="278"/>
      <c r="W298" s="278"/>
    </row>
    <row r="299" spans="1:23" ht="15.75" customHeight="1">
      <c r="A299" s="280"/>
      <c r="B299" s="278"/>
      <c r="C299" s="278"/>
      <c r="D299" s="278"/>
      <c r="E299" s="278"/>
      <c r="F299" s="278"/>
      <c r="G299" s="278"/>
      <c r="H299" s="278"/>
      <c r="I299" s="278"/>
      <c r="J299" s="278"/>
      <c r="K299" s="278"/>
      <c r="L299" s="278"/>
      <c r="M299" s="278"/>
      <c r="N299" s="278"/>
      <c r="O299" s="278"/>
      <c r="P299" s="278"/>
      <c r="Q299" s="278"/>
      <c r="R299" s="278"/>
      <c r="S299" s="279"/>
      <c r="T299" s="278"/>
      <c r="U299" s="279"/>
      <c r="V299" s="278"/>
      <c r="W299" s="278"/>
    </row>
    <row r="300" spans="1:23" ht="15.75" customHeight="1">
      <c r="A300" s="280"/>
      <c r="B300" s="278"/>
      <c r="C300" s="278"/>
      <c r="D300" s="278"/>
      <c r="E300" s="278"/>
      <c r="F300" s="278"/>
      <c r="G300" s="278"/>
      <c r="H300" s="278"/>
      <c r="I300" s="278"/>
      <c r="J300" s="278"/>
      <c r="K300" s="278"/>
      <c r="L300" s="278"/>
      <c r="M300" s="278"/>
      <c r="N300" s="278"/>
      <c r="O300" s="278"/>
      <c r="P300" s="278"/>
      <c r="Q300" s="278"/>
      <c r="R300" s="278"/>
      <c r="S300" s="279"/>
      <c r="T300" s="278"/>
      <c r="U300" s="279"/>
      <c r="V300" s="278"/>
      <c r="W300" s="278"/>
    </row>
    <row r="301" spans="1:23" ht="15.75" customHeight="1">
      <c r="A301" s="280"/>
      <c r="B301" s="278"/>
      <c r="C301" s="278"/>
      <c r="D301" s="278"/>
      <c r="E301" s="278"/>
      <c r="F301" s="278"/>
      <c r="G301" s="278"/>
      <c r="H301" s="278"/>
      <c r="I301" s="278"/>
      <c r="J301" s="278"/>
      <c r="K301" s="278"/>
      <c r="L301" s="278"/>
      <c r="M301" s="278"/>
      <c r="N301" s="278"/>
      <c r="O301" s="278"/>
      <c r="P301" s="278"/>
      <c r="Q301" s="278"/>
      <c r="R301" s="278"/>
      <c r="S301" s="279"/>
      <c r="T301" s="278"/>
      <c r="U301" s="279"/>
      <c r="V301" s="278"/>
      <c r="W301" s="278"/>
    </row>
    <row r="302" spans="1:23" ht="15.75" customHeight="1">
      <c r="A302" s="280"/>
      <c r="B302" s="278"/>
      <c r="C302" s="278"/>
      <c r="D302" s="278"/>
      <c r="E302" s="278"/>
      <c r="F302" s="278"/>
      <c r="G302" s="278"/>
      <c r="H302" s="278"/>
      <c r="I302" s="278"/>
      <c r="J302" s="278"/>
      <c r="K302" s="278"/>
      <c r="L302" s="278"/>
      <c r="M302" s="278"/>
      <c r="N302" s="278"/>
      <c r="O302" s="278"/>
      <c r="P302" s="278"/>
      <c r="Q302" s="278"/>
      <c r="R302" s="278"/>
      <c r="S302" s="279"/>
      <c r="T302" s="278"/>
      <c r="U302" s="279"/>
      <c r="V302" s="278"/>
      <c r="W302" s="278"/>
    </row>
    <row r="303" spans="1:23" ht="15.75" customHeight="1">
      <c r="A303" s="280"/>
      <c r="B303" s="278"/>
      <c r="C303" s="278"/>
      <c r="D303" s="278"/>
      <c r="E303" s="278"/>
      <c r="F303" s="278"/>
      <c r="G303" s="278"/>
      <c r="H303" s="278"/>
      <c r="I303" s="278"/>
      <c r="J303" s="278"/>
      <c r="K303" s="278"/>
      <c r="L303" s="278"/>
      <c r="M303" s="278"/>
      <c r="N303" s="278"/>
      <c r="O303" s="278"/>
      <c r="P303" s="278"/>
      <c r="Q303" s="278"/>
      <c r="R303" s="278"/>
      <c r="S303" s="279"/>
      <c r="T303" s="278"/>
      <c r="U303" s="279"/>
      <c r="V303" s="278"/>
      <c r="W303" s="278"/>
    </row>
    <row r="304" spans="1:23" ht="15.75" customHeight="1">
      <c r="A304" s="280"/>
      <c r="B304" s="278"/>
      <c r="C304" s="278"/>
      <c r="D304" s="278"/>
      <c r="E304" s="278"/>
      <c r="F304" s="278"/>
      <c r="G304" s="278"/>
      <c r="H304" s="278"/>
      <c r="I304" s="278"/>
      <c r="J304" s="278"/>
      <c r="K304" s="278"/>
      <c r="L304" s="278"/>
      <c r="M304" s="278"/>
      <c r="N304" s="278"/>
      <c r="O304" s="278"/>
      <c r="P304" s="278"/>
      <c r="Q304" s="278"/>
      <c r="R304" s="278"/>
      <c r="S304" s="279"/>
      <c r="T304" s="278"/>
      <c r="U304" s="279"/>
      <c r="V304" s="278"/>
      <c r="W304" s="278"/>
    </row>
    <row r="305" spans="1:23" ht="15.75" customHeight="1">
      <c r="A305" s="280"/>
      <c r="B305" s="278"/>
      <c r="C305" s="278"/>
      <c r="D305" s="278"/>
      <c r="E305" s="278"/>
      <c r="F305" s="278"/>
      <c r="G305" s="278"/>
      <c r="H305" s="278"/>
      <c r="I305" s="278"/>
      <c r="J305" s="278"/>
      <c r="K305" s="278"/>
      <c r="L305" s="278"/>
      <c r="M305" s="278"/>
      <c r="N305" s="278"/>
      <c r="O305" s="278"/>
      <c r="P305" s="278"/>
      <c r="Q305" s="278"/>
      <c r="R305" s="278"/>
      <c r="S305" s="279"/>
      <c r="T305" s="278"/>
      <c r="U305" s="279"/>
      <c r="V305" s="278"/>
      <c r="W305" s="278"/>
    </row>
    <row r="306" spans="1:23" ht="15.75" customHeight="1">
      <c r="A306" s="280"/>
      <c r="B306" s="278"/>
      <c r="C306" s="278"/>
      <c r="D306" s="278"/>
      <c r="E306" s="278"/>
      <c r="F306" s="278"/>
      <c r="G306" s="278"/>
      <c r="H306" s="278"/>
      <c r="I306" s="278"/>
      <c r="J306" s="278"/>
      <c r="K306" s="278"/>
      <c r="L306" s="278"/>
      <c r="M306" s="278"/>
      <c r="N306" s="278"/>
      <c r="O306" s="278"/>
      <c r="P306" s="278"/>
      <c r="Q306" s="278"/>
      <c r="R306" s="278"/>
      <c r="S306" s="279"/>
      <c r="T306" s="278"/>
      <c r="U306" s="279"/>
      <c r="V306" s="278"/>
      <c r="W306" s="278"/>
    </row>
    <row r="307" spans="1:23" ht="15.75" customHeight="1">
      <c r="A307" s="280"/>
      <c r="B307" s="278"/>
      <c r="C307" s="278"/>
      <c r="D307" s="278"/>
      <c r="E307" s="278"/>
      <c r="F307" s="278"/>
      <c r="G307" s="278"/>
      <c r="H307" s="278"/>
      <c r="I307" s="278"/>
      <c r="J307" s="278"/>
      <c r="K307" s="278"/>
      <c r="L307" s="278"/>
      <c r="M307" s="278"/>
      <c r="N307" s="278"/>
      <c r="O307" s="278"/>
      <c r="P307" s="278"/>
      <c r="Q307" s="278"/>
      <c r="R307" s="278"/>
      <c r="S307" s="279"/>
      <c r="T307" s="278"/>
      <c r="U307" s="279"/>
      <c r="V307" s="278"/>
      <c r="W307" s="278"/>
    </row>
    <row r="308" spans="1:23" ht="15.75" customHeight="1">
      <c r="A308" s="280"/>
      <c r="B308" s="278"/>
      <c r="C308" s="278"/>
      <c r="D308" s="278"/>
      <c r="E308" s="278"/>
      <c r="F308" s="278"/>
      <c r="G308" s="278"/>
      <c r="H308" s="278"/>
      <c r="I308" s="278"/>
      <c r="J308" s="278"/>
      <c r="K308" s="278"/>
      <c r="L308" s="278"/>
      <c r="M308" s="278"/>
      <c r="N308" s="278"/>
      <c r="O308" s="278"/>
      <c r="P308" s="278"/>
      <c r="Q308" s="278"/>
      <c r="R308" s="278"/>
      <c r="S308" s="279"/>
      <c r="T308" s="278"/>
      <c r="U308" s="279"/>
      <c r="V308" s="278"/>
      <c r="W308" s="278"/>
    </row>
    <row r="309" spans="1:23" ht="15.75" customHeight="1">
      <c r="A309" s="280"/>
      <c r="B309" s="278"/>
      <c r="C309" s="278"/>
      <c r="D309" s="278"/>
      <c r="E309" s="278"/>
      <c r="F309" s="278"/>
      <c r="G309" s="278"/>
      <c r="H309" s="278"/>
      <c r="I309" s="278"/>
      <c r="J309" s="278"/>
      <c r="K309" s="278"/>
      <c r="L309" s="278"/>
      <c r="M309" s="278"/>
      <c r="N309" s="278"/>
      <c r="O309" s="278"/>
      <c r="P309" s="278"/>
      <c r="Q309" s="278"/>
      <c r="R309" s="278"/>
      <c r="S309" s="279"/>
      <c r="T309" s="278"/>
      <c r="U309" s="279"/>
      <c r="V309" s="278"/>
      <c r="W309" s="278"/>
    </row>
    <row r="310" spans="1:23" ht="15.75" customHeight="1">
      <c r="A310" s="280"/>
      <c r="B310" s="278"/>
      <c r="C310" s="278"/>
      <c r="D310" s="278"/>
      <c r="E310" s="278"/>
      <c r="F310" s="278"/>
      <c r="G310" s="278"/>
      <c r="H310" s="278"/>
      <c r="I310" s="278"/>
      <c r="J310" s="278"/>
      <c r="K310" s="278"/>
      <c r="L310" s="278"/>
      <c r="M310" s="278"/>
      <c r="N310" s="278"/>
      <c r="O310" s="278"/>
      <c r="P310" s="278"/>
      <c r="Q310" s="278"/>
      <c r="R310" s="278"/>
      <c r="S310" s="279"/>
      <c r="T310" s="278"/>
      <c r="U310" s="279"/>
      <c r="V310" s="278"/>
      <c r="W310" s="278"/>
    </row>
    <row r="311" spans="1:23" ht="15.75" customHeight="1">
      <c r="A311" s="280"/>
      <c r="B311" s="278"/>
      <c r="C311" s="278"/>
      <c r="D311" s="278"/>
      <c r="E311" s="278"/>
      <c r="F311" s="278"/>
      <c r="G311" s="278"/>
      <c r="H311" s="278"/>
      <c r="I311" s="278"/>
      <c r="J311" s="278"/>
      <c r="K311" s="278"/>
      <c r="L311" s="278"/>
      <c r="M311" s="278"/>
      <c r="N311" s="278"/>
      <c r="O311" s="278"/>
      <c r="P311" s="278"/>
      <c r="Q311" s="278"/>
      <c r="R311" s="278"/>
      <c r="S311" s="279"/>
      <c r="T311" s="278"/>
      <c r="U311" s="279"/>
      <c r="V311" s="278"/>
      <c r="W311" s="278"/>
    </row>
    <row r="312" spans="1:23" ht="15.75" customHeight="1">
      <c r="A312" s="280"/>
      <c r="B312" s="278"/>
      <c r="C312" s="278"/>
      <c r="D312" s="278"/>
      <c r="E312" s="278"/>
      <c r="F312" s="278"/>
      <c r="G312" s="278"/>
      <c r="H312" s="278"/>
      <c r="I312" s="278"/>
      <c r="J312" s="278"/>
      <c r="K312" s="278"/>
      <c r="L312" s="278"/>
      <c r="M312" s="278"/>
      <c r="N312" s="278"/>
      <c r="O312" s="278"/>
      <c r="P312" s="278"/>
      <c r="Q312" s="278"/>
      <c r="R312" s="278"/>
      <c r="S312" s="279"/>
      <c r="T312" s="278"/>
      <c r="U312" s="279"/>
      <c r="V312" s="278"/>
      <c r="W312" s="278"/>
    </row>
    <row r="313" spans="1:23" ht="15.75" customHeight="1">
      <c r="A313" s="280"/>
      <c r="B313" s="278"/>
      <c r="C313" s="278"/>
      <c r="D313" s="278"/>
      <c r="E313" s="278"/>
      <c r="F313" s="278"/>
      <c r="G313" s="278"/>
      <c r="H313" s="278"/>
      <c r="I313" s="278"/>
      <c r="J313" s="278"/>
      <c r="K313" s="278"/>
      <c r="L313" s="278"/>
      <c r="M313" s="278"/>
      <c r="N313" s="278"/>
      <c r="O313" s="278"/>
      <c r="P313" s="278"/>
      <c r="Q313" s="278"/>
      <c r="R313" s="278"/>
      <c r="S313" s="279"/>
      <c r="T313" s="278"/>
      <c r="U313" s="279"/>
      <c r="V313" s="278"/>
      <c r="W313" s="278"/>
    </row>
    <row r="314" spans="1:23" ht="15.75" customHeight="1">
      <c r="A314" s="280"/>
      <c r="B314" s="278"/>
      <c r="C314" s="278"/>
      <c r="D314" s="278"/>
      <c r="E314" s="278"/>
      <c r="F314" s="278"/>
      <c r="G314" s="278"/>
      <c r="H314" s="278"/>
      <c r="I314" s="278"/>
      <c r="J314" s="278"/>
      <c r="K314" s="278"/>
      <c r="L314" s="278"/>
      <c r="M314" s="278"/>
      <c r="N314" s="278"/>
      <c r="O314" s="278"/>
      <c r="P314" s="278"/>
      <c r="Q314" s="278"/>
      <c r="R314" s="278"/>
      <c r="S314" s="279"/>
      <c r="T314" s="278"/>
      <c r="U314" s="279"/>
      <c r="V314" s="278"/>
      <c r="W314" s="278"/>
    </row>
    <row r="315" spans="1:23" ht="15.75" customHeight="1">
      <c r="A315" s="280"/>
      <c r="B315" s="278"/>
      <c r="C315" s="278"/>
      <c r="D315" s="278"/>
      <c r="E315" s="278"/>
      <c r="F315" s="278"/>
      <c r="G315" s="278"/>
      <c r="H315" s="278"/>
      <c r="I315" s="278"/>
      <c r="J315" s="278"/>
      <c r="K315" s="278"/>
      <c r="L315" s="278"/>
      <c r="M315" s="278"/>
      <c r="N315" s="278"/>
      <c r="O315" s="278"/>
      <c r="P315" s="278"/>
      <c r="Q315" s="278"/>
      <c r="R315" s="278"/>
      <c r="S315" s="279"/>
      <c r="T315" s="278"/>
      <c r="U315" s="279"/>
      <c r="V315" s="278"/>
      <c r="W315" s="278"/>
    </row>
    <row r="316" spans="1:23" ht="15.75" customHeight="1">
      <c r="A316" s="280"/>
      <c r="B316" s="278"/>
      <c r="C316" s="278"/>
      <c r="D316" s="278"/>
      <c r="E316" s="278"/>
      <c r="F316" s="278"/>
      <c r="G316" s="278"/>
      <c r="H316" s="278"/>
      <c r="I316" s="278"/>
      <c r="J316" s="278"/>
      <c r="K316" s="278"/>
      <c r="L316" s="278"/>
      <c r="M316" s="278"/>
      <c r="N316" s="278"/>
      <c r="O316" s="278"/>
      <c r="P316" s="278"/>
      <c r="Q316" s="278"/>
      <c r="R316" s="278"/>
      <c r="S316" s="279"/>
      <c r="T316" s="278"/>
      <c r="U316" s="279"/>
      <c r="V316" s="278"/>
      <c r="W316" s="278"/>
    </row>
    <row r="317" spans="1:23" ht="15.75" customHeight="1">
      <c r="A317" s="280"/>
      <c r="B317" s="278"/>
      <c r="C317" s="278"/>
      <c r="D317" s="278"/>
      <c r="E317" s="278"/>
      <c r="F317" s="278"/>
      <c r="G317" s="278"/>
      <c r="H317" s="278"/>
      <c r="I317" s="278"/>
      <c r="J317" s="278"/>
      <c r="K317" s="278"/>
      <c r="L317" s="278"/>
      <c r="M317" s="278"/>
      <c r="N317" s="278"/>
      <c r="O317" s="278"/>
      <c r="P317" s="278"/>
      <c r="Q317" s="278"/>
      <c r="R317" s="278"/>
      <c r="S317" s="279"/>
      <c r="T317" s="278"/>
      <c r="U317" s="279"/>
      <c r="V317" s="278"/>
      <c r="W317" s="278"/>
    </row>
    <row r="318" spans="1:23" ht="15.75" customHeight="1">
      <c r="A318" s="280"/>
      <c r="B318" s="278"/>
      <c r="C318" s="278"/>
      <c r="D318" s="278"/>
      <c r="E318" s="278"/>
      <c r="F318" s="278"/>
      <c r="G318" s="278"/>
      <c r="H318" s="278"/>
      <c r="I318" s="278"/>
      <c r="J318" s="278"/>
      <c r="K318" s="278"/>
      <c r="L318" s="278"/>
      <c r="M318" s="278"/>
      <c r="N318" s="278"/>
      <c r="O318" s="278"/>
      <c r="P318" s="278"/>
      <c r="Q318" s="278"/>
      <c r="R318" s="278"/>
      <c r="S318" s="279"/>
      <c r="T318" s="278"/>
      <c r="U318" s="279"/>
      <c r="V318" s="278"/>
      <c r="W318" s="278"/>
    </row>
    <row r="319" spans="1:23" ht="15.75" customHeight="1">
      <c r="A319" s="280"/>
      <c r="B319" s="278"/>
      <c r="C319" s="278"/>
      <c r="D319" s="278"/>
      <c r="E319" s="278"/>
      <c r="F319" s="278"/>
      <c r="G319" s="278"/>
      <c r="H319" s="278"/>
      <c r="I319" s="278"/>
      <c r="J319" s="278"/>
      <c r="K319" s="278"/>
      <c r="L319" s="278"/>
      <c r="M319" s="278"/>
      <c r="N319" s="278"/>
      <c r="O319" s="278"/>
      <c r="P319" s="278"/>
      <c r="Q319" s="278"/>
      <c r="R319" s="278"/>
      <c r="S319" s="279"/>
      <c r="T319" s="278"/>
      <c r="U319" s="279"/>
      <c r="V319" s="278"/>
      <c r="W319" s="278"/>
    </row>
    <row r="320" spans="1:23" ht="15.75" customHeight="1">
      <c r="A320" s="280"/>
      <c r="B320" s="278"/>
      <c r="C320" s="278"/>
      <c r="D320" s="278"/>
      <c r="E320" s="278"/>
      <c r="F320" s="278"/>
      <c r="G320" s="278"/>
      <c r="H320" s="278"/>
      <c r="I320" s="278"/>
      <c r="J320" s="278"/>
      <c r="K320" s="278"/>
      <c r="L320" s="278"/>
      <c r="M320" s="278"/>
      <c r="N320" s="278"/>
      <c r="O320" s="278"/>
      <c r="P320" s="278"/>
      <c r="Q320" s="278"/>
      <c r="R320" s="278"/>
      <c r="S320" s="279"/>
      <c r="T320" s="278"/>
      <c r="U320" s="279"/>
      <c r="V320" s="278"/>
      <c r="W320" s="278"/>
    </row>
    <row r="321" spans="1:23" ht="15.75" customHeight="1">
      <c r="A321" s="280"/>
      <c r="B321" s="278"/>
      <c r="C321" s="278"/>
      <c r="D321" s="278"/>
      <c r="E321" s="278"/>
      <c r="F321" s="278"/>
      <c r="G321" s="278"/>
      <c r="H321" s="278"/>
      <c r="I321" s="278"/>
      <c r="J321" s="278"/>
      <c r="K321" s="278"/>
      <c r="L321" s="278"/>
      <c r="M321" s="278"/>
      <c r="N321" s="278"/>
      <c r="O321" s="278"/>
      <c r="P321" s="278"/>
      <c r="Q321" s="278"/>
      <c r="R321" s="278"/>
      <c r="S321" s="279"/>
      <c r="T321" s="278"/>
      <c r="U321" s="279"/>
      <c r="V321" s="278"/>
      <c r="W321" s="278"/>
    </row>
    <row r="322" spans="1:23" ht="15.75" customHeight="1">
      <c r="A322" s="280"/>
      <c r="B322" s="278"/>
      <c r="C322" s="278"/>
      <c r="D322" s="278"/>
      <c r="E322" s="278"/>
      <c r="F322" s="278"/>
      <c r="G322" s="278"/>
      <c r="H322" s="278"/>
      <c r="I322" s="278"/>
      <c r="J322" s="278"/>
      <c r="K322" s="278"/>
      <c r="L322" s="278"/>
      <c r="M322" s="278"/>
      <c r="N322" s="278"/>
      <c r="O322" s="278"/>
      <c r="P322" s="278"/>
      <c r="Q322" s="278"/>
      <c r="R322" s="278"/>
      <c r="S322" s="279"/>
      <c r="T322" s="278"/>
      <c r="U322" s="279"/>
      <c r="V322" s="278"/>
      <c r="W322" s="278"/>
    </row>
    <row r="323" spans="1:23" ht="15.75" customHeight="1">
      <c r="A323" s="280"/>
      <c r="B323" s="278"/>
      <c r="C323" s="278"/>
      <c r="D323" s="278"/>
      <c r="E323" s="278"/>
      <c r="F323" s="278"/>
      <c r="G323" s="278"/>
      <c r="H323" s="278"/>
      <c r="I323" s="278"/>
      <c r="J323" s="278"/>
      <c r="K323" s="278"/>
      <c r="L323" s="278"/>
      <c r="M323" s="278"/>
      <c r="N323" s="278"/>
      <c r="O323" s="278"/>
      <c r="P323" s="278"/>
      <c r="Q323" s="278"/>
      <c r="R323" s="278"/>
      <c r="S323" s="279"/>
      <c r="T323" s="278"/>
      <c r="U323" s="279"/>
      <c r="V323" s="278"/>
      <c r="W323" s="278"/>
    </row>
    <row r="324" spans="1:23" ht="15.75" customHeight="1">
      <c r="A324" s="280"/>
      <c r="B324" s="278"/>
      <c r="C324" s="278"/>
      <c r="D324" s="278"/>
      <c r="E324" s="278"/>
      <c r="F324" s="278"/>
      <c r="G324" s="278"/>
      <c r="H324" s="278"/>
      <c r="I324" s="278"/>
      <c r="J324" s="278"/>
      <c r="K324" s="278"/>
      <c r="L324" s="278"/>
      <c r="M324" s="278"/>
      <c r="N324" s="278"/>
      <c r="O324" s="278"/>
      <c r="P324" s="278"/>
      <c r="Q324" s="278"/>
      <c r="R324" s="278"/>
      <c r="S324" s="279"/>
      <c r="T324" s="278"/>
      <c r="U324" s="279"/>
      <c r="V324" s="278"/>
      <c r="W324" s="278"/>
    </row>
    <row r="325" spans="1:23" ht="15.75" customHeight="1">
      <c r="A325" s="280"/>
      <c r="B325" s="278"/>
      <c r="C325" s="278"/>
      <c r="D325" s="278"/>
      <c r="E325" s="278"/>
      <c r="F325" s="278"/>
      <c r="G325" s="278"/>
      <c r="H325" s="278"/>
      <c r="I325" s="278"/>
      <c r="J325" s="278"/>
      <c r="K325" s="278"/>
      <c r="L325" s="278"/>
      <c r="M325" s="278"/>
      <c r="N325" s="278"/>
      <c r="O325" s="278"/>
      <c r="P325" s="278"/>
      <c r="Q325" s="278"/>
      <c r="R325" s="278"/>
      <c r="S325" s="279"/>
      <c r="T325" s="278"/>
      <c r="U325" s="279"/>
      <c r="V325" s="278"/>
      <c r="W325" s="278"/>
    </row>
    <row r="326" spans="1:23" ht="15.75" customHeight="1">
      <c r="A326" s="280"/>
      <c r="B326" s="278"/>
      <c r="C326" s="278"/>
      <c r="D326" s="278"/>
      <c r="E326" s="278"/>
      <c r="F326" s="278"/>
      <c r="G326" s="278"/>
      <c r="H326" s="278"/>
      <c r="I326" s="278"/>
      <c r="J326" s="278"/>
      <c r="K326" s="278"/>
      <c r="L326" s="278"/>
      <c r="M326" s="278"/>
      <c r="N326" s="278"/>
      <c r="O326" s="278"/>
      <c r="P326" s="278"/>
      <c r="Q326" s="278"/>
      <c r="R326" s="278"/>
      <c r="S326" s="279"/>
      <c r="T326" s="278"/>
      <c r="U326" s="279"/>
      <c r="V326" s="278"/>
      <c r="W326" s="278"/>
    </row>
    <row r="327" spans="1:23" ht="15.75" customHeight="1">
      <c r="A327" s="280"/>
      <c r="B327" s="278"/>
      <c r="C327" s="278"/>
      <c r="D327" s="278"/>
      <c r="E327" s="278"/>
      <c r="F327" s="278"/>
      <c r="G327" s="278"/>
      <c r="H327" s="278"/>
      <c r="I327" s="278"/>
      <c r="J327" s="278"/>
      <c r="K327" s="278"/>
      <c r="L327" s="278"/>
      <c r="M327" s="278"/>
      <c r="N327" s="278"/>
      <c r="O327" s="278"/>
      <c r="P327" s="278"/>
      <c r="Q327" s="278"/>
      <c r="R327" s="278"/>
      <c r="S327" s="279"/>
      <c r="T327" s="278"/>
      <c r="U327" s="279"/>
      <c r="V327" s="278"/>
      <c r="W327" s="278"/>
    </row>
    <row r="328" spans="1:23" ht="15.75" customHeight="1">
      <c r="A328" s="280"/>
      <c r="B328" s="278"/>
      <c r="C328" s="278"/>
      <c r="D328" s="278"/>
      <c r="E328" s="278"/>
      <c r="F328" s="278"/>
      <c r="G328" s="278"/>
      <c r="H328" s="278"/>
      <c r="I328" s="278"/>
      <c r="J328" s="278"/>
      <c r="K328" s="278"/>
      <c r="L328" s="278"/>
      <c r="M328" s="278"/>
      <c r="N328" s="278"/>
      <c r="O328" s="278"/>
      <c r="P328" s="278"/>
      <c r="Q328" s="278"/>
      <c r="R328" s="278"/>
      <c r="S328" s="279"/>
      <c r="T328" s="278"/>
      <c r="U328" s="279"/>
      <c r="V328" s="278"/>
      <c r="W328" s="278"/>
    </row>
    <row r="329" spans="1:23" ht="15.75" customHeight="1">
      <c r="A329" s="280"/>
      <c r="B329" s="278"/>
      <c r="C329" s="278"/>
      <c r="D329" s="278"/>
      <c r="E329" s="278"/>
      <c r="F329" s="278"/>
      <c r="G329" s="278"/>
      <c r="H329" s="278"/>
      <c r="I329" s="278"/>
      <c r="J329" s="278"/>
      <c r="K329" s="278"/>
      <c r="L329" s="278"/>
      <c r="M329" s="278"/>
      <c r="N329" s="278"/>
      <c r="O329" s="278"/>
      <c r="P329" s="278"/>
      <c r="Q329" s="278"/>
      <c r="R329" s="278"/>
      <c r="S329" s="279"/>
      <c r="T329" s="278"/>
      <c r="U329" s="279"/>
      <c r="V329" s="278"/>
      <c r="W329" s="278"/>
    </row>
    <row r="330" spans="1:23" ht="15.75" customHeight="1">
      <c r="A330" s="280"/>
      <c r="B330" s="278"/>
      <c r="C330" s="278"/>
      <c r="D330" s="278"/>
      <c r="E330" s="278"/>
      <c r="F330" s="278"/>
      <c r="G330" s="278"/>
      <c r="H330" s="278"/>
      <c r="I330" s="278"/>
      <c r="J330" s="278"/>
      <c r="K330" s="278"/>
      <c r="L330" s="278"/>
      <c r="M330" s="278"/>
      <c r="N330" s="278"/>
      <c r="O330" s="278"/>
      <c r="P330" s="278"/>
      <c r="Q330" s="278"/>
      <c r="R330" s="278"/>
      <c r="S330" s="279"/>
      <c r="T330" s="278"/>
      <c r="U330" s="279"/>
      <c r="V330" s="278"/>
      <c r="W330" s="278"/>
    </row>
    <row r="331" spans="1:23" ht="15.75" customHeight="1">
      <c r="A331" s="280"/>
      <c r="B331" s="278"/>
      <c r="C331" s="278"/>
      <c r="D331" s="278"/>
      <c r="E331" s="278"/>
      <c r="F331" s="278"/>
      <c r="G331" s="278"/>
      <c r="H331" s="278"/>
      <c r="I331" s="278"/>
      <c r="J331" s="278"/>
      <c r="K331" s="278"/>
      <c r="L331" s="278"/>
      <c r="M331" s="278"/>
      <c r="N331" s="278"/>
      <c r="O331" s="278"/>
      <c r="P331" s="278"/>
      <c r="Q331" s="278"/>
      <c r="R331" s="278"/>
      <c r="S331" s="279"/>
      <c r="T331" s="278"/>
      <c r="U331" s="279"/>
      <c r="V331" s="278"/>
      <c r="W331" s="278"/>
    </row>
    <row r="332" spans="1:23" ht="15.75" customHeight="1">
      <c r="A332" s="280"/>
      <c r="B332" s="278"/>
      <c r="C332" s="278"/>
      <c r="D332" s="278"/>
      <c r="E332" s="278"/>
      <c r="F332" s="278"/>
      <c r="G332" s="278"/>
      <c r="H332" s="278"/>
      <c r="I332" s="278"/>
      <c r="J332" s="278"/>
      <c r="K332" s="278"/>
      <c r="L332" s="278"/>
      <c r="M332" s="278"/>
      <c r="N332" s="278"/>
      <c r="O332" s="278"/>
      <c r="P332" s="278"/>
      <c r="Q332" s="278"/>
      <c r="R332" s="278"/>
      <c r="S332" s="279"/>
      <c r="T332" s="278"/>
      <c r="U332" s="279"/>
      <c r="V332" s="278"/>
      <c r="W332" s="278"/>
    </row>
    <row r="333" spans="1:23" ht="15.75" customHeight="1">
      <c r="A333" s="280"/>
      <c r="B333" s="278"/>
      <c r="C333" s="278"/>
      <c r="D333" s="278"/>
      <c r="E333" s="278"/>
      <c r="F333" s="278"/>
      <c r="G333" s="278"/>
      <c r="H333" s="278"/>
      <c r="I333" s="278"/>
      <c r="J333" s="278"/>
      <c r="K333" s="278"/>
      <c r="L333" s="278"/>
      <c r="M333" s="278"/>
      <c r="N333" s="278"/>
      <c r="O333" s="278"/>
      <c r="P333" s="278"/>
      <c r="Q333" s="278"/>
      <c r="R333" s="278"/>
      <c r="S333" s="279"/>
      <c r="T333" s="278"/>
      <c r="U333" s="279"/>
      <c r="V333" s="278"/>
      <c r="W333" s="278"/>
    </row>
    <row r="334" spans="1:23" ht="15.75" customHeight="1">
      <c r="A334" s="280"/>
      <c r="B334" s="278"/>
      <c r="C334" s="278"/>
      <c r="D334" s="278"/>
      <c r="E334" s="278"/>
      <c r="F334" s="278"/>
      <c r="G334" s="278"/>
      <c r="H334" s="278"/>
      <c r="I334" s="278"/>
      <c r="J334" s="278"/>
      <c r="K334" s="278"/>
      <c r="L334" s="278"/>
      <c r="M334" s="278"/>
      <c r="N334" s="278"/>
      <c r="O334" s="278"/>
      <c r="P334" s="278"/>
      <c r="Q334" s="278"/>
      <c r="R334" s="278"/>
      <c r="S334" s="279"/>
      <c r="T334" s="278"/>
      <c r="U334" s="279"/>
      <c r="V334" s="278"/>
      <c r="W334" s="278"/>
    </row>
    <row r="335" spans="1:23" ht="15.75" customHeight="1">
      <c r="A335" s="280"/>
      <c r="B335" s="278"/>
      <c r="C335" s="278"/>
      <c r="D335" s="278"/>
      <c r="E335" s="278"/>
      <c r="F335" s="278"/>
      <c r="G335" s="278"/>
      <c r="H335" s="278"/>
      <c r="I335" s="278"/>
      <c r="J335" s="278"/>
      <c r="K335" s="278"/>
      <c r="L335" s="278"/>
      <c r="M335" s="278"/>
      <c r="N335" s="278"/>
      <c r="O335" s="278"/>
      <c r="P335" s="278"/>
      <c r="Q335" s="278"/>
      <c r="R335" s="278"/>
      <c r="S335" s="279"/>
      <c r="T335" s="278"/>
      <c r="U335" s="279"/>
      <c r="V335" s="278"/>
      <c r="W335" s="278"/>
    </row>
    <row r="336" spans="1:23" ht="15.75" customHeight="1">
      <c r="A336" s="280"/>
      <c r="B336" s="278"/>
      <c r="C336" s="278"/>
      <c r="D336" s="278"/>
      <c r="E336" s="278"/>
      <c r="F336" s="278"/>
      <c r="G336" s="278"/>
      <c r="H336" s="278"/>
      <c r="I336" s="278"/>
      <c r="J336" s="278"/>
      <c r="K336" s="278"/>
      <c r="L336" s="278"/>
      <c r="M336" s="278"/>
      <c r="N336" s="278"/>
      <c r="O336" s="278"/>
      <c r="P336" s="278"/>
      <c r="Q336" s="278"/>
      <c r="R336" s="278"/>
      <c r="S336" s="279"/>
      <c r="T336" s="278"/>
      <c r="U336" s="279"/>
      <c r="V336" s="278"/>
      <c r="W336" s="278"/>
    </row>
    <row r="337" spans="1:23" ht="15.75" customHeight="1">
      <c r="A337" s="280"/>
      <c r="B337" s="278"/>
      <c r="C337" s="278"/>
      <c r="D337" s="278"/>
      <c r="E337" s="278"/>
      <c r="F337" s="278"/>
      <c r="G337" s="278"/>
      <c r="H337" s="278"/>
      <c r="I337" s="278"/>
      <c r="J337" s="278"/>
      <c r="K337" s="278"/>
      <c r="L337" s="278"/>
      <c r="M337" s="278"/>
      <c r="N337" s="278"/>
      <c r="O337" s="278"/>
      <c r="P337" s="278"/>
      <c r="Q337" s="278"/>
      <c r="R337" s="278"/>
      <c r="S337" s="279"/>
      <c r="T337" s="278"/>
      <c r="U337" s="279"/>
      <c r="V337" s="278"/>
      <c r="W337" s="278"/>
    </row>
    <row r="338" spans="1:23" ht="15.75" customHeight="1">
      <c r="A338" s="280"/>
      <c r="B338" s="278"/>
      <c r="C338" s="278"/>
      <c r="D338" s="278"/>
      <c r="E338" s="278"/>
      <c r="F338" s="278"/>
      <c r="G338" s="278"/>
      <c r="H338" s="278"/>
      <c r="I338" s="278"/>
      <c r="J338" s="278"/>
      <c r="K338" s="278"/>
      <c r="L338" s="278"/>
      <c r="M338" s="278"/>
      <c r="N338" s="278"/>
      <c r="O338" s="278"/>
      <c r="P338" s="278"/>
      <c r="Q338" s="278"/>
      <c r="R338" s="278"/>
      <c r="S338" s="279"/>
      <c r="T338" s="278"/>
      <c r="U338" s="279"/>
      <c r="V338" s="278"/>
      <c r="W338" s="278"/>
    </row>
    <row r="339" spans="1:23" ht="15.75" customHeight="1">
      <c r="A339" s="280"/>
      <c r="B339" s="278"/>
      <c r="C339" s="278"/>
      <c r="D339" s="278"/>
      <c r="E339" s="278"/>
      <c r="F339" s="278"/>
      <c r="G339" s="278"/>
      <c r="H339" s="278"/>
      <c r="I339" s="278"/>
      <c r="J339" s="278"/>
      <c r="K339" s="278"/>
      <c r="L339" s="278"/>
      <c r="M339" s="278"/>
      <c r="N339" s="278"/>
      <c r="O339" s="278"/>
      <c r="P339" s="278"/>
      <c r="Q339" s="278"/>
      <c r="R339" s="278"/>
      <c r="S339" s="279"/>
      <c r="T339" s="278"/>
      <c r="U339" s="279"/>
      <c r="V339" s="278"/>
      <c r="W339" s="278"/>
    </row>
    <row r="340" spans="1:23" ht="15.75" customHeight="1">
      <c r="A340" s="280"/>
      <c r="B340" s="278"/>
      <c r="C340" s="278"/>
      <c r="D340" s="278"/>
      <c r="E340" s="278"/>
      <c r="F340" s="278"/>
      <c r="G340" s="278"/>
      <c r="H340" s="278"/>
      <c r="I340" s="278"/>
      <c r="J340" s="278"/>
      <c r="K340" s="278"/>
      <c r="L340" s="278"/>
      <c r="M340" s="278"/>
      <c r="N340" s="278"/>
      <c r="O340" s="278"/>
      <c r="P340" s="278"/>
      <c r="Q340" s="278"/>
      <c r="R340" s="278"/>
      <c r="S340" s="279"/>
      <c r="T340" s="278"/>
      <c r="U340" s="279"/>
      <c r="V340" s="278"/>
      <c r="W340" s="278"/>
    </row>
    <row r="341" spans="1:23" ht="15.75" customHeight="1">
      <c r="A341" s="280"/>
      <c r="B341" s="278"/>
      <c r="C341" s="278"/>
      <c r="D341" s="278"/>
      <c r="E341" s="278"/>
      <c r="F341" s="278"/>
      <c r="G341" s="278"/>
      <c r="H341" s="278"/>
      <c r="I341" s="278"/>
      <c r="J341" s="278"/>
      <c r="K341" s="278"/>
      <c r="L341" s="278"/>
      <c r="M341" s="278"/>
      <c r="N341" s="278"/>
      <c r="O341" s="278"/>
      <c r="P341" s="278"/>
      <c r="Q341" s="278"/>
      <c r="R341" s="278"/>
      <c r="S341" s="279"/>
      <c r="T341" s="278"/>
      <c r="U341" s="279"/>
      <c r="V341" s="278"/>
      <c r="W341" s="278"/>
    </row>
    <row r="342" spans="1:23" ht="15.75" customHeight="1">
      <c r="A342" s="280"/>
      <c r="B342" s="278"/>
      <c r="C342" s="278"/>
      <c r="D342" s="278"/>
      <c r="E342" s="278"/>
      <c r="F342" s="278"/>
      <c r="G342" s="278"/>
      <c r="H342" s="278"/>
      <c r="I342" s="278"/>
      <c r="J342" s="278"/>
      <c r="K342" s="278"/>
      <c r="L342" s="278"/>
      <c r="M342" s="278"/>
      <c r="N342" s="278"/>
      <c r="O342" s="278"/>
      <c r="P342" s="278"/>
      <c r="Q342" s="278"/>
      <c r="R342" s="278"/>
      <c r="S342" s="279"/>
      <c r="T342" s="278"/>
      <c r="U342" s="279"/>
      <c r="V342" s="278"/>
      <c r="W342" s="278"/>
    </row>
    <row r="343" spans="1:23" ht="15.75" customHeight="1">
      <c r="A343" s="280"/>
      <c r="B343" s="278"/>
      <c r="C343" s="278"/>
      <c r="D343" s="278"/>
      <c r="E343" s="278"/>
      <c r="F343" s="278"/>
      <c r="G343" s="278"/>
      <c r="H343" s="278"/>
      <c r="I343" s="278"/>
      <c r="J343" s="278"/>
      <c r="K343" s="278"/>
      <c r="L343" s="278"/>
      <c r="M343" s="278"/>
      <c r="N343" s="278"/>
      <c r="O343" s="278"/>
      <c r="P343" s="278"/>
      <c r="Q343" s="278"/>
      <c r="R343" s="278"/>
      <c r="S343" s="279"/>
      <c r="T343" s="278"/>
      <c r="U343" s="279"/>
      <c r="V343" s="278"/>
      <c r="W343" s="278"/>
    </row>
    <row r="344" spans="1:23" ht="15.75" customHeight="1">
      <c r="A344" s="280"/>
      <c r="B344" s="278"/>
      <c r="C344" s="278"/>
      <c r="D344" s="278"/>
      <c r="E344" s="278"/>
      <c r="F344" s="278"/>
      <c r="G344" s="278"/>
      <c r="H344" s="278"/>
      <c r="I344" s="278"/>
      <c r="J344" s="278"/>
      <c r="K344" s="278"/>
      <c r="L344" s="278"/>
      <c r="M344" s="278"/>
      <c r="N344" s="278"/>
      <c r="O344" s="278"/>
      <c r="P344" s="278"/>
      <c r="Q344" s="278"/>
      <c r="R344" s="278"/>
      <c r="S344" s="279"/>
      <c r="T344" s="278"/>
      <c r="U344" s="279"/>
      <c r="V344" s="278"/>
      <c r="W344" s="278"/>
    </row>
    <row r="345" spans="1:23" ht="15.75" customHeight="1">
      <c r="A345" s="280"/>
      <c r="B345" s="278"/>
      <c r="C345" s="278"/>
      <c r="D345" s="278"/>
      <c r="E345" s="278"/>
      <c r="F345" s="278"/>
      <c r="G345" s="278"/>
      <c r="H345" s="278"/>
      <c r="I345" s="278"/>
      <c r="J345" s="278"/>
      <c r="K345" s="278"/>
      <c r="L345" s="278"/>
      <c r="M345" s="278"/>
      <c r="N345" s="278"/>
      <c r="O345" s="278"/>
      <c r="P345" s="278"/>
      <c r="Q345" s="278"/>
      <c r="R345" s="278"/>
      <c r="S345" s="279"/>
      <c r="T345" s="278"/>
      <c r="U345" s="279"/>
      <c r="V345" s="278"/>
      <c r="W345" s="278"/>
    </row>
    <row r="346" spans="1:23" ht="15.75" customHeight="1">
      <c r="A346" s="280"/>
      <c r="B346" s="278"/>
      <c r="C346" s="278"/>
      <c r="D346" s="278"/>
      <c r="E346" s="278"/>
      <c r="F346" s="278"/>
      <c r="G346" s="278"/>
      <c r="H346" s="278"/>
      <c r="I346" s="278"/>
      <c r="J346" s="278"/>
      <c r="K346" s="278"/>
      <c r="L346" s="278"/>
      <c r="M346" s="278"/>
      <c r="N346" s="278"/>
      <c r="O346" s="278"/>
      <c r="P346" s="278"/>
      <c r="Q346" s="278"/>
      <c r="R346" s="278"/>
      <c r="S346" s="279"/>
      <c r="T346" s="278"/>
      <c r="U346" s="279"/>
      <c r="V346" s="278"/>
      <c r="W346" s="278"/>
    </row>
    <row r="347" spans="1:23" ht="15.75" customHeight="1">
      <c r="A347" s="280"/>
      <c r="B347" s="278"/>
      <c r="C347" s="278"/>
      <c r="D347" s="278"/>
      <c r="E347" s="278"/>
      <c r="F347" s="278"/>
      <c r="G347" s="278"/>
      <c r="H347" s="278"/>
      <c r="I347" s="278"/>
      <c r="J347" s="278"/>
      <c r="K347" s="278"/>
      <c r="L347" s="278"/>
      <c r="M347" s="278"/>
      <c r="N347" s="278"/>
      <c r="O347" s="278"/>
      <c r="P347" s="278"/>
      <c r="Q347" s="278"/>
      <c r="R347" s="278"/>
      <c r="S347" s="279"/>
      <c r="T347" s="278"/>
      <c r="U347" s="279"/>
      <c r="V347" s="278"/>
      <c r="W347" s="278"/>
    </row>
    <row r="348" spans="1:23" ht="15.75" customHeight="1">
      <c r="A348" s="280"/>
      <c r="B348" s="278"/>
      <c r="C348" s="278"/>
      <c r="D348" s="278"/>
      <c r="E348" s="278"/>
      <c r="F348" s="278"/>
      <c r="G348" s="278"/>
      <c r="H348" s="278"/>
      <c r="I348" s="278"/>
      <c r="J348" s="278"/>
      <c r="K348" s="278"/>
      <c r="L348" s="278"/>
      <c r="M348" s="278"/>
      <c r="N348" s="278"/>
      <c r="O348" s="278"/>
      <c r="P348" s="278"/>
      <c r="Q348" s="278"/>
      <c r="R348" s="278"/>
      <c r="S348" s="279"/>
      <c r="T348" s="278"/>
      <c r="U348" s="279"/>
      <c r="V348" s="278"/>
      <c r="W348" s="278"/>
    </row>
    <row r="349" spans="1:23" ht="15.75" customHeight="1">
      <c r="A349" s="280"/>
      <c r="B349" s="278"/>
      <c r="C349" s="278"/>
      <c r="D349" s="278"/>
      <c r="E349" s="278"/>
      <c r="F349" s="278"/>
      <c r="G349" s="278"/>
      <c r="H349" s="278"/>
      <c r="I349" s="278"/>
      <c r="J349" s="278"/>
      <c r="K349" s="278"/>
      <c r="L349" s="278"/>
      <c r="M349" s="278"/>
      <c r="N349" s="278"/>
      <c r="O349" s="278"/>
      <c r="P349" s="278"/>
      <c r="Q349" s="278"/>
      <c r="R349" s="278"/>
      <c r="S349" s="279"/>
      <c r="T349" s="278"/>
      <c r="U349" s="279"/>
      <c r="V349" s="278"/>
      <c r="W349" s="278"/>
    </row>
    <row r="350" spans="1:23" ht="15.75" customHeight="1">
      <c r="A350" s="280"/>
      <c r="B350" s="278"/>
      <c r="C350" s="278"/>
      <c r="D350" s="278"/>
      <c r="E350" s="278"/>
      <c r="F350" s="278"/>
      <c r="G350" s="278"/>
      <c r="H350" s="278"/>
      <c r="I350" s="278"/>
      <c r="J350" s="278"/>
      <c r="K350" s="278"/>
      <c r="L350" s="278"/>
      <c r="M350" s="278"/>
      <c r="N350" s="278"/>
      <c r="O350" s="278"/>
      <c r="P350" s="278"/>
      <c r="Q350" s="278"/>
      <c r="R350" s="278"/>
      <c r="S350" s="279"/>
      <c r="T350" s="278"/>
      <c r="U350" s="279"/>
      <c r="V350" s="278"/>
      <c r="W350" s="278"/>
    </row>
    <row r="351" spans="1:23" ht="15.75" customHeight="1">
      <c r="A351" s="280"/>
      <c r="B351" s="278"/>
      <c r="C351" s="278"/>
      <c r="D351" s="278"/>
      <c r="E351" s="278"/>
      <c r="F351" s="278"/>
      <c r="G351" s="278"/>
      <c r="H351" s="278"/>
      <c r="I351" s="278"/>
      <c r="J351" s="278"/>
      <c r="K351" s="278"/>
      <c r="L351" s="278"/>
      <c r="M351" s="278"/>
      <c r="N351" s="278"/>
      <c r="O351" s="278"/>
      <c r="P351" s="278"/>
      <c r="Q351" s="278"/>
      <c r="R351" s="278"/>
      <c r="S351" s="279"/>
      <c r="T351" s="278"/>
      <c r="U351" s="279"/>
      <c r="V351" s="278"/>
      <c r="W351" s="278"/>
    </row>
    <row r="352" spans="1:23" ht="15.75" customHeight="1">
      <c r="A352" s="280"/>
      <c r="B352" s="278"/>
      <c r="C352" s="278"/>
      <c r="D352" s="278"/>
      <c r="E352" s="278"/>
      <c r="F352" s="278"/>
      <c r="G352" s="278"/>
      <c r="H352" s="278"/>
      <c r="I352" s="278"/>
      <c r="J352" s="278"/>
      <c r="K352" s="278"/>
      <c r="L352" s="278"/>
      <c r="M352" s="278"/>
      <c r="N352" s="278"/>
      <c r="O352" s="278"/>
      <c r="P352" s="278"/>
      <c r="Q352" s="278"/>
      <c r="R352" s="278"/>
      <c r="S352" s="279"/>
      <c r="T352" s="278"/>
      <c r="U352" s="279"/>
      <c r="V352" s="278"/>
      <c r="W352" s="278"/>
    </row>
    <row r="353" spans="1:23" ht="15.75" customHeight="1">
      <c r="A353" s="280"/>
      <c r="B353" s="278"/>
      <c r="C353" s="278"/>
      <c r="D353" s="278"/>
      <c r="E353" s="278"/>
      <c r="F353" s="278"/>
      <c r="G353" s="278"/>
      <c r="H353" s="278"/>
      <c r="I353" s="278"/>
      <c r="J353" s="278"/>
      <c r="K353" s="278"/>
      <c r="L353" s="278"/>
      <c r="M353" s="278"/>
      <c r="N353" s="278"/>
      <c r="O353" s="278"/>
      <c r="P353" s="278"/>
      <c r="Q353" s="278"/>
      <c r="R353" s="278"/>
      <c r="S353" s="279"/>
      <c r="T353" s="278"/>
      <c r="U353" s="279"/>
      <c r="V353" s="278"/>
      <c r="W353" s="278"/>
    </row>
    <row r="354" spans="1:23" ht="15.75" customHeight="1">
      <c r="A354" s="280"/>
      <c r="B354" s="278"/>
      <c r="C354" s="278"/>
      <c r="D354" s="278"/>
      <c r="E354" s="278"/>
      <c r="F354" s="278"/>
      <c r="G354" s="278"/>
      <c r="H354" s="278"/>
      <c r="I354" s="278"/>
      <c r="J354" s="278"/>
      <c r="K354" s="278"/>
      <c r="L354" s="278"/>
      <c r="M354" s="278"/>
      <c r="N354" s="278"/>
      <c r="O354" s="278"/>
      <c r="P354" s="278"/>
      <c r="Q354" s="278"/>
      <c r="R354" s="278"/>
      <c r="S354" s="279"/>
      <c r="T354" s="278"/>
      <c r="U354" s="279"/>
      <c r="V354" s="278"/>
      <c r="W354" s="278"/>
    </row>
    <row r="355" spans="1:23" ht="15.75" customHeight="1">
      <c r="A355" s="280"/>
      <c r="B355" s="278"/>
      <c r="C355" s="278"/>
      <c r="D355" s="278"/>
      <c r="E355" s="278"/>
      <c r="F355" s="278"/>
      <c r="G355" s="278"/>
      <c r="H355" s="278"/>
      <c r="I355" s="278"/>
      <c r="J355" s="278"/>
      <c r="K355" s="278"/>
      <c r="L355" s="278"/>
      <c r="M355" s="278"/>
      <c r="N355" s="278"/>
      <c r="O355" s="278"/>
      <c r="P355" s="278"/>
      <c r="Q355" s="278"/>
      <c r="R355" s="278"/>
      <c r="S355" s="279"/>
      <c r="T355" s="278"/>
      <c r="U355" s="279"/>
      <c r="V355" s="278"/>
      <c r="W355" s="278"/>
    </row>
    <row r="356" spans="1:23" ht="15.75" customHeight="1">
      <c r="A356" s="280"/>
      <c r="B356" s="278"/>
      <c r="C356" s="278"/>
      <c r="D356" s="278"/>
      <c r="E356" s="278"/>
      <c r="F356" s="278"/>
      <c r="G356" s="278"/>
      <c r="H356" s="278"/>
      <c r="I356" s="278"/>
      <c r="J356" s="278"/>
      <c r="K356" s="278"/>
      <c r="L356" s="278"/>
      <c r="M356" s="278"/>
      <c r="N356" s="278"/>
      <c r="O356" s="278"/>
      <c r="P356" s="278"/>
      <c r="Q356" s="278"/>
      <c r="R356" s="278"/>
      <c r="S356" s="279"/>
      <c r="T356" s="278"/>
      <c r="U356" s="279"/>
      <c r="V356" s="278"/>
      <c r="W356" s="278"/>
    </row>
    <row r="357" spans="1:23" ht="15.75" customHeight="1">
      <c r="A357" s="280"/>
      <c r="B357" s="278"/>
      <c r="C357" s="278"/>
      <c r="D357" s="278"/>
      <c r="E357" s="278"/>
      <c r="F357" s="278"/>
      <c r="G357" s="278"/>
      <c r="H357" s="278"/>
      <c r="I357" s="278"/>
      <c r="J357" s="278"/>
      <c r="K357" s="278"/>
      <c r="L357" s="278"/>
      <c r="M357" s="278"/>
      <c r="N357" s="278"/>
      <c r="O357" s="278"/>
      <c r="P357" s="278"/>
      <c r="Q357" s="278"/>
      <c r="R357" s="278"/>
      <c r="S357" s="279"/>
      <c r="T357" s="278"/>
      <c r="U357" s="279"/>
      <c r="V357" s="278"/>
      <c r="W357" s="278"/>
    </row>
    <row r="358" spans="1:23" ht="15.75" customHeight="1">
      <c r="A358" s="280"/>
      <c r="B358" s="278"/>
      <c r="C358" s="278"/>
      <c r="D358" s="278"/>
      <c r="E358" s="278"/>
      <c r="F358" s="278"/>
      <c r="G358" s="278"/>
      <c r="H358" s="278"/>
      <c r="I358" s="278"/>
      <c r="J358" s="278"/>
      <c r="K358" s="278"/>
      <c r="L358" s="278"/>
      <c r="M358" s="278"/>
      <c r="N358" s="278"/>
      <c r="O358" s="278"/>
      <c r="P358" s="278"/>
      <c r="Q358" s="278"/>
      <c r="R358" s="278"/>
      <c r="S358" s="279"/>
      <c r="T358" s="278"/>
      <c r="U358" s="279"/>
      <c r="V358" s="278"/>
      <c r="W358" s="278"/>
    </row>
    <row r="359" spans="1:23" ht="15.75" customHeight="1">
      <c r="A359" s="280"/>
      <c r="B359" s="278"/>
      <c r="C359" s="278"/>
      <c r="D359" s="278"/>
      <c r="E359" s="278"/>
      <c r="F359" s="278"/>
      <c r="G359" s="278"/>
      <c r="H359" s="278"/>
      <c r="I359" s="278"/>
      <c r="J359" s="278"/>
      <c r="K359" s="278"/>
      <c r="L359" s="278"/>
      <c r="M359" s="278"/>
      <c r="N359" s="278"/>
      <c r="O359" s="278"/>
      <c r="P359" s="278"/>
      <c r="Q359" s="278"/>
      <c r="R359" s="278"/>
      <c r="S359" s="279"/>
      <c r="T359" s="278"/>
      <c r="U359" s="279"/>
      <c r="V359" s="278"/>
      <c r="W359" s="278"/>
    </row>
    <row r="360" spans="1:23" ht="15.75" customHeight="1">
      <c r="A360" s="280"/>
      <c r="B360" s="278"/>
      <c r="C360" s="278"/>
      <c r="D360" s="278"/>
      <c r="E360" s="278"/>
      <c r="F360" s="278"/>
      <c r="G360" s="278"/>
      <c r="H360" s="278"/>
      <c r="I360" s="278"/>
      <c r="J360" s="278"/>
      <c r="K360" s="278"/>
      <c r="L360" s="278"/>
      <c r="M360" s="278"/>
      <c r="N360" s="278"/>
      <c r="O360" s="278"/>
      <c r="P360" s="278"/>
      <c r="Q360" s="278"/>
      <c r="R360" s="278"/>
      <c r="S360" s="279"/>
      <c r="T360" s="278"/>
      <c r="U360" s="279"/>
      <c r="V360" s="278"/>
      <c r="W360" s="278"/>
    </row>
    <row r="361" spans="1:23" ht="15.75" customHeight="1">
      <c r="A361" s="280"/>
      <c r="B361" s="278"/>
      <c r="C361" s="278"/>
      <c r="D361" s="278"/>
      <c r="E361" s="278"/>
      <c r="F361" s="278"/>
      <c r="G361" s="278"/>
      <c r="H361" s="278"/>
      <c r="I361" s="278"/>
      <c r="J361" s="278"/>
      <c r="K361" s="278"/>
      <c r="L361" s="278"/>
      <c r="M361" s="278"/>
      <c r="N361" s="278"/>
      <c r="O361" s="278"/>
      <c r="P361" s="278"/>
      <c r="Q361" s="278"/>
      <c r="R361" s="278"/>
      <c r="S361" s="279"/>
      <c r="T361" s="278"/>
      <c r="U361" s="279"/>
      <c r="V361" s="278"/>
      <c r="W361" s="278"/>
    </row>
    <row r="362" spans="1:23" ht="15.75" customHeight="1">
      <c r="A362" s="280"/>
      <c r="B362" s="278"/>
      <c r="C362" s="278"/>
      <c r="D362" s="278"/>
      <c r="E362" s="278"/>
      <c r="F362" s="278"/>
      <c r="G362" s="278"/>
      <c r="H362" s="278"/>
      <c r="I362" s="278"/>
      <c r="J362" s="278"/>
      <c r="K362" s="278"/>
      <c r="L362" s="278"/>
      <c r="M362" s="278"/>
      <c r="N362" s="278"/>
      <c r="O362" s="278"/>
      <c r="P362" s="278"/>
      <c r="Q362" s="278"/>
      <c r="R362" s="278"/>
      <c r="S362" s="279"/>
      <c r="T362" s="278"/>
      <c r="U362" s="279"/>
      <c r="V362" s="278"/>
      <c r="W362" s="278"/>
    </row>
    <row r="363" spans="1:23" ht="15.75" customHeight="1">
      <c r="A363" s="280"/>
      <c r="B363" s="278"/>
      <c r="C363" s="278"/>
      <c r="D363" s="278"/>
      <c r="E363" s="278"/>
      <c r="F363" s="278"/>
      <c r="G363" s="278"/>
      <c r="H363" s="278"/>
      <c r="I363" s="278"/>
      <c r="J363" s="278"/>
      <c r="K363" s="278"/>
      <c r="L363" s="278"/>
      <c r="M363" s="278"/>
      <c r="N363" s="278"/>
      <c r="O363" s="278"/>
      <c r="P363" s="278"/>
      <c r="Q363" s="278"/>
      <c r="R363" s="278"/>
      <c r="S363" s="279"/>
      <c r="T363" s="278"/>
      <c r="U363" s="279"/>
      <c r="V363" s="278"/>
      <c r="W363" s="278"/>
    </row>
    <row r="364" spans="1:23" ht="15.75" customHeight="1">
      <c r="A364" s="280"/>
      <c r="B364" s="278"/>
      <c r="C364" s="278"/>
      <c r="D364" s="278"/>
      <c r="E364" s="278"/>
      <c r="F364" s="278"/>
      <c r="G364" s="278"/>
      <c r="H364" s="278"/>
      <c r="I364" s="278"/>
      <c r="J364" s="278"/>
      <c r="K364" s="278"/>
      <c r="L364" s="278"/>
      <c r="M364" s="278"/>
      <c r="N364" s="278"/>
      <c r="O364" s="278"/>
      <c r="P364" s="278"/>
      <c r="Q364" s="278"/>
      <c r="R364" s="278"/>
      <c r="S364" s="279"/>
      <c r="T364" s="278"/>
      <c r="U364" s="279"/>
      <c r="V364" s="278"/>
      <c r="W364" s="278"/>
    </row>
    <row r="365" spans="1:23" ht="15.75" customHeight="1">
      <c r="A365" s="280"/>
      <c r="B365" s="278"/>
      <c r="C365" s="278"/>
      <c r="D365" s="278"/>
      <c r="E365" s="278"/>
      <c r="F365" s="278"/>
      <c r="G365" s="278"/>
      <c r="H365" s="278"/>
      <c r="I365" s="278"/>
      <c r="J365" s="278"/>
      <c r="K365" s="278"/>
      <c r="L365" s="278"/>
      <c r="M365" s="278"/>
      <c r="N365" s="278"/>
      <c r="O365" s="278"/>
      <c r="P365" s="278"/>
      <c r="Q365" s="278"/>
      <c r="R365" s="278"/>
      <c r="S365" s="279"/>
      <c r="T365" s="278"/>
      <c r="U365" s="279"/>
      <c r="V365" s="278"/>
      <c r="W365" s="278"/>
    </row>
    <row r="366" spans="1:23" ht="15.75" customHeight="1">
      <c r="A366" s="280"/>
      <c r="B366" s="278"/>
      <c r="C366" s="278"/>
      <c r="D366" s="278"/>
      <c r="E366" s="278"/>
      <c r="F366" s="278"/>
      <c r="G366" s="278"/>
      <c r="H366" s="278"/>
      <c r="I366" s="278"/>
      <c r="J366" s="278"/>
      <c r="K366" s="278"/>
      <c r="L366" s="278"/>
      <c r="M366" s="278"/>
      <c r="N366" s="278"/>
      <c r="O366" s="278"/>
      <c r="P366" s="278"/>
      <c r="Q366" s="278"/>
      <c r="R366" s="278"/>
      <c r="S366" s="279"/>
      <c r="T366" s="278"/>
      <c r="U366" s="279"/>
      <c r="V366" s="278"/>
      <c r="W366" s="278"/>
    </row>
    <row r="367" spans="1:23" ht="15.75" customHeight="1">
      <c r="A367" s="280"/>
      <c r="B367" s="278"/>
      <c r="C367" s="278"/>
      <c r="D367" s="278"/>
      <c r="E367" s="278"/>
      <c r="F367" s="278"/>
      <c r="G367" s="278"/>
      <c r="H367" s="278"/>
      <c r="I367" s="278"/>
      <c r="J367" s="278"/>
      <c r="K367" s="278"/>
      <c r="L367" s="278"/>
      <c r="M367" s="278"/>
      <c r="N367" s="278"/>
      <c r="O367" s="278"/>
      <c r="P367" s="278"/>
      <c r="Q367" s="278"/>
      <c r="R367" s="278"/>
      <c r="S367" s="279"/>
      <c r="T367" s="278"/>
      <c r="U367" s="279"/>
      <c r="V367" s="278"/>
      <c r="W367" s="278"/>
    </row>
    <row r="368" spans="1:23" ht="15.75" customHeight="1">
      <c r="A368" s="280"/>
      <c r="B368" s="278"/>
      <c r="C368" s="278"/>
      <c r="D368" s="278"/>
      <c r="E368" s="278"/>
      <c r="F368" s="278"/>
      <c r="G368" s="278"/>
      <c r="H368" s="278"/>
      <c r="I368" s="278"/>
      <c r="J368" s="278"/>
      <c r="K368" s="278"/>
      <c r="L368" s="278"/>
      <c r="M368" s="278"/>
      <c r="N368" s="278"/>
      <c r="O368" s="278"/>
      <c r="P368" s="278"/>
      <c r="Q368" s="278"/>
      <c r="R368" s="278"/>
      <c r="S368" s="279"/>
      <c r="T368" s="278"/>
      <c r="U368" s="279"/>
      <c r="V368" s="278"/>
      <c r="W368" s="278"/>
    </row>
    <row r="369" spans="1:23" ht="15.75" customHeight="1">
      <c r="A369" s="280"/>
      <c r="B369" s="278"/>
      <c r="C369" s="278"/>
      <c r="D369" s="278"/>
      <c r="E369" s="278"/>
      <c r="F369" s="278"/>
      <c r="G369" s="278"/>
      <c r="H369" s="278"/>
      <c r="I369" s="278"/>
      <c r="J369" s="278"/>
      <c r="K369" s="278"/>
      <c r="L369" s="278"/>
      <c r="M369" s="278"/>
      <c r="N369" s="278"/>
      <c r="O369" s="278"/>
      <c r="P369" s="278"/>
      <c r="Q369" s="278"/>
      <c r="R369" s="278"/>
      <c r="S369" s="279"/>
      <c r="T369" s="278"/>
      <c r="U369" s="279"/>
      <c r="V369" s="278"/>
      <c r="W369" s="278"/>
    </row>
    <row r="370" spans="1:23" ht="15.75" customHeight="1">
      <c r="A370" s="280"/>
      <c r="B370" s="278"/>
      <c r="C370" s="278"/>
      <c r="D370" s="278"/>
      <c r="E370" s="278"/>
      <c r="F370" s="278"/>
      <c r="G370" s="278"/>
      <c r="H370" s="278"/>
      <c r="I370" s="278"/>
      <c r="J370" s="278"/>
      <c r="K370" s="278"/>
      <c r="L370" s="278"/>
      <c r="M370" s="278"/>
      <c r="N370" s="278"/>
      <c r="O370" s="278"/>
      <c r="P370" s="278"/>
      <c r="Q370" s="278"/>
      <c r="R370" s="278"/>
      <c r="S370" s="279"/>
      <c r="T370" s="278"/>
      <c r="U370" s="279"/>
      <c r="V370" s="278"/>
      <c r="W370" s="278"/>
    </row>
    <row r="371" spans="1:23" ht="15.75" customHeight="1">
      <c r="A371" s="280"/>
      <c r="B371" s="278"/>
      <c r="C371" s="278"/>
      <c r="D371" s="278"/>
      <c r="E371" s="278"/>
      <c r="F371" s="278"/>
      <c r="G371" s="278"/>
      <c r="H371" s="278"/>
      <c r="I371" s="278"/>
      <c r="J371" s="278"/>
      <c r="K371" s="278"/>
      <c r="L371" s="278"/>
      <c r="M371" s="278"/>
      <c r="N371" s="278"/>
      <c r="O371" s="278"/>
      <c r="P371" s="278"/>
      <c r="Q371" s="278"/>
      <c r="R371" s="278"/>
      <c r="S371" s="279"/>
      <c r="T371" s="278"/>
      <c r="U371" s="279"/>
      <c r="V371" s="278"/>
      <c r="W371" s="278"/>
    </row>
    <row r="372" spans="1:23" ht="15.75" customHeight="1">
      <c r="A372" s="280"/>
      <c r="B372" s="278"/>
      <c r="C372" s="278"/>
      <c r="D372" s="278"/>
      <c r="E372" s="278"/>
      <c r="F372" s="278"/>
      <c r="G372" s="278"/>
      <c r="H372" s="278"/>
      <c r="I372" s="278"/>
      <c r="J372" s="278"/>
      <c r="K372" s="278"/>
      <c r="L372" s="278"/>
      <c r="M372" s="278"/>
      <c r="N372" s="278"/>
      <c r="O372" s="278"/>
      <c r="P372" s="278"/>
      <c r="Q372" s="278"/>
      <c r="R372" s="278"/>
      <c r="S372" s="279"/>
      <c r="T372" s="278"/>
      <c r="U372" s="279"/>
      <c r="V372" s="278"/>
      <c r="W372" s="278"/>
    </row>
    <row r="373" spans="1:23" ht="15.75" customHeight="1">
      <c r="A373" s="280"/>
      <c r="B373" s="278"/>
      <c r="C373" s="278"/>
      <c r="D373" s="278"/>
      <c r="E373" s="278"/>
      <c r="F373" s="278"/>
      <c r="G373" s="278"/>
      <c r="H373" s="278"/>
      <c r="I373" s="278"/>
      <c r="J373" s="278"/>
      <c r="K373" s="278"/>
      <c r="L373" s="278"/>
      <c r="M373" s="278"/>
      <c r="N373" s="278"/>
      <c r="O373" s="278"/>
      <c r="P373" s="278"/>
      <c r="Q373" s="278"/>
      <c r="R373" s="278"/>
      <c r="S373" s="279"/>
      <c r="T373" s="278"/>
      <c r="U373" s="279"/>
      <c r="V373" s="278"/>
      <c r="W373" s="278"/>
    </row>
    <row r="374" spans="1:23" ht="15.75" customHeight="1">
      <c r="A374" s="280"/>
      <c r="B374" s="278"/>
      <c r="C374" s="278"/>
      <c r="D374" s="278"/>
      <c r="E374" s="278"/>
      <c r="F374" s="278"/>
      <c r="G374" s="278"/>
      <c r="H374" s="278"/>
      <c r="I374" s="278"/>
      <c r="J374" s="278"/>
      <c r="K374" s="278"/>
      <c r="L374" s="278"/>
      <c r="M374" s="278"/>
      <c r="N374" s="278"/>
      <c r="O374" s="278"/>
      <c r="P374" s="278"/>
      <c r="Q374" s="278"/>
      <c r="R374" s="278"/>
      <c r="S374" s="279"/>
      <c r="T374" s="278"/>
      <c r="U374" s="279"/>
      <c r="V374" s="278"/>
      <c r="W374" s="278"/>
    </row>
    <row r="375" spans="1:23" ht="15.75" customHeight="1">
      <c r="A375" s="280"/>
      <c r="B375" s="278"/>
      <c r="C375" s="278"/>
      <c r="D375" s="278"/>
      <c r="E375" s="278"/>
      <c r="F375" s="278"/>
      <c r="G375" s="278"/>
      <c r="H375" s="278"/>
      <c r="I375" s="278"/>
      <c r="J375" s="278"/>
      <c r="K375" s="278"/>
      <c r="L375" s="278"/>
      <c r="M375" s="278"/>
      <c r="N375" s="278"/>
      <c r="O375" s="278"/>
      <c r="P375" s="278"/>
      <c r="Q375" s="278"/>
      <c r="R375" s="278"/>
      <c r="S375" s="279"/>
      <c r="T375" s="278"/>
      <c r="U375" s="279"/>
      <c r="V375" s="278"/>
      <c r="W375" s="278"/>
    </row>
    <row r="376" spans="1:23" ht="15.75" customHeight="1">
      <c r="A376" s="280"/>
      <c r="B376" s="278"/>
      <c r="C376" s="278"/>
      <c r="D376" s="278"/>
      <c r="E376" s="278"/>
      <c r="F376" s="278"/>
      <c r="G376" s="278"/>
      <c r="H376" s="278"/>
      <c r="I376" s="278"/>
      <c r="J376" s="278"/>
      <c r="K376" s="278"/>
      <c r="L376" s="278"/>
      <c r="M376" s="278"/>
      <c r="N376" s="278"/>
      <c r="O376" s="278"/>
      <c r="P376" s="278"/>
      <c r="Q376" s="278"/>
      <c r="R376" s="278"/>
      <c r="S376" s="279"/>
      <c r="T376" s="278"/>
      <c r="U376" s="279"/>
      <c r="V376" s="278"/>
      <c r="W376" s="278"/>
    </row>
    <row r="377" spans="1:23" ht="15.75" customHeight="1">
      <c r="A377" s="280"/>
      <c r="B377" s="278"/>
      <c r="C377" s="278"/>
      <c r="D377" s="278"/>
      <c r="E377" s="278"/>
      <c r="F377" s="278"/>
      <c r="G377" s="278"/>
      <c r="H377" s="278"/>
      <c r="I377" s="278"/>
      <c r="J377" s="278"/>
      <c r="K377" s="278"/>
      <c r="L377" s="278"/>
      <c r="M377" s="278"/>
      <c r="N377" s="278"/>
      <c r="O377" s="278"/>
      <c r="P377" s="278"/>
      <c r="Q377" s="278"/>
      <c r="R377" s="278"/>
      <c r="S377" s="279"/>
      <c r="T377" s="278"/>
      <c r="U377" s="279"/>
      <c r="V377" s="278"/>
      <c r="W377" s="278"/>
    </row>
    <row r="378" spans="1:23" ht="15.75" customHeight="1">
      <c r="A378" s="280"/>
      <c r="B378" s="278"/>
      <c r="C378" s="278"/>
      <c r="D378" s="278"/>
      <c r="E378" s="278"/>
      <c r="F378" s="278"/>
      <c r="G378" s="278"/>
      <c r="H378" s="278"/>
      <c r="I378" s="278"/>
      <c r="J378" s="278"/>
      <c r="K378" s="278"/>
      <c r="L378" s="278"/>
      <c r="M378" s="278"/>
      <c r="N378" s="278"/>
      <c r="O378" s="278"/>
      <c r="P378" s="278"/>
      <c r="Q378" s="278"/>
      <c r="R378" s="278"/>
      <c r="S378" s="279"/>
      <c r="T378" s="278"/>
      <c r="U378" s="279"/>
      <c r="V378" s="278"/>
      <c r="W378" s="278"/>
    </row>
    <row r="379" spans="1:23" ht="15.75" customHeight="1">
      <c r="A379" s="280"/>
      <c r="B379" s="278"/>
      <c r="C379" s="278"/>
      <c r="D379" s="278"/>
      <c r="E379" s="278"/>
      <c r="F379" s="278"/>
      <c r="G379" s="278"/>
      <c r="H379" s="278"/>
      <c r="I379" s="278"/>
      <c r="J379" s="278"/>
      <c r="K379" s="278"/>
      <c r="L379" s="278"/>
      <c r="M379" s="278"/>
      <c r="N379" s="278"/>
      <c r="O379" s="278"/>
      <c r="P379" s="278"/>
      <c r="Q379" s="278"/>
      <c r="R379" s="278"/>
      <c r="S379" s="279"/>
      <c r="T379" s="278"/>
      <c r="U379" s="279"/>
      <c r="V379" s="278"/>
      <c r="W379" s="278"/>
    </row>
    <row r="380" spans="1:23" ht="15.75" customHeight="1">
      <c r="A380" s="280"/>
      <c r="B380" s="278"/>
      <c r="C380" s="278"/>
      <c r="D380" s="278"/>
      <c r="E380" s="278"/>
      <c r="F380" s="278"/>
      <c r="G380" s="278"/>
      <c r="H380" s="278"/>
      <c r="I380" s="278"/>
      <c r="J380" s="278"/>
      <c r="K380" s="278"/>
      <c r="L380" s="278"/>
      <c r="M380" s="278"/>
      <c r="N380" s="278"/>
      <c r="O380" s="278"/>
      <c r="P380" s="278"/>
      <c r="Q380" s="278"/>
      <c r="R380" s="278"/>
      <c r="S380" s="279"/>
      <c r="T380" s="278"/>
      <c r="U380" s="279"/>
      <c r="V380" s="278"/>
      <c r="W380" s="278"/>
    </row>
    <row r="381" spans="1:23" ht="15.75" customHeight="1">
      <c r="A381" s="280"/>
      <c r="B381" s="278"/>
      <c r="C381" s="278"/>
      <c r="D381" s="278"/>
      <c r="E381" s="278"/>
      <c r="F381" s="278"/>
      <c r="G381" s="278"/>
      <c r="H381" s="278"/>
      <c r="I381" s="278"/>
      <c r="J381" s="278"/>
      <c r="K381" s="278"/>
      <c r="L381" s="278"/>
      <c r="M381" s="278"/>
      <c r="N381" s="278"/>
      <c r="O381" s="278"/>
      <c r="P381" s="278"/>
      <c r="Q381" s="278"/>
      <c r="R381" s="278"/>
      <c r="S381" s="279"/>
      <c r="T381" s="278"/>
      <c r="U381" s="279"/>
      <c r="V381" s="278"/>
      <c r="W381" s="278"/>
    </row>
    <row r="382" spans="1:23" ht="15.75" customHeight="1">
      <c r="A382" s="280"/>
      <c r="B382" s="278"/>
      <c r="C382" s="278"/>
      <c r="D382" s="278"/>
      <c r="E382" s="278"/>
      <c r="F382" s="278"/>
      <c r="G382" s="278"/>
      <c r="H382" s="278"/>
      <c r="I382" s="278"/>
      <c r="J382" s="278"/>
      <c r="K382" s="278"/>
      <c r="L382" s="278"/>
      <c r="M382" s="278"/>
      <c r="N382" s="278"/>
      <c r="O382" s="278"/>
      <c r="P382" s="278"/>
      <c r="Q382" s="278"/>
      <c r="R382" s="278"/>
      <c r="S382" s="279"/>
      <c r="T382" s="278"/>
      <c r="U382" s="279"/>
      <c r="V382" s="278"/>
      <c r="W382" s="278"/>
    </row>
    <row r="383" spans="1:23" ht="15.75" customHeight="1">
      <c r="A383" s="280"/>
      <c r="B383" s="278"/>
      <c r="C383" s="278"/>
      <c r="D383" s="278"/>
      <c r="E383" s="278"/>
      <c r="F383" s="278"/>
      <c r="G383" s="278"/>
      <c r="H383" s="278"/>
      <c r="I383" s="278"/>
      <c r="J383" s="278"/>
      <c r="K383" s="278"/>
      <c r="L383" s="278"/>
      <c r="M383" s="278"/>
      <c r="N383" s="278"/>
      <c r="O383" s="278"/>
      <c r="P383" s="278"/>
      <c r="Q383" s="278"/>
      <c r="R383" s="278"/>
      <c r="S383" s="279"/>
      <c r="T383" s="278"/>
      <c r="U383" s="279"/>
      <c r="V383" s="278"/>
      <c r="W383" s="278"/>
    </row>
    <row r="384" spans="1:23" ht="15.75" customHeight="1">
      <c r="A384" s="280"/>
      <c r="B384" s="278"/>
      <c r="C384" s="278"/>
      <c r="D384" s="278"/>
      <c r="E384" s="278"/>
      <c r="F384" s="278"/>
      <c r="G384" s="278"/>
      <c r="H384" s="278"/>
      <c r="I384" s="278"/>
      <c r="J384" s="278"/>
      <c r="K384" s="278"/>
      <c r="L384" s="278"/>
      <c r="M384" s="278"/>
      <c r="N384" s="278"/>
      <c r="O384" s="278"/>
      <c r="P384" s="278"/>
      <c r="Q384" s="278"/>
      <c r="R384" s="278"/>
      <c r="S384" s="279"/>
      <c r="T384" s="278"/>
      <c r="U384" s="279"/>
      <c r="V384" s="278"/>
      <c r="W384" s="278"/>
    </row>
    <row r="385" spans="1:23" ht="15.75" customHeight="1">
      <c r="A385" s="280"/>
      <c r="B385" s="278"/>
      <c r="C385" s="278"/>
      <c r="D385" s="278"/>
      <c r="E385" s="278"/>
      <c r="F385" s="278"/>
      <c r="G385" s="278"/>
      <c r="H385" s="278"/>
      <c r="I385" s="278"/>
      <c r="J385" s="278"/>
      <c r="K385" s="278"/>
      <c r="L385" s="278"/>
      <c r="M385" s="278"/>
      <c r="N385" s="278"/>
      <c r="O385" s="278"/>
      <c r="P385" s="278"/>
      <c r="Q385" s="278"/>
      <c r="R385" s="278"/>
      <c r="S385" s="279"/>
      <c r="T385" s="278"/>
      <c r="U385" s="279"/>
      <c r="V385" s="278"/>
      <c r="W385" s="278"/>
    </row>
    <row r="386" spans="1:23" ht="15.75" customHeight="1">
      <c r="A386" s="280"/>
      <c r="B386" s="278"/>
      <c r="C386" s="278"/>
      <c r="D386" s="278"/>
      <c r="E386" s="278"/>
      <c r="F386" s="278"/>
      <c r="G386" s="278"/>
      <c r="H386" s="278"/>
      <c r="I386" s="278"/>
      <c r="J386" s="278"/>
      <c r="K386" s="278"/>
      <c r="L386" s="278"/>
      <c r="M386" s="278"/>
      <c r="N386" s="278"/>
      <c r="O386" s="278"/>
      <c r="P386" s="278"/>
      <c r="Q386" s="278"/>
      <c r="R386" s="278"/>
      <c r="S386" s="279"/>
      <c r="T386" s="278"/>
      <c r="U386" s="279"/>
      <c r="V386" s="278"/>
      <c r="W386" s="278"/>
    </row>
    <row r="387" spans="1:23" ht="15.75" customHeight="1">
      <c r="A387" s="280"/>
      <c r="B387" s="278"/>
      <c r="C387" s="278"/>
      <c r="D387" s="278"/>
      <c r="E387" s="278"/>
      <c r="F387" s="278"/>
      <c r="G387" s="278"/>
      <c r="H387" s="278"/>
      <c r="I387" s="278"/>
      <c r="J387" s="278"/>
      <c r="K387" s="278"/>
      <c r="L387" s="278"/>
      <c r="M387" s="278"/>
      <c r="N387" s="278"/>
      <c r="O387" s="278"/>
      <c r="P387" s="278"/>
      <c r="Q387" s="278"/>
      <c r="R387" s="278"/>
      <c r="S387" s="279"/>
      <c r="T387" s="278"/>
      <c r="U387" s="279"/>
      <c r="V387" s="278"/>
      <c r="W387" s="278"/>
    </row>
    <row r="388" spans="1:23" ht="15.75" customHeight="1">
      <c r="A388" s="280"/>
      <c r="B388" s="278"/>
      <c r="C388" s="278"/>
      <c r="D388" s="278"/>
      <c r="E388" s="278"/>
      <c r="F388" s="278"/>
      <c r="G388" s="278"/>
      <c r="H388" s="278"/>
      <c r="I388" s="278"/>
      <c r="J388" s="278"/>
      <c r="K388" s="278"/>
      <c r="L388" s="278"/>
      <c r="M388" s="278"/>
      <c r="N388" s="278"/>
      <c r="O388" s="278"/>
      <c r="P388" s="278"/>
      <c r="Q388" s="278"/>
      <c r="R388" s="278"/>
      <c r="S388" s="279"/>
      <c r="T388" s="278"/>
      <c r="U388" s="279"/>
      <c r="V388" s="278"/>
      <c r="W388" s="278"/>
    </row>
    <row r="389" spans="1:23" ht="15.75" customHeight="1">
      <c r="A389" s="280"/>
      <c r="B389" s="278"/>
      <c r="C389" s="278"/>
      <c r="D389" s="278"/>
      <c r="E389" s="278"/>
      <c r="F389" s="278"/>
      <c r="G389" s="278"/>
      <c r="H389" s="278"/>
      <c r="I389" s="278"/>
      <c r="J389" s="278"/>
      <c r="K389" s="278"/>
      <c r="L389" s="278"/>
      <c r="M389" s="278"/>
      <c r="N389" s="278"/>
      <c r="O389" s="278"/>
      <c r="P389" s="278"/>
      <c r="Q389" s="278"/>
      <c r="R389" s="278"/>
      <c r="S389" s="279"/>
      <c r="T389" s="278"/>
      <c r="U389" s="279"/>
      <c r="V389" s="278"/>
      <c r="W389" s="278"/>
    </row>
    <row r="390" spans="1:23" ht="15.75" customHeight="1">
      <c r="A390" s="280"/>
      <c r="B390" s="278"/>
      <c r="C390" s="278"/>
      <c r="D390" s="278"/>
      <c r="E390" s="278"/>
      <c r="F390" s="278"/>
      <c r="G390" s="278"/>
      <c r="H390" s="278"/>
      <c r="I390" s="278"/>
      <c r="J390" s="278"/>
      <c r="K390" s="278"/>
      <c r="L390" s="278"/>
      <c r="M390" s="278"/>
      <c r="N390" s="278"/>
      <c r="O390" s="278"/>
      <c r="P390" s="278"/>
      <c r="Q390" s="278"/>
      <c r="R390" s="278"/>
      <c r="S390" s="279"/>
      <c r="T390" s="278"/>
      <c r="U390" s="279"/>
      <c r="V390" s="278"/>
      <c r="W390" s="278"/>
    </row>
    <row r="391" spans="1:23" ht="15.75" customHeight="1">
      <c r="A391" s="280"/>
      <c r="B391" s="278"/>
      <c r="C391" s="278"/>
      <c r="D391" s="278"/>
      <c r="E391" s="278"/>
      <c r="F391" s="278"/>
      <c r="G391" s="278"/>
      <c r="H391" s="278"/>
      <c r="I391" s="278"/>
      <c r="J391" s="278"/>
      <c r="K391" s="278"/>
      <c r="L391" s="278"/>
      <c r="M391" s="278"/>
      <c r="N391" s="278"/>
      <c r="O391" s="278"/>
      <c r="P391" s="278"/>
      <c r="Q391" s="278"/>
      <c r="R391" s="278"/>
      <c r="S391" s="279"/>
      <c r="T391" s="278"/>
      <c r="U391" s="279"/>
      <c r="V391" s="278"/>
      <c r="W391" s="278"/>
    </row>
    <row r="392" spans="1:23" ht="15.75" customHeight="1">
      <c r="A392" s="280"/>
      <c r="B392" s="278"/>
      <c r="C392" s="278"/>
      <c r="D392" s="278"/>
      <c r="E392" s="278"/>
      <c r="F392" s="278"/>
      <c r="G392" s="278"/>
      <c r="H392" s="278"/>
      <c r="I392" s="278"/>
      <c r="J392" s="278"/>
      <c r="K392" s="278"/>
      <c r="L392" s="278"/>
      <c r="M392" s="278"/>
      <c r="N392" s="278"/>
      <c r="O392" s="278"/>
      <c r="P392" s="278"/>
      <c r="Q392" s="278"/>
      <c r="R392" s="278"/>
      <c r="S392" s="279"/>
      <c r="T392" s="278"/>
      <c r="U392" s="279"/>
      <c r="V392" s="278"/>
      <c r="W392" s="278"/>
    </row>
    <row r="393" spans="1:23" ht="15.75" customHeight="1">
      <c r="A393" s="280"/>
      <c r="B393" s="278"/>
      <c r="C393" s="278"/>
      <c r="D393" s="278"/>
      <c r="E393" s="278"/>
      <c r="F393" s="278"/>
      <c r="G393" s="278"/>
      <c r="H393" s="278"/>
      <c r="I393" s="278"/>
      <c r="J393" s="278"/>
      <c r="K393" s="278"/>
      <c r="L393" s="278"/>
      <c r="M393" s="278"/>
      <c r="N393" s="278"/>
      <c r="O393" s="278"/>
      <c r="P393" s="278"/>
      <c r="Q393" s="278"/>
      <c r="R393" s="278"/>
      <c r="S393" s="279"/>
      <c r="T393" s="278"/>
      <c r="U393" s="279"/>
      <c r="V393" s="278"/>
      <c r="W393" s="278"/>
    </row>
    <row r="394" spans="1:23" ht="15.75" customHeight="1">
      <c r="A394" s="280"/>
      <c r="B394" s="278"/>
      <c r="C394" s="278"/>
      <c r="D394" s="278"/>
      <c r="E394" s="278"/>
      <c r="F394" s="278"/>
      <c r="G394" s="278"/>
      <c r="H394" s="278"/>
      <c r="I394" s="278"/>
      <c r="J394" s="278"/>
      <c r="K394" s="278"/>
      <c r="L394" s="278"/>
      <c r="M394" s="278"/>
      <c r="N394" s="278"/>
      <c r="O394" s="278"/>
      <c r="P394" s="278"/>
      <c r="Q394" s="278"/>
      <c r="R394" s="278"/>
      <c r="S394" s="279"/>
      <c r="T394" s="278"/>
      <c r="U394" s="279"/>
      <c r="V394" s="278"/>
      <c r="W394" s="278"/>
    </row>
    <row r="395" spans="1:23" ht="15.75" customHeight="1">
      <c r="A395" s="280"/>
      <c r="B395" s="278"/>
      <c r="C395" s="278"/>
      <c r="D395" s="278"/>
      <c r="E395" s="278"/>
      <c r="F395" s="278"/>
      <c r="G395" s="278"/>
      <c r="H395" s="278"/>
      <c r="I395" s="278"/>
      <c r="J395" s="278"/>
      <c r="K395" s="278"/>
      <c r="L395" s="278"/>
      <c r="M395" s="278"/>
      <c r="N395" s="278"/>
      <c r="O395" s="278"/>
      <c r="P395" s="278"/>
      <c r="Q395" s="278"/>
      <c r="R395" s="278"/>
      <c r="S395" s="279"/>
      <c r="T395" s="278"/>
      <c r="U395" s="279"/>
      <c r="V395" s="278"/>
      <c r="W395" s="278"/>
    </row>
    <row r="396" spans="1:23" ht="15.75" customHeight="1">
      <c r="A396" s="280"/>
      <c r="B396" s="278"/>
      <c r="C396" s="278"/>
      <c r="D396" s="278"/>
      <c r="E396" s="278"/>
      <c r="F396" s="278"/>
      <c r="G396" s="278"/>
      <c r="H396" s="278"/>
      <c r="I396" s="278"/>
      <c r="J396" s="278"/>
      <c r="K396" s="278"/>
      <c r="L396" s="278"/>
      <c r="M396" s="278"/>
      <c r="N396" s="278"/>
      <c r="O396" s="278"/>
      <c r="P396" s="278"/>
      <c r="Q396" s="278"/>
      <c r="R396" s="278"/>
      <c r="S396" s="279"/>
      <c r="T396" s="278"/>
      <c r="U396" s="279"/>
      <c r="V396" s="278"/>
      <c r="W396" s="278"/>
    </row>
    <row r="397" spans="1:23" ht="15.75" customHeight="1">
      <c r="A397" s="280"/>
      <c r="B397" s="278"/>
      <c r="C397" s="278"/>
      <c r="D397" s="278"/>
      <c r="E397" s="278"/>
      <c r="F397" s="278"/>
      <c r="G397" s="278"/>
      <c r="H397" s="278"/>
      <c r="I397" s="278"/>
      <c r="J397" s="278"/>
      <c r="K397" s="278"/>
      <c r="L397" s="278"/>
      <c r="M397" s="278"/>
      <c r="N397" s="278"/>
      <c r="O397" s="278"/>
      <c r="P397" s="278"/>
      <c r="Q397" s="278"/>
      <c r="R397" s="278"/>
      <c r="S397" s="279"/>
      <c r="T397" s="278"/>
      <c r="U397" s="279"/>
      <c r="V397" s="278"/>
      <c r="W397" s="278"/>
    </row>
    <row r="398" spans="1:23" ht="15.75" customHeight="1">
      <c r="A398" s="280"/>
      <c r="B398" s="278"/>
      <c r="C398" s="278"/>
      <c r="D398" s="278"/>
      <c r="E398" s="278"/>
      <c r="F398" s="278"/>
      <c r="G398" s="278"/>
      <c r="H398" s="278"/>
      <c r="I398" s="278"/>
      <c r="J398" s="278"/>
      <c r="K398" s="278"/>
      <c r="L398" s="278"/>
      <c r="M398" s="278"/>
      <c r="N398" s="278"/>
      <c r="O398" s="278"/>
      <c r="P398" s="278"/>
      <c r="Q398" s="278"/>
      <c r="R398" s="278"/>
      <c r="S398" s="279"/>
      <c r="T398" s="278"/>
      <c r="U398" s="279"/>
      <c r="V398" s="278"/>
      <c r="W398" s="278"/>
    </row>
    <row r="399" spans="1:23" ht="15.75" customHeight="1">
      <c r="A399" s="280"/>
      <c r="B399" s="278"/>
      <c r="C399" s="278"/>
      <c r="D399" s="278"/>
      <c r="E399" s="278"/>
      <c r="F399" s="278"/>
      <c r="G399" s="278"/>
      <c r="H399" s="278"/>
      <c r="I399" s="278"/>
      <c r="J399" s="278"/>
      <c r="K399" s="278"/>
      <c r="L399" s="278"/>
      <c r="M399" s="278"/>
      <c r="N399" s="278"/>
      <c r="O399" s="278"/>
      <c r="P399" s="278"/>
      <c r="Q399" s="278"/>
      <c r="R399" s="278"/>
      <c r="S399" s="279"/>
      <c r="T399" s="278"/>
      <c r="U399" s="279"/>
      <c r="V399" s="278"/>
      <c r="W399" s="278"/>
    </row>
    <row r="400" spans="1:23" ht="15.75" customHeight="1">
      <c r="A400" s="280"/>
      <c r="B400" s="278"/>
      <c r="C400" s="278"/>
      <c r="D400" s="278"/>
      <c r="E400" s="278"/>
      <c r="F400" s="278"/>
      <c r="G400" s="278"/>
      <c r="H400" s="278"/>
      <c r="I400" s="278"/>
      <c r="J400" s="278"/>
      <c r="K400" s="278"/>
      <c r="L400" s="278"/>
      <c r="M400" s="278"/>
      <c r="N400" s="278"/>
      <c r="O400" s="278"/>
      <c r="P400" s="278"/>
      <c r="Q400" s="278"/>
      <c r="R400" s="278"/>
      <c r="S400" s="279"/>
      <c r="T400" s="278"/>
      <c r="U400" s="279"/>
      <c r="V400" s="278"/>
      <c r="W400" s="278"/>
    </row>
    <row r="401" spans="1:23" ht="15.75" customHeight="1">
      <c r="A401" s="280"/>
      <c r="B401" s="278"/>
      <c r="C401" s="278"/>
      <c r="D401" s="278"/>
      <c r="E401" s="278"/>
      <c r="F401" s="278"/>
      <c r="G401" s="278"/>
      <c r="H401" s="278"/>
      <c r="I401" s="278"/>
      <c r="J401" s="278"/>
      <c r="K401" s="278"/>
      <c r="L401" s="278"/>
      <c r="M401" s="278"/>
      <c r="N401" s="278"/>
      <c r="O401" s="278"/>
      <c r="P401" s="278"/>
      <c r="Q401" s="278"/>
      <c r="R401" s="278"/>
      <c r="S401" s="279"/>
      <c r="T401" s="278"/>
      <c r="U401" s="279"/>
      <c r="V401" s="278"/>
      <c r="W401" s="278"/>
    </row>
    <row r="402" spans="1:23" ht="15.75" customHeight="1">
      <c r="A402" s="280"/>
      <c r="B402" s="278"/>
      <c r="C402" s="278"/>
      <c r="D402" s="278"/>
      <c r="E402" s="278"/>
      <c r="F402" s="278"/>
      <c r="G402" s="278"/>
      <c r="H402" s="278"/>
      <c r="I402" s="278"/>
      <c r="J402" s="278"/>
      <c r="K402" s="278"/>
      <c r="L402" s="278"/>
      <c r="M402" s="278"/>
      <c r="N402" s="278"/>
      <c r="O402" s="278"/>
      <c r="P402" s="278"/>
      <c r="Q402" s="278"/>
      <c r="R402" s="278"/>
      <c r="S402" s="279"/>
      <c r="T402" s="278"/>
      <c r="U402" s="279"/>
      <c r="V402" s="278"/>
      <c r="W402" s="278"/>
    </row>
    <row r="403" spans="1:23" ht="15.75" customHeight="1">
      <c r="A403" s="280"/>
      <c r="B403" s="278"/>
      <c r="C403" s="278"/>
      <c r="D403" s="278"/>
      <c r="E403" s="278"/>
      <c r="F403" s="278"/>
      <c r="G403" s="278"/>
      <c r="H403" s="278"/>
      <c r="I403" s="278"/>
      <c r="J403" s="278"/>
      <c r="K403" s="278"/>
      <c r="L403" s="278"/>
      <c r="M403" s="278"/>
      <c r="N403" s="278"/>
      <c r="O403" s="278"/>
      <c r="P403" s="278"/>
      <c r="Q403" s="278"/>
      <c r="R403" s="278"/>
      <c r="S403" s="279"/>
      <c r="T403" s="278"/>
      <c r="U403" s="279"/>
      <c r="V403" s="278"/>
      <c r="W403" s="278"/>
    </row>
    <row r="404" spans="1:23" ht="15.75" customHeight="1">
      <c r="A404" s="280"/>
      <c r="B404" s="278"/>
      <c r="C404" s="278"/>
      <c r="D404" s="278"/>
      <c r="E404" s="278"/>
      <c r="F404" s="278"/>
      <c r="G404" s="278"/>
      <c r="H404" s="278"/>
      <c r="I404" s="278"/>
      <c r="J404" s="278"/>
      <c r="K404" s="278"/>
      <c r="L404" s="278"/>
      <c r="M404" s="278"/>
      <c r="N404" s="278"/>
      <c r="O404" s="278"/>
      <c r="P404" s="278"/>
      <c r="Q404" s="278"/>
      <c r="R404" s="278"/>
      <c r="S404" s="279"/>
      <c r="T404" s="278"/>
      <c r="U404" s="279"/>
      <c r="V404" s="278"/>
      <c r="W404" s="278"/>
    </row>
    <row r="405" spans="1:23" ht="15.75" customHeight="1">
      <c r="A405" s="280"/>
      <c r="B405" s="278"/>
      <c r="C405" s="278"/>
      <c r="D405" s="278"/>
      <c r="E405" s="278"/>
      <c r="F405" s="278"/>
      <c r="G405" s="278"/>
      <c r="H405" s="278"/>
      <c r="I405" s="278"/>
      <c r="J405" s="278"/>
      <c r="K405" s="278"/>
      <c r="L405" s="278"/>
      <c r="M405" s="278"/>
      <c r="N405" s="278"/>
      <c r="O405" s="278"/>
      <c r="P405" s="278"/>
      <c r="Q405" s="278"/>
      <c r="R405" s="278"/>
      <c r="S405" s="279"/>
      <c r="T405" s="278"/>
      <c r="U405" s="279"/>
      <c r="V405" s="278"/>
      <c r="W405" s="278"/>
    </row>
    <row r="406" spans="1:23" ht="15.75" customHeight="1">
      <c r="A406" s="280"/>
      <c r="B406" s="278"/>
      <c r="C406" s="278"/>
      <c r="D406" s="278"/>
      <c r="E406" s="278"/>
      <c r="F406" s="278"/>
      <c r="G406" s="278"/>
      <c r="H406" s="278"/>
      <c r="I406" s="278"/>
      <c r="J406" s="278"/>
      <c r="K406" s="278"/>
      <c r="L406" s="278"/>
      <c r="M406" s="278"/>
      <c r="N406" s="278"/>
      <c r="O406" s="278"/>
      <c r="P406" s="278"/>
      <c r="Q406" s="278"/>
      <c r="R406" s="278"/>
      <c r="S406" s="279"/>
      <c r="T406" s="278"/>
      <c r="U406" s="279"/>
      <c r="V406" s="278"/>
      <c r="W406" s="278"/>
    </row>
    <row r="407" spans="1:23" ht="15.75" customHeight="1">
      <c r="A407" s="280"/>
      <c r="B407" s="278"/>
      <c r="C407" s="278"/>
      <c r="D407" s="278"/>
      <c r="E407" s="278"/>
      <c r="F407" s="278"/>
      <c r="G407" s="278"/>
      <c r="H407" s="278"/>
      <c r="I407" s="278"/>
      <c r="J407" s="278"/>
      <c r="K407" s="278"/>
      <c r="L407" s="278"/>
      <c r="M407" s="278"/>
      <c r="N407" s="278"/>
      <c r="O407" s="278"/>
      <c r="P407" s="278"/>
      <c r="Q407" s="278"/>
      <c r="R407" s="278"/>
      <c r="S407" s="279"/>
      <c r="T407" s="278"/>
      <c r="U407" s="279"/>
      <c r="V407" s="278"/>
      <c r="W407" s="278"/>
    </row>
    <row r="408" spans="1:23" ht="15.75" customHeight="1">
      <c r="A408" s="280"/>
      <c r="B408" s="278"/>
      <c r="C408" s="278"/>
      <c r="D408" s="278"/>
      <c r="E408" s="278"/>
      <c r="F408" s="278"/>
      <c r="G408" s="278"/>
      <c r="H408" s="278"/>
      <c r="I408" s="278"/>
      <c r="J408" s="278"/>
      <c r="K408" s="278"/>
      <c r="L408" s="278"/>
      <c r="M408" s="278"/>
      <c r="N408" s="278"/>
      <c r="O408" s="278"/>
      <c r="P408" s="278"/>
      <c r="Q408" s="278"/>
      <c r="R408" s="278"/>
      <c r="S408" s="279"/>
      <c r="T408" s="278"/>
      <c r="U408" s="279"/>
      <c r="V408" s="278"/>
      <c r="W408" s="278"/>
    </row>
    <row r="409" spans="1:23" ht="15.75" customHeight="1">
      <c r="A409" s="280"/>
      <c r="B409" s="278"/>
      <c r="C409" s="278"/>
      <c r="D409" s="278"/>
      <c r="E409" s="278"/>
      <c r="F409" s="278"/>
      <c r="G409" s="278"/>
      <c r="H409" s="278"/>
      <c r="I409" s="278"/>
      <c r="J409" s="278"/>
      <c r="K409" s="278"/>
      <c r="L409" s="278"/>
      <c r="M409" s="278"/>
      <c r="N409" s="278"/>
      <c r="O409" s="278"/>
      <c r="P409" s="278"/>
      <c r="Q409" s="278"/>
      <c r="R409" s="278"/>
      <c r="S409" s="279"/>
      <c r="T409" s="278"/>
      <c r="U409" s="279"/>
      <c r="V409" s="278"/>
      <c r="W409" s="278"/>
    </row>
    <row r="410" spans="1:23" ht="15.75" customHeight="1">
      <c r="A410" s="280"/>
      <c r="B410" s="278"/>
      <c r="C410" s="278"/>
      <c r="D410" s="278"/>
      <c r="E410" s="278"/>
      <c r="F410" s="278"/>
      <c r="G410" s="278"/>
      <c r="H410" s="278"/>
      <c r="I410" s="278"/>
      <c r="J410" s="278"/>
      <c r="K410" s="278"/>
      <c r="L410" s="278"/>
      <c r="M410" s="278"/>
      <c r="N410" s="278"/>
      <c r="O410" s="278"/>
      <c r="P410" s="278"/>
      <c r="Q410" s="278"/>
      <c r="R410" s="278"/>
      <c r="S410" s="279"/>
      <c r="T410" s="278"/>
      <c r="U410" s="279"/>
      <c r="V410" s="278"/>
      <c r="W410" s="278"/>
    </row>
    <row r="411" spans="1:23" ht="15.75" customHeight="1">
      <c r="A411" s="280"/>
      <c r="B411" s="278"/>
      <c r="C411" s="278"/>
      <c r="D411" s="278"/>
      <c r="E411" s="278"/>
      <c r="F411" s="278"/>
      <c r="G411" s="278"/>
      <c r="H411" s="278"/>
      <c r="I411" s="278"/>
      <c r="J411" s="278"/>
      <c r="K411" s="278"/>
      <c r="L411" s="278"/>
      <c r="M411" s="278"/>
      <c r="N411" s="278"/>
      <c r="O411" s="278"/>
      <c r="P411" s="278"/>
      <c r="Q411" s="278"/>
      <c r="R411" s="278"/>
      <c r="S411" s="279"/>
      <c r="T411" s="278"/>
      <c r="U411" s="279"/>
      <c r="V411" s="278"/>
      <c r="W411" s="278"/>
    </row>
    <row r="412" spans="1:23" ht="15.75" customHeight="1">
      <c r="A412" s="280"/>
      <c r="B412" s="278"/>
      <c r="C412" s="278"/>
      <c r="D412" s="278"/>
      <c r="E412" s="278"/>
      <c r="F412" s="278"/>
      <c r="G412" s="278"/>
      <c r="H412" s="278"/>
      <c r="I412" s="278"/>
      <c r="J412" s="278"/>
      <c r="K412" s="278"/>
      <c r="L412" s="278"/>
      <c r="M412" s="278"/>
      <c r="N412" s="278"/>
      <c r="O412" s="278"/>
      <c r="P412" s="278"/>
      <c r="Q412" s="278"/>
      <c r="R412" s="278"/>
      <c r="S412" s="279"/>
      <c r="T412" s="278"/>
      <c r="U412" s="279"/>
      <c r="V412" s="278"/>
      <c r="W412" s="278"/>
    </row>
    <row r="413" spans="1:23" ht="15.75" customHeight="1">
      <c r="A413" s="280"/>
      <c r="B413" s="278"/>
      <c r="C413" s="278"/>
      <c r="D413" s="278"/>
      <c r="E413" s="278"/>
      <c r="F413" s="278"/>
      <c r="G413" s="278"/>
      <c r="H413" s="278"/>
      <c r="I413" s="278"/>
      <c r="J413" s="278"/>
      <c r="K413" s="278"/>
      <c r="L413" s="278"/>
      <c r="M413" s="278"/>
      <c r="N413" s="278"/>
      <c r="O413" s="278"/>
      <c r="P413" s="278"/>
      <c r="Q413" s="278"/>
      <c r="R413" s="278"/>
      <c r="S413" s="279"/>
      <c r="T413" s="278"/>
      <c r="U413" s="279"/>
      <c r="V413" s="278"/>
      <c r="W413" s="278"/>
    </row>
    <row r="414" spans="1:23" ht="15.75" customHeight="1">
      <c r="A414" s="280"/>
      <c r="B414" s="278"/>
      <c r="C414" s="278"/>
      <c r="D414" s="278"/>
      <c r="E414" s="278"/>
      <c r="F414" s="278"/>
      <c r="G414" s="278"/>
      <c r="H414" s="278"/>
      <c r="I414" s="278"/>
      <c r="J414" s="278"/>
      <c r="K414" s="278"/>
      <c r="L414" s="278"/>
      <c r="M414" s="278"/>
      <c r="N414" s="278"/>
      <c r="O414" s="278"/>
      <c r="P414" s="278"/>
      <c r="Q414" s="278"/>
      <c r="R414" s="278"/>
      <c r="S414" s="279"/>
      <c r="T414" s="278"/>
      <c r="U414" s="279"/>
      <c r="V414" s="278"/>
      <c r="W414" s="278"/>
    </row>
    <row r="415" spans="1:23" ht="15.75" customHeight="1">
      <c r="A415" s="280"/>
      <c r="B415" s="278"/>
      <c r="C415" s="278"/>
      <c r="D415" s="278"/>
      <c r="E415" s="278"/>
      <c r="F415" s="278"/>
      <c r="G415" s="278"/>
      <c r="H415" s="278"/>
      <c r="I415" s="278"/>
      <c r="J415" s="278"/>
      <c r="K415" s="278"/>
      <c r="L415" s="278"/>
      <c r="M415" s="278"/>
      <c r="N415" s="278"/>
      <c r="O415" s="278"/>
      <c r="P415" s="278"/>
      <c r="Q415" s="278"/>
      <c r="R415" s="278"/>
      <c r="S415" s="279"/>
      <c r="T415" s="278"/>
      <c r="U415" s="279"/>
      <c r="V415" s="278"/>
      <c r="W415" s="278"/>
    </row>
    <row r="416" spans="1:23" ht="15.75" customHeight="1">
      <c r="A416" s="280"/>
      <c r="B416" s="278"/>
      <c r="C416" s="278"/>
      <c r="D416" s="278"/>
      <c r="E416" s="278"/>
      <c r="F416" s="278"/>
      <c r="G416" s="278"/>
      <c r="H416" s="278"/>
      <c r="I416" s="278"/>
      <c r="J416" s="278"/>
      <c r="K416" s="278"/>
      <c r="L416" s="278"/>
      <c r="M416" s="278"/>
      <c r="N416" s="278"/>
      <c r="O416" s="278"/>
      <c r="P416" s="278"/>
      <c r="Q416" s="278"/>
      <c r="R416" s="278"/>
      <c r="S416" s="279"/>
      <c r="T416" s="278"/>
      <c r="U416" s="279"/>
      <c r="V416" s="278"/>
      <c r="W416" s="278"/>
    </row>
    <row r="417" spans="1:23" ht="15.75" customHeight="1">
      <c r="A417" s="280"/>
      <c r="B417" s="278"/>
      <c r="C417" s="278"/>
      <c r="D417" s="278"/>
      <c r="E417" s="278"/>
      <c r="F417" s="278"/>
      <c r="G417" s="278"/>
      <c r="H417" s="278"/>
      <c r="I417" s="278"/>
      <c r="J417" s="278"/>
      <c r="K417" s="278"/>
      <c r="L417" s="278"/>
      <c r="M417" s="278"/>
      <c r="N417" s="278"/>
      <c r="O417" s="278"/>
      <c r="P417" s="278"/>
      <c r="Q417" s="278"/>
      <c r="R417" s="278"/>
      <c r="S417" s="279"/>
      <c r="T417" s="278"/>
      <c r="U417" s="279"/>
      <c r="V417" s="278"/>
      <c r="W417" s="278"/>
    </row>
    <row r="418" spans="1:23" ht="15.75" customHeight="1">
      <c r="A418" s="280"/>
      <c r="B418" s="278"/>
      <c r="C418" s="278"/>
      <c r="D418" s="278"/>
      <c r="E418" s="278"/>
      <c r="F418" s="278"/>
      <c r="G418" s="278"/>
      <c r="H418" s="278"/>
      <c r="I418" s="278"/>
      <c r="J418" s="278"/>
      <c r="K418" s="278"/>
      <c r="L418" s="278"/>
      <c r="M418" s="278"/>
      <c r="N418" s="278"/>
      <c r="O418" s="278"/>
      <c r="P418" s="278"/>
      <c r="Q418" s="278"/>
      <c r="R418" s="278"/>
      <c r="S418" s="279"/>
      <c r="T418" s="278"/>
      <c r="U418" s="279"/>
      <c r="V418" s="278"/>
      <c r="W418" s="278"/>
    </row>
    <row r="419" spans="1:23" ht="15.75" customHeight="1">
      <c r="A419" s="280"/>
      <c r="B419" s="278"/>
      <c r="C419" s="278"/>
      <c r="D419" s="278"/>
      <c r="E419" s="278"/>
      <c r="F419" s="278"/>
      <c r="G419" s="278"/>
      <c r="H419" s="278"/>
      <c r="I419" s="278"/>
      <c r="J419" s="278"/>
      <c r="K419" s="278"/>
      <c r="L419" s="278"/>
      <c r="M419" s="278"/>
      <c r="N419" s="278"/>
      <c r="O419" s="278"/>
      <c r="P419" s="278"/>
      <c r="Q419" s="278"/>
      <c r="R419" s="278"/>
      <c r="S419" s="279"/>
      <c r="T419" s="278"/>
      <c r="U419" s="279"/>
      <c r="V419" s="278"/>
      <c r="W419" s="278"/>
    </row>
    <row r="420" spans="1:23" ht="15.75" customHeight="1">
      <c r="A420" s="280"/>
      <c r="B420" s="278"/>
      <c r="C420" s="278"/>
      <c r="D420" s="278"/>
      <c r="E420" s="278"/>
      <c r="F420" s="278"/>
      <c r="G420" s="278"/>
      <c r="H420" s="278"/>
      <c r="I420" s="278"/>
      <c r="J420" s="278"/>
      <c r="K420" s="278"/>
      <c r="L420" s="278"/>
      <c r="M420" s="278"/>
      <c r="N420" s="278"/>
      <c r="O420" s="278"/>
      <c r="P420" s="278"/>
      <c r="Q420" s="278"/>
      <c r="R420" s="278"/>
      <c r="S420" s="279"/>
      <c r="T420" s="278"/>
      <c r="U420" s="279"/>
      <c r="V420" s="278"/>
      <c r="W420" s="278"/>
    </row>
    <row r="421" spans="1:23" ht="15.75" customHeight="1">
      <c r="A421" s="280"/>
      <c r="B421" s="278"/>
      <c r="C421" s="278"/>
      <c r="D421" s="278"/>
      <c r="E421" s="278"/>
      <c r="F421" s="278"/>
      <c r="G421" s="278"/>
      <c r="H421" s="278"/>
      <c r="I421" s="278"/>
      <c r="J421" s="278"/>
      <c r="K421" s="278"/>
      <c r="L421" s="278"/>
      <c r="M421" s="278"/>
      <c r="N421" s="278"/>
      <c r="O421" s="278"/>
      <c r="P421" s="278"/>
      <c r="Q421" s="278"/>
      <c r="R421" s="278"/>
      <c r="S421" s="279"/>
      <c r="T421" s="278"/>
      <c r="U421" s="279"/>
      <c r="V421" s="278"/>
      <c r="W421" s="278"/>
    </row>
    <row r="422" spans="1:23" ht="15.75" customHeight="1">
      <c r="A422" s="280"/>
      <c r="B422" s="278"/>
      <c r="C422" s="278"/>
      <c r="D422" s="278"/>
      <c r="E422" s="278"/>
      <c r="F422" s="278"/>
      <c r="G422" s="278"/>
      <c r="H422" s="278"/>
      <c r="I422" s="278"/>
      <c r="J422" s="278"/>
      <c r="K422" s="278"/>
      <c r="L422" s="278"/>
      <c r="M422" s="278"/>
      <c r="N422" s="278"/>
      <c r="O422" s="278"/>
      <c r="P422" s="278"/>
      <c r="Q422" s="278"/>
      <c r="R422" s="278"/>
      <c r="S422" s="279"/>
      <c r="T422" s="278"/>
      <c r="U422" s="279"/>
      <c r="V422" s="278"/>
      <c r="W422" s="278"/>
    </row>
    <row r="423" spans="1:23" ht="15.75" customHeight="1">
      <c r="A423" s="280"/>
      <c r="B423" s="278"/>
      <c r="C423" s="278"/>
      <c r="D423" s="278"/>
      <c r="E423" s="278"/>
      <c r="F423" s="278"/>
      <c r="G423" s="278"/>
      <c r="H423" s="278"/>
      <c r="I423" s="278"/>
      <c r="J423" s="278"/>
      <c r="K423" s="278"/>
      <c r="L423" s="278"/>
      <c r="M423" s="278"/>
      <c r="N423" s="278"/>
      <c r="O423" s="278"/>
      <c r="P423" s="278"/>
      <c r="Q423" s="278"/>
      <c r="R423" s="278"/>
      <c r="S423" s="279"/>
      <c r="T423" s="278"/>
      <c r="U423" s="279"/>
      <c r="V423" s="278"/>
      <c r="W423" s="278"/>
    </row>
    <row r="424" spans="1:23" ht="15.75" customHeight="1">
      <c r="A424" s="280"/>
      <c r="B424" s="278"/>
      <c r="C424" s="278"/>
      <c r="D424" s="278"/>
      <c r="E424" s="278"/>
      <c r="F424" s="278"/>
      <c r="G424" s="278"/>
      <c r="H424" s="278"/>
      <c r="I424" s="278"/>
      <c r="J424" s="278"/>
      <c r="K424" s="278"/>
      <c r="L424" s="278"/>
      <c r="M424" s="278"/>
      <c r="N424" s="278"/>
      <c r="O424" s="278"/>
      <c r="P424" s="278"/>
      <c r="Q424" s="278"/>
      <c r="R424" s="278"/>
      <c r="S424" s="279"/>
      <c r="T424" s="278"/>
      <c r="U424" s="279"/>
      <c r="V424" s="278"/>
      <c r="W424" s="278"/>
    </row>
    <row r="425" spans="1:23" ht="15.75" customHeight="1">
      <c r="A425" s="280"/>
      <c r="B425" s="278"/>
      <c r="C425" s="278"/>
      <c r="D425" s="278"/>
      <c r="E425" s="278"/>
      <c r="F425" s="278"/>
      <c r="G425" s="278"/>
      <c r="H425" s="278"/>
      <c r="I425" s="278"/>
      <c r="J425" s="278"/>
      <c r="K425" s="278"/>
      <c r="L425" s="278"/>
      <c r="M425" s="278"/>
      <c r="N425" s="278"/>
      <c r="O425" s="278"/>
      <c r="P425" s="278"/>
      <c r="Q425" s="278"/>
      <c r="R425" s="278"/>
      <c r="S425" s="279"/>
      <c r="T425" s="278"/>
      <c r="U425" s="279"/>
      <c r="V425" s="278"/>
      <c r="W425" s="278"/>
    </row>
    <row r="426" spans="1:23" ht="15.75" customHeight="1">
      <c r="A426" s="280"/>
      <c r="B426" s="278"/>
      <c r="C426" s="278"/>
      <c r="D426" s="278"/>
      <c r="E426" s="278"/>
      <c r="F426" s="278"/>
      <c r="G426" s="278"/>
      <c r="H426" s="278"/>
      <c r="I426" s="278"/>
      <c r="J426" s="278"/>
      <c r="K426" s="278"/>
      <c r="L426" s="278"/>
      <c r="M426" s="278"/>
      <c r="N426" s="278"/>
      <c r="O426" s="278"/>
      <c r="P426" s="278"/>
      <c r="Q426" s="278"/>
      <c r="R426" s="278"/>
      <c r="S426" s="279"/>
      <c r="T426" s="278"/>
      <c r="U426" s="279"/>
      <c r="V426" s="278"/>
      <c r="W426" s="278"/>
    </row>
    <row r="427" spans="1:23" ht="15.75" customHeight="1">
      <c r="A427" s="280"/>
      <c r="B427" s="278"/>
      <c r="C427" s="278"/>
      <c r="D427" s="278"/>
      <c r="E427" s="278"/>
      <c r="F427" s="278"/>
      <c r="G427" s="278"/>
      <c r="H427" s="278"/>
      <c r="I427" s="278"/>
      <c r="J427" s="278"/>
      <c r="K427" s="278"/>
      <c r="L427" s="278"/>
      <c r="M427" s="278"/>
      <c r="N427" s="278"/>
      <c r="O427" s="278"/>
      <c r="P427" s="278"/>
      <c r="Q427" s="278"/>
      <c r="R427" s="278"/>
      <c r="S427" s="279"/>
      <c r="T427" s="278"/>
      <c r="U427" s="279"/>
      <c r="V427" s="278"/>
      <c r="W427" s="278"/>
    </row>
    <row r="428" spans="1:23" ht="15.75" customHeight="1">
      <c r="A428" s="280"/>
      <c r="B428" s="278"/>
      <c r="C428" s="278"/>
      <c r="D428" s="278"/>
      <c r="E428" s="278"/>
      <c r="F428" s="278"/>
      <c r="G428" s="278"/>
      <c r="H428" s="278"/>
      <c r="I428" s="278"/>
      <c r="J428" s="278"/>
      <c r="K428" s="278"/>
      <c r="L428" s="278"/>
      <c r="M428" s="278"/>
      <c r="N428" s="278"/>
      <c r="O428" s="278"/>
      <c r="P428" s="278"/>
      <c r="Q428" s="278"/>
      <c r="R428" s="278"/>
      <c r="S428" s="279"/>
      <c r="T428" s="278"/>
      <c r="U428" s="279"/>
      <c r="V428" s="278"/>
      <c r="W428" s="278"/>
    </row>
    <row r="429" spans="1:23" ht="15.75" customHeight="1">
      <c r="A429" s="280"/>
      <c r="B429" s="278"/>
      <c r="C429" s="278"/>
      <c r="D429" s="278"/>
      <c r="E429" s="278"/>
      <c r="F429" s="278"/>
      <c r="G429" s="278"/>
      <c r="H429" s="278"/>
      <c r="I429" s="278"/>
      <c r="J429" s="278"/>
      <c r="K429" s="278"/>
      <c r="L429" s="278"/>
      <c r="M429" s="278"/>
      <c r="N429" s="278"/>
      <c r="O429" s="278"/>
      <c r="P429" s="278"/>
      <c r="Q429" s="278"/>
      <c r="R429" s="278"/>
      <c r="S429" s="279"/>
      <c r="T429" s="278"/>
      <c r="U429" s="279"/>
      <c r="V429" s="278"/>
      <c r="W429" s="278"/>
    </row>
    <row r="430" spans="1:23" ht="15.75" customHeight="1">
      <c r="A430" s="280"/>
      <c r="B430" s="278"/>
      <c r="C430" s="278"/>
      <c r="D430" s="278"/>
      <c r="E430" s="278"/>
      <c r="F430" s="278"/>
      <c r="G430" s="278"/>
      <c r="H430" s="278"/>
      <c r="I430" s="278"/>
      <c r="J430" s="278"/>
      <c r="K430" s="278"/>
      <c r="L430" s="278"/>
      <c r="M430" s="278"/>
      <c r="N430" s="278"/>
      <c r="O430" s="278"/>
      <c r="P430" s="278"/>
      <c r="Q430" s="278"/>
      <c r="R430" s="278"/>
      <c r="S430" s="279"/>
      <c r="T430" s="278"/>
      <c r="U430" s="279"/>
      <c r="V430" s="278"/>
      <c r="W430" s="278"/>
    </row>
    <row r="431" spans="1:23" ht="15.75" customHeight="1">
      <c r="A431" s="280"/>
      <c r="B431" s="278"/>
      <c r="C431" s="278"/>
      <c r="D431" s="278"/>
      <c r="E431" s="278"/>
      <c r="F431" s="278"/>
      <c r="G431" s="278"/>
      <c r="H431" s="278"/>
      <c r="I431" s="278"/>
      <c r="J431" s="278"/>
      <c r="K431" s="278"/>
      <c r="L431" s="278"/>
      <c r="M431" s="278"/>
      <c r="N431" s="278"/>
      <c r="O431" s="278"/>
      <c r="P431" s="278"/>
      <c r="Q431" s="278"/>
      <c r="R431" s="278"/>
      <c r="S431" s="279"/>
      <c r="T431" s="278"/>
      <c r="U431" s="279"/>
      <c r="V431" s="278"/>
      <c r="W431" s="278"/>
    </row>
    <row r="432" spans="1:23" ht="15.75" customHeight="1">
      <c r="A432" s="280"/>
      <c r="B432" s="278"/>
      <c r="C432" s="278"/>
      <c r="D432" s="278"/>
      <c r="E432" s="278"/>
      <c r="F432" s="278"/>
      <c r="G432" s="278"/>
      <c r="H432" s="278"/>
      <c r="I432" s="278"/>
      <c r="J432" s="278"/>
      <c r="K432" s="278"/>
      <c r="L432" s="278"/>
      <c r="M432" s="278"/>
      <c r="N432" s="278"/>
      <c r="O432" s="278"/>
      <c r="P432" s="278"/>
      <c r="Q432" s="278"/>
      <c r="R432" s="278"/>
      <c r="S432" s="279"/>
      <c r="T432" s="278"/>
      <c r="U432" s="279"/>
      <c r="V432" s="278"/>
      <c r="W432" s="278"/>
    </row>
    <row r="433" spans="1:23" ht="15.75" customHeight="1">
      <c r="A433" s="280"/>
      <c r="B433" s="278"/>
      <c r="C433" s="278"/>
      <c r="D433" s="278"/>
      <c r="E433" s="278"/>
      <c r="F433" s="278"/>
      <c r="G433" s="278"/>
      <c r="H433" s="278"/>
      <c r="I433" s="278"/>
      <c r="J433" s="278"/>
      <c r="K433" s="278"/>
      <c r="L433" s="278"/>
      <c r="M433" s="278"/>
      <c r="N433" s="278"/>
      <c r="O433" s="278"/>
      <c r="P433" s="278"/>
      <c r="Q433" s="278"/>
      <c r="R433" s="278"/>
      <c r="S433" s="279"/>
      <c r="T433" s="278"/>
      <c r="U433" s="279"/>
      <c r="V433" s="278"/>
      <c r="W433" s="278"/>
    </row>
    <row r="434" spans="1:23" ht="15.75" customHeight="1">
      <c r="A434" s="280"/>
      <c r="B434" s="278"/>
      <c r="C434" s="278"/>
      <c r="D434" s="278"/>
      <c r="E434" s="278"/>
      <c r="F434" s="278"/>
      <c r="G434" s="278"/>
      <c r="H434" s="278"/>
      <c r="I434" s="278"/>
      <c r="J434" s="278"/>
      <c r="K434" s="278"/>
      <c r="L434" s="278"/>
      <c r="M434" s="278"/>
      <c r="N434" s="278"/>
      <c r="O434" s="278"/>
      <c r="P434" s="278"/>
      <c r="Q434" s="278"/>
      <c r="R434" s="278"/>
      <c r="S434" s="279"/>
      <c r="T434" s="278"/>
      <c r="U434" s="279"/>
      <c r="V434" s="278"/>
      <c r="W434" s="278"/>
    </row>
    <row r="435" spans="1:23" ht="15.75" customHeight="1">
      <c r="A435" s="280"/>
      <c r="B435" s="278"/>
      <c r="C435" s="278"/>
      <c r="D435" s="278"/>
      <c r="E435" s="278"/>
      <c r="F435" s="278"/>
      <c r="G435" s="278"/>
      <c r="H435" s="278"/>
      <c r="I435" s="278"/>
      <c r="J435" s="278"/>
      <c r="K435" s="278"/>
      <c r="L435" s="278"/>
      <c r="M435" s="278"/>
      <c r="N435" s="278"/>
      <c r="O435" s="278"/>
      <c r="P435" s="278"/>
      <c r="Q435" s="278"/>
      <c r="R435" s="278"/>
      <c r="S435" s="279"/>
      <c r="T435" s="278"/>
      <c r="U435" s="279"/>
      <c r="V435" s="278"/>
      <c r="W435" s="278"/>
    </row>
    <row r="436" spans="1:23" ht="15.75" customHeight="1">
      <c r="A436" s="280"/>
      <c r="B436" s="278"/>
      <c r="C436" s="278"/>
      <c r="D436" s="278"/>
      <c r="E436" s="278"/>
      <c r="F436" s="278"/>
      <c r="G436" s="278"/>
      <c r="H436" s="278"/>
      <c r="I436" s="278"/>
      <c r="J436" s="278"/>
      <c r="K436" s="278"/>
      <c r="L436" s="278"/>
      <c r="M436" s="278"/>
      <c r="N436" s="278"/>
      <c r="O436" s="278"/>
      <c r="P436" s="278"/>
      <c r="Q436" s="278"/>
      <c r="R436" s="278"/>
      <c r="S436" s="279"/>
      <c r="T436" s="278"/>
      <c r="U436" s="279"/>
      <c r="V436" s="278"/>
      <c r="W436" s="278"/>
    </row>
    <row r="437" spans="1:23" ht="15.75" customHeight="1">
      <c r="A437" s="280"/>
      <c r="B437" s="278"/>
      <c r="C437" s="278"/>
      <c r="D437" s="278"/>
      <c r="E437" s="278"/>
      <c r="F437" s="278"/>
      <c r="G437" s="278"/>
      <c r="H437" s="278"/>
      <c r="I437" s="278"/>
      <c r="J437" s="278"/>
      <c r="K437" s="278"/>
      <c r="L437" s="278"/>
      <c r="M437" s="278"/>
      <c r="N437" s="278"/>
      <c r="O437" s="278"/>
      <c r="P437" s="278"/>
      <c r="Q437" s="278"/>
      <c r="R437" s="278"/>
      <c r="S437" s="279"/>
      <c r="T437" s="278"/>
      <c r="U437" s="279"/>
      <c r="V437" s="278"/>
      <c r="W437" s="278"/>
    </row>
    <row r="438" spans="1:23" ht="15.75" customHeight="1">
      <c r="A438" s="280"/>
      <c r="B438" s="278"/>
      <c r="C438" s="278"/>
      <c r="D438" s="278"/>
      <c r="E438" s="278"/>
      <c r="F438" s="278"/>
      <c r="G438" s="278"/>
      <c r="H438" s="278"/>
      <c r="I438" s="278"/>
      <c r="J438" s="278"/>
      <c r="K438" s="278"/>
      <c r="L438" s="278"/>
      <c r="M438" s="278"/>
      <c r="N438" s="278"/>
      <c r="O438" s="278"/>
      <c r="P438" s="278"/>
      <c r="Q438" s="278"/>
      <c r="R438" s="278"/>
      <c r="S438" s="279"/>
      <c r="T438" s="278"/>
      <c r="U438" s="279"/>
      <c r="V438" s="278"/>
      <c r="W438" s="278"/>
    </row>
    <row r="439" spans="1:23" ht="15.75" customHeight="1">
      <c r="A439" s="280"/>
      <c r="B439" s="278"/>
      <c r="C439" s="278"/>
      <c r="D439" s="278"/>
      <c r="E439" s="278"/>
      <c r="F439" s="278"/>
      <c r="G439" s="278"/>
      <c r="H439" s="278"/>
      <c r="I439" s="278"/>
      <c r="J439" s="278"/>
      <c r="K439" s="278"/>
      <c r="L439" s="278"/>
      <c r="M439" s="278"/>
      <c r="N439" s="278"/>
      <c r="O439" s="278"/>
      <c r="P439" s="278"/>
      <c r="Q439" s="278"/>
      <c r="R439" s="278"/>
      <c r="S439" s="279"/>
      <c r="T439" s="278"/>
      <c r="U439" s="279"/>
      <c r="V439" s="278"/>
      <c r="W439" s="278"/>
    </row>
    <row r="440" spans="1:23" ht="15.75" customHeight="1">
      <c r="A440" s="280"/>
      <c r="B440" s="278"/>
      <c r="C440" s="278"/>
      <c r="D440" s="278"/>
      <c r="E440" s="278"/>
      <c r="F440" s="278"/>
      <c r="G440" s="278"/>
      <c r="H440" s="278"/>
      <c r="I440" s="278"/>
      <c r="J440" s="278"/>
      <c r="K440" s="278"/>
      <c r="L440" s="278"/>
      <c r="M440" s="278"/>
      <c r="N440" s="278"/>
      <c r="O440" s="278"/>
      <c r="P440" s="278"/>
      <c r="Q440" s="278"/>
      <c r="R440" s="278"/>
      <c r="S440" s="279"/>
      <c r="T440" s="278"/>
      <c r="U440" s="279"/>
      <c r="V440" s="278"/>
      <c r="W440" s="278"/>
    </row>
    <row r="441" spans="1:23" ht="15.75" customHeight="1">
      <c r="A441" s="280"/>
      <c r="B441" s="278"/>
      <c r="C441" s="278"/>
      <c r="D441" s="278"/>
      <c r="E441" s="278"/>
      <c r="F441" s="278"/>
      <c r="G441" s="278"/>
      <c r="H441" s="278"/>
      <c r="I441" s="278"/>
      <c r="J441" s="278"/>
      <c r="K441" s="278"/>
      <c r="L441" s="278"/>
      <c r="M441" s="278"/>
      <c r="N441" s="278"/>
      <c r="O441" s="278"/>
      <c r="P441" s="278"/>
      <c r="Q441" s="278"/>
      <c r="R441" s="278"/>
      <c r="S441" s="279"/>
      <c r="T441" s="278"/>
      <c r="U441" s="279"/>
      <c r="V441" s="278"/>
      <c r="W441" s="278"/>
    </row>
    <row r="442" spans="1:23" ht="15.75" customHeight="1">
      <c r="A442" s="280"/>
      <c r="B442" s="278"/>
      <c r="C442" s="278"/>
      <c r="D442" s="278"/>
      <c r="E442" s="278"/>
      <c r="F442" s="278"/>
      <c r="G442" s="278"/>
      <c r="H442" s="278"/>
      <c r="I442" s="278"/>
      <c r="J442" s="278"/>
      <c r="K442" s="278"/>
      <c r="L442" s="278"/>
      <c r="M442" s="278"/>
      <c r="N442" s="278"/>
      <c r="O442" s="278"/>
      <c r="P442" s="278"/>
      <c r="Q442" s="278"/>
      <c r="R442" s="278"/>
      <c r="S442" s="279"/>
      <c r="T442" s="278"/>
      <c r="U442" s="279"/>
      <c r="V442" s="278"/>
      <c r="W442" s="278"/>
    </row>
    <row r="443" spans="1:23" ht="15.75" customHeight="1">
      <c r="A443" s="280"/>
      <c r="B443" s="278"/>
      <c r="C443" s="278"/>
      <c r="D443" s="278"/>
      <c r="E443" s="278"/>
      <c r="F443" s="278"/>
      <c r="G443" s="278"/>
      <c r="H443" s="278"/>
      <c r="I443" s="278"/>
      <c r="J443" s="278"/>
      <c r="K443" s="278"/>
      <c r="L443" s="278"/>
      <c r="M443" s="278"/>
      <c r="N443" s="278"/>
      <c r="O443" s="278"/>
      <c r="P443" s="278"/>
      <c r="Q443" s="278"/>
      <c r="R443" s="278"/>
      <c r="S443" s="279"/>
      <c r="T443" s="278"/>
      <c r="U443" s="279"/>
      <c r="V443" s="278"/>
      <c r="W443" s="278"/>
    </row>
    <row r="444" spans="1:23" ht="15.75" customHeight="1">
      <c r="A444" s="280"/>
      <c r="B444" s="278"/>
      <c r="C444" s="278"/>
      <c r="D444" s="278"/>
      <c r="E444" s="278"/>
      <c r="F444" s="278"/>
      <c r="G444" s="278"/>
      <c r="H444" s="278"/>
      <c r="I444" s="278"/>
      <c r="J444" s="278"/>
      <c r="K444" s="278"/>
      <c r="L444" s="278"/>
      <c r="M444" s="278"/>
      <c r="N444" s="278"/>
      <c r="O444" s="278"/>
      <c r="P444" s="278"/>
      <c r="Q444" s="278"/>
      <c r="R444" s="278"/>
      <c r="S444" s="279"/>
      <c r="T444" s="278"/>
      <c r="U444" s="279"/>
      <c r="V444" s="278"/>
      <c r="W444" s="278"/>
    </row>
    <row r="445" spans="1:23" ht="15.75" customHeight="1">
      <c r="A445" s="280"/>
      <c r="B445" s="278"/>
      <c r="C445" s="278"/>
      <c r="D445" s="278"/>
      <c r="E445" s="278"/>
      <c r="F445" s="278"/>
      <c r="G445" s="278"/>
      <c r="H445" s="278"/>
      <c r="I445" s="278"/>
      <c r="J445" s="278"/>
      <c r="K445" s="278"/>
      <c r="L445" s="278"/>
      <c r="M445" s="278"/>
      <c r="N445" s="278"/>
      <c r="O445" s="278"/>
      <c r="P445" s="278"/>
      <c r="Q445" s="278"/>
      <c r="R445" s="278"/>
      <c r="S445" s="279"/>
      <c r="T445" s="278"/>
      <c r="U445" s="279"/>
      <c r="V445" s="278"/>
      <c r="W445" s="278"/>
    </row>
    <row r="446" spans="1:23" ht="15.75" customHeight="1">
      <c r="A446" s="280"/>
      <c r="B446" s="278"/>
      <c r="C446" s="278"/>
      <c r="D446" s="278"/>
      <c r="E446" s="278"/>
      <c r="F446" s="278"/>
      <c r="G446" s="278"/>
      <c r="H446" s="278"/>
      <c r="I446" s="278"/>
      <c r="J446" s="278"/>
      <c r="K446" s="278"/>
      <c r="L446" s="278"/>
      <c r="M446" s="278"/>
      <c r="N446" s="278"/>
      <c r="O446" s="278"/>
      <c r="P446" s="278"/>
      <c r="Q446" s="278"/>
      <c r="R446" s="278"/>
      <c r="S446" s="279"/>
      <c r="T446" s="278"/>
      <c r="U446" s="279"/>
      <c r="V446" s="278"/>
      <c r="W446" s="278"/>
    </row>
    <row r="447" spans="1:23" ht="15.75" customHeight="1">
      <c r="A447" s="280"/>
      <c r="B447" s="278"/>
      <c r="C447" s="278"/>
      <c r="D447" s="278"/>
      <c r="E447" s="278"/>
      <c r="F447" s="278"/>
      <c r="G447" s="278"/>
      <c r="H447" s="278"/>
      <c r="I447" s="278"/>
      <c r="J447" s="278"/>
      <c r="K447" s="278"/>
      <c r="L447" s="278"/>
      <c r="M447" s="278"/>
      <c r="N447" s="278"/>
      <c r="O447" s="278"/>
      <c r="P447" s="278"/>
      <c r="Q447" s="278"/>
      <c r="R447" s="278"/>
      <c r="S447" s="279"/>
      <c r="T447" s="278"/>
      <c r="U447" s="279"/>
      <c r="V447" s="278"/>
      <c r="W447" s="278"/>
    </row>
    <row r="448" spans="1:23" ht="15.75" customHeight="1">
      <c r="A448" s="280"/>
      <c r="B448" s="278"/>
      <c r="C448" s="278"/>
      <c r="D448" s="278"/>
      <c r="E448" s="278"/>
      <c r="F448" s="278"/>
      <c r="G448" s="278"/>
      <c r="H448" s="278"/>
      <c r="I448" s="278"/>
      <c r="J448" s="278"/>
      <c r="K448" s="278"/>
      <c r="L448" s="278"/>
      <c r="M448" s="278"/>
      <c r="N448" s="278"/>
      <c r="O448" s="278"/>
      <c r="P448" s="278"/>
      <c r="Q448" s="278"/>
      <c r="R448" s="278"/>
      <c r="S448" s="279"/>
      <c r="T448" s="278"/>
      <c r="U448" s="279"/>
      <c r="V448" s="278"/>
      <c r="W448" s="278"/>
    </row>
    <row r="449" spans="1:23" ht="15.75" customHeight="1">
      <c r="A449" s="280"/>
      <c r="B449" s="278"/>
      <c r="C449" s="278"/>
      <c r="D449" s="278"/>
      <c r="E449" s="278"/>
      <c r="F449" s="278"/>
      <c r="G449" s="278"/>
      <c r="H449" s="278"/>
      <c r="I449" s="278"/>
      <c r="J449" s="278"/>
      <c r="K449" s="278"/>
      <c r="L449" s="278"/>
      <c r="M449" s="278"/>
      <c r="N449" s="278"/>
      <c r="O449" s="278"/>
      <c r="P449" s="278"/>
      <c r="Q449" s="278"/>
      <c r="R449" s="278"/>
      <c r="S449" s="279"/>
      <c r="T449" s="278"/>
      <c r="U449" s="279"/>
      <c r="V449" s="278"/>
      <c r="W449" s="278"/>
    </row>
    <row r="450" spans="1:23" ht="15.75" customHeight="1">
      <c r="A450" s="280"/>
      <c r="B450" s="278"/>
      <c r="C450" s="278"/>
      <c r="D450" s="278"/>
      <c r="E450" s="278"/>
      <c r="F450" s="278"/>
      <c r="G450" s="278"/>
      <c r="H450" s="278"/>
      <c r="I450" s="278"/>
      <c r="J450" s="278"/>
      <c r="K450" s="278"/>
      <c r="L450" s="278"/>
      <c r="M450" s="278"/>
      <c r="N450" s="278"/>
      <c r="O450" s="278"/>
      <c r="P450" s="278"/>
      <c r="Q450" s="278"/>
      <c r="R450" s="278"/>
      <c r="S450" s="279"/>
      <c r="T450" s="278"/>
      <c r="U450" s="279"/>
      <c r="V450" s="278"/>
      <c r="W450" s="278"/>
    </row>
    <row r="451" spans="1:23" ht="15.75" customHeight="1">
      <c r="A451" s="280"/>
      <c r="B451" s="278"/>
      <c r="C451" s="278"/>
      <c r="D451" s="278"/>
      <c r="E451" s="278"/>
      <c r="F451" s="278"/>
      <c r="G451" s="278"/>
      <c r="H451" s="278"/>
      <c r="I451" s="278"/>
      <c r="J451" s="278"/>
      <c r="K451" s="278"/>
      <c r="L451" s="278"/>
      <c r="M451" s="278"/>
      <c r="N451" s="278"/>
      <c r="O451" s="278"/>
      <c r="P451" s="278"/>
      <c r="Q451" s="278"/>
      <c r="R451" s="278"/>
      <c r="S451" s="279"/>
      <c r="T451" s="278"/>
      <c r="U451" s="279"/>
      <c r="V451" s="278"/>
      <c r="W451" s="278"/>
    </row>
    <row r="452" spans="1:23" ht="15.75" customHeight="1">
      <c r="A452" s="280"/>
      <c r="B452" s="278"/>
      <c r="C452" s="278"/>
      <c r="D452" s="278"/>
      <c r="E452" s="278"/>
      <c r="F452" s="278"/>
      <c r="G452" s="278"/>
      <c r="H452" s="278"/>
      <c r="I452" s="278"/>
      <c r="J452" s="278"/>
      <c r="K452" s="278"/>
      <c r="L452" s="278"/>
      <c r="M452" s="278"/>
      <c r="N452" s="278"/>
      <c r="O452" s="278"/>
      <c r="P452" s="278"/>
      <c r="Q452" s="278"/>
      <c r="R452" s="278"/>
      <c r="S452" s="279"/>
      <c r="T452" s="278"/>
      <c r="U452" s="279"/>
      <c r="V452" s="278"/>
      <c r="W452" s="278"/>
    </row>
    <row r="453" spans="1:23" ht="15.75" customHeight="1">
      <c r="A453" s="280"/>
      <c r="B453" s="278"/>
      <c r="C453" s="278"/>
      <c r="D453" s="278"/>
      <c r="E453" s="278"/>
      <c r="F453" s="278"/>
      <c r="G453" s="278"/>
      <c r="H453" s="278"/>
      <c r="I453" s="278"/>
      <c r="J453" s="278"/>
      <c r="K453" s="278"/>
      <c r="L453" s="278"/>
      <c r="M453" s="278"/>
      <c r="N453" s="278"/>
      <c r="O453" s="278"/>
      <c r="P453" s="278"/>
      <c r="Q453" s="278"/>
      <c r="R453" s="278"/>
      <c r="S453" s="279"/>
      <c r="T453" s="278"/>
      <c r="U453" s="279"/>
      <c r="V453" s="278"/>
      <c r="W453" s="278"/>
    </row>
    <row r="454" spans="1:23" ht="15.75" customHeight="1">
      <c r="A454" s="280"/>
      <c r="B454" s="278"/>
      <c r="C454" s="278"/>
      <c r="D454" s="278"/>
      <c r="E454" s="278"/>
      <c r="F454" s="278"/>
      <c r="G454" s="278"/>
      <c r="H454" s="278"/>
      <c r="I454" s="278"/>
      <c r="J454" s="278"/>
      <c r="K454" s="278"/>
      <c r="L454" s="278"/>
      <c r="M454" s="278"/>
      <c r="N454" s="278"/>
      <c r="O454" s="278"/>
      <c r="P454" s="278"/>
      <c r="Q454" s="278"/>
      <c r="R454" s="278"/>
      <c r="S454" s="279"/>
      <c r="T454" s="278"/>
      <c r="U454" s="279"/>
      <c r="V454" s="278"/>
      <c r="W454" s="278"/>
    </row>
    <row r="455" spans="1:23" ht="15.75" customHeight="1">
      <c r="A455" s="280"/>
      <c r="B455" s="278"/>
      <c r="C455" s="278"/>
      <c r="D455" s="278"/>
      <c r="E455" s="278"/>
      <c r="F455" s="278"/>
      <c r="G455" s="278"/>
      <c r="H455" s="278"/>
      <c r="I455" s="278"/>
      <c r="J455" s="278"/>
      <c r="K455" s="278"/>
      <c r="L455" s="278"/>
      <c r="M455" s="278"/>
      <c r="N455" s="278"/>
      <c r="O455" s="278"/>
      <c r="P455" s="278"/>
      <c r="Q455" s="278"/>
      <c r="R455" s="278"/>
      <c r="S455" s="279"/>
      <c r="T455" s="278"/>
      <c r="U455" s="279"/>
      <c r="V455" s="278"/>
      <c r="W455" s="278"/>
    </row>
    <row r="456" spans="1:23" ht="15.75" customHeight="1">
      <c r="A456" s="280"/>
      <c r="B456" s="278"/>
      <c r="C456" s="278"/>
      <c r="D456" s="278"/>
      <c r="E456" s="278"/>
      <c r="F456" s="278"/>
      <c r="G456" s="278"/>
      <c r="H456" s="278"/>
      <c r="I456" s="278"/>
      <c r="J456" s="278"/>
      <c r="K456" s="278"/>
      <c r="L456" s="278"/>
      <c r="M456" s="278"/>
      <c r="N456" s="278"/>
      <c r="O456" s="278"/>
      <c r="P456" s="278"/>
      <c r="Q456" s="278"/>
      <c r="R456" s="278"/>
      <c r="S456" s="279"/>
      <c r="T456" s="278"/>
      <c r="U456" s="279"/>
      <c r="V456" s="278"/>
      <c r="W456" s="278"/>
    </row>
    <row r="457" spans="1:23" ht="15.75" customHeight="1">
      <c r="A457" s="280"/>
      <c r="B457" s="278"/>
      <c r="C457" s="278"/>
      <c r="D457" s="278"/>
      <c r="E457" s="278"/>
      <c r="F457" s="278"/>
      <c r="G457" s="278"/>
      <c r="H457" s="278"/>
      <c r="I457" s="278"/>
      <c r="J457" s="278"/>
      <c r="K457" s="278"/>
      <c r="L457" s="278"/>
      <c r="M457" s="278"/>
      <c r="N457" s="278"/>
      <c r="O457" s="278"/>
      <c r="P457" s="278"/>
      <c r="Q457" s="278"/>
      <c r="R457" s="278"/>
      <c r="S457" s="279"/>
      <c r="T457" s="278"/>
      <c r="U457" s="279"/>
      <c r="V457" s="278"/>
      <c r="W457" s="278"/>
    </row>
    <row r="458" spans="1:23" ht="15.75" customHeight="1">
      <c r="A458" s="280"/>
      <c r="B458" s="278"/>
      <c r="C458" s="278"/>
      <c r="D458" s="278"/>
      <c r="E458" s="278"/>
      <c r="F458" s="278"/>
      <c r="G458" s="278"/>
      <c r="H458" s="278"/>
      <c r="I458" s="278"/>
      <c r="J458" s="278"/>
      <c r="K458" s="278"/>
      <c r="L458" s="278"/>
      <c r="M458" s="278"/>
      <c r="N458" s="278"/>
      <c r="O458" s="278"/>
      <c r="P458" s="278"/>
      <c r="Q458" s="278"/>
      <c r="R458" s="278"/>
      <c r="S458" s="279"/>
      <c r="T458" s="278"/>
      <c r="U458" s="279"/>
      <c r="V458" s="278"/>
      <c r="W458" s="278"/>
    </row>
    <row r="459" spans="1:23" ht="15.75" customHeight="1">
      <c r="A459" s="280"/>
      <c r="B459" s="278"/>
      <c r="C459" s="278"/>
      <c r="D459" s="278"/>
      <c r="E459" s="278"/>
      <c r="F459" s="278"/>
      <c r="G459" s="278"/>
      <c r="H459" s="278"/>
      <c r="I459" s="278"/>
      <c r="J459" s="278"/>
      <c r="K459" s="278"/>
      <c r="L459" s="278"/>
      <c r="M459" s="278"/>
      <c r="N459" s="278"/>
      <c r="O459" s="278"/>
      <c r="P459" s="278"/>
      <c r="Q459" s="278"/>
      <c r="R459" s="278"/>
      <c r="S459" s="279"/>
      <c r="T459" s="278"/>
      <c r="U459" s="279"/>
      <c r="V459" s="278"/>
      <c r="W459" s="278"/>
    </row>
    <row r="460" spans="1:23" ht="15.75" customHeight="1">
      <c r="A460" s="280"/>
      <c r="B460" s="278"/>
      <c r="C460" s="278"/>
      <c r="D460" s="278"/>
      <c r="E460" s="278"/>
      <c r="F460" s="278"/>
      <c r="G460" s="278"/>
      <c r="H460" s="278"/>
      <c r="I460" s="278"/>
      <c r="J460" s="278"/>
      <c r="K460" s="278"/>
      <c r="L460" s="278"/>
      <c r="M460" s="278"/>
      <c r="N460" s="278"/>
      <c r="O460" s="278"/>
      <c r="P460" s="278"/>
      <c r="Q460" s="278"/>
      <c r="R460" s="278"/>
      <c r="S460" s="279"/>
      <c r="T460" s="278"/>
      <c r="U460" s="279"/>
      <c r="V460" s="278"/>
      <c r="W460" s="278"/>
    </row>
    <row r="461" spans="1:23" ht="15.75" customHeight="1">
      <c r="A461" s="280"/>
      <c r="B461" s="278"/>
      <c r="C461" s="278"/>
      <c r="D461" s="278"/>
      <c r="E461" s="278"/>
      <c r="F461" s="278"/>
      <c r="G461" s="278"/>
      <c r="H461" s="278"/>
      <c r="I461" s="278"/>
      <c r="J461" s="278"/>
      <c r="K461" s="278"/>
      <c r="L461" s="278"/>
      <c r="M461" s="278"/>
      <c r="N461" s="278"/>
      <c r="O461" s="278"/>
      <c r="P461" s="278"/>
      <c r="Q461" s="278"/>
      <c r="R461" s="278"/>
      <c r="S461" s="279"/>
      <c r="T461" s="278"/>
      <c r="U461" s="279"/>
      <c r="V461" s="278"/>
      <c r="W461" s="278"/>
    </row>
    <row r="462" spans="1:23" ht="15.75" customHeight="1">
      <c r="A462" s="280"/>
      <c r="B462" s="278"/>
      <c r="C462" s="278"/>
      <c r="D462" s="278"/>
      <c r="E462" s="278"/>
      <c r="F462" s="278"/>
      <c r="G462" s="278"/>
      <c r="H462" s="278"/>
      <c r="I462" s="278"/>
      <c r="J462" s="278"/>
      <c r="K462" s="278"/>
      <c r="L462" s="278"/>
      <c r="M462" s="278"/>
      <c r="N462" s="278"/>
      <c r="O462" s="278"/>
      <c r="P462" s="278"/>
      <c r="Q462" s="278"/>
      <c r="R462" s="278"/>
      <c r="S462" s="279"/>
      <c r="T462" s="278"/>
      <c r="U462" s="279"/>
      <c r="V462" s="278"/>
      <c r="W462" s="278"/>
    </row>
    <row r="463" spans="1:23" ht="15.75" customHeight="1">
      <c r="A463" s="280"/>
      <c r="B463" s="278"/>
      <c r="C463" s="278"/>
      <c r="D463" s="278"/>
      <c r="E463" s="278"/>
      <c r="F463" s="278"/>
      <c r="G463" s="278"/>
      <c r="H463" s="278"/>
      <c r="I463" s="278"/>
      <c r="J463" s="278"/>
      <c r="K463" s="278"/>
      <c r="L463" s="278"/>
      <c r="M463" s="278"/>
      <c r="N463" s="278"/>
      <c r="O463" s="278"/>
      <c r="P463" s="278"/>
      <c r="Q463" s="278"/>
      <c r="R463" s="278"/>
      <c r="S463" s="279"/>
      <c r="T463" s="278"/>
      <c r="U463" s="279"/>
      <c r="V463" s="278"/>
      <c r="W463" s="278"/>
    </row>
    <row r="464" spans="1:23" ht="15.75" customHeight="1">
      <c r="A464" s="280"/>
      <c r="B464" s="278"/>
      <c r="C464" s="278"/>
      <c r="D464" s="278"/>
      <c r="E464" s="278"/>
      <c r="F464" s="278"/>
      <c r="G464" s="278"/>
      <c r="H464" s="278"/>
      <c r="I464" s="278"/>
      <c r="J464" s="278"/>
      <c r="K464" s="278"/>
      <c r="L464" s="278"/>
      <c r="M464" s="278"/>
      <c r="N464" s="278"/>
      <c r="O464" s="278"/>
      <c r="P464" s="278"/>
      <c r="Q464" s="278"/>
      <c r="R464" s="278"/>
      <c r="S464" s="279"/>
      <c r="T464" s="278"/>
      <c r="U464" s="279"/>
      <c r="V464" s="278"/>
      <c r="W464" s="278"/>
    </row>
    <row r="465" spans="1:23" ht="15.75" customHeight="1">
      <c r="A465" s="280"/>
      <c r="B465" s="278"/>
      <c r="C465" s="278"/>
      <c r="D465" s="278"/>
      <c r="E465" s="278"/>
      <c r="F465" s="278"/>
      <c r="G465" s="278"/>
      <c r="H465" s="278"/>
      <c r="I465" s="278"/>
      <c r="J465" s="278"/>
      <c r="K465" s="278"/>
      <c r="L465" s="278"/>
      <c r="M465" s="278"/>
      <c r="N465" s="278"/>
      <c r="O465" s="278"/>
      <c r="P465" s="278"/>
      <c r="Q465" s="278"/>
      <c r="R465" s="278"/>
      <c r="S465" s="279"/>
      <c r="T465" s="278"/>
      <c r="U465" s="279"/>
      <c r="V465" s="278"/>
      <c r="W465" s="278"/>
    </row>
    <row r="466" spans="1:23" ht="15.75" customHeight="1">
      <c r="A466" s="280"/>
      <c r="B466" s="278"/>
      <c r="C466" s="278"/>
      <c r="D466" s="278"/>
      <c r="E466" s="278"/>
      <c r="F466" s="278"/>
      <c r="G466" s="278"/>
      <c r="H466" s="278"/>
      <c r="I466" s="278"/>
      <c r="J466" s="278"/>
      <c r="K466" s="278"/>
      <c r="L466" s="278"/>
      <c r="M466" s="278"/>
      <c r="N466" s="278"/>
      <c r="O466" s="278"/>
      <c r="P466" s="278"/>
      <c r="Q466" s="278"/>
      <c r="R466" s="278"/>
      <c r="S466" s="279"/>
      <c r="T466" s="278"/>
      <c r="U466" s="279"/>
      <c r="V466" s="278"/>
      <c r="W466" s="278"/>
    </row>
    <row r="467" spans="1:23" ht="15.75" customHeight="1">
      <c r="A467" s="280"/>
      <c r="B467" s="278"/>
      <c r="C467" s="278"/>
      <c r="D467" s="278"/>
      <c r="E467" s="278"/>
      <c r="F467" s="278"/>
      <c r="G467" s="278"/>
      <c r="H467" s="278"/>
      <c r="I467" s="278"/>
      <c r="J467" s="278"/>
      <c r="K467" s="278"/>
      <c r="L467" s="278"/>
      <c r="M467" s="278"/>
      <c r="N467" s="278"/>
      <c r="O467" s="278"/>
      <c r="P467" s="278"/>
      <c r="Q467" s="278"/>
      <c r="R467" s="278"/>
      <c r="S467" s="279"/>
      <c r="T467" s="278"/>
      <c r="U467" s="279"/>
      <c r="V467" s="278"/>
      <c r="W467" s="278"/>
    </row>
    <row r="468" spans="1:23" ht="15.75" customHeight="1">
      <c r="A468" s="280"/>
      <c r="B468" s="278"/>
      <c r="C468" s="278"/>
      <c r="D468" s="278"/>
      <c r="E468" s="278"/>
      <c r="F468" s="278"/>
      <c r="G468" s="278"/>
      <c r="H468" s="278"/>
      <c r="I468" s="278"/>
      <c r="J468" s="278"/>
      <c r="K468" s="278"/>
      <c r="L468" s="278"/>
      <c r="M468" s="278"/>
      <c r="N468" s="278"/>
      <c r="O468" s="278"/>
      <c r="P468" s="278"/>
      <c r="Q468" s="278"/>
      <c r="R468" s="278"/>
      <c r="S468" s="279"/>
      <c r="T468" s="278"/>
      <c r="U468" s="279"/>
      <c r="V468" s="278"/>
      <c r="W468" s="278"/>
    </row>
    <row r="469" spans="1:23" ht="15.75" customHeight="1">
      <c r="A469" s="280"/>
      <c r="B469" s="278"/>
      <c r="C469" s="278"/>
      <c r="D469" s="278"/>
      <c r="E469" s="278"/>
      <c r="F469" s="278"/>
      <c r="G469" s="278"/>
      <c r="H469" s="278"/>
      <c r="I469" s="278"/>
      <c r="J469" s="278"/>
      <c r="K469" s="278"/>
      <c r="L469" s="278"/>
      <c r="M469" s="278"/>
      <c r="N469" s="278"/>
      <c r="O469" s="278"/>
      <c r="P469" s="278"/>
      <c r="Q469" s="278"/>
      <c r="R469" s="278"/>
      <c r="S469" s="279"/>
      <c r="T469" s="278"/>
      <c r="U469" s="279"/>
      <c r="V469" s="278"/>
      <c r="W469" s="278"/>
    </row>
    <row r="470" spans="1:23" ht="15.75" customHeight="1">
      <c r="A470" s="280"/>
      <c r="B470" s="278"/>
      <c r="C470" s="278"/>
      <c r="D470" s="278"/>
      <c r="E470" s="278"/>
      <c r="F470" s="278"/>
      <c r="G470" s="278"/>
      <c r="H470" s="278"/>
      <c r="I470" s="278"/>
      <c r="J470" s="278"/>
      <c r="K470" s="278"/>
      <c r="L470" s="278"/>
      <c r="M470" s="278"/>
      <c r="N470" s="278"/>
      <c r="O470" s="278"/>
      <c r="P470" s="278"/>
      <c r="Q470" s="278"/>
      <c r="R470" s="278"/>
      <c r="S470" s="279"/>
      <c r="T470" s="278"/>
      <c r="U470" s="279"/>
      <c r="V470" s="278"/>
      <c r="W470" s="278"/>
    </row>
    <row r="471" spans="1:23" ht="15.75" customHeight="1">
      <c r="A471" s="280"/>
      <c r="B471" s="278"/>
      <c r="C471" s="278"/>
      <c r="D471" s="278"/>
      <c r="E471" s="278"/>
      <c r="F471" s="278"/>
      <c r="G471" s="278"/>
      <c r="H471" s="278"/>
      <c r="I471" s="278"/>
      <c r="J471" s="278"/>
      <c r="K471" s="278"/>
      <c r="L471" s="278"/>
      <c r="M471" s="278"/>
      <c r="N471" s="278"/>
      <c r="O471" s="278"/>
      <c r="P471" s="278"/>
      <c r="Q471" s="278"/>
      <c r="R471" s="278"/>
      <c r="S471" s="279"/>
      <c r="T471" s="278"/>
      <c r="U471" s="279"/>
      <c r="V471" s="278"/>
      <c r="W471" s="278"/>
    </row>
    <row r="472" spans="1:23" ht="15.75" customHeight="1">
      <c r="A472" s="280"/>
      <c r="B472" s="278"/>
      <c r="C472" s="278"/>
      <c r="D472" s="278"/>
      <c r="E472" s="278"/>
      <c r="F472" s="278"/>
      <c r="G472" s="278"/>
      <c r="H472" s="278"/>
      <c r="I472" s="278"/>
      <c r="J472" s="278"/>
      <c r="K472" s="278"/>
      <c r="L472" s="278"/>
      <c r="M472" s="278"/>
      <c r="N472" s="278"/>
      <c r="O472" s="278"/>
      <c r="P472" s="278"/>
      <c r="Q472" s="278"/>
      <c r="R472" s="278"/>
      <c r="S472" s="279"/>
      <c r="T472" s="278"/>
      <c r="U472" s="279"/>
      <c r="V472" s="278"/>
      <c r="W472" s="278"/>
    </row>
    <row r="473" spans="1:23" ht="15.75" customHeight="1">
      <c r="A473" s="280"/>
      <c r="B473" s="278"/>
      <c r="C473" s="278"/>
      <c r="D473" s="278"/>
      <c r="E473" s="278"/>
      <c r="F473" s="278"/>
      <c r="G473" s="278"/>
      <c r="H473" s="278"/>
      <c r="I473" s="278"/>
      <c r="J473" s="278"/>
      <c r="K473" s="278"/>
      <c r="L473" s="278"/>
      <c r="M473" s="278"/>
      <c r="N473" s="278"/>
      <c r="O473" s="278"/>
      <c r="P473" s="278"/>
      <c r="Q473" s="278"/>
      <c r="R473" s="278"/>
      <c r="S473" s="279"/>
      <c r="T473" s="278"/>
      <c r="U473" s="279"/>
      <c r="V473" s="278"/>
      <c r="W473" s="278"/>
    </row>
    <row r="474" spans="1:23" ht="15.75" customHeight="1">
      <c r="A474" s="280"/>
      <c r="B474" s="278"/>
      <c r="C474" s="278"/>
      <c r="D474" s="278"/>
      <c r="E474" s="278"/>
      <c r="F474" s="278"/>
      <c r="G474" s="278"/>
      <c r="H474" s="278"/>
      <c r="I474" s="278"/>
      <c r="J474" s="278"/>
      <c r="K474" s="278"/>
      <c r="L474" s="278"/>
      <c r="M474" s="278"/>
      <c r="N474" s="278"/>
      <c r="O474" s="278"/>
      <c r="P474" s="278"/>
      <c r="Q474" s="278"/>
      <c r="R474" s="278"/>
      <c r="S474" s="279"/>
      <c r="T474" s="278"/>
      <c r="U474" s="279"/>
      <c r="V474" s="278"/>
      <c r="W474" s="278"/>
    </row>
    <row r="475" spans="1:23" ht="15.75" customHeight="1">
      <c r="A475" s="280"/>
      <c r="B475" s="278"/>
      <c r="C475" s="278"/>
      <c r="D475" s="278"/>
      <c r="E475" s="278"/>
      <c r="F475" s="278"/>
      <c r="G475" s="278"/>
      <c r="H475" s="278"/>
      <c r="I475" s="278"/>
      <c r="J475" s="278"/>
      <c r="K475" s="278"/>
      <c r="L475" s="278"/>
      <c r="M475" s="278"/>
      <c r="N475" s="278"/>
      <c r="O475" s="278"/>
      <c r="P475" s="278"/>
      <c r="Q475" s="278"/>
      <c r="R475" s="278"/>
      <c r="S475" s="279"/>
      <c r="T475" s="278"/>
      <c r="U475" s="279"/>
      <c r="V475" s="278"/>
      <c r="W475" s="278"/>
    </row>
    <row r="476" spans="1:23" ht="15.75" customHeight="1">
      <c r="A476" s="280"/>
      <c r="B476" s="278"/>
      <c r="C476" s="278"/>
      <c r="D476" s="278"/>
      <c r="E476" s="278"/>
      <c r="F476" s="278"/>
      <c r="G476" s="278"/>
      <c r="H476" s="278"/>
      <c r="I476" s="278"/>
      <c r="J476" s="278"/>
      <c r="K476" s="278"/>
      <c r="L476" s="278"/>
      <c r="M476" s="278"/>
      <c r="N476" s="278"/>
      <c r="O476" s="278"/>
      <c r="P476" s="278"/>
      <c r="Q476" s="278"/>
      <c r="R476" s="278"/>
      <c r="S476" s="279"/>
      <c r="T476" s="278"/>
      <c r="U476" s="279"/>
      <c r="V476" s="278"/>
      <c r="W476" s="278"/>
    </row>
    <row r="477" spans="1:23" ht="15.75" customHeight="1">
      <c r="A477" s="280"/>
      <c r="B477" s="278"/>
      <c r="C477" s="278"/>
      <c r="D477" s="278"/>
      <c r="E477" s="278"/>
      <c r="F477" s="278"/>
      <c r="G477" s="278"/>
      <c r="H477" s="278"/>
      <c r="I477" s="278"/>
      <c r="J477" s="278"/>
      <c r="K477" s="278"/>
      <c r="L477" s="278"/>
      <c r="M477" s="278"/>
      <c r="N477" s="278"/>
      <c r="O477" s="278"/>
      <c r="P477" s="278"/>
      <c r="Q477" s="278"/>
      <c r="R477" s="278"/>
      <c r="S477" s="279"/>
      <c r="T477" s="278"/>
      <c r="U477" s="279"/>
      <c r="V477" s="278"/>
      <c r="W477" s="278"/>
    </row>
    <row r="478" spans="1:23" ht="15.75" customHeight="1">
      <c r="A478" s="280"/>
      <c r="B478" s="278"/>
      <c r="C478" s="278"/>
      <c r="D478" s="278"/>
      <c r="E478" s="278"/>
      <c r="F478" s="278"/>
      <c r="G478" s="278"/>
      <c r="H478" s="278"/>
      <c r="I478" s="278"/>
      <c r="J478" s="278"/>
      <c r="K478" s="278"/>
      <c r="L478" s="278"/>
      <c r="M478" s="278"/>
      <c r="N478" s="278"/>
      <c r="O478" s="278"/>
      <c r="P478" s="278"/>
      <c r="Q478" s="278"/>
      <c r="R478" s="278"/>
      <c r="S478" s="279"/>
      <c r="T478" s="278"/>
      <c r="U478" s="279"/>
      <c r="V478" s="278"/>
      <c r="W478" s="278"/>
    </row>
    <row r="479" spans="1:23" ht="15.75" customHeight="1">
      <c r="A479" s="280"/>
      <c r="B479" s="278"/>
      <c r="C479" s="278"/>
      <c r="D479" s="278"/>
      <c r="E479" s="278"/>
      <c r="F479" s="278"/>
      <c r="G479" s="278"/>
      <c r="H479" s="278"/>
      <c r="I479" s="278"/>
      <c r="J479" s="278"/>
      <c r="K479" s="278"/>
      <c r="L479" s="278"/>
      <c r="M479" s="278"/>
      <c r="N479" s="278"/>
      <c r="O479" s="278"/>
      <c r="P479" s="278"/>
      <c r="Q479" s="278"/>
      <c r="R479" s="278"/>
      <c r="S479" s="279"/>
      <c r="T479" s="278"/>
      <c r="U479" s="279"/>
      <c r="V479" s="278"/>
      <c r="W479" s="278"/>
    </row>
    <row r="480" spans="1:23" ht="15.75" customHeight="1">
      <c r="A480" s="280"/>
      <c r="B480" s="278"/>
      <c r="C480" s="278"/>
      <c r="D480" s="278"/>
      <c r="E480" s="278"/>
      <c r="F480" s="278"/>
      <c r="G480" s="278"/>
      <c r="H480" s="278"/>
      <c r="I480" s="278"/>
      <c r="J480" s="278"/>
      <c r="K480" s="278"/>
      <c r="L480" s="278"/>
      <c r="M480" s="278"/>
      <c r="N480" s="278"/>
      <c r="O480" s="278"/>
      <c r="P480" s="278"/>
      <c r="Q480" s="278"/>
      <c r="R480" s="278"/>
      <c r="S480" s="279"/>
      <c r="T480" s="278"/>
      <c r="U480" s="279"/>
      <c r="V480" s="278"/>
      <c r="W480" s="278"/>
    </row>
    <row r="481" spans="1:23" ht="15.75" customHeight="1">
      <c r="A481" s="280"/>
      <c r="B481" s="278"/>
      <c r="C481" s="278"/>
      <c r="D481" s="278"/>
      <c r="E481" s="278"/>
      <c r="F481" s="278"/>
      <c r="G481" s="278"/>
      <c r="H481" s="278"/>
      <c r="I481" s="278"/>
      <c r="J481" s="278"/>
      <c r="K481" s="278"/>
      <c r="L481" s="278"/>
      <c r="M481" s="278"/>
      <c r="N481" s="278"/>
      <c r="O481" s="278"/>
      <c r="P481" s="278"/>
      <c r="Q481" s="278"/>
      <c r="R481" s="278"/>
      <c r="S481" s="279"/>
      <c r="T481" s="278"/>
      <c r="U481" s="279"/>
      <c r="V481" s="278"/>
      <c r="W481" s="278"/>
    </row>
    <row r="482" spans="1:23" ht="15.75" customHeight="1">
      <c r="A482" s="280"/>
      <c r="B482" s="278"/>
      <c r="C482" s="278"/>
      <c r="D482" s="278"/>
      <c r="E482" s="278"/>
      <c r="F482" s="278"/>
      <c r="G482" s="278"/>
      <c r="H482" s="278"/>
      <c r="I482" s="278"/>
      <c r="J482" s="278"/>
      <c r="K482" s="278"/>
      <c r="L482" s="278"/>
      <c r="M482" s="278"/>
      <c r="N482" s="278"/>
      <c r="O482" s="278"/>
      <c r="P482" s="278"/>
      <c r="Q482" s="278"/>
      <c r="R482" s="278"/>
      <c r="S482" s="279"/>
      <c r="T482" s="278"/>
      <c r="U482" s="279"/>
      <c r="V482" s="278"/>
      <c r="W482" s="278"/>
    </row>
    <row r="483" spans="1:23" ht="15.75" customHeight="1">
      <c r="A483" s="280"/>
      <c r="B483" s="278"/>
      <c r="C483" s="278"/>
      <c r="D483" s="278"/>
      <c r="E483" s="278"/>
      <c r="F483" s="278"/>
      <c r="G483" s="278"/>
      <c r="H483" s="278"/>
      <c r="I483" s="278"/>
      <c r="J483" s="278"/>
      <c r="K483" s="278"/>
      <c r="L483" s="278"/>
      <c r="M483" s="278"/>
      <c r="N483" s="278"/>
      <c r="O483" s="278"/>
      <c r="P483" s="278"/>
      <c r="Q483" s="278"/>
      <c r="R483" s="278"/>
      <c r="S483" s="279"/>
      <c r="T483" s="278"/>
      <c r="U483" s="279"/>
      <c r="V483" s="278"/>
      <c r="W483" s="278"/>
    </row>
    <row r="484" spans="1:23" ht="15.75" customHeight="1">
      <c r="A484" s="280"/>
      <c r="B484" s="278"/>
      <c r="C484" s="278"/>
      <c r="D484" s="278"/>
      <c r="E484" s="278"/>
      <c r="F484" s="278"/>
      <c r="G484" s="278"/>
      <c r="H484" s="278"/>
      <c r="I484" s="278"/>
      <c r="J484" s="278"/>
      <c r="K484" s="278"/>
      <c r="L484" s="278"/>
      <c r="M484" s="278"/>
      <c r="N484" s="278"/>
      <c r="O484" s="278"/>
      <c r="P484" s="278"/>
      <c r="Q484" s="278"/>
      <c r="R484" s="278"/>
      <c r="S484" s="279"/>
      <c r="T484" s="278"/>
      <c r="U484" s="279"/>
      <c r="V484" s="278"/>
      <c r="W484" s="278"/>
    </row>
    <row r="485" spans="1:23" ht="15.75" customHeight="1">
      <c r="A485" s="280"/>
      <c r="B485" s="278"/>
      <c r="C485" s="278"/>
      <c r="D485" s="278"/>
      <c r="E485" s="278"/>
      <c r="F485" s="278"/>
      <c r="G485" s="278"/>
      <c r="H485" s="278"/>
      <c r="I485" s="278"/>
      <c r="J485" s="278"/>
      <c r="K485" s="278"/>
      <c r="L485" s="278"/>
      <c r="M485" s="278"/>
      <c r="N485" s="278"/>
      <c r="O485" s="278"/>
      <c r="P485" s="278"/>
      <c r="Q485" s="278"/>
      <c r="R485" s="278"/>
      <c r="S485" s="279"/>
      <c r="T485" s="278"/>
      <c r="U485" s="279"/>
      <c r="V485" s="278"/>
      <c r="W485" s="278"/>
    </row>
    <row r="486" spans="1:23" ht="15.75" customHeight="1">
      <c r="A486" s="280"/>
      <c r="B486" s="278"/>
      <c r="C486" s="278"/>
      <c r="D486" s="278"/>
      <c r="E486" s="278"/>
      <c r="F486" s="278"/>
      <c r="G486" s="278"/>
      <c r="H486" s="278"/>
      <c r="I486" s="278"/>
      <c r="J486" s="278"/>
      <c r="K486" s="278"/>
      <c r="L486" s="278"/>
      <c r="M486" s="278"/>
      <c r="N486" s="278"/>
      <c r="O486" s="278"/>
      <c r="P486" s="278"/>
      <c r="Q486" s="278"/>
      <c r="R486" s="278"/>
      <c r="S486" s="279"/>
      <c r="T486" s="278"/>
      <c r="U486" s="279"/>
      <c r="V486" s="278"/>
      <c r="W486" s="278"/>
    </row>
    <row r="487" spans="1:23" ht="15.75" customHeight="1">
      <c r="A487" s="280"/>
      <c r="B487" s="278"/>
      <c r="C487" s="278"/>
      <c r="D487" s="278"/>
      <c r="E487" s="278"/>
      <c r="F487" s="278"/>
      <c r="G487" s="278"/>
      <c r="H487" s="278"/>
      <c r="I487" s="278"/>
      <c r="J487" s="278"/>
      <c r="K487" s="278"/>
      <c r="L487" s="278"/>
      <c r="M487" s="278"/>
      <c r="N487" s="278"/>
      <c r="O487" s="278"/>
      <c r="P487" s="278"/>
      <c r="Q487" s="278"/>
      <c r="R487" s="278"/>
      <c r="S487" s="279"/>
      <c r="T487" s="278"/>
      <c r="U487" s="279"/>
      <c r="V487" s="278"/>
      <c r="W487" s="278"/>
    </row>
    <row r="488" spans="1:23" ht="15.75" customHeight="1">
      <c r="A488" s="280"/>
      <c r="B488" s="278"/>
      <c r="C488" s="278"/>
      <c r="D488" s="278"/>
      <c r="E488" s="278"/>
      <c r="F488" s="278"/>
      <c r="G488" s="278"/>
      <c r="H488" s="278"/>
      <c r="I488" s="278"/>
      <c r="J488" s="278"/>
      <c r="K488" s="278"/>
      <c r="L488" s="278"/>
      <c r="M488" s="278"/>
      <c r="N488" s="278"/>
      <c r="O488" s="278"/>
      <c r="P488" s="278"/>
      <c r="Q488" s="278"/>
      <c r="R488" s="278"/>
      <c r="S488" s="279"/>
      <c r="T488" s="278"/>
      <c r="U488" s="279"/>
      <c r="V488" s="278"/>
      <c r="W488" s="278"/>
    </row>
    <row r="489" spans="1:23" ht="15.75" customHeight="1">
      <c r="A489" s="280"/>
      <c r="B489" s="278"/>
      <c r="C489" s="278"/>
      <c r="D489" s="278"/>
      <c r="E489" s="278"/>
      <c r="F489" s="278"/>
      <c r="G489" s="278"/>
      <c r="H489" s="278"/>
      <c r="I489" s="278"/>
      <c r="J489" s="278"/>
      <c r="K489" s="278"/>
      <c r="L489" s="278"/>
      <c r="M489" s="278"/>
      <c r="N489" s="278"/>
      <c r="O489" s="278"/>
      <c r="P489" s="278"/>
      <c r="Q489" s="278"/>
      <c r="R489" s="278"/>
      <c r="S489" s="279"/>
      <c r="T489" s="278"/>
      <c r="U489" s="279"/>
      <c r="V489" s="278"/>
      <c r="W489" s="278"/>
    </row>
    <row r="490" spans="1:23" ht="15.75" customHeight="1">
      <c r="A490" s="280"/>
      <c r="B490" s="278"/>
      <c r="C490" s="278"/>
      <c r="D490" s="278"/>
      <c r="E490" s="278"/>
      <c r="F490" s="278"/>
      <c r="G490" s="278"/>
      <c r="H490" s="278"/>
      <c r="I490" s="278"/>
      <c r="J490" s="278"/>
      <c r="K490" s="278"/>
      <c r="L490" s="278"/>
      <c r="M490" s="278"/>
      <c r="N490" s="278"/>
      <c r="O490" s="278"/>
      <c r="P490" s="278"/>
      <c r="Q490" s="278"/>
      <c r="R490" s="278"/>
      <c r="S490" s="279"/>
      <c r="T490" s="278"/>
      <c r="U490" s="279"/>
      <c r="V490" s="278"/>
      <c r="W490" s="278"/>
    </row>
    <row r="491" spans="1:23" ht="15.75" customHeight="1">
      <c r="A491" s="280"/>
      <c r="B491" s="278"/>
      <c r="C491" s="278"/>
      <c r="D491" s="278"/>
      <c r="E491" s="278"/>
      <c r="F491" s="278"/>
      <c r="G491" s="278"/>
      <c r="H491" s="278"/>
      <c r="I491" s="278"/>
      <c r="J491" s="278"/>
      <c r="K491" s="278"/>
      <c r="L491" s="278"/>
      <c r="M491" s="278"/>
      <c r="N491" s="278"/>
      <c r="O491" s="278"/>
      <c r="P491" s="278"/>
      <c r="Q491" s="278"/>
      <c r="R491" s="278"/>
      <c r="S491" s="279"/>
      <c r="T491" s="278"/>
      <c r="U491" s="279"/>
      <c r="V491" s="278"/>
      <c r="W491" s="278"/>
    </row>
    <row r="492" spans="1:23" ht="15.75" customHeight="1">
      <c r="A492" s="280"/>
      <c r="B492" s="278"/>
      <c r="C492" s="278"/>
      <c r="D492" s="278"/>
      <c r="E492" s="278"/>
      <c r="F492" s="278"/>
      <c r="G492" s="278"/>
      <c r="H492" s="278"/>
      <c r="I492" s="278"/>
      <c r="J492" s="278"/>
      <c r="K492" s="278"/>
      <c r="L492" s="278"/>
      <c r="M492" s="278"/>
      <c r="N492" s="278"/>
      <c r="O492" s="278"/>
      <c r="P492" s="278"/>
      <c r="Q492" s="278"/>
      <c r="R492" s="278"/>
      <c r="S492" s="279"/>
      <c r="T492" s="278"/>
      <c r="U492" s="279"/>
      <c r="V492" s="278"/>
      <c r="W492" s="278"/>
    </row>
    <row r="493" spans="1:23" ht="15.75" customHeight="1">
      <c r="A493" s="280"/>
      <c r="B493" s="278"/>
      <c r="C493" s="278"/>
      <c r="D493" s="278"/>
      <c r="E493" s="278"/>
      <c r="F493" s="278"/>
      <c r="G493" s="278"/>
      <c r="H493" s="278"/>
      <c r="I493" s="278"/>
      <c r="J493" s="278"/>
      <c r="K493" s="278"/>
      <c r="L493" s="278"/>
      <c r="M493" s="278"/>
      <c r="N493" s="278"/>
      <c r="O493" s="278"/>
      <c r="P493" s="278"/>
      <c r="Q493" s="278"/>
      <c r="R493" s="278"/>
      <c r="S493" s="279"/>
      <c r="T493" s="278"/>
      <c r="U493" s="279"/>
      <c r="V493" s="278"/>
      <c r="W493" s="278"/>
    </row>
    <row r="494" spans="1:23" ht="15.75" customHeight="1">
      <c r="A494" s="280"/>
      <c r="B494" s="278"/>
      <c r="C494" s="278"/>
      <c r="D494" s="278"/>
      <c r="E494" s="278"/>
      <c r="F494" s="278"/>
      <c r="G494" s="278"/>
      <c r="H494" s="278"/>
      <c r="I494" s="278"/>
      <c r="J494" s="278"/>
      <c r="K494" s="278"/>
      <c r="L494" s="278"/>
      <c r="M494" s="278"/>
      <c r="N494" s="278"/>
      <c r="O494" s="278"/>
      <c r="P494" s="278"/>
      <c r="Q494" s="278"/>
      <c r="R494" s="278"/>
      <c r="S494" s="279"/>
      <c r="T494" s="278"/>
      <c r="U494" s="279"/>
      <c r="V494" s="278"/>
      <c r="W494" s="278"/>
    </row>
    <row r="495" spans="1:23" ht="15.75" customHeight="1">
      <c r="A495" s="280"/>
      <c r="B495" s="278"/>
      <c r="C495" s="278"/>
      <c r="D495" s="278"/>
      <c r="E495" s="278"/>
      <c r="F495" s="278"/>
      <c r="G495" s="278"/>
      <c r="H495" s="278"/>
      <c r="I495" s="278"/>
      <c r="J495" s="278"/>
      <c r="K495" s="278"/>
      <c r="L495" s="278"/>
      <c r="M495" s="278"/>
      <c r="N495" s="278"/>
      <c r="O495" s="278"/>
      <c r="P495" s="278"/>
      <c r="Q495" s="278"/>
      <c r="R495" s="278"/>
      <c r="S495" s="279"/>
      <c r="T495" s="278"/>
      <c r="U495" s="279"/>
      <c r="V495" s="278"/>
      <c r="W495" s="278"/>
    </row>
    <row r="496" spans="1:23" ht="15.75" customHeight="1">
      <c r="A496" s="280"/>
      <c r="B496" s="278"/>
      <c r="C496" s="278"/>
      <c r="D496" s="278"/>
      <c r="E496" s="278"/>
      <c r="F496" s="278"/>
      <c r="G496" s="278"/>
      <c r="H496" s="278"/>
      <c r="I496" s="278"/>
      <c r="J496" s="278"/>
      <c r="K496" s="278"/>
      <c r="L496" s="278"/>
      <c r="M496" s="278"/>
      <c r="N496" s="278"/>
      <c r="O496" s="278"/>
      <c r="P496" s="278"/>
      <c r="Q496" s="278"/>
      <c r="R496" s="278"/>
      <c r="S496" s="279"/>
      <c r="T496" s="278"/>
      <c r="U496" s="279"/>
      <c r="V496" s="278"/>
      <c r="W496" s="278"/>
    </row>
    <row r="497" spans="1:23" ht="15.75" customHeight="1">
      <c r="A497" s="280"/>
      <c r="B497" s="278"/>
      <c r="C497" s="278"/>
      <c r="D497" s="278"/>
      <c r="E497" s="278"/>
      <c r="F497" s="278"/>
      <c r="G497" s="278"/>
      <c r="H497" s="278"/>
      <c r="I497" s="278"/>
      <c r="J497" s="278"/>
      <c r="K497" s="278"/>
      <c r="L497" s="278"/>
      <c r="M497" s="278"/>
      <c r="N497" s="278"/>
      <c r="O497" s="278"/>
      <c r="P497" s="278"/>
      <c r="Q497" s="278"/>
      <c r="R497" s="278"/>
      <c r="S497" s="279"/>
      <c r="T497" s="278"/>
      <c r="U497" s="279"/>
      <c r="V497" s="278"/>
      <c r="W497" s="278"/>
    </row>
    <row r="498" spans="1:23" ht="15.75" customHeight="1">
      <c r="A498" s="280"/>
      <c r="B498" s="278"/>
      <c r="C498" s="278"/>
      <c r="D498" s="278"/>
      <c r="E498" s="278"/>
      <c r="F498" s="278"/>
      <c r="G498" s="278"/>
      <c r="H498" s="278"/>
      <c r="I498" s="278"/>
      <c r="J498" s="278"/>
      <c r="K498" s="278"/>
      <c r="L498" s="278"/>
      <c r="M498" s="278"/>
      <c r="N498" s="278"/>
      <c r="O498" s="278"/>
      <c r="P498" s="278"/>
      <c r="Q498" s="278"/>
      <c r="R498" s="278"/>
      <c r="S498" s="279"/>
      <c r="T498" s="278"/>
      <c r="U498" s="279"/>
      <c r="V498" s="278"/>
      <c r="W498" s="278"/>
    </row>
    <row r="499" spans="1:23" ht="15.75" customHeight="1">
      <c r="A499" s="280"/>
      <c r="B499" s="278"/>
      <c r="C499" s="278"/>
      <c r="D499" s="278"/>
      <c r="E499" s="278"/>
      <c r="F499" s="278"/>
      <c r="G499" s="278"/>
      <c r="H499" s="278"/>
      <c r="I499" s="278"/>
      <c r="J499" s="278"/>
      <c r="K499" s="278"/>
      <c r="L499" s="278"/>
      <c r="M499" s="278"/>
      <c r="N499" s="278"/>
      <c r="O499" s="278"/>
      <c r="P499" s="278"/>
      <c r="Q499" s="278"/>
      <c r="R499" s="278"/>
      <c r="S499" s="279"/>
      <c r="T499" s="278"/>
      <c r="U499" s="279"/>
      <c r="V499" s="278"/>
      <c r="W499" s="278"/>
    </row>
    <row r="500" spans="1:23" ht="15.75" customHeight="1">
      <c r="A500" s="280"/>
      <c r="B500" s="278"/>
      <c r="C500" s="278"/>
      <c r="D500" s="278"/>
      <c r="E500" s="278"/>
      <c r="F500" s="278"/>
      <c r="G500" s="278"/>
      <c r="H500" s="278"/>
      <c r="I500" s="278"/>
      <c r="J500" s="278"/>
      <c r="K500" s="278"/>
      <c r="L500" s="278"/>
      <c r="M500" s="278"/>
      <c r="N500" s="278"/>
      <c r="O500" s="278"/>
      <c r="P500" s="278"/>
      <c r="Q500" s="278"/>
      <c r="R500" s="278"/>
      <c r="S500" s="279"/>
      <c r="T500" s="278"/>
      <c r="U500" s="279"/>
      <c r="V500" s="278"/>
      <c r="W500" s="278"/>
    </row>
    <row r="501" spans="1:23" ht="15.75" customHeight="1">
      <c r="A501" s="280"/>
      <c r="B501" s="278"/>
      <c r="C501" s="278"/>
      <c r="D501" s="278"/>
      <c r="E501" s="278"/>
      <c r="F501" s="278"/>
      <c r="G501" s="278"/>
      <c r="H501" s="278"/>
      <c r="I501" s="278"/>
      <c r="J501" s="278"/>
      <c r="K501" s="278"/>
      <c r="L501" s="278"/>
      <c r="M501" s="278"/>
      <c r="N501" s="278"/>
      <c r="O501" s="278"/>
      <c r="P501" s="278"/>
      <c r="Q501" s="278"/>
      <c r="R501" s="278"/>
      <c r="S501" s="279"/>
      <c r="T501" s="278"/>
      <c r="U501" s="279"/>
      <c r="V501" s="278"/>
      <c r="W501" s="278"/>
    </row>
    <row r="502" spans="1:23" ht="15.75" customHeight="1">
      <c r="A502" s="280"/>
      <c r="B502" s="278"/>
      <c r="C502" s="278"/>
      <c r="D502" s="278"/>
      <c r="E502" s="278"/>
      <c r="F502" s="278"/>
      <c r="G502" s="278"/>
      <c r="H502" s="278"/>
      <c r="I502" s="278"/>
      <c r="J502" s="278"/>
      <c r="K502" s="278"/>
      <c r="L502" s="278"/>
      <c r="M502" s="278"/>
      <c r="N502" s="278"/>
      <c r="O502" s="278"/>
      <c r="P502" s="278"/>
      <c r="Q502" s="278"/>
      <c r="R502" s="278"/>
      <c r="S502" s="279"/>
      <c r="T502" s="278"/>
      <c r="U502" s="279"/>
      <c r="V502" s="278"/>
      <c r="W502" s="278"/>
    </row>
    <row r="503" spans="1:23" ht="15.75" customHeight="1">
      <c r="A503" s="280"/>
      <c r="B503" s="278"/>
      <c r="C503" s="278"/>
      <c r="D503" s="278"/>
      <c r="E503" s="278"/>
      <c r="F503" s="278"/>
      <c r="G503" s="278"/>
      <c r="H503" s="278"/>
      <c r="I503" s="278"/>
      <c r="J503" s="278"/>
      <c r="K503" s="278"/>
      <c r="L503" s="278"/>
      <c r="M503" s="278"/>
      <c r="N503" s="278"/>
      <c r="O503" s="278"/>
      <c r="P503" s="278"/>
      <c r="Q503" s="278"/>
      <c r="R503" s="278"/>
      <c r="S503" s="279"/>
      <c r="T503" s="278"/>
      <c r="U503" s="279"/>
      <c r="V503" s="278"/>
      <c r="W503" s="278"/>
    </row>
    <row r="504" spans="1:23" ht="15.75" customHeight="1">
      <c r="A504" s="280"/>
      <c r="B504" s="278"/>
      <c r="C504" s="278"/>
      <c r="D504" s="278"/>
      <c r="E504" s="278"/>
      <c r="F504" s="278"/>
      <c r="G504" s="278"/>
      <c r="H504" s="278"/>
      <c r="I504" s="278"/>
      <c r="J504" s="278"/>
      <c r="K504" s="278"/>
      <c r="L504" s="278"/>
      <c r="M504" s="278"/>
      <c r="N504" s="278"/>
      <c r="O504" s="278"/>
      <c r="P504" s="278"/>
      <c r="Q504" s="278"/>
      <c r="R504" s="278"/>
      <c r="S504" s="279"/>
      <c r="T504" s="278"/>
      <c r="U504" s="279"/>
      <c r="V504" s="278"/>
      <c r="W504" s="278"/>
    </row>
    <row r="505" spans="1:23" ht="15.75" customHeight="1">
      <c r="A505" s="280"/>
      <c r="B505" s="278"/>
      <c r="C505" s="278"/>
      <c r="D505" s="278"/>
      <c r="E505" s="278"/>
      <c r="F505" s="278"/>
      <c r="G505" s="278"/>
      <c r="H505" s="278"/>
      <c r="I505" s="278"/>
      <c r="J505" s="278"/>
      <c r="K505" s="278"/>
      <c r="L505" s="278"/>
      <c r="M505" s="278"/>
      <c r="N505" s="278"/>
      <c r="O505" s="278"/>
      <c r="P505" s="278"/>
      <c r="Q505" s="278"/>
      <c r="R505" s="278"/>
      <c r="S505" s="279"/>
      <c r="T505" s="278"/>
      <c r="U505" s="279"/>
      <c r="V505" s="278"/>
      <c r="W505" s="278"/>
    </row>
    <row r="506" spans="1:23" ht="15.75" customHeight="1">
      <c r="A506" s="280"/>
      <c r="B506" s="278"/>
      <c r="C506" s="278"/>
      <c r="D506" s="278"/>
      <c r="E506" s="278"/>
      <c r="F506" s="278"/>
      <c r="G506" s="278"/>
      <c r="H506" s="278"/>
      <c r="I506" s="278"/>
      <c r="J506" s="278"/>
      <c r="K506" s="278"/>
      <c r="L506" s="278"/>
      <c r="M506" s="278"/>
      <c r="N506" s="278"/>
      <c r="O506" s="278"/>
      <c r="P506" s="278"/>
      <c r="Q506" s="278"/>
      <c r="R506" s="278"/>
      <c r="S506" s="279"/>
      <c r="T506" s="278"/>
      <c r="U506" s="279"/>
      <c r="V506" s="278"/>
      <c r="W506" s="278"/>
    </row>
    <row r="507" spans="1:23" ht="15.75" customHeight="1">
      <c r="A507" s="280"/>
      <c r="B507" s="278"/>
      <c r="C507" s="278"/>
      <c r="D507" s="278"/>
      <c r="E507" s="278"/>
      <c r="F507" s="278"/>
      <c r="G507" s="278"/>
      <c r="H507" s="278"/>
      <c r="I507" s="278"/>
      <c r="J507" s="278"/>
      <c r="K507" s="278"/>
      <c r="L507" s="278"/>
      <c r="M507" s="278"/>
      <c r="N507" s="278"/>
      <c r="O507" s="278"/>
      <c r="P507" s="278"/>
      <c r="Q507" s="278"/>
      <c r="R507" s="278"/>
      <c r="S507" s="279"/>
      <c r="T507" s="278"/>
      <c r="U507" s="279"/>
      <c r="V507" s="278"/>
      <c r="W507" s="278"/>
    </row>
    <row r="508" spans="1:23" ht="15.75" customHeight="1">
      <c r="A508" s="280"/>
      <c r="B508" s="278"/>
      <c r="C508" s="278"/>
      <c r="D508" s="278"/>
      <c r="E508" s="278"/>
      <c r="F508" s="278"/>
      <c r="G508" s="278"/>
      <c r="H508" s="278"/>
      <c r="I508" s="278"/>
      <c r="J508" s="278"/>
      <c r="K508" s="278"/>
      <c r="L508" s="278"/>
      <c r="M508" s="278"/>
      <c r="N508" s="278"/>
      <c r="O508" s="278"/>
      <c r="P508" s="278"/>
      <c r="Q508" s="278"/>
      <c r="R508" s="278"/>
      <c r="S508" s="279"/>
      <c r="T508" s="278"/>
      <c r="U508" s="279"/>
      <c r="V508" s="278"/>
      <c r="W508" s="278"/>
    </row>
    <row r="509" spans="1:23" ht="15.75" customHeight="1">
      <c r="A509" s="280"/>
      <c r="B509" s="278"/>
      <c r="C509" s="278"/>
      <c r="D509" s="278"/>
      <c r="E509" s="278"/>
      <c r="F509" s="278"/>
      <c r="G509" s="278"/>
      <c r="H509" s="278"/>
      <c r="I509" s="278"/>
      <c r="J509" s="278"/>
      <c r="K509" s="278"/>
      <c r="L509" s="278"/>
      <c r="M509" s="278"/>
      <c r="N509" s="278"/>
      <c r="O509" s="278"/>
      <c r="P509" s="278"/>
      <c r="Q509" s="278"/>
      <c r="R509" s="278"/>
      <c r="S509" s="279"/>
      <c r="T509" s="278"/>
      <c r="U509" s="279"/>
      <c r="V509" s="278"/>
      <c r="W509" s="278"/>
    </row>
    <row r="510" spans="1:23" ht="15.75" customHeight="1">
      <c r="A510" s="280"/>
      <c r="B510" s="278"/>
      <c r="C510" s="278"/>
      <c r="D510" s="278"/>
      <c r="E510" s="278"/>
      <c r="F510" s="278"/>
      <c r="G510" s="278"/>
      <c r="H510" s="278"/>
      <c r="I510" s="278"/>
      <c r="J510" s="278"/>
      <c r="K510" s="278"/>
      <c r="L510" s="278"/>
      <c r="M510" s="278"/>
      <c r="N510" s="278"/>
      <c r="O510" s="278"/>
      <c r="P510" s="278"/>
      <c r="Q510" s="278"/>
      <c r="R510" s="278"/>
      <c r="S510" s="279"/>
      <c r="T510" s="278"/>
      <c r="U510" s="279"/>
      <c r="V510" s="278"/>
      <c r="W510" s="278"/>
    </row>
    <row r="511" spans="1:23" ht="15.75" customHeight="1">
      <c r="A511" s="280"/>
      <c r="B511" s="278"/>
      <c r="C511" s="278"/>
      <c r="D511" s="278"/>
      <c r="E511" s="278"/>
      <c r="F511" s="278"/>
      <c r="G511" s="278"/>
      <c r="H511" s="278"/>
      <c r="I511" s="278"/>
      <c r="J511" s="278"/>
      <c r="K511" s="278"/>
      <c r="L511" s="278"/>
      <c r="M511" s="278"/>
      <c r="N511" s="278"/>
      <c r="O511" s="278"/>
      <c r="P511" s="278"/>
      <c r="Q511" s="278"/>
      <c r="R511" s="278"/>
      <c r="S511" s="279"/>
      <c r="T511" s="278"/>
      <c r="U511" s="279"/>
      <c r="V511" s="278"/>
      <c r="W511" s="278"/>
    </row>
    <row r="512" spans="1:23" ht="15.75" customHeight="1">
      <c r="A512" s="280"/>
      <c r="B512" s="278"/>
      <c r="C512" s="278"/>
      <c r="D512" s="278"/>
      <c r="E512" s="278"/>
      <c r="F512" s="278"/>
      <c r="G512" s="278"/>
      <c r="H512" s="278"/>
      <c r="I512" s="278"/>
      <c r="J512" s="278"/>
      <c r="K512" s="278"/>
      <c r="L512" s="278"/>
      <c r="M512" s="278"/>
      <c r="N512" s="278"/>
      <c r="O512" s="278"/>
      <c r="P512" s="278"/>
      <c r="Q512" s="278"/>
      <c r="R512" s="278"/>
      <c r="S512" s="279"/>
      <c r="T512" s="278"/>
      <c r="U512" s="279"/>
      <c r="V512" s="278"/>
      <c r="W512" s="278"/>
    </row>
    <row r="513" spans="1:23" ht="15.75" customHeight="1">
      <c r="A513" s="280"/>
      <c r="B513" s="278"/>
      <c r="C513" s="278"/>
      <c r="D513" s="278"/>
      <c r="E513" s="278"/>
      <c r="F513" s="278"/>
      <c r="G513" s="278"/>
      <c r="H513" s="278"/>
      <c r="I513" s="278"/>
      <c r="J513" s="278"/>
      <c r="K513" s="278"/>
      <c r="L513" s="278"/>
      <c r="M513" s="278"/>
      <c r="N513" s="278"/>
      <c r="O513" s="278"/>
      <c r="P513" s="278"/>
      <c r="Q513" s="278"/>
      <c r="R513" s="278"/>
      <c r="S513" s="279"/>
      <c r="T513" s="278"/>
      <c r="U513" s="279"/>
      <c r="V513" s="278"/>
      <c r="W513" s="278"/>
    </row>
    <row r="514" spans="1:23" ht="15.75" customHeight="1">
      <c r="A514" s="280"/>
      <c r="B514" s="278"/>
      <c r="C514" s="278"/>
      <c r="D514" s="278"/>
      <c r="E514" s="278"/>
      <c r="F514" s="278"/>
      <c r="G514" s="278"/>
      <c r="H514" s="278"/>
      <c r="I514" s="278"/>
      <c r="J514" s="278"/>
      <c r="K514" s="278"/>
      <c r="L514" s="278"/>
      <c r="M514" s="278"/>
      <c r="N514" s="278"/>
      <c r="O514" s="278"/>
      <c r="P514" s="278"/>
      <c r="Q514" s="278"/>
      <c r="R514" s="278"/>
      <c r="S514" s="279"/>
      <c r="T514" s="278"/>
      <c r="U514" s="279"/>
      <c r="V514" s="278"/>
      <c r="W514" s="278"/>
    </row>
    <row r="515" spans="1:23" ht="15.75" customHeight="1">
      <c r="A515" s="280"/>
      <c r="B515" s="278"/>
      <c r="C515" s="278"/>
      <c r="D515" s="278"/>
      <c r="E515" s="278"/>
      <c r="F515" s="278"/>
      <c r="G515" s="278"/>
      <c r="H515" s="278"/>
      <c r="I515" s="278"/>
      <c r="J515" s="278"/>
      <c r="K515" s="278"/>
      <c r="L515" s="278"/>
      <c r="M515" s="278"/>
      <c r="N515" s="278"/>
      <c r="O515" s="278"/>
      <c r="P515" s="278"/>
      <c r="Q515" s="278"/>
      <c r="R515" s="278"/>
      <c r="S515" s="279"/>
      <c r="T515" s="278"/>
      <c r="U515" s="279"/>
      <c r="V515" s="278"/>
      <c r="W515" s="278"/>
    </row>
    <row r="516" spans="1:23" ht="15.75" customHeight="1">
      <c r="A516" s="280"/>
      <c r="B516" s="278"/>
      <c r="C516" s="278"/>
      <c r="D516" s="278"/>
      <c r="E516" s="278"/>
      <c r="F516" s="278"/>
      <c r="G516" s="278"/>
      <c r="H516" s="278"/>
      <c r="I516" s="278"/>
      <c r="J516" s="278"/>
      <c r="K516" s="278"/>
      <c r="L516" s="278"/>
      <c r="M516" s="278"/>
      <c r="N516" s="278"/>
      <c r="O516" s="278"/>
      <c r="P516" s="278"/>
      <c r="Q516" s="278"/>
      <c r="R516" s="278"/>
      <c r="S516" s="279"/>
      <c r="T516" s="278"/>
      <c r="U516" s="279"/>
      <c r="V516" s="278"/>
      <c r="W516" s="278"/>
    </row>
    <row r="517" spans="1:23" ht="15.75" customHeight="1">
      <c r="A517" s="280"/>
      <c r="B517" s="278"/>
      <c r="C517" s="278"/>
      <c r="D517" s="278"/>
      <c r="E517" s="278"/>
      <c r="F517" s="278"/>
      <c r="G517" s="278"/>
      <c r="H517" s="278"/>
      <c r="I517" s="278"/>
      <c r="J517" s="278"/>
      <c r="K517" s="278"/>
      <c r="L517" s="278"/>
      <c r="M517" s="278"/>
      <c r="N517" s="278"/>
      <c r="O517" s="278"/>
      <c r="P517" s="278"/>
      <c r="Q517" s="278"/>
      <c r="R517" s="278"/>
      <c r="S517" s="279"/>
      <c r="T517" s="278"/>
      <c r="U517" s="279"/>
      <c r="V517" s="278"/>
      <c r="W517" s="278"/>
    </row>
    <row r="518" spans="1:23" ht="15.75" customHeight="1">
      <c r="A518" s="280"/>
      <c r="B518" s="278"/>
      <c r="C518" s="278"/>
      <c r="D518" s="278"/>
      <c r="E518" s="278"/>
      <c r="F518" s="278"/>
      <c r="G518" s="278"/>
      <c r="H518" s="278"/>
      <c r="I518" s="278"/>
      <c r="J518" s="278"/>
      <c r="K518" s="278"/>
      <c r="L518" s="278"/>
      <c r="M518" s="278"/>
      <c r="N518" s="278"/>
      <c r="O518" s="278"/>
      <c r="P518" s="278"/>
      <c r="Q518" s="278"/>
      <c r="R518" s="278"/>
      <c r="S518" s="279"/>
      <c r="T518" s="278"/>
      <c r="U518" s="279"/>
      <c r="V518" s="278"/>
      <c r="W518" s="278"/>
    </row>
    <row r="519" spans="1:23" ht="15.75" customHeight="1">
      <c r="A519" s="280"/>
      <c r="B519" s="278"/>
      <c r="C519" s="278"/>
      <c r="D519" s="278"/>
      <c r="E519" s="278"/>
      <c r="F519" s="278"/>
      <c r="G519" s="278"/>
      <c r="H519" s="278"/>
      <c r="I519" s="278"/>
      <c r="J519" s="278"/>
      <c r="K519" s="278"/>
      <c r="L519" s="278"/>
      <c r="M519" s="278"/>
      <c r="N519" s="278"/>
      <c r="O519" s="278"/>
      <c r="P519" s="278"/>
      <c r="Q519" s="278"/>
      <c r="R519" s="278"/>
      <c r="S519" s="279"/>
      <c r="T519" s="278"/>
      <c r="U519" s="279"/>
      <c r="V519" s="278"/>
      <c r="W519" s="278"/>
    </row>
    <row r="520" spans="1:23" ht="15.75" customHeight="1">
      <c r="A520" s="280"/>
      <c r="B520" s="278"/>
      <c r="C520" s="278"/>
      <c r="D520" s="278"/>
      <c r="E520" s="278"/>
      <c r="F520" s="278"/>
      <c r="G520" s="278"/>
      <c r="H520" s="278"/>
      <c r="I520" s="278"/>
      <c r="J520" s="278"/>
      <c r="K520" s="278"/>
      <c r="L520" s="278"/>
      <c r="M520" s="278"/>
      <c r="N520" s="278"/>
      <c r="O520" s="278"/>
      <c r="P520" s="278"/>
      <c r="Q520" s="278"/>
      <c r="R520" s="278"/>
      <c r="S520" s="279"/>
      <c r="T520" s="278"/>
      <c r="U520" s="279"/>
      <c r="V520" s="278"/>
      <c r="W520" s="278"/>
    </row>
    <row r="521" spans="1:23" ht="15.75" customHeight="1">
      <c r="A521" s="280"/>
      <c r="B521" s="278"/>
      <c r="C521" s="278"/>
      <c r="D521" s="278"/>
      <c r="E521" s="278"/>
      <c r="F521" s="278"/>
      <c r="G521" s="278"/>
      <c r="H521" s="278"/>
      <c r="I521" s="278"/>
      <c r="J521" s="278"/>
      <c r="K521" s="278"/>
      <c r="L521" s="278"/>
      <c r="M521" s="278"/>
      <c r="N521" s="278"/>
      <c r="O521" s="278"/>
      <c r="P521" s="278"/>
      <c r="Q521" s="278"/>
      <c r="R521" s="278"/>
      <c r="S521" s="279"/>
      <c r="T521" s="278"/>
      <c r="U521" s="279"/>
      <c r="V521" s="278"/>
      <c r="W521" s="278"/>
    </row>
    <row r="522" spans="1:23" ht="15.75" customHeight="1">
      <c r="A522" s="280"/>
      <c r="B522" s="278"/>
      <c r="C522" s="278"/>
      <c r="D522" s="278"/>
      <c r="E522" s="278"/>
      <c r="F522" s="278"/>
      <c r="G522" s="278"/>
      <c r="H522" s="278"/>
      <c r="I522" s="278"/>
      <c r="J522" s="278"/>
      <c r="K522" s="278"/>
      <c r="L522" s="278"/>
      <c r="M522" s="278"/>
      <c r="N522" s="278"/>
      <c r="O522" s="278"/>
      <c r="P522" s="278"/>
      <c r="Q522" s="278"/>
      <c r="R522" s="278"/>
      <c r="S522" s="279"/>
      <c r="T522" s="278"/>
      <c r="U522" s="279"/>
      <c r="V522" s="278"/>
      <c r="W522" s="278"/>
    </row>
    <row r="523" spans="1:23" ht="15.75" customHeight="1">
      <c r="A523" s="280"/>
      <c r="B523" s="278"/>
      <c r="C523" s="278"/>
      <c r="D523" s="278"/>
      <c r="E523" s="278"/>
      <c r="F523" s="278"/>
      <c r="G523" s="278"/>
      <c r="H523" s="278"/>
      <c r="I523" s="278"/>
      <c r="J523" s="278"/>
      <c r="K523" s="278"/>
      <c r="L523" s="278"/>
      <c r="M523" s="278"/>
      <c r="N523" s="278"/>
      <c r="O523" s="278"/>
      <c r="P523" s="278"/>
      <c r="Q523" s="278"/>
      <c r="R523" s="278"/>
      <c r="S523" s="279"/>
      <c r="T523" s="278"/>
      <c r="U523" s="279"/>
      <c r="V523" s="278"/>
      <c r="W523" s="278"/>
    </row>
    <row r="524" spans="1:23" ht="15.75" customHeight="1">
      <c r="A524" s="280"/>
      <c r="B524" s="278"/>
      <c r="C524" s="278"/>
      <c r="D524" s="278"/>
      <c r="E524" s="278"/>
      <c r="F524" s="278"/>
      <c r="G524" s="278"/>
      <c r="H524" s="278"/>
      <c r="I524" s="278"/>
      <c r="J524" s="278"/>
      <c r="K524" s="278"/>
      <c r="L524" s="278"/>
      <c r="M524" s="278"/>
      <c r="N524" s="278"/>
      <c r="O524" s="278"/>
      <c r="P524" s="278"/>
      <c r="Q524" s="278"/>
      <c r="R524" s="278"/>
      <c r="S524" s="279"/>
      <c r="T524" s="278"/>
      <c r="U524" s="279"/>
      <c r="V524" s="278"/>
      <c r="W524" s="278"/>
    </row>
    <row r="525" spans="1:23" ht="15.75" customHeight="1">
      <c r="A525" s="280"/>
      <c r="B525" s="278"/>
      <c r="C525" s="278"/>
      <c r="D525" s="278"/>
      <c r="E525" s="278"/>
      <c r="F525" s="278"/>
      <c r="G525" s="278"/>
      <c r="H525" s="278"/>
      <c r="I525" s="278"/>
      <c r="J525" s="278"/>
      <c r="K525" s="278"/>
      <c r="L525" s="278"/>
      <c r="M525" s="278"/>
      <c r="N525" s="278"/>
      <c r="O525" s="278"/>
      <c r="P525" s="278"/>
      <c r="Q525" s="278"/>
      <c r="R525" s="278"/>
      <c r="S525" s="279"/>
      <c r="T525" s="278"/>
      <c r="U525" s="279"/>
      <c r="V525" s="278"/>
      <c r="W525" s="278"/>
    </row>
    <row r="526" spans="1:23" ht="15.75" customHeight="1">
      <c r="A526" s="280"/>
      <c r="B526" s="278"/>
      <c r="C526" s="278"/>
      <c r="D526" s="278"/>
      <c r="E526" s="278"/>
      <c r="F526" s="278"/>
      <c r="G526" s="278"/>
      <c r="H526" s="278"/>
      <c r="I526" s="278"/>
      <c r="J526" s="278"/>
      <c r="K526" s="278"/>
      <c r="L526" s="278"/>
      <c r="M526" s="278"/>
      <c r="N526" s="278"/>
      <c r="O526" s="278"/>
      <c r="P526" s="278"/>
      <c r="Q526" s="278"/>
      <c r="R526" s="278"/>
      <c r="S526" s="279"/>
      <c r="T526" s="278"/>
      <c r="U526" s="279"/>
      <c r="V526" s="278"/>
      <c r="W526" s="278"/>
    </row>
    <row r="527" spans="1:23" ht="15.75" customHeight="1">
      <c r="A527" s="280"/>
      <c r="B527" s="278"/>
      <c r="C527" s="278"/>
      <c r="D527" s="278"/>
      <c r="E527" s="278"/>
      <c r="F527" s="278"/>
      <c r="G527" s="278"/>
      <c r="H527" s="278"/>
      <c r="I527" s="278"/>
      <c r="J527" s="278"/>
      <c r="K527" s="278"/>
      <c r="L527" s="278"/>
      <c r="M527" s="278"/>
      <c r="N527" s="278"/>
      <c r="O527" s="278"/>
      <c r="P527" s="278"/>
      <c r="Q527" s="278"/>
      <c r="R527" s="278"/>
      <c r="S527" s="279"/>
      <c r="T527" s="278"/>
      <c r="U527" s="279"/>
      <c r="V527" s="278"/>
      <c r="W527" s="278"/>
    </row>
    <row r="528" spans="1:23" ht="15.75" customHeight="1">
      <c r="A528" s="280"/>
      <c r="B528" s="278"/>
      <c r="C528" s="278"/>
      <c r="D528" s="278"/>
      <c r="E528" s="278"/>
      <c r="F528" s="278"/>
      <c r="G528" s="278"/>
      <c r="H528" s="278"/>
      <c r="I528" s="278"/>
      <c r="J528" s="278"/>
      <c r="K528" s="278"/>
      <c r="L528" s="278"/>
      <c r="M528" s="278"/>
      <c r="N528" s="278"/>
      <c r="O528" s="278"/>
      <c r="P528" s="278"/>
      <c r="Q528" s="278"/>
      <c r="R528" s="278"/>
      <c r="S528" s="279"/>
      <c r="T528" s="278"/>
      <c r="U528" s="279"/>
      <c r="V528" s="278"/>
      <c r="W528" s="278"/>
    </row>
    <row r="529" spans="1:23" ht="15.75" customHeight="1">
      <c r="A529" s="280"/>
      <c r="B529" s="278"/>
      <c r="C529" s="278"/>
      <c r="D529" s="278"/>
      <c r="E529" s="278"/>
      <c r="F529" s="278"/>
      <c r="G529" s="278"/>
      <c r="H529" s="278"/>
      <c r="I529" s="278"/>
      <c r="J529" s="278"/>
      <c r="K529" s="278"/>
      <c r="L529" s="278"/>
      <c r="M529" s="278"/>
      <c r="N529" s="278"/>
      <c r="O529" s="278"/>
      <c r="P529" s="278"/>
      <c r="Q529" s="278"/>
      <c r="R529" s="278"/>
      <c r="S529" s="279"/>
      <c r="T529" s="278"/>
      <c r="U529" s="279"/>
      <c r="V529" s="278"/>
      <c r="W529" s="278"/>
    </row>
    <row r="530" spans="1:23" ht="15.75" customHeight="1">
      <c r="A530" s="280"/>
      <c r="B530" s="278"/>
      <c r="C530" s="278"/>
      <c r="D530" s="278"/>
      <c r="E530" s="278"/>
      <c r="F530" s="278"/>
      <c r="G530" s="278"/>
      <c r="H530" s="278"/>
      <c r="I530" s="278"/>
      <c r="J530" s="278"/>
      <c r="K530" s="278"/>
      <c r="L530" s="278"/>
      <c r="M530" s="278"/>
      <c r="N530" s="278"/>
      <c r="O530" s="278"/>
      <c r="P530" s="278"/>
      <c r="Q530" s="278"/>
      <c r="R530" s="278"/>
      <c r="S530" s="279"/>
      <c r="T530" s="278"/>
      <c r="U530" s="279"/>
      <c r="V530" s="278"/>
      <c r="W530" s="278"/>
    </row>
    <row r="531" spans="1:23" ht="15.75" customHeight="1">
      <c r="A531" s="280"/>
      <c r="B531" s="278"/>
      <c r="C531" s="278"/>
      <c r="D531" s="278"/>
      <c r="E531" s="278"/>
      <c r="F531" s="278"/>
      <c r="G531" s="278"/>
      <c r="H531" s="278"/>
      <c r="I531" s="278"/>
      <c r="J531" s="278"/>
      <c r="K531" s="278"/>
      <c r="L531" s="278"/>
      <c r="M531" s="278"/>
      <c r="N531" s="278"/>
      <c r="O531" s="278"/>
      <c r="P531" s="278"/>
      <c r="Q531" s="278"/>
      <c r="R531" s="278"/>
      <c r="S531" s="279"/>
      <c r="T531" s="278"/>
      <c r="U531" s="279"/>
      <c r="V531" s="278"/>
      <c r="W531" s="278"/>
    </row>
    <row r="532" spans="1:23" ht="15.75" customHeight="1">
      <c r="A532" s="280"/>
      <c r="B532" s="278"/>
      <c r="C532" s="278"/>
      <c r="D532" s="278"/>
      <c r="E532" s="278"/>
      <c r="F532" s="278"/>
      <c r="G532" s="278"/>
      <c r="H532" s="278"/>
      <c r="I532" s="278"/>
      <c r="J532" s="278"/>
      <c r="K532" s="278"/>
      <c r="L532" s="278"/>
      <c r="M532" s="278"/>
      <c r="N532" s="278"/>
      <c r="O532" s="278"/>
      <c r="P532" s="278"/>
      <c r="Q532" s="278"/>
      <c r="R532" s="278"/>
      <c r="S532" s="279"/>
      <c r="T532" s="278"/>
      <c r="U532" s="279"/>
      <c r="V532" s="278"/>
      <c r="W532" s="278"/>
    </row>
    <row r="533" spans="1:23" ht="15.75" customHeight="1">
      <c r="A533" s="280"/>
      <c r="B533" s="278"/>
      <c r="C533" s="278"/>
      <c r="D533" s="278"/>
      <c r="E533" s="278"/>
      <c r="F533" s="278"/>
      <c r="G533" s="278"/>
      <c r="H533" s="278"/>
      <c r="I533" s="278"/>
      <c r="J533" s="278"/>
      <c r="K533" s="278"/>
      <c r="L533" s="278"/>
      <c r="M533" s="278"/>
      <c r="N533" s="278"/>
      <c r="O533" s="278"/>
      <c r="P533" s="278"/>
      <c r="Q533" s="278"/>
      <c r="R533" s="278"/>
      <c r="S533" s="279"/>
      <c r="T533" s="278"/>
      <c r="U533" s="279"/>
      <c r="V533" s="278"/>
      <c r="W533" s="278"/>
    </row>
    <row r="534" spans="1:23" ht="15.75" customHeight="1">
      <c r="A534" s="280"/>
      <c r="B534" s="278"/>
      <c r="C534" s="278"/>
      <c r="D534" s="278"/>
      <c r="E534" s="278"/>
      <c r="F534" s="278"/>
      <c r="G534" s="278"/>
      <c r="H534" s="278"/>
      <c r="I534" s="278"/>
      <c r="J534" s="278"/>
      <c r="K534" s="278"/>
      <c r="L534" s="278"/>
      <c r="M534" s="278"/>
      <c r="N534" s="278"/>
      <c r="O534" s="278"/>
      <c r="P534" s="278"/>
      <c r="Q534" s="278"/>
      <c r="R534" s="278"/>
      <c r="S534" s="279"/>
      <c r="T534" s="278"/>
      <c r="U534" s="279"/>
      <c r="V534" s="278"/>
      <c r="W534" s="278"/>
    </row>
    <row r="535" spans="1:23" ht="15.75" customHeight="1">
      <c r="A535" s="280"/>
      <c r="B535" s="278"/>
      <c r="C535" s="278"/>
      <c r="D535" s="278"/>
      <c r="E535" s="278"/>
      <c r="F535" s="278"/>
      <c r="G535" s="278"/>
      <c r="H535" s="278"/>
      <c r="I535" s="278"/>
      <c r="J535" s="278"/>
      <c r="K535" s="278"/>
      <c r="L535" s="278"/>
      <c r="M535" s="278"/>
      <c r="N535" s="278"/>
      <c r="O535" s="278"/>
      <c r="P535" s="278"/>
      <c r="Q535" s="278"/>
      <c r="R535" s="278"/>
      <c r="S535" s="279"/>
      <c r="T535" s="278"/>
      <c r="U535" s="279"/>
      <c r="V535" s="278"/>
      <c r="W535" s="278"/>
    </row>
    <row r="536" spans="1:23" ht="15.75" customHeight="1">
      <c r="A536" s="280"/>
      <c r="B536" s="278"/>
      <c r="C536" s="278"/>
      <c r="D536" s="278"/>
      <c r="E536" s="278"/>
      <c r="F536" s="278"/>
      <c r="G536" s="278"/>
      <c r="H536" s="278"/>
      <c r="I536" s="278"/>
      <c r="J536" s="278"/>
      <c r="K536" s="278"/>
      <c r="L536" s="278"/>
      <c r="M536" s="278"/>
      <c r="N536" s="278"/>
      <c r="O536" s="278"/>
      <c r="P536" s="278"/>
      <c r="Q536" s="278"/>
      <c r="R536" s="278"/>
      <c r="S536" s="279"/>
      <c r="T536" s="278"/>
      <c r="U536" s="279"/>
      <c r="V536" s="278"/>
      <c r="W536" s="278"/>
    </row>
    <row r="537" spans="1:23" ht="15.75" customHeight="1">
      <c r="A537" s="280"/>
      <c r="B537" s="278"/>
      <c r="C537" s="278"/>
      <c r="D537" s="278"/>
      <c r="E537" s="278"/>
      <c r="F537" s="278"/>
      <c r="G537" s="278"/>
      <c r="H537" s="278"/>
      <c r="I537" s="278"/>
      <c r="J537" s="278"/>
      <c r="K537" s="278"/>
      <c r="L537" s="278"/>
      <c r="M537" s="278"/>
      <c r="N537" s="278"/>
      <c r="O537" s="278"/>
      <c r="P537" s="278"/>
      <c r="Q537" s="278"/>
      <c r="R537" s="278"/>
      <c r="S537" s="279"/>
      <c r="T537" s="278"/>
      <c r="U537" s="279"/>
      <c r="V537" s="278"/>
      <c r="W537" s="278"/>
    </row>
    <row r="538" spans="1:23" ht="15.75" customHeight="1">
      <c r="A538" s="280"/>
      <c r="B538" s="278"/>
      <c r="C538" s="278"/>
      <c r="D538" s="278"/>
      <c r="E538" s="278"/>
      <c r="F538" s="278"/>
      <c r="G538" s="278"/>
      <c r="H538" s="278"/>
      <c r="I538" s="278"/>
      <c r="J538" s="278"/>
      <c r="K538" s="278"/>
      <c r="L538" s="278"/>
      <c r="M538" s="278"/>
      <c r="N538" s="278"/>
      <c r="O538" s="278"/>
      <c r="P538" s="278"/>
      <c r="Q538" s="278"/>
      <c r="R538" s="278"/>
      <c r="S538" s="279"/>
      <c r="T538" s="278"/>
      <c r="U538" s="279"/>
      <c r="V538" s="278"/>
      <c r="W538" s="278"/>
    </row>
    <row r="539" spans="1:23" ht="15.75" customHeight="1">
      <c r="A539" s="280"/>
      <c r="B539" s="278"/>
      <c r="C539" s="278"/>
      <c r="D539" s="278"/>
      <c r="E539" s="278"/>
      <c r="F539" s="278"/>
      <c r="G539" s="278"/>
      <c r="H539" s="278"/>
      <c r="I539" s="278"/>
      <c r="J539" s="278"/>
      <c r="K539" s="278"/>
      <c r="L539" s="278"/>
      <c r="M539" s="278"/>
      <c r="N539" s="278"/>
      <c r="O539" s="278"/>
      <c r="P539" s="278"/>
      <c r="Q539" s="278"/>
      <c r="R539" s="278"/>
      <c r="S539" s="279"/>
      <c r="T539" s="278"/>
      <c r="U539" s="279"/>
      <c r="V539" s="278"/>
      <c r="W539" s="278"/>
    </row>
    <row r="540" spans="1:23" ht="15.75" customHeight="1">
      <c r="A540" s="280"/>
      <c r="B540" s="278"/>
      <c r="C540" s="278"/>
      <c r="D540" s="278"/>
      <c r="E540" s="278"/>
      <c r="F540" s="278"/>
      <c r="G540" s="278"/>
      <c r="H540" s="278"/>
      <c r="I540" s="278"/>
      <c r="J540" s="278"/>
      <c r="K540" s="278"/>
      <c r="L540" s="278"/>
      <c r="M540" s="278"/>
      <c r="N540" s="278"/>
      <c r="O540" s="278"/>
      <c r="P540" s="278"/>
      <c r="Q540" s="278"/>
      <c r="R540" s="278"/>
      <c r="S540" s="279"/>
      <c r="T540" s="278"/>
      <c r="U540" s="279"/>
      <c r="V540" s="278"/>
      <c r="W540" s="278"/>
    </row>
    <row r="541" spans="1:23" ht="15.75" customHeight="1">
      <c r="A541" s="280"/>
      <c r="B541" s="278"/>
      <c r="C541" s="278"/>
      <c r="D541" s="278"/>
      <c r="E541" s="278"/>
      <c r="F541" s="278"/>
      <c r="G541" s="278"/>
      <c r="H541" s="278"/>
      <c r="I541" s="278"/>
      <c r="J541" s="278"/>
      <c r="K541" s="278"/>
      <c r="L541" s="278"/>
      <c r="M541" s="278"/>
      <c r="N541" s="278"/>
      <c r="O541" s="278"/>
      <c r="P541" s="278"/>
      <c r="Q541" s="278"/>
      <c r="R541" s="278"/>
      <c r="S541" s="279"/>
      <c r="T541" s="278"/>
      <c r="U541" s="279"/>
      <c r="V541" s="278"/>
      <c r="W541" s="278"/>
    </row>
    <row r="542" spans="1:23" ht="15.75" customHeight="1">
      <c r="A542" s="280"/>
      <c r="B542" s="278"/>
      <c r="C542" s="278"/>
      <c r="D542" s="278"/>
      <c r="E542" s="278"/>
      <c r="F542" s="278"/>
      <c r="G542" s="278"/>
      <c r="H542" s="278"/>
      <c r="I542" s="278"/>
      <c r="J542" s="278"/>
      <c r="K542" s="278"/>
      <c r="L542" s="278"/>
      <c r="M542" s="278"/>
      <c r="N542" s="278"/>
      <c r="O542" s="278"/>
      <c r="P542" s="278"/>
      <c r="Q542" s="278"/>
      <c r="R542" s="278"/>
      <c r="S542" s="279"/>
      <c r="T542" s="278"/>
      <c r="U542" s="279"/>
      <c r="V542" s="278"/>
      <c r="W542" s="278"/>
    </row>
    <row r="543" spans="1:23" ht="15.75" customHeight="1">
      <c r="A543" s="280"/>
      <c r="B543" s="278"/>
      <c r="C543" s="278"/>
      <c r="D543" s="278"/>
      <c r="E543" s="278"/>
      <c r="F543" s="278"/>
      <c r="G543" s="278"/>
      <c r="H543" s="278"/>
      <c r="I543" s="278"/>
      <c r="J543" s="278"/>
      <c r="K543" s="278"/>
      <c r="L543" s="278"/>
      <c r="M543" s="278"/>
      <c r="N543" s="278"/>
      <c r="O543" s="278"/>
      <c r="P543" s="278"/>
      <c r="Q543" s="278"/>
      <c r="R543" s="278"/>
      <c r="S543" s="279"/>
      <c r="T543" s="278"/>
      <c r="U543" s="279"/>
      <c r="V543" s="278"/>
      <c r="W543" s="278"/>
    </row>
    <row r="544" spans="1:23" ht="15.75" customHeight="1">
      <c r="A544" s="280"/>
      <c r="B544" s="278"/>
      <c r="C544" s="278"/>
      <c r="D544" s="278"/>
      <c r="E544" s="278"/>
      <c r="F544" s="278"/>
      <c r="G544" s="278"/>
      <c r="H544" s="278"/>
      <c r="I544" s="278"/>
      <c r="J544" s="278"/>
      <c r="K544" s="278"/>
      <c r="L544" s="278"/>
      <c r="M544" s="278"/>
      <c r="N544" s="278"/>
      <c r="O544" s="278"/>
      <c r="P544" s="278"/>
      <c r="Q544" s="278"/>
      <c r="R544" s="278"/>
      <c r="S544" s="279"/>
      <c r="T544" s="278"/>
      <c r="U544" s="279"/>
      <c r="V544" s="278"/>
      <c r="W544" s="278"/>
    </row>
    <row r="545" spans="1:23" ht="15.75" customHeight="1">
      <c r="A545" s="280"/>
      <c r="B545" s="278"/>
      <c r="C545" s="278"/>
      <c r="D545" s="278"/>
      <c r="E545" s="278"/>
      <c r="F545" s="278"/>
      <c r="G545" s="278"/>
      <c r="H545" s="278"/>
      <c r="I545" s="278"/>
      <c r="J545" s="278"/>
      <c r="K545" s="278"/>
      <c r="L545" s="278"/>
      <c r="M545" s="278"/>
      <c r="N545" s="278"/>
      <c r="O545" s="278"/>
      <c r="P545" s="278"/>
      <c r="Q545" s="278"/>
      <c r="R545" s="278"/>
      <c r="S545" s="279"/>
      <c r="T545" s="278"/>
      <c r="U545" s="279"/>
      <c r="V545" s="278"/>
      <c r="W545" s="278"/>
    </row>
    <row r="546" spans="1:23" ht="15.75" customHeight="1">
      <c r="A546" s="280"/>
      <c r="B546" s="278"/>
      <c r="C546" s="278"/>
      <c r="D546" s="278"/>
      <c r="E546" s="278"/>
      <c r="F546" s="278"/>
      <c r="G546" s="278"/>
      <c r="H546" s="278"/>
      <c r="I546" s="278"/>
      <c r="J546" s="278"/>
      <c r="K546" s="278"/>
      <c r="L546" s="278"/>
      <c r="M546" s="278"/>
      <c r="N546" s="278"/>
      <c r="O546" s="278"/>
      <c r="P546" s="278"/>
      <c r="Q546" s="278"/>
      <c r="R546" s="278"/>
      <c r="S546" s="279"/>
      <c r="T546" s="278"/>
      <c r="U546" s="279"/>
      <c r="V546" s="278"/>
      <c r="W546" s="278"/>
    </row>
    <row r="547" spans="1:23" ht="15.75" customHeight="1">
      <c r="A547" s="280"/>
      <c r="B547" s="278"/>
      <c r="C547" s="278"/>
      <c r="D547" s="278"/>
      <c r="E547" s="278"/>
      <c r="F547" s="278"/>
      <c r="G547" s="278"/>
      <c r="H547" s="278"/>
      <c r="I547" s="278"/>
      <c r="J547" s="278"/>
      <c r="K547" s="278"/>
      <c r="L547" s="278"/>
      <c r="M547" s="278"/>
      <c r="N547" s="278"/>
      <c r="O547" s="278"/>
      <c r="P547" s="278"/>
      <c r="Q547" s="278"/>
      <c r="R547" s="278"/>
      <c r="S547" s="279"/>
      <c r="T547" s="278"/>
      <c r="U547" s="279"/>
      <c r="V547" s="278"/>
      <c r="W547" s="278"/>
    </row>
    <row r="548" spans="1:23" ht="15.75" customHeight="1">
      <c r="A548" s="280"/>
      <c r="B548" s="278"/>
      <c r="C548" s="278"/>
      <c r="D548" s="278"/>
      <c r="E548" s="278"/>
      <c r="F548" s="278"/>
      <c r="G548" s="278"/>
      <c r="H548" s="278"/>
      <c r="I548" s="278"/>
      <c r="J548" s="278"/>
      <c r="K548" s="278"/>
      <c r="L548" s="278"/>
      <c r="M548" s="278"/>
      <c r="N548" s="278"/>
      <c r="O548" s="278"/>
      <c r="P548" s="278"/>
      <c r="Q548" s="278"/>
      <c r="R548" s="278"/>
      <c r="S548" s="279"/>
      <c r="T548" s="278"/>
      <c r="U548" s="279"/>
      <c r="V548" s="278"/>
      <c r="W548" s="278"/>
    </row>
    <row r="549" spans="1:23" ht="15.75" customHeight="1">
      <c r="A549" s="280"/>
      <c r="B549" s="278"/>
      <c r="C549" s="278"/>
      <c r="D549" s="278"/>
      <c r="E549" s="278"/>
      <c r="F549" s="278"/>
      <c r="G549" s="278"/>
      <c r="H549" s="278"/>
      <c r="I549" s="278"/>
      <c r="J549" s="278"/>
      <c r="K549" s="278"/>
      <c r="L549" s="278"/>
      <c r="M549" s="278"/>
      <c r="N549" s="278"/>
      <c r="O549" s="278"/>
      <c r="P549" s="278"/>
      <c r="Q549" s="278"/>
      <c r="R549" s="278"/>
      <c r="S549" s="279"/>
      <c r="T549" s="278"/>
      <c r="U549" s="279"/>
      <c r="V549" s="278"/>
      <c r="W549" s="278"/>
    </row>
    <row r="550" spans="1:23" ht="15.75" customHeight="1">
      <c r="A550" s="280"/>
      <c r="B550" s="278"/>
      <c r="C550" s="278"/>
      <c r="D550" s="278"/>
      <c r="E550" s="278"/>
      <c r="F550" s="278"/>
      <c r="G550" s="278"/>
      <c r="H550" s="278"/>
      <c r="I550" s="278"/>
      <c r="J550" s="278"/>
      <c r="K550" s="278"/>
      <c r="L550" s="278"/>
      <c r="M550" s="278"/>
      <c r="N550" s="278"/>
      <c r="O550" s="278"/>
      <c r="P550" s="278"/>
      <c r="Q550" s="278"/>
      <c r="R550" s="278"/>
      <c r="S550" s="279"/>
      <c r="T550" s="278"/>
      <c r="U550" s="279"/>
      <c r="V550" s="278"/>
      <c r="W550" s="278"/>
    </row>
    <row r="551" spans="1:23" ht="15.75" customHeight="1">
      <c r="A551" s="280"/>
      <c r="B551" s="278"/>
      <c r="C551" s="278"/>
      <c r="D551" s="278"/>
      <c r="E551" s="278"/>
      <c r="F551" s="278"/>
      <c r="G551" s="278"/>
      <c r="H551" s="278"/>
      <c r="I551" s="278"/>
      <c r="J551" s="278"/>
      <c r="K551" s="278"/>
      <c r="L551" s="278"/>
      <c r="M551" s="278"/>
      <c r="N551" s="278"/>
      <c r="O551" s="278"/>
      <c r="P551" s="278"/>
      <c r="Q551" s="278"/>
      <c r="R551" s="278"/>
      <c r="S551" s="279"/>
      <c r="T551" s="278"/>
      <c r="U551" s="279"/>
      <c r="V551" s="278"/>
      <c r="W551" s="278"/>
    </row>
    <row r="552" spans="1:23" ht="15.75" customHeight="1">
      <c r="A552" s="280"/>
      <c r="B552" s="278"/>
      <c r="C552" s="278"/>
      <c r="D552" s="278"/>
      <c r="E552" s="278"/>
      <c r="F552" s="278"/>
      <c r="G552" s="278"/>
      <c r="H552" s="278"/>
      <c r="I552" s="278"/>
      <c r="J552" s="278"/>
      <c r="K552" s="278"/>
      <c r="L552" s="278"/>
      <c r="M552" s="278"/>
      <c r="N552" s="278"/>
      <c r="O552" s="278"/>
      <c r="P552" s="278"/>
      <c r="Q552" s="278"/>
      <c r="R552" s="278"/>
      <c r="S552" s="279"/>
      <c r="T552" s="278"/>
      <c r="U552" s="279"/>
      <c r="V552" s="278"/>
      <c r="W552" s="278"/>
    </row>
    <row r="553" spans="1:23" ht="15.75" customHeight="1">
      <c r="A553" s="280"/>
      <c r="B553" s="278"/>
      <c r="C553" s="278"/>
      <c r="D553" s="278"/>
      <c r="E553" s="278"/>
      <c r="F553" s="278"/>
      <c r="G553" s="278"/>
      <c r="H553" s="278"/>
      <c r="I553" s="278"/>
      <c r="J553" s="278"/>
      <c r="K553" s="278"/>
      <c r="L553" s="278"/>
      <c r="M553" s="278"/>
      <c r="N553" s="278"/>
      <c r="O553" s="278"/>
      <c r="P553" s="278"/>
      <c r="Q553" s="278"/>
      <c r="R553" s="278"/>
      <c r="S553" s="279"/>
      <c r="T553" s="278"/>
      <c r="U553" s="279"/>
      <c r="V553" s="278"/>
      <c r="W553" s="278"/>
    </row>
    <row r="554" spans="1:23" ht="15.75" customHeight="1">
      <c r="A554" s="280"/>
      <c r="B554" s="278"/>
      <c r="C554" s="278"/>
      <c r="D554" s="278"/>
      <c r="E554" s="278"/>
      <c r="F554" s="278"/>
      <c r="G554" s="278"/>
      <c r="H554" s="278"/>
      <c r="I554" s="278"/>
      <c r="J554" s="278"/>
      <c r="K554" s="278"/>
      <c r="L554" s="278"/>
      <c r="M554" s="278"/>
      <c r="N554" s="278"/>
      <c r="O554" s="278"/>
      <c r="P554" s="278"/>
      <c r="Q554" s="278"/>
      <c r="R554" s="278"/>
      <c r="S554" s="279"/>
      <c r="T554" s="278"/>
      <c r="U554" s="279"/>
      <c r="V554" s="278"/>
      <c r="W554" s="278"/>
    </row>
    <row r="555" spans="1:23" ht="15.75" customHeight="1">
      <c r="A555" s="280"/>
      <c r="B555" s="278"/>
      <c r="C555" s="278"/>
      <c r="D555" s="278"/>
      <c r="E555" s="278"/>
      <c r="F555" s="278"/>
      <c r="G555" s="278"/>
      <c r="H555" s="278"/>
      <c r="I555" s="278"/>
      <c r="J555" s="278"/>
      <c r="K555" s="278"/>
      <c r="L555" s="278"/>
      <c r="M555" s="278"/>
      <c r="N555" s="278"/>
      <c r="O555" s="278"/>
      <c r="P555" s="278"/>
      <c r="Q555" s="278"/>
      <c r="R555" s="278"/>
      <c r="S555" s="279"/>
      <c r="T555" s="278"/>
      <c r="U555" s="279"/>
      <c r="V555" s="278"/>
      <c r="W555" s="278"/>
    </row>
    <row r="556" spans="1:23" ht="15.75" customHeight="1">
      <c r="A556" s="280"/>
      <c r="B556" s="278"/>
      <c r="C556" s="278"/>
      <c r="D556" s="278"/>
      <c r="E556" s="278"/>
      <c r="F556" s="278"/>
      <c r="G556" s="278"/>
      <c r="H556" s="278"/>
      <c r="I556" s="278"/>
      <c r="J556" s="278"/>
      <c r="K556" s="278"/>
      <c r="L556" s="278"/>
      <c r="M556" s="278"/>
      <c r="N556" s="278"/>
      <c r="O556" s="278"/>
      <c r="P556" s="278"/>
      <c r="Q556" s="278"/>
      <c r="R556" s="278"/>
      <c r="S556" s="279"/>
      <c r="T556" s="278"/>
      <c r="U556" s="279"/>
      <c r="V556" s="278"/>
      <c r="W556" s="278"/>
    </row>
    <row r="557" spans="1:23" ht="15.75" customHeight="1">
      <c r="A557" s="280"/>
      <c r="B557" s="278"/>
      <c r="C557" s="278"/>
      <c r="D557" s="278"/>
      <c r="E557" s="278"/>
      <c r="F557" s="278"/>
      <c r="G557" s="278"/>
      <c r="H557" s="278"/>
      <c r="I557" s="278"/>
      <c r="J557" s="278"/>
      <c r="K557" s="278"/>
      <c r="L557" s="278"/>
      <c r="M557" s="278"/>
      <c r="N557" s="278"/>
      <c r="O557" s="278"/>
      <c r="P557" s="278"/>
      <c r="Q557" s="278"/>
      <c r="R557" s="278"/>
      <c r="S557" s="279"/>
      <c r="T557" s="278"/>
      <c r="U557" s="279"/>
      <c r="V557" s="278"/>
      <c r="W557" s="278"/>
    </row>
    <row r="558" spans="1:23" ht="15.75" customHeight="1">
      <c r="A558" s="280"/>
      <c r="B558" s="278"/>
      <c r="C558" s="278"/>
      <c r="D558" s="278"/>
      <c r="E558" s="278"/>
      <c r="F558" s="278"/>
      <c r="G558" s="278"/>
      <c r="H558" s="278"/>
      <c r="I558" s="278"/>
      <c r="J558" s="278"/>
      <c r="K558" s="278"/>
      <c r="L558" s="278"/>
      <c r="M558" s="278"/>
      <c r="N558" s="278"/>
      <c r="O558" s="278"/>
      <c r="P558" s="278"/>
      <c r="Q558" s="278"/>
      <c r="R558" s="278"/>
      <c r="S558" s="279"/>
      <c r="T558" s="278"/>
      <c r="U558" s="279"/>
      <c r="V558" s="278"/>
      <c r="W558" s="278"/>
    </row>
    <row r="559" spans="1:23" ht="15.75" customHeight="1">
      <c r="A559" s="280"/>
      <c r="B559" s="278"/>
      <c r="C559" s="278"/>
      <c r="D559" s="278"/>
      <c r="E559" s="278"/>
      <c r="F559" s="278"/>
      <c r="G559" s="278"/>
      <c r="H559" s="278"/>
      <c r="I559" s="278"/>
      <c r="J559" s="278"/>
      <c r="K559" s="278"/>
      <c r="L559" s="278"/>
      <c r="M559" s="278"/>
      <c r="N559" s="278"/>
      <c r="O559" s="278"/>
      <c r="P559" s="278"/>
      <c r="Q559" s="278"/>
      <c r="R559" s="278"/>
      <c r="S559" s="279"/>
      <c r="T559" s="278"/>
      <c r="U559" s="279"/>
      <c r="V559" s="278"/>
      <c r="W559" s="278"/>
    </row>
    <row r="560" spans="1:23" ht="15.75" customHeight="1">
      <c r="A560" s="280"/>
      <c r="B560" s="278"/>
      <c r="C560" s="278"/>
      <c r="D560" s="278"/>
      <c r="E560" s="278"/>
      <c r="F560" s="278"/>
      <c r="G560" s="278"/>
      <c r="H560" s="278"/>
      <c r="I560" s="278"/>
      <c r="J560" s="278"/>
      <c r="K560" s="278"/>
      <c r="L560" s="278"/>
      <c r="M560" s="278"/>
      <c r="N560" s="278"/>
      <c r="O560" s="278"/>
      <c r="P560" s="278"/>
      <c r="Q560" s="278"/>
      <c r="R560" s="278"/>
      <c r="S560" s="279"/>
      <c r="T560" s="278"/>
      <c r="U560" s="279"/>
      <c r="V560" s="278"/>
      <c r="W560" s="278"/>
    </row>
    <row r="561" spans="1:23" ht="15.75" customHeight="1">
      <c r="A561" s="280"/>
      <c r="B561" s="278"/>
      <c r="C561" s="278"/>
      <c r="D561" s="278"/>
      <c r="E561" s="278"/>
      <c r="F561" s="278"/>
      <c r="G561" s="278"/>
      <c r="H561" s="278"/>
      <c r="I561" s="278"/>
      <c r="J561" s="278"/>
      <c r="K561" s="278"/>
      <c r="L561" s="278"/>
      <c r="M561" s="278"/>
      <c r="N561" s="278"/>
      <c r="O561" s="278"/>
      <c r="P561" s="278"/>
      <c r="Q561" s="278"/>
      <c r="R561" s="278"/>
      <c r="S561" s="279"/>
      <c r="T561" s="278"/>
      <c r="U561" s="279"/>
      <c r="V561" s="278"/>
      <c r="W561" s="278"/>
    </row>
    <row r="562" spans="1:23" ht="15.75" customHeight="1">
      <c r="A562" s="280"/>
      <c r="B562" s="278"/>
      <c r="C562" s="278"/>
      <c r="D562" s="278"/>
      <c r="E562" s="278"/>
      <c r="F562" s="278"/>
      <c r="G562" s="278"/>
      <c r="H562" s="278"/>
      <c r="I562" s="278"/>
      <c r="J562" s="278"/>
      <c r="K562" s="278"/>
      <c r="L562" s="278"/>
      <c r="M562" s="278"/>
      <c r="N562" s="278"/>
      <c r="O562" s="278"/>
      <c r="P562" s="278"/>
      <c r="Q562" s="278"/>
      <c r="R562" s="278"/>
      <c r="S562" s="279"/>
      <c r="T562" s="278"/>
      <c r="U562" s="279"/>
      <c r="V562" s="278"/>
      <c r="W562" s="278"/>
    </row>
    <row r="563" spans="1:23" ht="15.75" customHeight="1">
      <c r="A563" s="280"/>
      <c r="B563" s="278"/>
      <c r="C563" s="278"/>
      <c r="D563" s="278"/>
      <c r="E563" s="278"/>
      <c r="F563" s="278"/>
      <c r="G563" s="278"/>
      <c r="H563" s="278"/>
      <c r="I563" s="278"/>
      <c r="J563" s="278"/>
      <c r="K563" s="278"/>
      <c r="L563" s="278"/>
      <c r="M563" s="278"/>
      <c r="N563" s="278"/>
      <c r="O563" s="278"/>
      <c r="P563" s="278"/>
      <c r="Q563" s="278"/>
      <c r="R563" s="278"/>
      <c r="S563" s="279"/>
      <c r="T563" s="278"/>
      <c r="U563" s="279"/>
      <c r="V563" s="278"/>
      <c r="W563" s="278"/>
    </row>
    <row r="564" spans="1:23" ht="15.75" customHeight="1">
      <c r="A564" s="280"/>
      <c r="B564" s="278"/>
      <c r="C564" s="278"/>
      <c r="D564" s="278"/>
      <c r="E564" s="278"/>
      <c r="F564" s="278"/>
      <c r="G564" s="278"/>
      <c r="H564" s="278"/>
      <c r="I564" s="278"/>
      <c r="J564" s="278"/>
      <c r="K564" s="278"/>
      <c r="L564" s="278"/>
      <c r="M564" s="278"/>
      <c r="N564" s="278"/>
      <c r="O564" s="278"/>
      <c r="P564" s="278"/>
      <c r="Q564" s="278"/>
      <c r="R564" s="278"/>
      <c r="S564" s="279"/>
      <c r="T564" s="278"/>
      <c r="U564" s="279"/>
      <c r="V564" s="278"/>
      <c r="W564" s="278"/>
    </row>
    <row r="565" spans="1:23" ht="15.75" customHeight="1">
      <c r="A565" s="280"/>
      <c r="B565" s="278"/>
      <c r="C565" s="278"/>
      <c r="D565" s="278"/>
      <c r="E565" s="278"/>
      <c r="F565" s="278"/>
      <c r="G565" s="278"/>
      <c r="H565" s="278"/>
      <c r="I565" s="278"/>
      <c r="J565" s="278"/>
      <c r="K565" s="278"/>
      <c r="L565" s="278"/>
      <c r="M565" s="278"/>
      <c r="N565" s="278"/>
      <c r="O565" s="278"/>
      <c r="P565" s="278"/>
      <c r="Q565" s="278"/>
      <c r="R565" s="278"/>
      <c r="S565" s="279"/>
      <c r="T565" s="278"/>
      <c r="U565" s="279"/>
      <c r="V565" s="278"/>
      <c r="W565" s="278"/>
    </row>
    <row r="566" spans="1:23" ht="15.75" customHeight="1">
      <c r="A566" s="280"/>
      <c r="B566" s="278"/>
      <c r="C566" s="278"/>
      <c r="D566" s="278"/>
      <c r="E566" s="278"/>
      <c r="F566" s="278"/>
      <c r="G566" s="278"/>
      <c r="H566" s="278"/>
      <c r="I566" s="278"/>
      <c r="J566" s="278"/>
      <c r="K566" s="278"/>
      <c r="L566" s="278"/>
      <c r="M566" s="278"/>
      <c r="N566" s="278"/>
      <c r="O566" s="278"/>
      <c r="P566" s="278"/>
      <c r="Q566" s="278"/>
      <c r="R566" s="278"/>
      <c r="S566" s="279"/>
      <c r="T566" s="278"/>
      <c r="U566" s="279"/>
      <c r="V566" s="278"/>
      <c r="W566" s="278"/>
    </row>
    <row r="567" spans="1:23" ht="15.75" customHeight="1">
      <c r="A567" s="280"/>
      <c r="B567" s="278"/>
      <c r="C567" s="278"/>
      <c r="D567" s="278"/>
      <c r="E567" s="278"/>
      <c r="F567" s="278"/>
      <c r="G567" s="278"/>
      <c r="H567" s="278"/>
      <c r="I567" s="278"/>
      <c r="J567" s="278"/>
      <c r="K567" s="278"/>
      <c r="L567" s="278"/>
      <c r="M567" s="278"/>
      <c r="N567" s="278"/>
      <c r="O567" s="278"/>
      <c r="P567" s="278"/>
      <c r="Q567" s="278"/>
      <c r="R567" s="278"/>
      <c r="S567" s="279"/>
      <c r="T567" s="278"/>
      <c r="U567" s="279"/>
      <c r="V567" s="278"/>
      <c r="W567" s="278"/>
    </row>
    <row r="568" spans="1:23" ht="15.75" customHeight="1">
      <c r="A568" s="280"/>
      <c r="B568" s="278"/>
      <c r="C568" s="278"/>
      <c r="D568" s="278"/>
      <c r="E568" s="278"/>
      <c r="F568" s="278"/>
      <c r="G568" s="278"/>
      <c r="H568" s="278"/>
      <c r="I568" s="278"/>
      <c r="J568" s="278"/>
      <c r="K568" s="278"/>
      <c r="L568" s="278"/>
      <c r="M568" s="278"/>
      <c r="N568" s="278"/>
      <c r="O568" s="278"/>
      <c r="P568" s="278"/>
      <c r="Q568" s="278"/>
      <c r="R568" s="278"/>
      <c r="S568" s="279"/>
      <c r="T568" s="278"/>
      <c r="U568" s="279"/>
      <c r="V568" s="278"/>
      <c r="W568" s="278"/>
    </row>
    <row r="569" spans="1:23" ht="15.75" customHeight="1">
      <c r="A569" s="280"/>
      <c r="B569" s="278"/>
      <c r="C569" s="278"/>
      <c r="D569" s="278"/>
      <c r="E569" s="278"/>
      <c r="F569" s="278"/>
      <c r="G569" s="278"/>
      <c r="H569" s="278"/>
      <c r="I569" s="278"/>
      <c r="J569" s="278"/>
      <c r="K569" s="278"/>
      <c r="L569" s="278"/>
      <c r="M569" s="278"/>
      <c r="N569" s="278"/>
      <c r="O569" s="278"/>
      <c r="P569" s="278"/>
      <c r="Q569" s="278"/>
      <c r="R569" s="278"/>
      <c r="S569" s="279"/>
      <c r="T569" s="278"/>
      <c r="U569" s="279"/>
      <c r="V569" s="278"/>
      <c r="W569" s="278"/>
    </row>
    <row r="570" spans="1:23" ht="15.75" customHeight="1">
      <c r="A570" s="280"/>
      <c r="B570" s="278"/>
      <c r="C570" s="278"/>
      <c r="D570" s="278"/>
      <c r="E570" s="278"/>
      <c r="F570" s="278"/>
      <c r="G570" s="278"/>
      <c r="H570" s="278"/>
      <c r="I570" s="278"/>
      <c r="J570" s="278"/>
      <c r="K570" s="278"/>
      <c r="L570" s="278"/>
      <c r="M570" s="278"/>
      <c r="N570" s="278"/>
      <c r="O570" s="278"/>
      <c r="P570" s="278"/>
      <c r="Q570" s="278"/>
      <c r="R570" s="278"/>
      <c r="S570" s="279"/>
      <c r="T570" s="278"/>
      <c r="U570" s="279"/>
      <c r="V570" s="278"/>
      <c r="W570" s="278"/>
    </row>
    <row r="571" spans="1:23" ht="15.75" customHeight="1">
      <c r="A571" s="280"/>
      <c r="B571" s="278"/>
      <c r="C571" s="278"/>
      <c r="D571" s="278"/>
      <c r="E571" s="278"/>
      <c r="F571" s="278"/>
      <c r="G571" s="278"/>
      <c r="H571" s="278"/>
      <c r="I571" s="278"/>
      <c r="J571" s="278"/>
      <c r="K571" s="278"/>
      <c r="L571" s="278"/>
      <c r="M571" s="278"/>
      <c r="N571" s="278"/>
      <c r="O571" s="278"/>
      <c r="P571" s="278"/>
      <c r="Q571" s="278"/>
      <c r="R571" s="278"/>
      <c r="S571" s="279"/>
      <c r="T571" s="278"/>
      <c r="U571" s="279"/>
      <c r="V571" s="278"/>
      <c r="W571" s="278"/>
    </row>
    <row r="572" spans="1:23" ht="15.75" customHeight="1">
      <c r="A572" s="280"/>
      <c r="B572" s="278"/>
      <c r="C572" s="278"/>
      <c r="D572" s="278"/>
      <c r="E572" s="278"/>
      <c r="F572" s="278"/>
      <c r="G572" s="278"/>
      <c r="H572" s="278"/>
      <c r="I572" s="278"/>
      <c r="J572" s="278"/>
      <c r="K572" s="278"/>
      <c r="L572" s="278"/>
      <c r="M572" s="278"/>
      <c r="N572" s="278"/>
      <c r="O572" s="278"/>
      <c r="P572" s="278"/>
      <c r="Q572" s="278"/>
      <c r="R572" s="278"/>
      <c r="S572" s="279"/>
      <c r="T572" s="278"/>
      <c r="U572" s="279"/>
      <c r="V572" s="278"/>
      <c r="W572" s="278"/>
    </row>
    <row r="573" spans="1:23" ht="15.75" customHeight="1">
      <c r="A573" s="280"/>
      <c r="B573" s="278"/>
      <c r="C573" s="278"/>
      <c r="D573" s="278"/>
      <c r="E573" s="278"/>
      <c r="F573" s="278"/>
      <c r="G573" s="278"/>
      <c r="H573" s="278"/>
      <c r="I573" s="278"/>
      <c r="J573" s="278"/>
      <c r="K573" s="278"/>
      <c r="L573" s="278"/>
      <c r="M573" s="278"/>
      <c r="N573" s="278"/>
      <c r="O573" s="278"/>
      <c r="P573" s="278"/>
      <c r="Q573" s="278"/>
      <c r="R573" s="278"/>
      <c r="S573" s="279"/>
      <c r="T573" s="278"/>
      <c r="U573" s="279"/>
      <c r="V573" s="278"/>
      <c r="W573" s="278"/>
    </row>
    <row r="574" spans="1:23" ht="15.75" customHeight="1">
      <c r="A574" s="280"/>
      <c r="B574" s="278"/>
      <c r="C574" s="278"/>
      <c r="D574" s="278"/>
      <c r="E574" s="278"/>
      <c r="F574" s="278"/>
      <c r="G574" s="278"/>
      <c r="H574" s="278"/>
      <c r="I574" s="278"/>
      <c r="J574" s="278"/>
      <c r="K574" s="278"/>
      <c r="L574" s="278"/>
      <c r="M574" s="278"/>
      <c r="N574" s="278"/>
      <c r="O574" s="278"/>
      <c r="P574" s="278"/>
      <c r="Q574" s="278"/>
      <c r="R574" s="278"/>
      <c r="S574" s="279"/>
      <c r="T574" s="278"/>
      <c r="U574" s="279"/>
      <c r="V574" s="278"/>
      <c r="W574" s="278"/>
    </row>
    <row r="575" spans="1:23" ht="15.75" customHeight="1">
      <c r="A575" s="280"/>
      <c r="B575" s="278"/>
      <c r="C575" s="278"/>
      <c r="D575" s="278"/>
      <c r="E575" s="278"/>
      <c r="F575" s="278"/>
      <c r="G575" s="278"/>
      <c r="H575" s="278"/>
      <c r="I575" s="278"/>
      <c r="J575" s="278"/>
      <c r="K575" s="278"/>
      <c r="L575" s="278"/>
      <c r="M575" s="278"/>
      <c r="N575" s="278"/>
      <c r="O575" s="278"/>
      <c r="P575" s="278"/>
      <c r="Q575" s="278"/>
      <c r="R575" s="278"/>
      <c r="S575" s="279"/>
      <c r="T575" s="278"/>
      <c r="U575" s="279"/>
      <c r="V575" s="278"/>
      <c r="W575" s="278"/>
    </row>
    <row r="576" spans="1:23" ht="15.75" customHeight="1">
      <c r="A576" s="280"/>
      <c r="B576" s="278"/>
      <c r="C576" s="278"/>
      <c r="D576" s="278"/>
      <c r="E576" s="278"/>
      <c r="F576" s="278"/>
      <c r="G576" s="278"/>
      <c r="H576" s="278"/>
      <c r="I576" s="278"/>
      <c r="J576" s="278"/>
      <c r="K576" s="278"/>
      <c r="L576" s="278"/>
      <c r="M576" s="278"/>
      <c r="N576" s="278"/>
      <c r="O576" s="278"/>
      <c r="P576" s="278"/>
      <c r="Q576" s="278"/>
      <c r="R576" s="278"/>
      <c r="S576" s="279"/>
      <c r="T576" s="278"/>
      <c r="U576" s="279"/>
      <c r="V576" s="278"/>
      <c r="W576" s="278"/>
    </row>
    <row r="577" spans="1:23" ht="15.75" customHeight="1">
      <c r="A577" s="280"/>
      <c r="B577" s="278"/>
      <c r="C577" s="278"/>
      <c r="D577" s="278"/>
      <c r="E577" s="278"/>
      <c r="F577" s="278"/>
      <c r="G577" s="278"/>
      <c r="H577" s="278"/>
      <c r="I577" s="278"/>
      <c r="J577" s="278"/>
      <c r="K577" s="278"/>
      <c r="L577" s="278"/>
      <c r="M577" s="278"/>
      <c r="N577" s="278"/>
      <c r="O577" s="278"/>
      <c r="P577" s="278"/>
      <c r="Q577" s="278"/>
      <c r="R577" s="278"/>
      <c r="S577" s="279"/>
      <c r="T577" s="278"/>
      <c r="U577" s="279"/>
      <c r="V577" s="278"/>
      <c r="W577" s="278"/>
    </row>
    <row r="578" spans="1:23" ht="15.75" customHeight="1">
      <c r="A578" s="280"/>
      <c r="B578" s="278"/>
      <c r="C578" s="278"/>
      <c r="D578" s="278"/>
      <c r="E578" s="278"/>
      <c r="F578" s="278"/>
      <c r="G578" s="278"/>
      <c r="H578" s="278"/>
      <c r="I578" s="278"/>
      <c r="J578" s="278"/>
      <c r="K578" s="278"/>
      <c r="L578" s="278"/>
      <c r="M578" s="278"/>
      <c r="N578" s="278"/>
      <c r="O578" s="278"/>
      <c r="P578" s="278"/>
      <c r="Q578" s="278"/>
      <c r="R578" s="278"/>
      <c r="S578" s="279"/>
      <c r="T578" s="278"/>
      <c r="U578" s="279"/>
      <c r="V578" s="278"/>
      <c r="W578" s="278"/>
    </row>
    <row r="579" spans="1:23" ht="15.75" customHeight="1">
      <c r="A579" s="280"/>
      <c r="B579" s="278"/>
      <c r="C579" s="278"/>
      <c r="D579" s="278"/>
      <c r="E579" s="278"/>
      <c r="F579" s="278"/>
      <c r="G579" s="278"/>
      <c r="H579" s="278"/>
      <c r="I579" s="278"/>
      <c r="J579" s="278"/>
      <c r="K579" s="278"/>
      <c r="L579" s="278"/>
      <c r="M579" s="278"/>
      <c r="N579" s="278"/>
      <c r="O579" s="278"/>
      <c r="P579" s="278"/>
      <c r="Q579" s="278"/>
      <c r="R579" s="278"/>
      <c r="S579" s="279"/>
      <c r="T579" s="278"/>
      <c r="U579" s="279"/>
      <c r="V579" s="278"/>
      <c r="W579" s="278"/>
    </row>
    <row r="580" spans="1:23" ht="15.75" customHeight="1">
      <c r="A580" s="280"/>
      <c r="B580" s="278"/>
      <c r="C580" s="278"/>
      <c r="D580" s="278"/>
      <c r="E580" s="278"/>
      <c r="F580" s="278"/>
      <c r="G580" s="278"/>
      <c r="H580" s="278"/>
      <c r="I580" s="278"/>
      <c r="J580" s="278"/>
      <c r="K580" s="278"/>
      <c r="L580" s="278"/>
      <c r="M580" s="278"/>
      <c r="N580" s="278"/>
      <c r="O580" s="278"/>
      <c r="P580" s="278"/>
      <c r="Q580" s="278"/>
      <c r="R580" s="278"/>
      <c r="S580" s="279"/>
      <c r="T580" s="278"/>
      <c r="U580" s="279"/>
      <c r="V580" s="278"/>
      <c r="W580" s="278"/>
    </row>
    <row r="581" spans="1:23" ht="15.75" customHeight="1">
      <c r="A581" s="280"/>
      <c r="B581" s="278"/>
      <c r="C581" s="278"/>
      <c r="D581" s="278"/>
      <c r="E581" s="278"/>
      <c r="F581" s="278"/>
      <c r="G581" s="278"/>
      <c r="H581" s="278"/>
      <c r="I581" s="278"/>
      <c r="J581" s="278"/>
      <c r="K581" s="278"/>
      <c r="L581" s="278"/>
      <c r="M581" s="278"/>
      <c r="N581" s="278"/>
      <c r="O581" s="278"/>
      <c r="P581" s="278"/>
      <c r="Q581" s="278"/>
      <c r="R581" s="278"/>
      <c r="S581" s="279"/>
      <c r="T581" s="278"/>
      <c r="U581" s="279"/>
      <c r="V581" s="278"/>
      <c r="W581" s="278"/>
    </row>
    <row r="582" spans="1:23" ht="15.75" customHeight="1">
      <c r="A582" s="280"/>
      <c r="B582" s="278"/>
      <c r="C582" s="278"/>
      <c r="D582" s="278"/>
      <c r="E582" s="278"/>
      <c r="F582" s="278"/>
      <c r="G582" s="278"/>
      <c r="H582" s="278"/>
      <c r="I582" s="278"/>
      <c r="J582" s="278"/>
      <c r="K582" s="278"/>
      <c r="L582" s="278"/>
      <c r="M582" s="278"/>
      <c r="N582" s="278"/>
      <c r="O582" s="278"/>
      <c r="P582" s="278"/>
      <c r="Q582" s="278"/>
      <c r="R582" s="278"/>
      <c r="S582" s="279"/>
      <c r="T582" s="278"/>
      <c r="U582" s="279"/>
      <c r="V582" s="278"/>
      <c r="W582" s="278"/>
    </row>
    <row r="583" spans="1:23" ht="15.75" customHeight="1">
      <c r="A583" s="280"/>
      <c r="B583" s="278"/>
      <c r="C583" s="278"/>
      <c r="D583" s="278"/>
      <c r="E583" s="278"/>
      <c r="F583" s="278"/>
      <c r="G583" s="278"/>
      <c r="H583" s="278"/>
      <c r="I583" s="278"/>
      <c r="J583" s="278"/>
      <c r="K583" s="278"/>
      <c r="L583" s="278"/>
      <c r="M583" s="278"/>
      <c r="N583" s="278"/>
      <c r="O583" s="278"/>
      <c r="P583" s="278"/>
      <c r="Q583" s="278"/>
      <c r="R583" s="278"/>
      <c r="S583" s="279"/>
      <c r="T583" s="278"/>
      <c r="U583" s="279"/>
      <c r="V583" s="278"/>
      <c r="W583" s="278"/>
    </row>
    <row r="584" spans="1:23" ht="15.75" customHeight="1">
      <c r="A584" s="280"/>
      <c r="B584" s="278"/>
      <c r="C584" s="278"/>
      <c r="D584" s="278"/>
      <c r="E584" s="278"/>
      <c r="F584" s="278"/>
      <c r="G584" s="278"/>
      <c r="H584" s="278"/>
      <c r="I584" s="278"/>
      <c r="J584" s="278"/>
      <c r="K584" s="278"/>
      <c r="L584" s="278"/>
      <c r="M584" s="278"/>
      <c r="N584" s="278"/>
      <c r="O584" s="278"/>
      <c r="P584" s="278"/>
      <c r="Q584" s="278"/>
      <c r="R584" s="278"/>
      <c r="S584" s="279"/>
      <c r="T584" s="278"/>
      <c r="U584" s="279"/>
      <c r="V584" s="278"/>
      <c r="W584" s="278"/>
    </row>
    <row r="585" spans="1:23" ht="15.75" customHeight="1">
      <c r="A585" s="280"/>
      <c r="B585" s="278"/>
      <c r="C585" s="278"/>
      <c r="D585" s="278"/>
      <c r="E585" s="278"/>
      <c r="F585" s="278"/>
      <c r="G585" s="278"/>
      <c r="H585" s="278"/>
      <c r="I585" s="278"/>
      <c r="J585" s="278"/>
      <c r="K585" s="278"/>
      <c r="L585" s="278"/>
      <c r="M585" s="278"/>
      <c r="N585" s="278"/>
      <c r="O585" s="278"/>
      <c r="P585" s="278"/>
      <c r="Q585" s="278"/>
      <c r="R585" s="278"/>
      <c r="S585" s="279"/>
      <c r="T585" s="278"/>
      <c r="U585" s="279"/>
      <c r="V585" s="278"/>
      <c r="W585" s="278"/>
    </row>
    <row r="586" spans="1:23" ht="15.75" customHeight="1">
      <c r="A586" s="280"/>
      <c r="B586" s="278"/>
      <c r="C586" s="278"/>
      <c r="D586" s="278"/>
      <c r="E586" s="278"/>
      <c r="F586" s="278"/>
      <c r="G586" s="278"/>
      <c r="H586" s="278"/>
      <c r="I586" s="278"/>
      <c r="J586" s="278"/>
      <c r="K586" s="278"/>
      <c r="L586" s="278"/>
      <c r="M586" s="278"/>
      <c r="N586" s="278"/>
      <c r="O586" s="278"/>
      <c r="P586" s="278"/>
      <c r="Q586" s="278"/>
      <c r="R586" s="278"/>
      <c r="S586" s="279"/>
      <c r="T586" s="278"/>
      <c r="U586" s="279"/>
      <c r="V586" s="278"/>
      <c r="W586" s="278"/>
    </row>
    <row r="587" spans="1:23" ht="15.75" customHeight="1">
      <c r="A587" s="280"/>
      <c r="B587" s="278"/>
      <c r="C587" s="278"/>
      <c r="D587" s="278"/>
      <c r="E587" s="278"/>
      <c r="F587" s="278"/>
      <c r="G587" s="278"/>
      <c r="H587" s="278"/>
      <c r="I587" s="278"/>
      <c r="J587" s="278"/>
      <c r="K587" s="278"/>
      <c r="L587" s="278"/>
      <c r="M587" s="278"/>
      <c r="N587" s="278"/>
      <c r="O587" s="278"/>
      <c r="P587" s="278"/>
      <c r="Q587" s="278"/>
      <c r="R587" s="278"/>
      <c r="S587" s="279"/>
      <c r="T587" s="278"/>
      <c r="U587" s="279"/>
      <c r="V587" s="278"/>
      <c r="W587" s="278"/>
    </row>
    <row r="588" spans="1:23" ht="15.75" customHeight="1">
      <c r="A588" s="280"/>
      <c r="B588" s="278"/>
      <c r="C588" s="278"/>
      <c r="D588" s="278"/>
      <c r="E588" s="278"/>
      <c r="F588" s="278"/>
      <c r="G588" s="278"/>
      <c r="H588" s="278"/>
      <c r="I588" s="278"/>
      <c r="J588" s="278"/>
      <c r="K588" s="278"/>
      <c r="L588" s="278"/>
      <c r="M588" s="278"/>
      <c r="N588" s="278"/>
      <c r="O588" s="278"/>
      <c r="P588" s="278"/>
      <c r="Q588" s="278"/>
      <c r="R588" s="278"/>
      <c r="S588" s="279"/>
      <c r="T588" s="278"/>
      <c r="U588" s="279"/>
      <c r="V588" s="278"/>
      <c r="W588" s="278"/>
    </row>
    <row r="589" spans="1:23" ht="15.75" customHeight="1">
      <c r="A589" s="280"/>
      <c r="B589" s="278"/>
      <c r="C589" s="278"/>
      <c r="D589" s="278"/>
      <c r="E589" s="278"/>
      <c r="F589" s="278"/>
      <c r="G589" s="278"/>
      <c r="H589" s="278"/>
      <c r="I589" s="278"/>
      <c r="J589" s="278"/>
      <c r="K589" s="278"/>
      <c r="L589" s="278"/>
      <c r="M589" s="278"/>
      <c r="N589" s="278"/>
      <c r="O589" s="278"/>
      <c r="P589" s="278"/>
      <c r="Q589" s="278"/>
      <c r="R589" s="278"/>
      <c r="S589" s="279"/>
      <c r="T589" s="278"/>
      <c r="U589" s="279"/>
      <c r="V589" s="278"/>
      <c r="W589" s="278"/>
    </row>
    <row r="590" spans="1:23" ht="15.75" customHeight="1">
      <c r="A590" s="280"/>
      <c r="B590" s="278"/>
      <c r="C590" s="278"/>
      <c r="D590" s="278"/>
      <c r="E590" s="278"/>
      <c r="F590" s="278"/>
      <c r="G590" s="278"/>
      <c r="H590" s="278"/>
      <c r="I590" s="278"/>
      <c r="J590" s="278"/>
      <c r="K590" s="278"/>
      <c r="L590" s="278"/>
      <c r="M590" s="278"/>
      <c r="N590" s="278"/>
      <c r="O590" s="278"/>
      <c r="P590" s="278"/>
      <c r="Q590" s="278"/>
      <c r="R590" s="278"/>
      <c r="S590" s="279"/>
      <c r="T590" s="278"/>
      <c r="U590" s="279"/>
      <c r="V590" s="278"/>
      <c r="W590" s="278"/>
    </row>
    <row r="591" spans="1:23" ht="15.75" customHeight="1">
      <c r="A591" s="280"/>
      <c r="B591" s="278"/>
      <c r="C591" s="278"/>
      <c r="D591" s="278"/>
      <c r="E591" s="278"/>
      <c r="F591" s="278"/>
      <c r="G591" s="278"/>
      <c r="H591" s="278"/>
      <c r="I591" s="278"/>
      <c r="J591" s="278"/>
      <c r="K591" s="278"/>
      <c r="L591" s="278"/>
      <c r="M591" s="278"/>
      <c r="N591" s="278"/>
      <c r="O591" s="278"/>
      <c r="P591" s="278"/>
      <c r="Q591" s="278"/>
      <c r="R591" s="278"/>
      <c r="S591" s="279"/>
      <c r="T591" s="278"/>
      <c r="U591" s="279"/>
      <c r="V591" s="278"/>
      <c r="W591" s="278"/>
    </row>
    <row r="592" spans="1:23" ht="15.75" customHeight="1">
      <c r="A592" s="280"/>
      <c r="B592" s="278"/>
      <c r="C592" s="278"/>
      <c r="D592" s="278"/>
      <c r="E592" s="278"/>
      <c r="F592" s="278"/>
      <c r="G592" s="278"/>
      <c r="H592" s="278"/>
      <c r="I592" s="278"/>
      <c r="J592" s="278"/>
      <c r="K592" s="278"/>
      <c r="L592" s="278"/>
      <c r="M592" s="278"/>
      <c r="N592" s="278"/>
      <c r="O592" s="278"/>
      <c r="P592" s="278"/>
      <c r="Q592" s="278"/>
      <c r="R592" s="278"/>
      <c r="S592" s="279"/>
      <c r="T592" s="278"/>
      <c r="U592" s="279"/>
      <c r="V592" s="278"/>
      <c r="W592" s="278"/>
    </row>
    <row r="593" spans="1:23" ht="15.75" customHeight="1">
      <c r="A593" s="280"/>
      <c r="B593" s="278"/>
      <c r="C593" s="278"/>
      <c r="D593" s="278"/>
      <c r="E593" s="278"/>
      <c r="F593" s="278"/>
      <c r="G593" s="278"/>
      <c r="H593" s="278"/>
      <c r="I593" s="278"/>
      <c r="J593" s="278"/>
      <c r="K593" s="278"/>
      <c r="L593" s="278"/>
      <c r="M593" s="278"/>
      <c r="N593" s="278"/>
      <c r="O593" s="278"/>
      <c r="P593" s="278"/>
      <c r="Q593" s="278"/>
      <c r="R593" s="278"/>
      <c r="S593" s="279"/>
      <c r="T593" s="278"/>
      <c r="U593" s="279"/>
      <c r="V593" s="278"/>
      <c r="W593" s="278"/>
    </row>
    <row r="594" spans="1:23" ht="15.75" customHeight="1">
      <c r="A594" s="280"/>
      <c r="B594" s="278"/>
      <c r="C594" s="278"/>
      <c r="D594" s="278"/>
      <c r="E594" s="278"/>
      <c r="F594" s="278"/>
      <c r="G594" s="278"/>
      <c r="H594" s="278"/>
      <c r="I594" s="278"/>
      <c r="J594" s="278"/>
      <c r="K594" s="278"/>
      <c r="L594" s="278"/>
      <c r="M594" s="278"/>
      <c r="N594" s="278"/>
      <c r="O594" s="278"/>
      <c r="P594" s="278"/>
      <c r="Q594" s="278"/>
      <c r="R594" s="278"/>
      <c r="S594" s="279"/>
      <c r="T594" s="278"/>
      <c r="U594" s="279"/>
      <c r="V594" s="278"/>
      <c r="W594" s="278"/>
    </row>
    <row r="595" spans="1:23" ht="15.75" customHeight="1">
      <c r="A595" s="280"/>
      <c r="B595" s="278"/>
      <c r="C595" s="278"/>
      <c r="D595" s="278"/>
      <c r="E595" s="278"/>
      <c r="F595" s="278"/>
      <c r="G595" s="278"/>
      <c r="H595" s="278"/>
      <c r="I595" s="278"/>
      <c r="J595" s="278"/>
      <c r="K595" s="278"/>
      <c r="L595" s="278"/>
      <c r="M595" s="278"/>
      <c r="N595" s="278"/>
      <c r="O595" s="278"/>
      <c r="P595" s="278"/>
      <c r="Q595" s="278"/>
      <c r="R595" s="278"/>
      <c r="S595" s="279"/>
      <c r="T595" s="278"/>
      <c r="U595" s="279"/>
      <c r="V595" s="278"/>
      <c r="W595" s="278"/>
    </row>
    <row r="596" spans="1:23" ht="15.75" customHeight="1">
      <c r="A596" s="280"/>
      <c r="B596" s="278"/>
      <c r="C596" s="278"/>
      <c r="D596" s="278"/>
      <c r="E596" s="278"/>
      <c r="F596" s="278"/>
      <c r="G596" s="278"/>
      <c r="H596" s="278"/>
      <c r="I596" s="278"/>
      <c r="J596" s="278"/>
      <c r="K596" s="278"/>
      <c r="L596" s="278"/>
      <c r="M596" s="278"/>
      <c r="N596" s="278"/>
      <c r="O596" s="278"/>
      <c r="P596" s="278"/>
      <c r="Q596" s="278"/>
      <c r="R596" s="278"/>
      <c r="S596" s="279"/>
      <c r="T596" s="278"/>
      <c r="U596" s="279"/>
      <c r="V596" s="278"/>
      <c r="W596" s="278"/>
    </row>
    <row r="597" spans="1:23" ht="15.75" customHeight="1">
      <c r="A597" s="280"/>
      <c r="B597" s="278"/>
      <c r="C597" s="278"/>
      <c r="D597" s="278"/>
      <c r="E597" s="278"/>
      <c r="F597" s="278"/>
      <c r="G597" s="278"/>
      <c r="H597" s="278"/>
      <c r="I597" s="278"/>
      <c r="J597" s="278"/>
      <c r="K597" s="278"/>
      <c r="L597" s="278"/>
      <c r="M597" s="278"/>
      <c r="N597" s="278"/>
      <c r="O597" s="278"/>
      <c r="P597" s="278"/>
      <c r="Q597" s="278"/>
      <c r="R597" s="278"/>
      <c r="S597" s="279"/>
      <c r="T597" s="278"/>
      <c r="U597" s="279"/>
      <c r="V597" s="278"/>
      <c r="W597" s="278"/>
    </row>
    <row r="598" spans="1:23" ht="15.75" customHeight="1">
      <c r="A598" s="280"/>
      <c r="B598" s="278"/>
      <c r="C598" s="278"/>
      <c r="D598" s="278"/>
      <c r="E598" s="278"/>
      <c r="F598" s="278"/>
      <c r="G598" s="278"/>
      <c r="H598" s="278"/>
      <c r="I598" s="278"/>
      <c r="J598" s="278"/>
      <c r="K598" s="278"/>
      <c r="L598" s="278"/>
      <c r="M598" s="278"/>
      <c r="N598" s="278"/>
      <c r="O598" s="278"/>
      <c r="P598" s="278"/>
      <c r="Q598" s="278"/>
      <c r="R598" s="278"/>
      <c r="S598" s="279"/>
      <c r="T598" s="278"/>
      <c r="U598" s="279"/>
      <c r="V598" s="278"/>
      <c r="W598" s="278"/>
    </row>
    <row r="599" spans="1:23" ht="15.75" customHeight="1">
      <c r="A599" s="280"/>
      <c r="B599" s="278"/>
      <c r="C599" s="278"/>
      <c r="D599" s="278"/>
      <c r="E599" s="278"/>
      <c r="F599" s="278"/>
      <c r="G599" s="278"/>
      <c r="H599" s="278"/>
      <c r="I599" s="278"/>
      <c r="J599" s="278"/>
      <c r="K599" s="278"/>
      <c r="L599" s="278"/>
      <c r="M599" s="278"/>
      <c r="N599" s="278"/>
      <c r="O599" s="278"/>
      <c r="P599" s="278"/>
      <c r="Q599" s="278"/>
      <c r="R599" s="278"/>
      <c r="S599" s="279"/>
      <c r="T599" s="278"/>
      <c r="U599" s="279"/>
      <c r="V599" s="278"/>
      <c r="W599" s="278"/>
    </row>
    <row r="600" spans="1:23" ht="15.75" customHeight="1">
      <c r="A600" s="280"/>
      <c r="B600" s="278"/>
      <c r="C600" s="278"/>
      <c r="D600" s="278"/>
      <c r="E600" s="278"/>
      <c r="F600" s="278"/>
      <c r="G600" s="278"/>
      <c r="H600" s="278"/>
      <c r="I600" s="278"/>
      <c r="J600" s="278"/>
      <c r="K600" s="278"/>
      <c r="L600" s="278"/>
      <c r="M600" s="278"/>
      <c r="N600" s="278"/>
      <c r="O600" s="278"/>
      <c r="P600" s="278"/>
      <c r="Q600" s="278"/>
      <c r="R600" s="278"/>
      <c r="S600" s="279"/>
      <c r="T600" s="278"/>
      <c r="U600" s="279"/>
      <c r="V600" s="278"/>
      <c r="W600" s="278"/>
    </row>
    <row r="601" spans="1:23" ht="15.75" customHeight="1">
      <c r="A601" s="280"/>
      <c r="B601" s="278"/>
      <c r="C601" s="278"/>
      <c r="D601" s="278"/>
      <c r="E601" s="278"/>
      <c r="F601" s="278"/>
      <c r="G601" s="278"/>
      <c r="H601" s="278"/>
      <c r="I601" s="278"/>
      <c r="J601" s="278"/>
      <c r="K601" s="278"/>
      <c r="L601" s="278"/>
      <c r="M601" s="278"/>
      <c r="N601" s="278"/>
      <c r="O601" s="278"/>
      <c r="P601" s="278"/>
      <c r="Q601" s="278"/>
      <c r="R601" s="278"/>
      <c r="S601" s="279"/>
      <c r="T601" s="278"/>
      <c r="U601" s="279"/>
      <c r="V601" s="278"/>
      <c r="W601" s="278"/>
    </row>
    <row r="602" spans="1:23" ht="15.75" customHeight="1">
      <c r="A602" s="280"/>
      <c r="B602" s="278"/>
      <c r="C602" s="278"/>
      <c r="D602" s="278"/>
      <c r="E602" s="278"/>
      <c r="F602" s="278"/>
      <c r="G602" s="278"/>
      <c r="H602" s="278"/>
      <c r="I602" s="278"/>
      <c r="J602" s="278"/>
      <c r="K602" s="278"/>
      <c r="L602" s="278"/>
      <c r="M602" s="278"/>
      <c r="N602" s="278"/>
      <c r="O602" s="278"/>
      <c r="P602" s="278"/>
      <c r="Q602" s="278"/>
      <c r="R602" s="278"/>
      <c r="S602" s="279"/>
      <c r="T602" s="278"/>
      <c r="U602" s="279"/>
      <c r="V602" s="278"/>
      <c r="W602" s="278"/>
    </row>
    <row r="603" spans="1:23" ht="15.75" customHeight="1">
      <c r="A603" s="280"/>
      <c r="B603" s="278"/>
      <c r="C603" s="278"/>
      <c r="D603" s="278"/>
      <c r="E603" s="278"/>
      <c r="F603" s="278"/>
      <c r="G603" s="278"/>
      <c r="H603" s="278"/>
      <c r="I603" s="278"/>
      <c r="J603" s="278"/>
      <c r="K603" s="278"/>
      <c r="L603" s="278"/>
      <c r="M603" s="278"/>
      <c r="N603" s="278"/>
      <c r="O603" s="278"/>
      <c r="P603" s="278"/>
      <c r="Q603" s="278"/>
      <c r="R603" s="278"/>
      <c r="S603" s="279"/>
      <c r="T603" s="278"/>
      <c r="U603" s="279"/>
      <c r="V603" s="278"/>
      <c r="W603" s="278"/>
    </row>
    <row r="604" spans="1:23" ht="15.75" customHeight="1">
      <c r="A604" s="280"/>
      <c r="B604" s="278"/>
      <c r="C604" s="278"/>
      <c r="D604" s="278"/>
      <c r="E604" s="278"/>
      <c r="F604" s="278"/>
      <c r="G604" s="278"/>
      <c r="H604" s="278"/>
      <c r="I604" s="278"/>
      <c r="J604" s="278"/>
      <c r="K604" s="278"/>
      <c r="L604" s="278"/>
      <c r="M604" s="278"/>
      <c r="N604" s="278"/>
      <c r="O604" s="278"/>
      <c r="P604" s="278"/>
      <c r="Q604" s="278"/>
      <c r="R604" s="278"/>
      <c r="S604" s="279"/>
      <c r="T604" s="278"/>
      <c r="U604" s="279"/>
      <c r="V604" s="278"/>
      <c r="W604" s="278"/>
    </row>
    <row r="605" spans="1:23" ht="15.75" customHeight="1">
      <c r="A605" s="280"/>
      <c r="B605" s="278"/>
      <c r="C605" s="278"/>
      <c r="D605" s="278"/>
      <c r="E605" s="278"/>
      <c r="F605" s="278"/>
      <c r="G605" s="278"/>
      <c r="H605" s="278"/>
      <c r="I605" s="278"/>
      <c r="J605" s="278"/>
      <c r="K605" s="278"/>
      <c r="L605" s="278"/>
      <c r="M605" s="278"/>
      <c r="N605" s="278"/>
      <c r="O605" s="278"/>
      <c r="P605" s="278"/>
      <c r="Q605" s="278"/>
      <c r="R605" s="278"/>
      <c r="S605" s="279"/>
      <c r="T605" s="278"/>
      <c r="U605" s="279"/>
      <c r="V605" s="278"/>
      <c r="W605" s="278"/>
    </row>
    <row r="606" spans="1:23" ht="15.75" customHeight="1">
      <c r="A606" s="280"/>
      <c r="B606" s="278"/>
      <c r="C606" s="278"/>
      <c r="D606" s="278"/>
      <c r="E606" s="278"/>
      <c r="F606" s="278"/>
      <c r="G606" s="278"/>
      <c r="H606" s="278"/>
      <c r="I606" s="278"/>
      <c r="J606" s="278"/>
      <c r="K606" s="278"/>
      <c r="L606" s="278"/>
      <c r="M606" s="278"/>
      <c r="N606" s="278"/>
      <c r="O606" s="278"/>
      <c r="P606" s="278"/>
      <c r="Q606" s="278"/>
      <c r="R606" s="278"/>
      <c r="S606" s="279"/>
      <c r="T606" s="278"/>
      <c r="U606" s="279"/>
      <c r="V606" s="278"/>
      <c r="W606" s="278"/>
    </row>
    <row r="607" spans="1:23" ht="15.75" customHeight="1">
      <c r="A607" s="280"/>
      <c r="B607" s="278"/>
      <c r="C607" s="278"/>
      <c r="D607" s="278"/>
      <c r="E607" s="278"/>
      <c r="F607" s="278"/>
      <c r="G607" s="278"/>
      <c r="H607" s="278"/>
      <c r="I607" s="278"/>
      <c r="J607" s="278"/>
      <c r="K607" s="278"/>
      <c r="L607" s="278"/>
      <c r="M607" s="278"/>
      <c r="N607" s="278"/>
      <c r="O607" s="278"/>
      <c r="P607" s="278"/>
      <c r="Q607" s="278"/>
      <c r="R607" s="278"/>
      <c r="S607" s="279"/>
      <c r="T607" s="278"/>
      <c r="U607" s="279"/>
      <c r="V607" s="278"/>
      <c r="W607" s="278"/>
    </row>
    <row r="608" spans="1:23" ht="15.75" customHeight="1">
      <c r="A608" s="280"/>
      <c r="B608" s="278"/>
      <c r="C608" s="278"/>
      <c r="D608" s="278"/>
      <c r="E608" s="278"/>
      <c r="F608" s="278"/>
      <c r="G608" s="278"/>
      <c r="H608" s="278"/>
      <c r="I608" s="278"/>
      <c r="J608" s="278"/>
      <c r="K608" s="278"/>
      <c r="L608" s="278"/>
      <c r="M608" s="278"/>
      <c r="N608" s="278"/>
      <c r="O608" s="278"/>
      <c r="P608" s="278"/>
      <c r="Q608" s="278"/>
      <c r="R608" s="278"/>
      <c r="S608" s="279"/>
      <c r="T608" s="278"/>
      <c r="U608" s="279"/>
      <c r="V608" s="278"/>
      <c r="W608" s="278"/>
    </row>
    <row r="609" spans="1:23" ht="15.75" customHeight="1">
      <c r="A609" s="280"/>
      <c r="B609" s="278"/>
      <c r="C609" s="278"/>
      <c r="D609" s="278"/>
      <c r="E609" s="278"/>
      <c r="F609" s="278"/>
      <c r="G609" s="278"/>
      <c r="H609" s="278"/>
      <c r="I609" s="278"/>
      <c r="J609" s="278"/>
      <c r="K609" s="278"/>
      <c r="L609" s="278"/>
      <c r="M609" s="278"/>
      <c r="N609" s="278"/>
      <c r="O609" s="278"/>
      <c r="P609" s="278"/>
      <c r="Q609" s="278"/>
      <c r="R609" s="278"/>
      <c r="S609" s="279"/>
      <c r="T609" s="278"/>
      <c r="U609" s="279"/>
      <c r="V609" s="278"/>
      <c r="W609" s="278"/>
    </row>
    <row r="610" spans="1:23" ht="15.75" customHeight="1">
      <c r="A610" s="280"/>
      <c r="B610" s="278"/>
      <c r="C610" s="278"/>
      <c r="D610" s="278"/>
      <c r="E610" s="278"/>
      <c r="F610" s="278"/>
      <c r="G610" s="278"/>
      <c r="H610" s="278"/>
      <c r="I610" s="278"/>
      <c r="J610" s="278"/>
      <c r="K610" s="278"/>
      <c r="L610" s="278"/>
      <c r="M610" s="278"/>
      <c r="N610" s="278"/>
      <c r="O610" s="278"/>
      <c r="P610" s="278"/>
      <c r="Q610" s="278"/>
      <c r="R610" s="278"/>
      <c r="S610" s="279"/>
      <c r="T610" s="278"/>
      <c r="U610" s="279"/>
      <c r="V610" s="278"/>
      <c r="W610" s="278"/>
    </row>
    <row r="611" spans="1:23" ht="15.75" customHeight="1">
      <c r="A611" s="280"/>
      <c r="B611" s="278"/>
      <c r="C611" s="278"/>
      <c r="D611" s="278"/>
      <c r="E611" s="278"/>
      <c r="F611" s="278"/>
      <c r="G611" s="278"/>
      <c r="H611" s="278"/>
      <c r="I611" s="278"/>
      <c r="J611" s="278"/>
      <c r="K611" s="278"/>
      <c r="L611" s="278"/>
      <c r="M611" s="278"/>
      <c r="N611" s="278"/>
      <c r="O611" s="278"/>
      <c r="P611" s="278"/>
      <c r="Q611" s="278"/>
      <c r="R611" s="278"/>
      <c r="S611" s="279"/>
      <c r="T611" s="278"/>
      <c r="U611" s="279"/>
      <c r="V611" s="278"/>
      <c r="W611" s="278"/>
    </row>
    <row r="612" spans="1:23" ht="15.75" customHeight="1">
      <c r="A612" s="280"/>
      <c r="B612" s="278"/>
      <c r="C612" s="278"/>
      <c r="D612" s="278"/>
      <c r="E612" s="278"/>
      <c r="F612" s="278"/>
      <c r="G612" s="278"/>
      <c r="H612" s="278"/>
      <c r="I612" s="278"/>
      <c r="J612" s="278"/>
      <c r="K612" s="278"/>
      <c r="L612" s="278"/>
      <c r="M612" s="278"/>
      <c r="N612" s="278"/>
      <c r="O612" s="278"/>
      <c r="P612" s="278"/>
      <c r="Q612" s="278"/>
      <c r="R612" s="278"/>
      <c r="S612" s="279"/>
      <c r="T612" s="278"/>
      <c r="U612" s="279"/>
      <c r="V612" s="278"/>
      <c r="W612" s="278"/>
    </row>
    <row r="613" spans="1:23" ht="15.75" customHeight="1">
      <c r="A613" s="280"/>
      <c r="B613" s="278"/>
      <c r="C613" s="278"/>
      <c r="D613" s="278"/>
      <c r="E613" s="278"/>
      <c r="F613" s="278"/>
      <c r="G613" s="278"/>
      <c r="H613" s="278"/>
      <c r="I613" s="278"/>
      <c r="J613" s="278"/>
      <c r="K613" s="278"/>
      <c r="L613" s="278"/>
      <c r="M613" s="278"/>
      <c r="N613" s="278"/>
      <c r="O613" s="278"/>
      <c r="P613" s="278"/>
      <c r="Q613" s="278"/>
      <c r="R613" s="278"/>
      <c r="S613" s="279"/>
      <c r="T613" s="278"/>
      <c r="U613" s="279"/>
      <c r="V613" s="278"/>
      <c r="W613" s="278"/>
    </row>
    <row r="614" spans="1:23" ht="15.75" customHeight="1">
      <c r="A614" s="280"/>
      <c r="B614" s="278"/>
      <c r="C614" s="278"/>
      <c r="D614" s="278"/>
      <c r="E614" s="278"/>
      <c r="F614" s="278"/>
      <c r="G614" s="278"/>
      <c r="H614" s="278"/>
      <c r="I614" s="278"/>
      <c r="J614" s="278"/>
      <c r="K614" s="278"/>
      <c r="L614" s="278"/>
      <c r="M614" s="278"/>
      <c r="N614" s="278"/>
      <c r="O614" s="278"/>
      <c r="P614" s="278"/>
      <c r="Q614" s="278"/>
      <c r="R614" s="278"/>
      <c r="S614" s="279"/>
      <c r="T614" s="278"/>
      <c r="U614" s="279"/>
      <c r="V614" s="278"/>
      <c r="W614" s="278"/>
    </row>
    <row r="615" spans="1:23" ht="15.75" customHeight="1">
      <c r="A615" s="280"/>
      <c r="B615" s="278"/>
      <c r="C615" s="278"/>
      <c r="D615" s="278"/>
      <c r="E615" s="278"/>
      <c r="F615" s="278"/>
      <c r="G615" s="278"/>
      <c r="H615" s="278"/>
      <c r="I615" s="278"/>
      <c r="J615" s="278"/>
      <c r="K615" s="278"/>
      <c r="L615" s="278"/>
      <c r="M615" s="278"/>
      <c r="N615" s="278"/>
      <c r="O615" s="278"/>
      <c r="P615" s="278"/>
      <c r="Q615" s="278"/>
      <c r="R615" s="278"/>
      <c r="S615" s="279"/>
      <c r="T615" s="278"/>
      <c r="U615" s="279"/>
      <c r="V615" s="278"/>
      <c r="W615" s="278"/>
    </row>
    <row r="616" spans="1:23" ht="15.75" customHeight="1">
      <c r="A616" s="280"/>
      <c r="B616" s="278"/>
      <c r="C616" s="278"/>
      <c r="D616" s="278"/>
      <c r="E616" s="278"/>
      <c r="F616" s="278"/>
      <c r="G616" s="278"/>
      <c r="H616" s="278"/>
      <c r="I616" s="278"/>
      <c r="J616" s="278"/>
      <c r="K616" s="278"/>
      <c r="L616" s="278"/>
      <c r="M616" s="278"/>
      <c r="N616" s="278"/>
      <c r="O616" s="278"/>
      <c r="P616" s="278"/>
      <c r="Q616" s="278"/>
      <c r="R616" s="278"/>
      <c r="S616" s="279"/>
      <c r="T616" s="278"/>
      <c r="U616" s="279"/>
      <c r="V616" s="278"/>
      <c r="W616" s="278"/>
    </row>
    <row r="617" spans="1:23" ht="15.75" customHeight="1">
      <c r="A617" s="280"/>
      <c r="B617" s="278"/>
      <c r="C617" s="278"/>
      <c r="D617" s="278"/>
      <c r="E617" s="278"/>
      <c r="F617" s="278"/>
      <c r="G617" s="278"/>
      <c r="H617" s="278"/>
      <c r="I617" s="278"/>
      <c r="J617" s="278"/>
      <c r="K617" s="278"/>
      <c r="L617" s="278"/>
      <c r="M617" s="278"/>
      <c r="N617" s="278"/>
      <c r="O617" s="278"/>
      <c r="P617" s="278"/>
      <c r="Q617" s="278"/>
      <c r="R617" s="278"/>
      <c r="S617" s="279"/>
      <c r="T617" s="278"/>
      <c r="U617" s="279"/>
      <c r="V617" s="278"/>
      <c r="W617" s="278"/>
    </row>
    <row r="618" spans="1:23" ht="15.75" customHeight="1">
      <c r="A618" s="280"/>
      <c r="B618" s="278"/>
      <c r="C618" s="278"/>
      <c r="D618" s="278"/>
      <c r="E618" s="278"/>
      <c r="F618" s="278"/>
      <c r="G618" s="278"/>
      <c r="H618" s="278"/>
      <c r="I618" s="278"/>
      <c r="J618" s="278"/>
      <c r="K618" s="278"/>
      <c r="L618" s="278"/>
      <c r="M618" s="278"/>
      <c r="N618" s="278"/>
      <c r="O618" s="278"/>
      <c r="P618" s="278"/>
      <c r="Q618" s="278"/>
      <c r="R618" s="278"/>
      <c r="S618" s="279"/>
      <c r="T618" s="278"/>
      <c r="U618" s="279"/>
      <c r="V618" s="278"/>
      <c r="W618" s="278"/>
    </row>
    <row r="619" spans="1:23" ht="15.75" customHeight="1">
      <c r="A619" s="280"/>
      <c r="B619" s="278"/>
      <c r="C619" s="278"/>
      <c r="D619" s="278"/>
      <c r="E619" s="278"/>
      <c r="F619" s="278"/>
      <c r="G619" s="278"/>
      <c r="H619" s="278"/>
      <c r="I619" s="278"/>
      <c r="J619" s="278"/>
      <c r="K619" s="278"/>
      <c r="L619" s="278"/>
      <c r="M619" s="278"/>
      <c r="N619" s="278"/>
      <c r="O619" s="278"/>
      <c r="P619" s="278"/>
      <c r="Q619" s="278"/>
      <c r="R619" s="278"/>
      <c r="S619" s="279"/>
      <c r="T619" s="278"/>
      <c r="U619" s="279"/>
      <c r="V619" s="278"/>
      <c r="W619" s="278"/>
    </row>
    <row r="620" spans="1:23" ht="15.75" customHeight="1">
      <c r="A620" s="280"/>
      <c r="B620" s="278"/>
      <c r="C620" s="278"/>
      <c r="D620" s="278"/>
      <c r="E620" s="278"/>
      <c r="F620" s="278"/>
      <c r="G620" s="278"/>
      <c r="H620" s="278"/>
      <c r="I620" s="278"/>
      <c r="J620" s="278"/>
      <c r="K620" s="278"/>
      <c r="L620" s="278"/>
      <c r="M620" s="278"/>
      <c r="N620" s="278"/>
      <c r="O620" s="278"/>
      <c r="P620" s="278"/>
      <c r="Q620" s="278"/>
      <c r="R620" s="278"/>
      <c r="S620" s="279"/>
      <c r="T620" s="278"/>
      <c r="U620" s="279"/>
      <c r="V620" s="278"/>
      <c r="W620" s="278"/>
    </row>
    <row r="621" spans="1:23" ht="15.75" customHeight="1">
      <c r="A621" s="280"/>
      <c r="B621" s="278"/>
      <c r="C621" s="278"/>
      <c r="D621" s="278"/>
      <c r="E621" s="278"/>
      <c r="F621" s="278"/>
      <c r="G621" s="278"/>
      <c r="H621" s="278"/>
      <c r="I621" s="278"/>
      <c r="J621" s="278"/>
      <c r="K621" s="278"/>
      <c r="L621" s="278"/>
      <c r="M621" s="278"/>
      <c r="N621" s="278"/>
      <c r="O621" s="278"/>
      <c r="P621" s="278"/>
      <c r="Q621" s="278"/>
      <c r="R621" s="278"/>
      <c r="S621" s="279"/>
      <c r="T621" s="278"/>
      <c r="U621" s="279"/>
      <c r="V621" s="278"/>
      <c r="W621" s="278"/>
    </row>
    <row r="622" spans="1:23" ht="15.75" customHeight="1">
      <c r="A622" s="280"/>
      <c r="B622" s="278"/>
      <c r="C622" s="278"/>
      <c r="D622" s="278"/>
      <c r="E622" s="278"/>
      <c r="F622" s="278"/>
      <c r="G622" s="278"/>
      <c r="H622" s="278"/>
      <c r="I622" s="278"/>
      <c r="J622" s="278"/>
      <c r="K622" s="278"/>
      <c r="L622" s="278"/>
      <c r="M622" s="278"/>
      <c r="N622" s="278"/>
      <c r="O622" s="278"/>
      <c r="P622" s="278"/>
      <c r="Q622" s="278"/>
      <c r="R622" s="278"/>
      <c r="S622" s="279"/>
      <c r="T622" s="278"/>
      <c r="U622" s="279"/>
      <c r="V622" s="278"/>
      <c r="W622" s="278"/>
    </row>
    <row r="623" spans="1:23" ht="15.75" customHeight="1">
      <c r="A623" s="280"/>
      <c r="B623" s="278"/>
      <c r="C623" s="278"/>
      <c r="D623" s="278"/>
      <c r="E623" s="278"/>
      <c r="F623" s="278"/>
      <c r="G623" s="278"/>
      <c r="H623" s="278"/>
      <c r="I623" s="278"/>
      <c r="J623" s="278"/>
      <c r="K623" s="278"/>
      <c r="L623" s="278"/>
      <c r="M623" s="278"/>
      <c r="N623" s="278"/>
      <c r="O623" s="278"/>
      <c r="P623" s="278"/>
      <c r="Q623" s="278"/>
      <c r="R623" s="278"/>
      <c r="S623" s="279"/>
      <c r="T623" s="278"/>
      <c r="U623" s="279"/>
      <c r="V623" s="278"/>
      <c r="W623" s="278"/>
    </row>
    <row r="624" spans="1:23" ht="15.75" customHeight="1">
      <c r="A624" s="280"/>
      <c r="B624" s="278"/>
      <c r="C624" s="278"/>
      <c r="D624" s="278"/>
      <c r="E624" s="278"/>
      <c r="F624" s="278"/>
      <c r="G624" s="278"/>
      <c r="H624" s="278"/>
      <c r="I624" s="278"/>
      <c r="J624" s="278"/>
      <c r="K624" s="278"/>
      <c r="L624" s="278"/>
      <c r="M624" s="278"/>
      <c r="N624" s="278"/>
      <c r="O624" s="278"/>
      <c r="P624" s="278"/>
      <c r="Q624" s="278"/>
      <c r="R624" s="278"/>
      <c r="S624" s="279"/>
      <c r="T624" s="278"/>
      <c r="U624" s="279"/>
      <c r="V624" s="278"/>
      <c r="W624" s="278"/>
    </row>
    <row r="625" spans="1:23" ht="15.75" customHeight="1">
      <c r="A625" s="280"/>
      <c r="B625" s="278"/>
      <c r="C625" s="278"/>
      <c r="D625" s="278"/>
      <c r="E625" s="278"/>
      <c r="F625" s="278"/>
      <c r="G625" s="278"/>
      <c r="H625" s="278"/>
      <c r="I625" s="278"/>
      <c r="J625" s="278"/>
      <c r="K625" s="278"/>
      <c r="L625" s="278"/>
      <c r="M625" s="278"/>
      <c r="N625" s="278"/>
      <c r="O625" s="278"/>
      <c r="P625" s="278"/>
      <c r="Q625" s="278"/>
      <c r="R625" s="278"/>
      <c r="S625" s="279"/>
      <c r="T625" s="278"/>
      <c r="U625" s="279"/>
      <c r="V625" s="278"/>
      <c r="W625" s="278"/>
    </row>
    <row r="626" spans="1:23" ht="15.75" customHeight="1">
      <c r="A626" s="280"/>
      <c r="B626" s="278"/>
      <c r="C626" s="278"/>
      <c r="D626" s="278"/>
      <c r="E626" s="278"/>
      <c r="F626" s="278"/>
      <c r="G626" s="278"/>
      <c r="H626" s="278"/>
      <c r="I626" s="278"/>
      <c r="J626" s="278"/>
      <c r="K626" s="278"/>
      <c r="L626" s="278"/>
      <c r="M626" s="278"/>
      <c r="N626" s="278"/>
      <c r="O626" s="278"/>
      <c r="P626" s="278"/>
      <c r="Q626" s="278"/>
      <c r="R626" s="278"/>
      <c r="S626" s="279"/>
      <c r="T626" s="278"/>
      <c r="U626" s="279"/>
      <c r="V626" s="278"/>
      <c r="W626" s="278"/>
    </row>
    <row r="627" spans="1:23" ht="15.75" customHeight="1">
      <c r="A627" s="280"/>
      <c r="B627" s="278"/>
      <c r="C627" s="278"/>
      <c r="D627" s="278"/>
      <c r="E627" s="278"/>
      <c r="F627" s="278"/>
      <c r="G627" s="278"/>
      <c r="H627" s="278"/>
      <c r="I627" s="278"/>
      <c r="J627" s="278"/>
      <c r="K627" s="278"/>
      <c r="L627" s="278"/>
      <c r="M627" s="278"/>
      <c r="N627" s="278"/>
      <c r="O627" s="278"/>
      <c r="P627" s="278"/>
      <c r="Q627" s="278"/>
      <c r="R627" s="278"/>
      <c r="S627" s="279"/>
      <c r="T627" s="278"/>
      <c r="U627" s="279"/>
      <c r="V627" s="278"/>
      <c r="W627" s="278"/>
    </row>
    <row r="628" spans="1:23" ht="15.75" customHeight="1">
      <c r="A628" s="280"/>
      <c r="B628" s="278"/>
      <c r="C628" s="278"/>
      <c r="D628" s="278"/>
      <c r="E628" s="278"/>
      <c r="F628" s="278"/>
      <c r="G628" s="278"/>
      <c r="H628" s="278"/>
      <c r="I628" s="278"/>
      <c r="J628" s="278"/>
      <c r="K628" s="278"/>
      <c r="L628" s="278"/>
      <c r="M628" s="278"/>
      <c r="N628" s="278"/>
      <c r="O628" s="278"/>
      <c r="P628" s="278"/>
      <c r="Q628" s="278"/>
      <c r="R628" s="278"/>
      <c r="S628" s="279"/>
      <c r="T628" s="278"/>
      <c r="U628" s="279"/>
      <c r="V628" s="278"/>
      <c r="W628" s="278"/>
    </row>
    <row r="629" spans="1:23" ht="15.75" customHeight="1">
      <c r="A629" s="280"/>
      <c r="B629" s="278"/>
      <c r="C629" s="278"/>
      <c r="D629" s="278"/>
      <c r="E629" s="278"/>
      <c r="F629" s="278"/>
      <c r="G629" s="278"/>
      <c r="H629" s="278"/>
      <c r="I629" s="278"/>
      <c r="J629" s="278"/>
      <c r="K629" s="278"/>
      <c r="L629" s="278"/>
      <c r="M629" s="278"/>
      <c r="N629" s="278"/>
      <c r="O629" s="278"/>
      <c r="P629" s="278"/>
      <c r="Q629" s="278"/>
      <c r="R629" s="278"/>
      <c r="S629" s="279"/>
      <c r="T629" s="278"/>
      <c r="U629" s="279"/>
      <c r="V629" s="278"/>
      <c r="W629" s="278"/>
    </row>
    <row r="630" spans="1:23" ht="15.75" customHeight="1">
      <c r="A630" s="280"/>
      <c r="B630" s="278"/>
      <c r="C630" s="278"/>
      <c r="D630" s="278"/>
      <c r="E630" s="278"/>
      <c r="F630" s="278"/>
      <c r="G630" s="278"/>
      <c r="H630" s="278"/>
      <c r="I630" s="278"/>
      <c r="J630" s="278"/>
      <c r="K630" s="278"/>
      <c r="L630" s="278"/>
      <c r="M630" s="278"/>
      <c r="N630" s="278"/>
      <c r="O630" s="278"/>
      <c r="P630" s="278"/>
      <c r="Q630" s="278"/>
      <c r="R630" s="278"/>
      <c r="S630" s="279"/>
      <c r="T630" s="278"/>
      <c r="U630" s="279"/>
      <c r="V630" s="278"/>
      <c r="W630" s="278"/>
    </row>
    <row r="631" spans="1:23" ht="15.75" customHeight="1">
      <c r="A631" s="280"/>
      <c r="B631" s="278"/>
      <c r="C631" s="278"/>
      <c r="D631" s="278"/>
      <c r="E631" s="278"/>
      <c r="F631" s="278"/>
      <c r="G631" s="278"/>
      <c r="H631" s="278"/>
      <c r="I631" s="278"/>
      <c r="J631" s="278"/>
      <c r="K631" s="278"/>
      <c r="L631" s="278"/>
      <c r="M631" s="278"/>
      <c r="N631" s="278"/>
      <c r="O631" s="278"/>
      <c r="P631" s="278"/>
      <c r="Q631" s="278"/>
      <c r="R631" s="278"/>
      <c r="S631" s="279"/>
      <c r="T631" s="278"/>
      <c r="U631" s="279"/>
      <c r="V631" s="278"/>
      <c r="W631" s="278"/>
    </row>
    <row r="632" spans="1:23" ht="15.75" customHeight="1">
      <c r="A632" s="280"/>
      <c r="B632" s="278"/>
      <c r="C632" s="278"/>
      <c r="D632" s="278"/>
      <c r="E632" s="278"/>
      <c r="F632" s="278"/>
      <c r="G632" s="278"/>
      <c r="H632" s="278"/>
      <c r="I632" s="278"/>
      <c r="J632" s="278"/>
      <c r="K632" s="278"/>
      <c r="L632" s="278"/>
      <c r="M632" s="278"/>
      <c r="N632" s="278"/>
      <c r="O632" s="278"/>
      <c r="P632" s="278"/>
      <c r="Q632" s="278"/>
      <c r="R632" s="278"/>
      <c r="S632" s="279"/>
      <c r="T632" s="278"/>
      <c r="U632" s="279"/>
      <c r="V632" s="278"/>
      <c r="W632" s="278"/>
    </row>
    <row r="633" spans="1:23" ht="15.75" customHeight="1">
      <c r="A633" s="280"/>
      <c r="B633" s="278"/>
      <c r="C633" s="278"/>
      <c r="D633" s="278"/>
      <c r="E633" s="278"/>
      <c r="F633" s="278"/>
      <c r="G633" s="278"/>
      <c r="H633" s="278"/>
      <c r="I633" s="278"/>
      <c r="J633" s="278"/>
      <c r="K633" s="278"/>
      <c r="L633" s="278"/>
      <c r="M633" s="278"/>
      <c r="N633" s="278"/>
      <c r="O633" s="278"/>
      <c r="P633" s="278"/>
      <c r="Q633" s="278"/>
      <c r="R633" s="278"/>
      <c r="S633" s="279"/>
      <c r="T633" s="278"/>
      <c r="U633" s="279"/>
      <c r="V633" s="278"/>
      <c r="W633" s="278"/>
    </row>
    <row r="634" spans="1:23" ht="15.75" customHeight="1">
      <c r="A634" s="280"/>
      <c r="B634" s="278"/>
      <c r="C634" s="278"/>
      <c r="D634" s="278"/>
      <c r="E634" s="278"/>
      <c r="F634" s="278"/>
      <c r="G634" s="278"/>
      <c r="H634" s="278"/>
      <c r="I634" s="278"/>
      <c r="J634" s="278"/>
      <c r="K634" s="278"/>
      <c r="L634" s="278"/>
      <c r="M634" s="278"/>
      <c r="N634" s="278"/>
      <c r="O634" s="278"/>
      <c r="P634" s="278"/>
      <c r="Q634" s="278"/>
      <c r="R634" s="278"/>
      <c r="S634" s="279"/>
      <c r="T634" s="278"/>
      <c r="U634" s="279"/>
      <c r="V634" s="278"/>
      <c r="W634" s="278"/>
    </row>
    <row r="635" spans="1:23" ht="15.75" customHeight="1">
      <c r="A635" s="280"/>
      <c r="B635" s="278"/>
      <c r="C635" s="278"/>
      <c r="D635" s="278"/>
      <c r="E635" s="278"/>
      <c r="F635" s="278"/>
      <c r="G635" s="278"/>
      <c r="H635" s="278"/>
      <c r="I635" s="278"/>
      <c r="J635" s="278"/>
      <c r="K635" s="278"/>
      <c r="L635" s="278"/>
      <c r="M635" s="278"/>
      <c r="N635" s="278"/>
      <c r="O635" s="278"/>
      <c r="P635" s="278"/>
      <c r="Q635" s="278"/>
      <c r="R635" s="278"/>
      <c r="S635" s="279"/>
      <c r="T635" s="278"/>
      <c r="U635" s="279"/>
      <c r="V635" s="278"/>
      <c r="W635" s="278"/>
    </row>
    <row r="636" spans="1:23" ht="15.75" customHeight="1">
      <c r="A636" s="280"/>
      <c r="B636" s="278"/>
      <c r="C636" s="278"/>
      <c r="D636" s="278"/>
      <c r="E636" s="278"/>
      <c r="F636" s="278"/>
      <c r="G636" s="278"/>
      <c r="H636" s="278"/>
      <c r="I636" s="278"/>
      <c r="J636" s="278"/>
      <c r="K636" s="278"/>
      <c r="L636" s="278"/>
      <c r="M636" s="278"/>
      <c r="N636" s="278"/>
      <c r="O636" s="278"/>
      <c r="P636" s="278"/>
      <c r="Q636" s="278"/>
      <c r="R636" s="278"/>
      <c r="S636" s="279"/>
      <c r="T636" s="278"/>
      <c r="U636" s="279"/>
      <c r="V636" s="278"/>
      <c r="W636" s="278"/>
    </row>
    <row r="637" spans="1:23" ht="15.75" customHeight="1">
      <c r="A637" s="280"/>
      <c r="B637" s="278"/>
      <c r="C637" s="278"/>
      <c r="D637" s="278"/>
      <c r="E637" s="278"/>
      <c r="F637" s="278"/>
      <c r="G637" s="278"/>
      <c r="H637" s="278"/>
      <c r="I637" s="278"/>
      <c r="J637" s="278"/>
      <c r="K637" s="278"/>
      <c r="L637" s="278"/>
      <c r="M637" s="278"/>
      <c r="N637" s="278"/>
      <c r="O637" s="278"/>
      <c r="P637" s="278"/>
      <c r="Q637" s="278"/>
      <c r="R637" s="278"/>
      <c r="S637" s="279"/>
      <c r="T637" s="278"/>
      <c r="U637" s="279"/>
      <c r="V637" s="278"/>
      <c r="W637" s="278"/>
    </row>
    <row r="638" spans="1:23" ht="15.75" customHeight="1">
      <c r="A638" s="280"/>
      <c r="B638" s="278"/>
      <c r="C638" s="278"/>
      <c r="D638" s="278"/>
      <c r="E638" s="278"/>
      <c r="F638" s="278"/>
      <c r="G638" s="278"/>
      <c r="H638" s="278"/>
      <c r="I638" s="278"/>
      <c r="J638" s="278"/>
      <c r="K638" s="278"/>
      <c r="L638" s="278"/>
      <c r="M638" s="278"/>
      <c r="N638" s="278"/>
      <c r="O638" s="278"/>
      <c r="P638" s="278"/>
      <c r="Q638" s="278"/>
      <c r="R638" s="278"/>
      <c r="S638" s="279"/>
      <c r="T638" s="278"/>
      <c r="U638" s="279"/>
      <c r="V638" s="278"/>
      <c r="W638" s="278"/>
    </row>
    <row r="639" spans="1:23" ht="15.75" customHeight="1">
      <c r="A639" s="280"/>
      <c r="B639" s="278"/>
      <c r="C639" s="278"/>
      <c r="D639" s="278"/>
      <c r="E639" s="278"/>
      <c r="F639" s="278"/>
      <c r="G639" s="278"/>
      <c r="H639" s="278"/>
      <c r="I639" s="278"/>
      <c r="J639" s="278"/>
      <c r="K639" s="278"/>
      <c r="L639" s="278"/>
      <c r="M639" s="278"/>
      <c r="N639" s="278"/>
      <c r="O639" s="278"/>
      <c r="P639" s="278"/>
      <c r="Q639" s="278"/>
      <c r="R639" s="278"/>
      <c r="S639" s="279"/>
      <c r="T639" s="278"/>
      <c r="U639" s="279"/>
      <c r="V639" s="278"/>
      <c r="W639" s="278"/>
    </row>
    <row r="640" spans="1:23" ht="15.75" customHeight="1">
      <c r="A640" s="280"/>
      <c r="B640" s="278"/>
      <c r="C640" s="278"/>
      <c r="D640" s="278"/>
      <c r="E640" s="278"/>
      <c r="F640" s="278"/>
      <c r="G640" s="278"/>
      <c r="H640" s="278"/>
      <c r="I640" s="278"/>
      <c r="J640" s="278"/>
      <c r="K640" s="278"/>
      <c r="L640" s="278"/>
      <c r="M640" s="278"/>
      <c r="N640" s="278"/>
      <c r="O640" s="278"/>
      <c r="P640" s="278"/>
      <c r="Q640" s="278"/>
      <c r="R640" s="278"/>
      <c r="S640" s="279"/>
      <c r="T640" s="278"/>
      <c r="U640" s="279"/>
      <c r="V640" s="278"/>
      <c r="W640" s="278"/>
    </row>
    <row r="641" spans="1:23" ht="15.75" customHeight="1">
      <c r="A641" s="280"/>
      <c r="B641" s="278"/>
      <c r="C641" s="278"/>
      <c r="D641" s="278"/>
      <c r="E641" s="278"/>
      <c r="F641" s="278"/>
      <c r="G641" s="278"/>
      <c r="H641" s="278"/>
      <c r="I641" s="278"/>
      <c r="J641" s="278"/>
      <c r="K641" s="278"/>
      <c r="L641" s="278"/>
      <c r="M641" s="278"/>
      <c r="N641" s="278"/>
      <c r="O641" s="278"/>
      <c r="P641" s="278"/>
      <c r="Q641" s="278"/>
      <c r="R641" s="278"/>
      <c r="S641" s="279"/>
      <c r="T641" s="278"/>
      <c r="U641" s="279"/>
      <c r="V641" s="278"/>
      <c r="W641" s="278"/>
    </row>
    <row r="642" spans="1:23" ht="15.75" customHeight="1">
      <c r="A642" s="280"/>
      <c r="B642" s="278"/>
      <c r="C642" s="278"/>
      <c r="D642" s="278"/>
      <c r="E642" s="278"/>
      <c r="F642" s="278"/>
      <c r="G642" s="278"/>
      <c r="H642" s="278"/>
      <c r="I642" s="278"/>
      <c r="J642" s="278"/>
      <c r="K642" s="278"/>
      <c r="L642" s="278"/>
      <c r="M642" s="278"/>
      <c r="N642" s="278"/>
      <c r="O642" s="278"/>
      <c r="P642" s="278"/>
      <c r="Q642" s="278"/>
      <c r="R642" s="278"/>
      <c r="S642" s="279"/>
      <c r="T642" s="278"/>
      <c r="U642" s="279"/>
      <c r="V642" s="278"/>
      <c r="W642" s="278"/>
    </row>
    <row r="643" spans="1:23" ht="15.75" customHeight="1">
      <c r="A643" s="280"/>
      <c r="B643" s="278"/>
      <c r="C643" s="278"/>
      <c r="D643" s="278"/>
      <c r="E643" s="278"/>
      <c r="F643" s="278"/>
      <c r="G643" s="278"/>
      <c r="H643" s="278"/>
      <c r="I643" s="278"/>
      <c r="J643" s="278"/>
      <c r="K643" s="278"/>
      <c r="L643" s="278"/>
      <c r="M643" s="278"/>
      <c r="N643" s="278"/>
      <c r="O643" s="278"/>
      <c r="P643" s="278"/>
      <c r="Q643" s="278"/>
      <c r="R643" s="278"/>
      <c r="S643" s="279"/>
      <c r="T643" s="278"/>
      <c r="U643" s="279"/>
      <c r="V643" s="278"/>
      <c r="W643" s="278"/>
    </row>
    <row r="644" spans="1:23" ht="15.75" customHeight="1">
      <c r="A644" s="280"/>
      <c r="B644" s="278"/>
      <c r="C644" s="278"/>
      <c r="D644" s="278"/>
      <c r="E644" s="278"/>
      <c r="F644" s="278"/>
      <c r="G644" s="278"/>
      <c r="H644" s="278"/>
      <c r="I644" s="278"/>
      <c r="J644" s="278"/>
      <c r="K644" s="278"/>
      <c r="L644" s="278"/>
      <c r="M644" s="278"/>
      <c r="N644" s="278"/>
      <c r="O644" s="278"/>
      <c r="P644" s="278"/>
      <c r="Q644" s="278"/>
      <c r="R644" s="278"/>
      <c r="S644" s="279"/>
      <c r="T644" s="278"/>
      <c r="U644" s="279"/>
      <c r="V644" s="278"/>
      <c r="W644" s="278"/>
    </row>
    <row r="645" spans="1:23" ht="15.75" customHeight="1">
      <c r="A645" s="280"/>
      <c r="B645" s="278"/>
      <c r="C645" s="278"/>
      <c r="D645" s="278"/>
      <c r="E645" s="278"/>
      <c r="F645" s="278"/>
      <c r="G645" s="278"/>
      <c r="H645" s="278"/>
      <c r="I645" s="278"/>
      <c r="J645" s="278"/>
      <c r="K645" s="278"/>
      <c r="L645" s="278"/>
      <c r="M645" s="278"/>
      <c r="N645" s="278"/>
      <c r="O645" s="278"/>
      <c r="P645" s="278"/>
      <c r="Q645" s="278"/>
      <c r="R645" s="278"/>
      <c r="S645" s="279"/>
      <c r="T645" s="278"/>
      <c r="U645" s="279"/>
      <c r="V645" s="278"/>
      <c r="W645" s="278"/>
    </row>
    <row r="646" spans="1:23" ht="15.75" customHeight="1">
      <c r="A646" s="280"/>
      <c r="B646" s="278"/>
      <c r="C646" s="278"/>
      <c r="D646" s="278"/>
      <c r="E646" s="278"/>
      <c r="F646" s="278"/>
      <c r="G646" s="278"/>
      <c r="H646" s="278"/>
      <c r="I646" s="278"/>
      <c r="J646" s="278"/>
      <c r="K646" s="278"/>
      <c r="L646" s="278"/>
      <c r="M646" s="278"/>
      <c r="N646" s="278"/>
      <c r="O646" s="278"/>
      <c r="P646" s="278"/>
      <c r="Q646" s="278"/>
      <c r="R646" s="278"/>
      <c r="S646" s="279"/>
      <c r="T646" s="278"/>
      <c r="U646" s="279"/>
      <c r="V646" s="278"/>
      <c r="W646" s="278"/>
    </row>
    <row r="647" spans="1:23" ht="15.75" customHeight="1">
      <c r="A647" s="280"/>
      <c r="B647" s="278"/>
      <c r="C647" s="278"/>
      <c r="D647" s="278"/>
      <c r="E647" s="278"/>
      <c r="F647" s="278"/>
      <c r="G647" s="278"/>
      <c r="H647" s="278"/>
      <c r="I647" s="278"/>
      <c r="J647" s="278"/>
      <c r="K647" s="278"/>
      <c r="L647" s="278"/>
      <c r="M647" s="278"/>
      <c r="N647" s="278"/>
      <c r="O647" s="278"/>
      <c r="P647" s="278"/>
      <c r="Q647" s="278"/>
      <c r="R647" s="278"/>
      <c r="S647" s="279"/>
      <c r="T647" s="278"/>
      <c r="U647" s="279"/>
      <c r="V647" s="278"/>
      <c r="W647" s="278"/>
    </row>
    <row r="648" spans="1:23" ht="15.75" customHeight="1">
      <c r="A648" s="280"/>
      <c r="B648" s="278"/>
      <c r="C648" s="278"/>
      <c r="D648" s="278"/>
      <c r="E648" s="278"/>
      <c r="F648" s="278"/>
      <c r="G648" s="278"/>
      <c r="H648" s="278"/>
      <c r="I648" s="278"/>
      <c r="J648" s="278"/>
      <c r="K648" s="278"/>
      <c r="L648" s="278"/>
      <c r="M648" s="278"/>
      <c r="N648" s="278"/>
      <c r="O648" s="278"/>
      <c r="P648" s="278"/>
      <c r="Q648" s="278"/>
      <c r="R648" s="278"/>
      <c r="S648" s="279"/>
      <c r="T648" s="278"/>
      <c r="U648" s="279"/>
      <c r="V648" s="278"/>
      <c r="W648" s="278"/>
    </row>
    <row r="649" spans="1:23" ht="15.75" customHeight="1">
      <c r="A649" s="280"/>
      <c r="B649" s="278"/>
      <c r="C649" s="278"/>
      <c r="D649" s="278"/>
      <c r="E649" s="278"/>
      <c r="F649" s="278"/>
      <c r="G649" s="278"/>
      <c r="H649" s="278"/>
      <c r="I649" s="278"/>
      <c r="J649" s="278"/>
      <c r="K649" s="278"/>
      <c r="L649" s="278"/>
      <c r="M649" s="278"/>
      <c r="N649" s="278"/>
      <c r="O649" s="278"/>
      <c r="P649" s="278"/>
      <c r="Q649" s="278"/>
      <c r="R649" s="278"/>
      <c r="S649" s="279"/>
      <c r="T649" s="278"/>
      <c r="U649" s="279"/>
      <c r="V649" s="278"/>
      <c r="W649" s="278"/>
    </row>
    <row r="650" spans="1:23" ht="15.75" customHeight="1">
      <c r="A650" s="280"/>
      <c r="B650" s="278"/>
      <c r="C650" s="278"/>
      <c r="D650" s="278"/>
      <c r="E650" s="278"/>
      <c r="F650" s="278"/>
      <c r="G650" s="278"/>
      <c r="H650" s="278"/>
      <c r="I650" s="278"/>
      <c r="J650" s="278"/>
      <c r="K650" s="278"/>
      <c r="L650" s="278"/>
      <c r="M650" s="278"/>
      <c r="N650" s="278"/>
      <c r="O650" s="278"/>
      <c r="P650" s="278"/>
      <c r="Q650" s="278"/>
      <c r="R650" s="278"/>
      <c r="S650" s="279"/>
      <c r="T650" s="278"/>
      <c r="U650" s="279"/>
      <c r="V650" s="278"/>
      <c r="W650" s="278"/>
    </row>
    <row r="651" spans="1:23" ht="15.75" customHeight="1">
      <c r="A651" s="280"/>
      <c r="B651" s="278"/>
      <c r="C651" s="278"/>
      <c r="D651" s="278"/>
      <c r="E651" s="278"/>
      <c r="F651" s="278"/>
      <c r="G651" s="278"/>
      <c r="H651" s="278"/>
      <c r="I651" s="278"/>
      <c r="J651" s="278"/>
      <c r="K651" s="278"/>
      <c r="L651" s="278"/>
      <c r="M651" s="278"/>
      <c r="N651" s="278"/>
      <c r="O651" s="278"/>
      <c r="P651" s="278"/>
      <c r="Q651" s="278"/>
      <c r="R651" s="278"/>
      <c r="S651" s="279"/>
      <c r="T651" s="278"/>
      <c r="U651" s="279"/>
      <c r="V651" s="278"/>
      <c r="W651" s="278"/>
    </row>
    <row r="652" spans="1:23" ht="15.75" customHeight="1">
      <c r="A652" s="280"/>
      <c r="B652" s="278"/>
      <c r="C652" s="278"/>
      <c r="D652" s="278"/>
      <c r="E652" s="278"/>
      <c r="F652" s="278"/>
      <c r="G652" s="278"/>
      <c r="H652" s="278"/>
      <c r="I652" s="278"/>
      <c r="J652" s="278"/>
      <c r="K652" s="278"/>
      <c r="L652" s="278"/>
      <c r="M652" s="278"/>
      <c r="N652" s="278"/>
      <c r="O652" s="278"/>
      <c r="P652" s="278"/>
      <c r="Q652" s="278"/>
      <c r="R652" s="278"/>
      <c r="S652" s="279"/>
      <c r="T652" s="278"/>
      <c r="U652" s="279"/>
      <c r="V652" s="278"/>
      <c r="W652" s="278"/>
    </row>
    <row r="653" spans="1:23" ht="15.75" customHeight="1">
      <c r="A653" s="280"/>
      <c r="B653" s="278"/>
      <c r="C653" s="278"/>
      <c r="D653" s="278"/>
      <c r="E653" s="278"/>
      <c r="F653" s="278"/>
      <c r="G653" s="278"/>
      <c r="H653" s="278"/>
      <c r="I653" s="278"/>
      <c r="J653" s="278"/>
      <c r="K653" s="278"/>
      <c r="L653" s="278"/>
      <c r="M653" s="278"/>
      <c r="N653" s="278"/>
      <c r="O653" s="278"/>
      <c r="P653" s="278"/>
      <c r="Q653" s="278"/>
      <c r="R653" s="278"/>
      <c r="S653" s="279"/>
      <c r="T653" s="278"/>
      <c r="U653" s="279"/>
      <c r="V653" s="278"/>
      <c r="W653" s="278"/>
    </row>
    <row r="654" spans="1:23" ht="15.75" customHeight="1">
      <c r="A654" s="280"/>
      <c r="B654" s="278"/>
      <c r="C654" s="278"/>
      <c r="D654" s="278"/>
      <c r="E654" s="278"/>
      <c r="F654" s="278"/>
      <c r="G654" s="278"/>
      <c r="H654" s="278"/>
      <c r="I654" s="278"/>
      <c r="J654" s="278"/>
      <c r="K654" s="278"/>
      <c r="L654" s="278"/>
      <c r="M654" s="278"/>
      <c r="N654" s="278"/>
      <c r="O654" s="278"/>
      <c r="P654" s="278"/>
      <c r="Q654" s="278"/>
      <c r="R654" s="278"/>
      <c r="S654" s="279"/>
      <c r="T654" s="278"/>
      <c r="U654" s="279"/>
      <c r="V654" s="278"/>
      <c r="W654" s="278"/>
    </row>
    <row r="655" spans="1:23" ht="15.75" customHeight="1">
      <c r="A655" s="280"/>
      <c r="B655" s="278"/>
      <c r="C655" s="278"/>
      <c r="D655" s="278"/>
      <c r="E655" s="278"/>
      <c r="F655" s="278"/>
      <c r="G655" s="278"/>
      <c r="H655" s="278"/>
      <c r="I655" s="278"/>
      <c r="J655" s="278"/>
      <c r="K655" s="278"/>
      <c r="L655" s="278"/>
      <c r="M655" s="278"/>
      <c r="N655" s="278"/>
      <c r="O655" s="278"/>
      <c r="P655" s="278"/>
      <c r="Q655" s="278"/>
      <c r="R655" s="278"/>
      <c r="S655" s="279"/>
      <c r="T655" s="278"/>
      <c r="U655" s="279"/>
      <c r="V655" s="278"/>
      <c r="W655" s="278"/>
    </row>
    <row r="656" spans="1:23" ht="15.75" customHeight="1">
      <c r="A656" s="280"/>
      <c r="B656" s="278"/>
      <c r="C656" s="278"/>
      <c r="D656" s="278"/>
      <c r="E656" s="278"/>
      <c r="F656" s="278"/>
      <c r="G656" s="278"/>
      <c r="H656" s="278"/>
      <c r="I656" s="278"/>
      <c r="J656" s="278"/>
      <c r="K656" s="278"/>
      <c r="L656" s="278"/>
      <c r="M656" s="278"/>
      <c r="N656" s="278"/>
      <c r="O656" s="278"/>
      <c r="P656" s="278"/>
      <c r="Q656" s="278"/>
      <c r="R656" s="278"/>
      <c r="S656" s="279"/>
      <c r="T656" s="278"/>
      <c r="U656" s="279"/>
      <c r="V656" s="278"/>
      <c r="W656" s="278"/>
    </row>
    <row r="657" spans="1:23" ht="15.75" customHeight="1">
      <c r="A657" s="280"/>
      <c r="B657" s="278"/>
      <c r="C657" s="278"/>
      <c r="D657" s="278"/>
      <c r="E657" s="278"/>
      <c r="F657" s="278"/>
      <c r="G657" s="278"/>
      <c r="H657" s="278"/>
      <c r="I657" s="278"/>
      <c r="J657" s="278"/>
      <c r="K657" s="278"/>
      <c r="L657" s="278"/>
      <c r="M657" s="278"/>
      <c r="N657" s="278"/>
      <c r="O657" s="278"/>
      <c r="P657" s="278"/>
      <c r="Q657" s="278"/>
      <c r="R657" s="278"/>
      <c r="S657" s="279"/>
      <c r="T657" s="278"/>
      <c r="U657" s="279"/>
      <c r="V657" s="278"/>
      <c r="W657" s="278"/>
    </row>
    <row r="658" spans="1:23" ht="15.75" customHeight="1">
      <c r="A658" s="280"/>
      <c r="B658" s="278"/>
      <c r="C658" s="278"/>
      <c r="D658" s="278"/>
      <c r="E658" s="278"/>
      <c r="F658" s="278"/>
      <c r="G658" s="278"/>
      <c r="H658" s="278"/>
      <c r="I658" s="278"/>
      <c r="J658" s="278"/>
      <c r="K658" s="278"/>
      <c r="L658" s="278"/>
      <c r="M658" s="278"/>
      <c r="N658" s="278"/>
      <c r="O658" s="278"/>
      <c r="P658" s="278"/>
      <c r="Q658" s="278"/>
      <c r="R658" s="278"/>
      <c r="S658" s="279"/>
      <c r="T658" s="278"/>
      <c r="U658" s="279"/>
      <c r="V658" s="278"/>
      <c r="W658" s="278"/>
    </row>
    <row r="659" spans="1:23" ht="15.75" customHeight="1">
      <c r="A659" s="280"/>
      <c r="B659" s="278"/>
      <c r="C659" s="278"/>
      <c r="D659" s="278"/>
      <c r="E659" s="278"/>
      <c r="F659" s="278"/>
      <c r="G659" s="278"/>
      <c r="H659" s="278"/>
      <c r="I659" s="278"/>
      <c r="J659" s="278"/>
      <c r="K659" s="278"/>
      <c r="L659" s="278"/>
      <c r="M659" s="278"/>
      <c r="N659" s="278"/>
      <c r="O659" s="278"/>
      <c r="P659" s="278"/>
      <c r="Q659" s="278"/>
      <c r="R659" s="278"/>
      <c r="S659" s="279"/>
      <c r="T659" s="278"/>
      <c r="U659" s="279"/>
      <c r="V659" s="278"/>
      <c r="W659" s="278"/>
    </row>
    <row r="660" spans="1:23" ht="15.75" customHeight="1">
      <c r="A660" s="280"/>
      <c r="B660" s="278"/>
      <c r="C660" s="278"/>
      <c r="D660" s="278"/>
      <c r="E660" s="278"/>
      <c r="F660" s="278"/>
      <c r="G660" s="278"/>
      <c r="H660" s="278"/>
      <c r="I660" s="278"/>
      <c r="J660" s="278"/>
      <c r="K660" s="278"/>
      <c r="L660" s="278"/>
      <c r="M660" s="278"/>
      <c r="N660" s="278"/>
      <c r="O660" s="278"/>
      <c r="P660" s="278"/>
      <c r="Q660" s="278"/>
      <c r="R660" s="278"/>
      <c r="S660" s="279"/>
      <c r="T660" s="278"/>
      <c r="U660" s="279"/>
      <c r="V660" s="278"/>
      <c r="W660" s="278"/>
    </row>
    <row r="661" spans="1:23" ht="15.75" customHeight="1">
      <c r="A661" s="280"/>
      <c r="B661" s="278"/>
      <c r="C661" s="278"/>
      <c r="D661" s="278"/>
      <c r="E661" s="278"/>
      <c r="F661" s="278"/>
      <c r="G661" s="278"/>
      <c r="H661" s="278"/>
      <c r="I661" s="278"/>
      <c r="J661" s="278"/>
      <c r="K661" s="278"/>
      <c r="L661" s="278"/>
      <c r="M661" s="278"/>
      <c r="N661" s="278"/>
      <c r="O661" s="278"/>
      <c r="P661" s="278"/>
      <c r="Q661" s="278"/>
      <c r="R661" s="278"/>
      <c r="S661" s="279"/>
      <c r="T661" s="278"/>
      <c r="U661" s="279"/>
      <c r="V661" s="278"/>
      <c r="W661" s="278"/>
    </row>
    <row r="662" spans="1:23" ht="15.75" customHeight="1">
      <c r="A662" s="280"/>
      <c r="B662" s="278"/>
      <c r="C662" s="278"/>
      <c r="D662" s="278"/>
      <c r="E662" s="278"/>
      <c r="F662" s="278"/>
      <c r="G662" s="278"/>
      <c r="H662" s="278"/>
      <c r="I662" s="278"/>
      <c r="J662" s="278"/>
      <c r="K662" s="278"/>
      <c r="L662" s="278"/>
      <c r="M662" s="278"/>
      <c r="N662" s="278"/>
      <c r="O662" s="278"/>
      <c r="P662" s="278"/>
      <c r="Q662" s="278"/>
      <c r="R662" s="278"/>
      <c r="S662" s="279"/>
      <c r="T662" s="278"/>
      <c r="U662" s="279"/>
      <c r="V662" s="278"/>
      <c r="W662" s="278"/>
    </row>
    <row r="663" spans="1:23" ht="15.75" customHeight="1">
      <c r="A663" s="280"/>
      <c r="B663" s="278"/>
      <c r="C663" s="278"/>
      <c r="D663" s="278"/>
      <c r="E663" s="278"/>
      <c r="F663" s="278"/>
      <c r="G663" s="278"/>
      <c r="H663" s="278"/>
      <c r="I663" s="278"/>
      <c r="J663" s="278"/>
      <c r="K663" s="278"/>
      <c r="L663" s="278"/>
      <c r="M663" s="278"/>
      <c r="N663" s="278"/>
      <c r="O663" s="278"/>
      <c r="P663" s="278"/>
      <c r="Q663" s="278"/>
      <c r="R663" s="278"/>
      <c r="S663" s="279"/>
      <c r="T663" s="278"/>
      <c r="U663" s="279"/>
      <c r="V663" s="278"/>
      <c r="W663" s="278"/>
    </row>
    <row r="664" spans="1:23" ht="15.75" customHeight="1">
      <c r="A664" s="280"/>
      <c r="B664" s="278"/>
      <c r="C664" s="278"/>
      <c r="D664" s="278"/>
      <c r="E664" s="278"/>
      <c r="F664" s="278"/>
      <c r="G664" s="278"/>
      <c r="H664" s="278"/>
      <c r="I664" s="278"/>
      <c r="J664" s="278"/>
      <c r="K664" s="278"/>
      <c r="L664" s="278"/>
      <c r="M664" s="278"/>
      <c r="N664" s="278"/>
      <c r="O664" s="278"/>
      <c r="P664" s="278"/>
      <c r="Q664" s="278"/>
      <c r="R664" s="278"/>
      <c r="S664" s="279"/>
      <c r="T664" s="278"/>
      <c r="U664" s="279"/>
      <c r="V664" s="278"/>
      <c r="W664" s="278"/>
    </row>
    <row r="665" spans="1:23" ht="15.75" customHeight="1">
      <c r="A665" s="280"/>
      <c r="B665" s="278"/>
      <c r="C665" s="278"/>
      <c r="D665" s="278"/>
      <c r="E665" s="278"/>
      <c r="F665" s="278"/>
      <c r="G665" s="278"/>
      <c r="H665" s="278"/>
      <c r="I665" s="278"/>
      <c r="J665" s="278"/>
      <c r="K665" s="278"/>
      <c r="L665" s="278"/>
      <c r="M665" s="278"/>
      <c r="N665" s="278"/>
      <c r="O665" s="278"/>
      <c r="P665" s="278"/>
      <c r="Q665" s="278"/>
      <c r="R665" s="278"/>
      <c r="S665" s="279"/>
      <c r="T665" s="278"/>
      <c r="U665" s="279"/>
      <c r="V665" s="278"/>
      <c r="W665" s="278"/>
    </row>
    <row r="666" spans="1:23" ht="15.75" customHeight="1">
      <c r="A666" s="280"/>
      <c r="B666" s="278"/>
      <c r="C666" s="278"/>
      <c r="D666" s="278"/>
      <c r="E666" s="278"/>
      <c r="F666" s="278"/>
      <c r="G666" s="278"/>
      <c r="H666" s="278"/>
      <c r="I666" s="278"/>
      <c r="J666" s="278"/>
      <c r="K666" s="278"/>
      <c r="L666" s="278"/>
      <c r="M666" s="278"/>
      <c r="N666" s="278"/>
      <c r="O666" s="278"/>
      <c r="P666" s="278"/>
      <c r="Q666" s="278"/>
      <c r="R666" s="278"/>
      <c r="S666" s="279"/>
      <c r="T666" s="278"/>
      <c r="U666" s="279"/>
      <c r="V666" s="278"/>
      <c r="W666" s="278"/>
    </row>
    <row r="667" spans="1:23" ht="15.75" customHeight="1">
      <c r="A667" s="280"/>
      <c r="B667" s="278"/>
      <c r="C667" s="278"/>
      <c r="D667" s="278"/>
      <c r="E667" s="278"/>
      <c r="F667" s="278"/>
      <c r="G667" s="278"/>
      <c r="H667" s="278"/>
      <c r="I667" s="278"/>
      <c r="J667" s="278"/>
      <c r="K667" s="278"/>
      <c r="L667" s="278"/>
      <c r="M667" s="278"/>
      <c r="N667" s="278"/>
      <c r="O667" s="278"/>
      <c r="P667" s="278"/>
      <c r="Q667" s="278"/>
      <c r="R667" s="278"/>
      <c r="S667" s="279"/>
      <c r="T667" s="278"/>
      <c r="U667" s="279"/>
      <c r="V667" s="278"/>
      <c r="W667" s="278"/>
    </row>
    <row r="668" spans="1:23" ht="15.75" customHeight="1">
      <c r="A668" s="280"/>
      <c r="B668" s="278"/>
      <c r="C668" s="278"/>
      <c r="D668" s="278"/>
      <c r="E668" s="278"/>
      <c r="F668" s="278"/>
      <c r="G668" s="278"/>
      <c r="H668" s="278"/>
      <c r="I668" s="278"/>
      <c r="J668" s="278"/>
      <c r="K668" s="278"/>
      <c r="L668" s="278"/>
      <c r="M668" s="278"/>
      <c r="N668" s="278"/>
      <c r="O668" s="278"/>
      <c r="P668" s="278"/>
      <c r="Q668" s="278"/>
      <c r="R668" s="278"/>
      <c r="S668" s="279"/>
      <c r="T668" s="278"/>
      <c r="U668" s="279"/>
      <c r="V668" s="278"/>
      <c r="W668" s="278"/>
    </row>
    <row r="669" spans="1:23" ht="15.75" customHeight="1">
      <c r="A669" s="280"/>
      <c r="B669" s="278"/>
      <c r="C669" s="278"/>
      <c r="D669" s="278"/>
      <c r="E669" s="278"/>
      <c r="F669" s="278"/>
      <c r="G669" s="278"/>
      <c r="H669" s="278"/>
      <c r="I669" s="278"/>
      <c r="J669" s="278"/>
      <c r="K669" s="278"/>
      <c r="L669" s="278"/>
      <c r="M669" s="278"/>
      <c r="N669" s="278"/>
      <c r="O669" s="278"/>
      <c r="P669" s="278"/>
      <c r="Q669" s="278"/>
      <c r="R669" s="278"/>
      <c r="S669" s="279"/>
      <c r="T669" s="278"/>
      <c r="U669" s="279"/>
      <c r="V669" s="278"/>
      <c r="W669" s="278"/>
    </row>
    <row r="670" spans="1:23" ht="15.75" customHeight="1">
      <c r="A670" s="280"/>
      <c r="B670" s="278"/>
      <c r="C670" s="278"/>
      <c r="D670" s="278"/>
      <c r="E670" s="278"/>
      <c r="F670" s="278"/>
      <c r="G670" s="278"/>
      <c r="H670" s="278"/>
      <c r="I670" s="278"/>
      <c r="J670" s="278"/>
      <c r="K670" s="278"/>
      <c r="L670" s="278"/>
      <c r="M670" s="278"/>
      <c r="N670" s="278"/>
      <c r="O670" s="278"/>
      <c r="P670" s="278"/>
      <c r="Q670" s="278"/>
      <c r="R670" s="278"/>
      <c r="S670" s="279"/>
      <c r="T670" s="278"/>
      <c r="U670" s="279"/>
      <c r="V670" s="278"/>
      <c r="W670" s="278"/>
    </row>
    <row r="671" spans="1:23" ht="15.75" customHeight="1">
      <c r="A671" s="280"/>
      <c r="B671" s="278"/>
      <c r="C671" s="278"/>
      <c r="D671" s="278"/>
      <c r="E671" s="278"/>
      <c r="F671" s="278"/>
      <c r="G671" s="278"/>
      <c r="H671" s="278"/>
      <c r="I671" s="278"/>
      <c r="J671" s="278"/>
      <c r="K671" s="278"/>
      <c r="L671" s="278"/>
      <c r="M671" s="278"/>
      <c r="N671" s="278"/>
      <c r="O671" s="278"/>
      <c r="P671" s="278"/>
      <c r="Q671" s="278"/>
      <c r="R671" s="278"/>
      <c r="S671" s="279"/>
      <c r="T671" s="278"/>
      <c r="U671" s="279"/>
      <c r="V671" s="278"/>
      <c r="W671" s="278"/>
    </row>
    <row r="672" spans="1:23" ht="15.75" customHeight="1">
      <c r="A672" s="280"/>
      <c r="B672" s="278"/>
      <c r="C672" s="278"/>
      <c r="D672" s="278"/>
      <c r="E672" s="278"/>
      <c r="F672" s="278"/>
      <c r="G672" s="278"/>
      <c r="H672" s="278"/>
      <c r="I672" s="278"/>
      <c r="J672" s="278"/>
      <c r="K672" s="278"/>
      <c r="L672" s="278"/>
      <c r="M672" s="278"/>
      <c r="N672" s="278"/>
      <c r="O672" s="278"/>
      <c r="P672" s="278"/>
      <c r="Q672" s="278"/>
      <c r="R672" s="278"/>
      <c r="S672" s="279"/>
      <c r="T672" s="278"/>
      <c r="U672" s="279"/>
      <c r="V672" s="278"/>
      <c r="W672" s="278"/>
    </row>
    <row r="673" spans="1:23" ht="15.75" customHeight="1">
      <c r="A673" s="280"/>
      <c r="B673" s="278"/>
      <c r="C673" s="278"/>
      <c r="D673" s="278"/>
      <c r="E673" s="278"/>
      <c r="F673" s="278"/>
      <c r="G673" s="278"/>
      <c r="H673" s="278"/>
      <c r="I673" s="278"/>
      <c r="J673" s="278"/>
      <c r="K673" s="278"/>
      <c r="L673" s="278"/>
      <c r="M673" s="278"/>
      <c r="N673" s="278"/>
      <c r="O673" s="278"/>
      <c r="P673" s="278"/>
      <c r="Q673" s="278"/>
      <c r="R673" s="278"/>
      <c r="S673" s="279"/>
      <c r="T673" s="278"/>
      <c r="U673" s="279"/>
      <c r="V673" s="278"/>
      <c r="W673" s="278"/>
    </row>
    <row r="674" spans="1:23" ht="15.75" customHeight="1">
      <c r="A674" s="280"/>
      <c r="B674" s="278"/>
      <c r="C674" s="278"/>
      <c r="D674" s="278"/>
      <c r="E674" s="278"/>
      <c r="F674" s="278"/>
      <c r="G674" s="278"/>
      <c r="H674" s="278"/>
      <c r="I674" s="278"/>
      <c r="J674" s="278"/>
      <c r="K674" s="278"/>
      <c r="L674" s="278"/>
      <c r="M674" s="278"/>
      <c r="N674" s="278"/>
      <c r="O674" s="278"/>
      <c r="P674" s="278"/>
      <c r="Q674" s="278"/>
      <c r="R674" s="278"/>
      <c r="S674" s="279"/>
      <c r="T674" s="278"/>
      <c r="U674" s="279"/>
      <c r="V674" s="278"/>
      <c r="W674" s="278"/>
    </row>
    <row r="675" spans="1:23" ht="15.75" customHeight="1">
      <c r="A675" s="280"/>
      <c r="B675" s="278"/>
      <c r="C675" s="278"/>
      <c r="D675" s="278"/>
      <c r="E675" s="278"/>
      <c r="F675" s="278"/>
      <c r="G675" s="278"/>
      <c r="H675" s="278"/>
      <c r="I675" s="278"/>
      <c r="J675" s="278"/>
      <c r="K675" s="278"/>
      <c r="L675" s="278"/>
      <c r="M675" s="278"/>
      <c r="N675" s="278"/>
      <c r="O675" s="278"/>
      <c r="P675" s="278"/>
      <c r="Q675" s="278"/>
      <c r="R675" s="278"/>
      <c r="S675" s="279"/>
      <c r="T675" s="278"/>
      <c r="U675" s="279"/>
      <c r="V675" s="278"/>
      <c r="W675" s="278"/>
    </row>
    <row r="676" spans="1:23" ht="15.75" customHeight="1">
      <c r="A676" s="280"/>
      <c r="B676" s="278"/>
      <c r="C676" s="278"/>
      <c r="D676" s="278"/>
      <c r="E676" s="278"/>
      <c r="F676" s="278"/>
      <c r="G676" s="278"/>
      <c r="H676" s="278"/>
      <c r="I676" s="278"/>
      <c r="J676" s="278"/>
      <c r="K676" s="278"/>
      <c r="L676" s="278"/>
      <c r="M676" s="278"/>
      <c r="N676" s="278"/>
      <c r="O676" s="278"/>
      <c r="P676" s="278"/>
      <c r="Q676" s="278"/>
      <c r="R676" s="278"/>
      <c r="S676" s="279"/>
      <c r="T676" s="278"/>
      <c r="U676" s="279"/>
      <c r="V676" s="278"/>
      <c r="W676" s="278"/>
    </row>
    <row r="677" spans="1:23" ht="15.75" customHeight="1">
      <c r="A677" s="280"/>
      <c r="B677" s="278"/>
      <c r="C677" s="278"/>
      <c r="D677" s="278"/>
      <c r="E677" s="278"/>
      <c r="F677" s="278"/>
      <c r="G677" s="278"/>
      <c r="H677" s="278"/>
      <c r="I677" s="278"/>
      <c r="J677" s="278"/>
      <c r="K677" s="278"/>
      <c r="L677" s="278"/>
      <c r="M677" s="278"/>
      <c r="N677" s="278"/>
      <c r="O677" s="278"/>
      <c r="P677" s="278"/>
      <c r="Q677" s="278"/>
      <c r="R677" s="278"/>
      <c r="S677" s="279"/>
      <c r="T677" s="278"/>
      <c r="U677" s="279"/>
      <c r="V677" s="278"/>
      <c r="W677" s="278"/>
    </row>
    <row r="678" spans="1:23" ht="15.75" customHeight="1">
      <c r="A678" s="280"/>
      <c r="B678" s="278"/>
      <c r="C678" s="278"/>
      <c r="D678" s="278"/>
      <c r="E678" s="278"/>
      <c r="F678" s="278"/>
      <c r="G678" s="278"/>
      <c r="H678" s="278"/>
      <c r="I678" s="278"/>
      <c r="J678" s="278"/>
      <c r="K678" s="278"/>
      <c r="L678" s="278"/>
      <c r="M678" s="278"/>
      <c r="N678" s="278"/>
      <c r="O678" s="278"/>
      <c r="P678" s="278"/>
      <c r="Q678" s="278"/>
      <c r="R678" s="278"/>
      <c r="S678" s="279"/>
      <c r="T678" s="278"/>
      <c r="U678" s="279"/>
      <c r="V678" s="278"/>
      <c r="W678" s="278"/>
    </row>
    <row r="679" spans="1:23" ht="15.75" customHeight="1">
      <c r="A679" s="280"/>
      <c r="B679" s="278"/>
      <c r="C679" s="278"/>
      <c r="D679" s="278"/>
      <c r="E679" s="278"/>
      <c r="F679" s="278"/>
      <c r="G679" s="278"/>
      <c r="H679" s="278"/>
      <c r="I679" s="278"/>
      <c r="J679" s="278"/>
      <c r="K679" s="278"/>
      <c r="L679" s="278"/>
      <c r="M679" s="278"/>
      <c r="N679" s="278"/>
      <c r="O679" s="278"/>
      <c r="P679" s="278"/>
      <c r="Q679" s="278"/>
      <c r="R679" s="278"/>
      <c r="S679" s="279"/>
      <c r="T679" s="278"/>
      <c r="U679" s="279"/>
      <c r="V679" s="278"/>
      <c r="W679" s="278"/>
    </row>
    <row r="680" spans="1:23" ht="15.75" customHeight="1">
      <c r="A680" s="280"/>
      <c r="B680" s="278"/>
      <c r="C680" s="278"/>
      <c r="D680" s="278"/>
      <c r="E680" s="278"/>
      <c r="F680" s="278"/>
      <c r="G680" s="278"/>
      <c r="H680" s="278"/>
      <c r="I680" s="278"/>
      <c r="J680" s="278"/>
      <c r="K680" s="278"/>
      <c r="L680" s="278"/>
      <c r="M680" s="278"/>
      <c r="N680" s="278"/>
      <c r="O680" s="278"/>
      <c r="P680" s="278"/>
      <c r="Q680" s="278"/>
      <c r="R680" s="278"/>
      <c r="S680" s="279"/>
      <c r="T680" s="278"/>
      <c r="U680" s="279"/>
      <c r="V680" s="278"/>
      <c r="W680" s="278"/>
    </row>
    <row r="681" spans="1:23" ht="15.75" customHeight="1">
      <c r="A681" s="280"/>
      <c r="B681" s="278"/>
      <c r="C681" s="278"/>
      <c r="D681" s="278"/>
      <c r="E681" s="278"/>
      <c r="F681" s="278"/>
      <c r="G681" s="278"/>
      <c r="H681" s="278"/>
      <c r="I681" s="278"/>
      <c r="J681" s="278"/>
      <c r="K681" s="278"/>
      <c r="L681" s="278"/>
      <c r="M681" s="278"/>
      <c r="N681" s="278"/>
      <c r="O681" s="278"/>
      <c r="P681" s="278"/>
      <c r="Q681" s="278"/>
      <c r="R681" s="278"/>
      <c r="S681" s="279"/>
      <c r="T681" s="278"/>
      <c r="U681" s="279"/>
      <c r="V681" s="278"/>
      <c r="W681" s="278"/>
    </row>
    <row r="682" spans="1:23" ht="15.75" customHeight="1">
      <c r="A682" s="280"/>
      <c r="B682" s="278"/>
      <c r="C682" s="278"/>
      <c r="D682" s="278"/>
      <c r="E682" s="278"/>
      <c r="F682" s="278"/>
      <c r="G682" s="278"/>
      <c r="H682" s="278"/>
      <c r="I682" s="278"/>
      <c r="J682" s="278"/>
      <c r="K682" s="278"/>
      <c r="L682" s="278"/>
      <c r="M682" s="278"/>
      <c r="N682" s="278"/>
      <c r="O682" s="278"/>
      <c r="P682" s="278"/>
      <c r="Q682" s="278"/>
      <c r="R682" s="278"/>
      <c r="S682" s="279"/>
      <c r="T682" s="278"/>
      <c r="U682" s="279"/>
      <c r="V682" s="278"/>
      <c r="W682" s="278"/>
    </row>
    <row r="683" spans="1:23" ht="15.75" customHeight="1">
      <c r="A683" s="280"/>
      <c r="B683" s="278"/>
      <c r="C683" s="278"/>
      <c r="D683" s="278"/>
      <c r="E683" s="278"/>
      <c r="F683" s="278"/>
      <c r="G683" s="278"/>
      <c r="H683" s="278"/>
      <c r="I683" s="278"/>
      <c r="J683" s="278"/>
      <c r="K683" s="278"/>
      <c r="L683" s="278"/>
      <c r="M683" s="278"/>
      <c r="N683" s="278"/>
      <c r="O683" s="278"/>
      <c r="P683" s="278"/>
      <c r="Q683" s="278"/>
      <c r="R683" s="278"/>
      <c r="S683" s="279"/>
      <c r="T683" s="278"/>
      <c r="U683" s="279"/>
      <c r="V683" s="278"/>
      <c r="W683" s="278"/>
    </row>
    <row r="684" spans="1:23" ht="15.75" customHeight="1">
      <c r="A684" s="280"/>
      <c r="B684" s="278"/>
      <c r="C684" s="278"/>
      <c r="D684" s="278"/>
      <c r="E684" s="278"/>
      <c r="F684" s="278"/>
      <c r="G684" s="278"/>
      <c r="H684" s="278"/>
      <c r="I684" s="278"/>
      <c r="J684" s="278"/>
      <c r="K684" s="278"/>
      <c r="L684" s="278"/>
      <c r="M684" s="278"/>
      <c r="N684" s="278"/>
      <c r="O684" s="278"/>
      <c r="P684" s="278"/>
      <c r="Q684" s="278"/>
      <c r="R684" s="278"/>
      <c r="S684" s="279"/>
      <c r="T684" s="278"/>
      <c r="U684" s="279"/>
      <c r="V684" s="278"/>
      <c r="W684" s="278"/>
    </row>
    <row r="685" spans="1:23" ht="15.75" customHeight="1">
      <c r="A685" s="280"/>
      <c r="B685" s="278"/>
      <c r="C685" s="278"/>
      <c r="D685" s="278"/>
      <c r="E685" s="278"/>
      <c r="F685" s="278"/>
      <c r="G685" s="278"/>
      <c r="H685" s="278"/>
      <c r="I685" s="278"/>
      <c r="J685" s="278"/>
      <c r="K685" s="278"/>
      <c r="L685" s="278"/>
      <c r="M685" s="278"/>
      <c r="N685" s="278"/>
      <c r="O685" s="278"/>
      <c r="P685" s="278"/>
      <c r="Q685" s="278"/>
      <c r="R685" s="278"/>
      <c r="S685" s="279"/>
      <c r="T685" s="278"/>
      <c r="U685" s="279"/>
      <c r="V685" s="278"/>
      <c r="W685" s="278"/>
    </row>
    <row r="686" spans="1:23" ht="15.75" customHeight="1">
      <c r="A686" s="280"/>
      <c r="B686" s="278"/>
      <c r="C686" s="278"/>
      <c r="D686" s="278"/>
      <c r="E686" s="278"/>
      <c r="F686" s="278"/>
      <c r="G686" s="278"/>
      <c r="H686" s="278"/>
      <c r="I686" s="278"/>
      <c r="J686" s="278"/>
      <c r="K686" s="278"/>
      <c r="L686" s="278"/>
      <c r="M686" s="278"/>
      <c r="N686" s="278"/>
      <c r="O686" s="278"/>
      <c r="P686" s="278"/>
      <c r="Q686" s="278"/>
      <c r="R686" s="278"/>
      <c r="S686" s="279"/>
      <c r="T686" s="278"/>
      <c r="U686" s="279"/>
      <c r="V686" s="278"/>
      <c r="W686" s="278"/>
    </row>
    <row r="687" spans="1:23" ht="15.75" customHeight="1">
      <c r="A687" s="280"/>
      <c r="B687" s="278"/>
      <c r="C687" s="278"/>
      <c r="D687" s="278"/>
      <c r="E687" s="278"/>
      <c r="F687" s="278"/>
      <c r="G687" s="278"/>
      <c r="H687" s="278"/>
      <c r="I687" s="278"/>
      <c r="J687" s="278"/>
      <c r="K687" s="278"/>
      <c r="L687" s="278"/>
      <c r="M687" s="278"/>
      <c r="N687" s="278"/>
      <c r="O687" s="278"/>
      <c r="P687" s="278"/>
      <c r="Q687" s="278"/>
      <c r="R687" s="278"/>
      <c r="S687" s="279"/>
      <c r="T687" s="278"/>
      <c r="U687" s="279"/>
      <c r="V687" s="278"/>
      <c r="W687" s="278"/>
    </row>
    <row r="688" spans="1:23" ht="15.75" customHeight="1">
      <c r="A688" s="280"/>
      <c r="B688" s="278"/>
      <c r="C688" s="278"/>
      <c r="D688" s="278"/>
      <c r="E688" s="278"/>
      <c r="F688" s="278"/>
      <c r="G688" s="278"/>
      <c r="H688" s="278"/>
      <c r="I688" s="278"/>
      <c r="J688" s="278"/>
      <c r="K688" s="278"/>
      <c r="L688" s="278"/>
      <c r="M688" s="278"/>
      <c r="N688" s="278"/>
      <c r="O688" s="278"/>
      <c r="P688" s="278"/>
      <c r="Q688" s="278"/>
      <c r="R688" s="278"/>
      <c r="S688" s="279"/>
      <c r="T688" s="278"/>
      <c r="U688" s="279"/>
      <c r="V688" s="278"/>
      <c r="W688" s="278"/>
    </row>
    <row r="689" spans="1:23" ht="15.75" customHeight="1">
      <c r="A689" s="280"/>
      <c r="B689" s="278"/>
      <c r="C689" s="278"/>
      <c r="D689" s="278"/>
      <c r="E689" s="278"/>
      <c r="F689" s="278"/>
      <c r="G689" s="278"/>
      <c r="H689" s="278"/>
      <c r="I689" s="278"/>
      <c r="J689" s="278"/>
      <c r="K689" s="278"/>
      <c r="L689" s="278"/>
      <c r="M689" s="278"/>
      <c r="N689" s="278"/>
      <c r="O689" s="278"/>
      <c r="P689" s="278"/>
      <c r="Q689" s="278"/>
      <c r="R689" s="278"/>
      <c r="S689" s="279"/>
      <c r="T689" s="278"/>
      <c r="U689" s="279"/>
      <c r="V689" s="278"/>
      <c r="W689" s="278"/>
    </row>
    <row r="690" spans="1:23" ht="15.75" customHeight="1">
      <c r="A690" s="280"/>
      <c r="B690" s="278"/>
      <c r="C690" s="278"/>
      <c r="D690" s="278"/>
      <c r="E690" s="278"/>
      <c r="F690" s="278"/>
      <c r="G690" s="278"/>
      <c r="H690" s="278"/>
      <c r="I690" s="278"/>
      <c r="J690" s="278"/>
      <c r="K690" s="278"/>
      <c r="L690" s="278"/>
      <c r="M690" s="278"/>
      <c r="N690" s="278"/>
      <c r="O690" s="278"/>
      <c r="P690" s="278"/>
      <c r="Q690" s="278"/>
      <c r="R690" s="278"/>
      <c r="S690" s="279"/>
      <c r="T690" s="278"/>
      <c r="U690" s="279"/>
      <c r="V690" s="278"/>
      <c r="W690" s="278"/>
    </row>
    <row r="691" spans="1:23" ht="15.75" customHeight="1">
      <c r="A691" s="280"/>
      <c r="B691" s="278"/>
      <c r="C691" s="278"/>
      <c r="D691" s="278"/>
      <c r="E691" s="278"/>
      <c r="F691" s="278"/>
      <c r="G691" s="278"/>
      <c r="H691" s="278"/>
      <c r="I691" s="278"/>
      <c r="J691" s="278"/>
      <c r="K691" s="278"/>
      <c r="L691" s="278"/>
      <c r="M691" s="278"/>
      <c r="N691" s="278"/>
      <c r="O691" s="278"/>
      <c r="P691" s="278"/>
      <c r="Q691" s="278"/>
      <c r="R691" s="278"/>
      <c r="S691" s="279"/>
      <c r="T691" s="278"/>
      <c r="U691" s="279"/>
      <c r="V691" s="278"/>
      <c r="W691" s="278"/>
    </row>
    <row r="692" spans="1:23" ht="15.75" customHeight="1">
      <c r="A692" s="280"/>
      <c r="B692" s="278"/>
      <c r="C692" s="278"/>
      <c r="D692" s="278"/>
      <c r="E692" s="278"/>
      <c r="F692" s="278"/>
      <c r="G692" s="278"/>
      <c r="H692" s="278"/>
      <c r="I692" s="278"/>
      <c r="J692" s="278"/>
      <c r="K692" s="278"/>
      <c r="L692" s="278"/>
      <c r="M692" s="278"/>
      <c r="N692" s="278"/>
      <c r="O692" s="278"/>
      <c r="P692" s="278"/>
      <c r="Q692" s="278"/>
      <c r="R692" s="278"/>
      <c r="S692" s="279"/>
      <c r="T692" s="278"/>
      <c r="U692" s="279"/>
      <c r="V692" s="278"/>
      <c r="W692" s="278"/>
    </row>
    <row r="693" spans="1:23" ht="15.75" customHeight="1">
      <c r="A693" s="280"/>
      <c r="B693" s="278"/>
      <c r="C693" s="278"/>
      <c r="D693" s="278"/>
      <c r="E693" s="278"/>
      <c r="F693" s="278"/>
      <c r="G693" s="278"/>
      <c r="H693" s="278"/>
      <c r="I693" s="278"/>
      <c r="J693" s="278"/>
      <c r="K693" s="278"/>
      <c r="L693" s="278"/>
      <c r="M693" s="278"/>
      <c r="N693" s="278"/>
      <c r="O693" s="278"/>
      <c r="P693" s="278"/>
      <c r="Q693" s="278"/>
      <c r="R693" s="278"/>
      <c r="S693" s="279"/>
      <c r="T693" s="278"/>
      <c r="U693" s="279"/>
      <c r="V693" s="278"/>
      <c r="W693" s="278"/>
    </row>
    <row r="694" spans="1:23" ht="15.75" customHeight="1">
      <c r="A694" s="280"/>
      <c r="B694" s="278"/>
      <c r="C694" s="278"/>
      <c r="D694" s="278"/>
      <c r="E694" s="278"/>
      <c r="F694" s="278"/>
      <c r="G694" s="278"/>
      <c r="H694" s="278"/>
      <c r="I694" s="278"/>
      <c r="J694" s="278"/>
      <c r="K694" s="278"/>
      <c r="L694" s="278"/>
      <c r="M694" s="278"/>
      <c r="N694" s="278"/>
      <c r="O694" s="278"/>
      <c r="P694" s="278"/>
      <c r="Q694" s="278"/>
      <c r="R694" s="278"/>
      <c r="S694" s="279"/>
      <c r="T694" s="278"/>
      <c r="U694" s="279"/>
      <c r="V694" s="278"/>
      <c r="W694" s="278"/>
    </row>
    <row r="695" spans="1:23" ht="15.75" customHeight="1">
      <c r="A695" s="280"/>
      <c r="B695" s="278"/>
      <c r="C695" s="278"/>
      <c r="D695" s="278"/>
      <c r="E695" s="278"/>
      <c r="F695" s="278"/>
      <c r="G695" s="278"/>
      <c r="H695" s="278"/>
      <c r="I695" s="278"/>
      <c r="J695" s="278"/>
      <c r="K695" s="278"/>
      <c r="L695" s="278"/>
      <c r="M695" s="278"/>
      <c r="N695" s="278"/>
      <c r="O695" s="278"/>
      <c r="P695" s="278"/>
      <c r="Q695" s="278"/>
      <c r="R695" s="278"/>
      <c r="S695" s="279"/>
      <c r="T695" s="278"/>
      <c r="U695" s="279"/>
      <c r="V695" s="278"/>
      <c r="W695" s="278"/>
    </row>
    <row r="696" spans="1:23" ht="15.75" customHeight="1">
      <c r="A696" s="280"/>
      <c r="B696" s="278"/>
      <c r="C696" s="278"/>
      <c r="D696" s="278"/>
      <c r="E696" s="278"/>
      <c r="F696" s="278"/>
      <c r="G696" s="278"/>
      <c r="H696" s="278"/>
      <c r="I696" s="278"/>
      <c r="J696" s="278"/>
      <c r="K696" s="278"/>
      <c r="L696" s="278"/>
      <c r="M696" s="278"/>
      <c r="N696" s="278"/>
      <c r="O696" s="278"/>
      <c r="P696" s="278"/>
      <c r="Q696" s="278"/>
      <c r="R696" s="278"/>
      <c r="S696" s="279"/>
      <c r="T696" s="278"/>
      <c r="U696" s="279"/>
      <c r="V696" s="278"/>
      <c r="W696" s="278"/>
    </row>
    <row r="697" spans="1:23" ht="15.75" customHeight="1">
      <c r="A697" s="280"/>
      <c r="B697" s="278"/>
      <c r="C697" s="278"/>
      <c r="D697" s="278"/>
      <c r="E697" s="278"/>
      <c r="F697" s="278"/>
      <c r="G697" s="278"/>
      <c r="H697" s="278"/>
      <c r="I697" s="278"/>
      <c r="J697" s="278"/>
      <c r="K697" s="278"/>
      <c r="L697" s="278"/>
      <c r="M697" s="278"/>
      <c r="N697" s="278"/>
      <c r="O697" s="278"/>
      <c r="P697" s="278"/>
      <c r="Q697" s="278"/>
      <c r="R697" s="278"/>
      <c r="S697" s="279"/>
      <c r="T697" s="278"/>
      <c r="U697" s="279"/>
      <c r="V697" s="278"/>
      <c r="W697" s="278"/>
    </row>
    <row r="698" spans="1:23" ht="15.75" customHeight="1">
      <c r="A698" s="280"/>
      <c r="B698" s="278"/>
      <c r="C698" s="278"/>
      <c r="D698" s="278"/>
      <c r="E698" s="278"/>
      <c r="F698" s="278"/>
      <c r="G698" s="278"/>
      <c r="H698" s="278"/>
      <c r="I698" s="278"/>
      <c r="J698" s="278"/>
      <c r="K698" s="278"/>
      <c r="L698" s="278"/>
      <c r="M698" s="278"/>
      <c r="N698" s="278"/>
      <c r="O698" s="278"/>
      <c r="P698" s="278"/>
      <c r="Q698" s="278"/>
      <c r="R698" s="278"/>
      <c r="S698" s="279"/>
      <c r="T698" s="278"/>
      <c r="U698" s="279"/>
      <c r="V698" s="278"/>
      <c r="W698" s="278"/>
    </row>
    <row r="699" spans="1:23" ht="15.75" customHeight="1">
      <c r="A699" s="280"/>
      <c r="B699" s="278"/>
      <c r="C699" s="278"/>
      <c r="D699" s="278"/>
      <c r="E699" s="278"/>
      <c r="F699" s="278"/>
      <c r="G699" s="278"/>
      <c r="H699" s="278"/>
      <c r="I699" s="278"/>
      <c r="J699" s="278"/>
      <c r="K699" s="278"/>
      <c r="L699" s="278"/>
      <c r="M699" s="278"/>
      <c r="N699" s="278"/>
      <c r="O699" s="278"/>
      <c r="P699" s="278"/>
      <c r="Q699" s="278"/>
      <c r="R699" s="278"/>
      <c r="S699" s="279"/>
      <c r="T699" s="278"/>
      <c r="U699" s="279"/>
      <c r="V699" s="278"/>
      <c r="W699" s="278"/>
    </row>
    <row r="700" spans="1:23" ht="15.75" customHeight="1">
      <c r="A700" s="280"/>
      <c r="B700" s="278"/>
      <c r="C700" s="278"/>
      <c r="D700" s="278"/>
      <c r="E700" s="278"/>
      <c r="F700" s="278"/>
      <c r="G700" s="278"/>
      <c r="H700" s="278"/>
      <c r="I700" s="278"/>
      <c r="J700" s="278"/>
      <c r="K700" s="278"/>
      <c r="L700" s="278"/>
      <c r="M700" s="278"/>
      <c r="N700" s="278"/>
      <c r="O700" s="278"/>
      <c r="P700" s="278"/>
      <c r="Q700" s="278"/>
      <c r="R700" s="278"/>
      <c r="S700" s="279"/>
      <c r="T700" s="278"/>
      <c r="U700" s="279"/>
      <c r="V700" s="278"/>
      <c r="W700" s="278"/>
    </row>
    <row r="701" spans="1:23" ht="15.75" customHeight="1">
      <c r="A701" s="280"/>
      <c r="B701" s="278"/>
      <c r="C701" s="278"/>
      <c r="D701" s="278"/>
      <c r="E701" s="278"/>
      <c r="F701" s="278"/>
      <c r="G701" s="278"/>
      <c r="H701" s="278"/>
      <c r="I701" s="278"/>
      <c r="J701" s="278"/>
      <c r="K701" s="278"/>
      <c r="L701" s="278"/>
      <c r="M701" s="278"/>
      <c r="N701" s="278"/>
      <c r="O701" s="278"/>
      <c r="P701" s="278"/>
      <c r="Q701" s="278"/>
      <c r="R701" s="278"/>
      <c r="S701" s="279"/>
      <c r="T701" s="278"/>
      <c r="U701" s="279"/>
      <c r="V701" s="278"/>
      <c r="W701" s="278"/>
    </row>
    <row r="702" spans="1:23" ht="15.75" customHeight="1">
      <c r="A702" s="280"/>
      <c r="B702" s="278"/>
      <c r="C702" s="278"/>
      <c r="D702" s="278"/>
      <c r="E702" s="278"/>
      <c r="F702" s="278"/>
      <c r="G702" s="278"/>
      <c r="H702" s="278"/>
      <c r="I702" s="278"/>
      <c r="J702" s="278"/>
      <c r="K702" s="278"/>
      <c r="L702" s="278"/>
      <c r="M702" s="278"/>
      <c r="N702" s="278"/>
      <c r="O702" s="278"/>
      <c r="P702" s="278"/>
      <c r="Q702" s="278"/>
      <c r="R702" s="278"/>
      <c r="S702" s="279"/>
      <c r="T702" s="278"/>
      <c r="U702" s="279"/>
      <c r="V702" s="278"/>
      <c r="W702" s="278"/>
    </row>
    <row r="703" spans="1:23" ht="15.75" customHeight="1">
      <c r="A703" s="280"/>
      <c r="B703" s="278"/>
      <c r="C703" s="278"/>
      <c r="D703" s="278"/>
      <c r="E703" s="278"/>
      <c r="F703" s="278"/>
      <c r="G703" s="278"/>
      <c r="H703" s="278"/>
      <c r="I703" s="278"/>
      <c r="J703" s="278"/>
      <c r="K703" s="278"/>
      <c r="L703" s="278"/>
      <c r="M703" s="278"/>
      <c r="N703" s="278"/>
      <c r="O703" s="278"/>
      <c r="P703" s="278"/>
      <c r="Q703" s="278"/>
      <c r="R703" s="278"/>
      <c r="S703" s="279"/>
      <c r="T703" s="278"/>
      <c r="U703" s="279"/>
      <c r="V703" s="278"/>
      <c r="W703" s="278"/>
    </row>
    <row r="704" spans="1:23" ht="15.75" customHeight="1">
      <c r="A704" s="280"/>
      <c r="B704" s="278"/>
      <c r="C704" s="278"/>
      <c r="D704" s="278"/>
      <c r="E704" s="278"/>
      <c r="F704" s="278"/>
      <c r="G704" s="278"/>
      <c r="H704" s="278"/>
      <c r="I704" s="278"/>
      <c r="J704" s="278"/>
      <c r="K704" s="278"/>
      <c r="L704" s="278"/>
      <c r="M704" s="278"/>
      <c r="N704" s="278"/>
      <c r="O704" s="278"/>
      <c r="P704" s="278"/>
      <c r="Q704" s="278"/>
      <c r="R704" s="278"/>
      <c r="S704" s="279"/>
      <c r="T704" s="278"/>
      <c r="U704" s="279"/>
      <c r="V704" s="278"/>
      <c r="W704" s="278"/>
    </row>
    <row r="705" spans="1:23" ht="15.75" customHeight="1">
      <c r="A705" s="280"/>
      <c r="B705" s="278"/>
      <c r="C705" s="278"/>
      <c r="D705" s="278"/>
      <c r="E705" s="278"/>
      <c r="F705" s="278"/>
      <c r="G705" s="278"/>
      <c r="H705" s="278"/>
      <c r="I705" s="278"/>
      <c r="J705" s="278"/>
      <c r="K705" s="278"/>
      <c r="L705" s="278"/>
      <c r="M705" s="278"/>
      <c r="N705" s="278"/>
      <c r="O705" s="278"/>
      <c r="P705" s="278"/>
      <c r="Q705" s="278"/>
      <c r="R705" s="278"/>
      <c r="S705" s="279"/>
      <c r="T705" s="278"/>
      <c r="U705" s="279"/>
      <c r="V705" s="278"/>
      <c r="W705" s="278"/>
    </row>
    <row r="706" spans="1:23" ht="15.75" customHeight="1">
      <c r="A706" s="280"/>
      <c r="B706" s="278"/>
      <c r="C706" s="278"/>
      <c r="D706" s="278"/>
      <c r="E706" s="278"/>
      <c r="F706" s="278"/>
      <c r="G706" s="278"/>
      <c r="H706" s="278"/>
      <c r="I706" s="278"/>
      <c r="J706" s="278"/>
      <c r="K706" s="278"/>
      <c r="L706" s="278"/>
      <c r="M706" s="278"/>
      <c r="N706" s="278"/>
      <c r="O706" s="278"/>
      <c r="P706" s="278"/>
      <c r="Q706" s="278"/>
      <c r="R706" s="278"/>
      <c r="S706" s="279"/>
      <c r="T706" s="278"/>
      <c r="U706" s="279"/>
      <c r="V706" s="278"/>
      <c r="W706" s="278"/>
    </row>
    <row r="707" spans="1:23" ht="15.75" customHeight="1">
      <c r="A707" s="280"/>
      <c r="B707" s="278"/>
      <c r="C707" s="278"/>
      <c r="D707" s="278"/>
      <c r="E707" s="278"/>
      <c r="F707" s="278"/>
      <c r="G707" s="278"/>
      <c r="H707" s="278"/>
      <c r="I707" s="278"/>
      <c r="J707" s="278"/>
      <c r="K707" s="278"/>
      <c r="L707" s="278"/>
      <c r="M707" s="278"/>
      <c r="N707" s="278"/>
      <c r="O707" s="278"/>
      <c r="P707" s="278"/>
      <c r="Q707" s="278"/>
      <c r="R707" s="278"/>
      <c r="S707" s="279"/>
      <c r="T707" s="278"/>
      <c r="U707" s="279"/>
      <c r="V707" s="278"/>
      <c r="W707" s="278"/>
    </row>
    <row r="708" spans="1:23" ht="15.75" customHeight="1">
      <c r="A708" s="280"/>
      <c r="B708" s="278"/>
      <c r="C708" s="278"/>
      <c r="D708" s="278"/>
      <c r="E708" s="278"/>
      <c r="F708" s="278"/>
      <c r="G708" s="278"/>
      <c r="H708" s="278"/>
      <c r="I708" s="278"/>
      <c r="J708" s="278"/>
      <c r="K708" s="278"/>
      <c r="L708" s="278"/>
      <c r="M708" s="278"/>
      <c r="N708" s="278"/>
      <c r="O708" s="278"/>
      <c r="P708" s="278"/>
      <c r="Q708" s="278"/>
      <c r="R708" s="278"/>
      <c r="S708" s="279"/>
      <c r="T708" s="278"/>
      <c r="U708" s="279"/>
      <c r="V708" s="278"/>
      <c r="W708" s="278"/>
    </row>
    <row r="709" spans="1:23" ht="15.75" customHeight="1">
      <c r="A709" s="280"/>
      <c r="B709" s="278"/>
      <c r="C709" s="278"/>
      <c r="D709" s="278"/>
      <c r="E709" s="278"/>
      <c r="F709" s="278"/>
      <c r="G709" s="278"/>
      <c r="H709" s="278"/>
      <c r="I709" s="278"/>
      <c r="J709" s="278"/>
      <c r="K709" s="278"/>
      <c r="L709" s="278"/>
      <c r="M709" s="278"/>
      <c r="N709" s="278"/>
      <c r="O709" s="278"/>
      <c r="P709" s="278"/>
      <c r="Q709" s="278"/>
      <c r="R709" s="278"/>
      <c r="S709" s="279"/>
      <c r="T709" s="278"/>
      <c r="U709" s="279"/>
      <c r="V709" s="278"/>
      <c r="W709" s="278"/>
    </row>
    <row r="710" spans="1:23" ht="15.75" customHeight="1">
      <c r="A710" s="280"/>
      <c r="B710" s="278"/>
      <c r="C710" s="278"/>
      <c r="D710" s="278"/>
      <c r="E710" s="278"/>
      <c r="F710" s="278"/>
      <c r="G710" s="278"/>
      <c r="H710" s="278"/>
      <c r="I710" s="278"/>
      <c r="J710" s="278"/>
      <c r="K710" s="278"/>
      <c r="L710" s="278"/>
      <c r="M710" s="278"/>
      <c r="N710" s="278"/>
      <c r="O710" s="278"/>
      <c r="P710" s="278"/>
      <c r="Q710" s="278"/>
      <c r="R710" s="278"/>
      <c r="S710" s="279"/>
      <c r="T710" s="278"/>
      <c r="U710" s="279"/>
      <c r="V710" s="278"/>
      <c r="W710" s="278"/>
    </row>
    <row r="711" spans="1:23" ht="15.75" customHeight="1">
      <c r="A711" s="280"/>
      <c r="B711" s="278"/>
      <c r="C711" s="278"/>
      <c r="D711" s="278"/>
      <c r="E711" s="278"/>
      <c r="F711" s="278"/>
      <c r="G711" s="278"/>
      <c r="H711" s="278"/>
      <c r="I711" s="278"/>
      <c r="J711" s="278"/>
      <c r="K711" s="278"/>
      <c r="L711" s="278"/>
      <c r="M711" s="278"/>
      <c r="N711" s="278"/>
      <c r="O711" s="278"/>
      <c r="P711" s="278"/>
      <c r="Q711" s="278"/>
      <c r="R711" s="278"/>
      <c r="S711" s="279"/>
      <c r="T711" s="278"/>
      <c r="U711" s="279"/>
      <c r="V711" s="278"/>
      <c r="W711" s="278"/>
    </row>
    <row r="712" spans="1:23" ht="15.75" customHeight="1">
      <c r="A712" s="280"/>
      <c r="B712" s="278"/>
      <c r="C712" s="278"/>
      <c r="D712" s="278"/>
      <c r="E712" s="278"/>
      <c r="F712" s="278"/>
      <c r="G712" s="278"/>
      <c r="H712" s="278"/>
      <c r="I712" s="278"/>
      <c r="J712" s="278"/>
      <c r="K712" s="278"/>
      <c r="L712" s="278"/>
      <c r="M712" s="278"/>
      <c r="N712" s="278"/>
      <c r="O712" s="278"/>
      <c r="P712" s="278"/>
      <c r="Q712" s="278"/>
      <c r="R712" s="278"/>
      <c r="S712" s="279"/>
      <c r="T712" s="278"/>
      <c r="U712" s="279"/>
      <c r="V712" s="278"/>
      <c r="W712" s="278"/>
    </row>
    <row r="713" spans="1:23" ht="15.75" customHeight="1">
      <c r="A713" s="280"/>
      <c r="B713" s="278"/>
      <c r="C713" s="278"/>
      <c r="D713" s="278"/>
      <c r="E713" s="278"/>
      <c r="F713" s="278"/>
      <c r="G713" s="278"/>
      <c r="H713" s="278"/>
      <c r="I713" s="278"/>
      <c r="J713" s="278"/>
      <c r="K713" s="278"/>
      <c r="L713" s="278"/>
      <c r="M713" s="278"/>
      <c r="N713" s="278"/>
      <c r="O713" s="278"/>
      <c r="P713" s="278"/>
      <c r="Q713" s="278"/>
      <c r="R713" s="278"/>
      <c r="S713" s="279"/>
      <c r="T713" s="278"/>
      <c r="U713" s="279"/>
      <c r="V713" s="278"/>
      <c r="W713" s="278"/>
    </row>
    <row r="714" spans="1:23" ht="15.75" customHeight="1">
      <c r="A714" s="280"/>
      <c r="B714" s="278"/>
      <c r="C714" s="278"/>
      <c r="D714" s="278"/>
      <c r="E714" s="278"/>
      <c r="F714" s="278"/>
      <c r="G714" s="278"/>
      <c r="H714" s="278"/>
      <c r="I714" s="278"/>
      <c r="J714" s="278"/>
      <c r="K714" s="278"/>
      <c r="L714" s="278"/>
      <c r="M714" s="278"/>
      <c r="N714" s="278"/>
      <c r="O714" s="278"/>
      <c r="P714" s="278"/>
      <c r="Q714" s="278"/>
      <c r="R714" s="278"/>
      <c r="S714" s="279"/>
      <c r="T714" s="278"/>
      <c r="U714" s="279"/>
      <c r="V714" s="278"/>
      <c r="W714" s="278"/>
    </row>
    <row r="715" spans="1:23" ht="15.75" customHeight="1">
      <c r="A715" s="280"/>
      <c r="B715" s="278"/>
      <c r="C715" s="278"/>
      <c r="D715" s="278"/>
      <c r="E715" s="278"/>
      <c r="F715" s="278"/>
      <c r="G715" s="278"/>
      <c r="H715" s="278"/>
      <c r="I715" s="278"/>
      <c r="J715" s="278"/>
      <c r="K715" s="278"/>
      <c r="L715" s="278"/>
      <c r="M715" s="278"/>
      <c r="N715" s="278"/>
      <c r="O715" s="278"/>
      <c r="P715" s="278"/>
      <c r="Q715" s="278"/>
      <c r="R715" s="278"/>
      <c r="S715" s="279"/>
      <c r="T715" s="278"/>
      <c r="U715" s="279"/>
      <c r="V715" s="278"/>
      <c r="W715" s="278"/>
    </row>
    <row r="716" spans="1:23" ht="15.75" customHeight="1">
      <c r="A716" s="280"/>
      <c r="B716" s="278"/>
      <c r="C716" s="278"/>
      <c r="D716" s="278"/>
      <c r="E716" s="278"/>
      <c r="F716" s="278"/>
      <c r="G716" s="278"/>
      <c r="H716" s="278"/>
      <c r="I716" s="278"/>
      <c r="J716" s="278"/>
      <c r="K716" s="278"/>
      <c r="L716" s="278"/>
      <c r="M716" s="278"/>
      <c r="N716" s="278"/>
      <c r="O716" s="278"/>
      <c r="P716" s="278"/>
      <c r="Q716" s="278"/>
      <c r="R716" s="278"/>
      <c r="S716" s="279"/>
      <c r="T716" s="278"/>
      <c r="U716" s="279"/>
      <c r="V716" s="278"/>
      <c r="W716" s="278"/>
    </row>
    <row r="717" spans="1:23" ht="15.75" customHeight="1">
      <c r="A717" s="280"/>
      <c r="B717" s="278"/>
      <c r="C717" s="278"/>
      <c r="D717" s="278"/>
      <c r="E717" s="278"/>
      <c r="F717" s="278"/>
      <c r="G717" s="278"/>
      <c r="H717" s="278"/>
      <c r="I717" s="278"/>
      <c r="J717" s="278"/>
      <c r="K717" s="278"/>
      <c r="L717" s="278"/>
      <c r="M717" s="278"/>
      <c r="N717" s="278"/>
      <c r="O717" s="278"/>
      <c r="P717" s="278"/>
      <c r="Q717" s="278"/>
      <c r="R717" s="278"/>
      <c r="S717" s="279"/>
      <c r="T717" s="278"/>
      <c r="U717" s="279"/>
      <c r="V717" s="278"/>
      <c r="W717" s="278"/>
    </row>
    <row r="718" spans="1:23" ht="15.75" customHeight="1">
      <c r="A718" s="280"/>
      <c r="B718" s="278"/>
      <c r="C718" s="278"/>
      <c r="D718" s="278"/>
      <c r="E718" s="278"/>
      <c r="F718" s="278"/>
      <c r="G718" s="278"/>
      <c r="H718" s="278"/>
      <c r="I718" s="278"/>
      <c r="J718" s="278"/>
      <c r="K718" s="278"/>
      <c r="L718" s="278"/>
      <c r="M718" s="278"/>
      <c r="N718" s="278"/>
      <c r="O718" s="278"/>
      <c r="P718" s="278"/>
      <c r="Q718" s="278"/>
      <c r="R718" s="278"/>
      <c r="S718" s="279"/>
      <c r="T718" s="278"/>
      <c r="U718" s="279"/>
      <c r="V718" s="278"/>
      <c r="W718" s="278"/>
    </row>
    <row r="719" spans="1:23" ht="15.75" customHeight="1">
      <c r="A719" s="280"/>
      <c r="B719" s="278"/>
      <c r="C719" s="278"/>
      <c r="D719" s="278"/>
      <c r="E719" s="278"/>
      <c r="F719" s="278"/>
      <c r="G719" s="278"/>
      <c r="H719" s="278"/>
      <c r="I719" s="278"/>
      <c r="J719" s="278"/>
      <c r="K719" s="278"/>
      <c r="L719" s="278"/>
      <c r="M719" s="278"/>
      <c r="N719" s="278"/>
      <c r="O719" s="278"/>
      <c r="P719" s="278"/>
      <c r="Q719" s="278"/>
      <c r="R719" s="278"/>
      <c r="S719" s="279"/>
      <c r="T719" s="278"/>
      <c r="U719" s="279"/>
      <c r="V719" s="278"/>
      <c r="W719" s="278"/>
    </row>
    <row r="720" spans="1:23" ht="15.75" customHeight="1">
      <c r="A720" s="280"/>
      <c r="B720" s="278"/>
      <c r="C720" s="278"/>
      <c r="D720" s="278"/>
      <c r="E720" s="278"/>
      <c r="F720" s="278"/>
      <c r="G720" s="278"/>
      <c r="H720" s="278"/>
      <c r="I720" s="278"/>
      <c r="J720" s="278"/>
      <c r="K720" s="278"/>
      <c r="L720" s="278"/>
      <c r="M720" s="278"/>
      <c r="N720" s="278"/>
      <c r="O720" s="278"/>
      <c r="P720" s="278"/>
      <c r="Q720" s="278"/>
      <c r="R720" s="278"/>
      <c r="S720" s="279"/>
      <c r="T720" s="278"/>
      <c r="U720" s="279"/>
      <c r="V720" s="278"/>
      <c r="W720" s="278"/>
    </row>
    <row r="721" spans="1:23" ht="15.75" customHeight="1">
      <c r="A721" s="280"/>
      <c r="B721" s="278"/>
      <c r="C721" s="278"/>
      <c r="D721" s="278"/>
      <c r="E721" s="278"/>
      <c r="F721" s="278"/>
      <c r="G721" s="278"/>
      <c r="H721" s="278"/>
      <c r="I721" s="278"/>
      <c r="J721" s="278"/>
      <c r="K721" s="278"/>
      <c r="L721" s="278"/>
      <c r="M721" s="278"/>
      <c r="N721" s="278"/>
      <c r="O721" s="278"/>
      <c r="P721" s="278"/>
      <c r="Q721" s="278"/>
      <c r="R721" s="278"/>
      <c r="S721" s="279"/>
      <c r="T721" s="278"/>
      <c r="U721" s="279"/>
      <c r="V721" s="278"/>
      <c r="W721" s="278"/>
    </row>
    <row r="722" spans="1:23" ht="15.75" customHeight="1">
      <c r="A722" s="280"/>
      <c r="B722" s="278"/>
      <c r="C722" s="278"/>
      <c r="D722" s="278"/>
      <c r="E722" s="278"/>
      <c r="F722" s="278"/>
      <c r="G722" s="278"/>
      <c r="H722" s="278"/>
      <c r="I722" s="278"/>
      <c r="J722" s="278"/>
      <c r="K722" s="278"/>
      <c r="L722" s="278"/>
      <c r="M722" s="278"/>
      <c r="N722" s="278"/>
      <c r="O722" s="278"/>
      <c r="P722" s="278"/>
      <c r="Q722" s="278"/>
      <c r="R722" s="278"/>
      <c r="S722" s="279"/>
      <c r="T722" s="278"/>
      <c r="U722" s="279"/>
      <c r="V722" s="278"/>
      <c r="W722" s="278"/>
    </row>
    <row r="723" spans="1:23" ht="15.75" customHeight="1">
      <c r="A723" s="280"/>
      <c r="B723" s="278"/>
      <c r="C723" s="278"/>
      <c r="D723" s="278"/>
      <c r="E723" s="278"/>
      <c r="F723" s="278"/>
      <c r="G723" s="278"/>
      <c r="H723" s="278"/>
      <c r="I723" s="278"/>
      <c r="J723" s="278"/>
      <c r="K723" s="278"/>
      <c r="L723" s="278"/>
      <c r="M723" s="278"/>
      <c r="N723" s="278"/>
      <c r="O723" s="278"/>
      <c r="P723" s="278"/>
      <c r="Q723" s="278"/>
      <c r="R723" s="278"/>
      <c r="S723" s="279"/>
      <c r="T723" s="278"/>
      <c r="U723" s="279"/>
      <c r="V723" s="278"/>
      <c r="W723" s="278"/>
    </row>
    <row r="724" spans="1:23" ht="15.75" customHeight="1">
      <c r="A724" s="280"/>
      <c r="B724" s="278"/>
      <c r="C724" s="278"/>
      <c r="D724" s="278"/>
      <c r="E724" s="278"/>
      <c r="F724" s="278"/>
      <c r="G724" s="278"/>
      <c r="H724" s="278"/>
      <c r="I724" s="278"/>
      <c r="J724" s="278"/>
      <c r="K724" s="278"/>
      <c r="L724" s="278"/>
      <c r="M724" s="278"/>
      <c r="N724" s="278"/>
      <c r="O724" s="278"/>
      <c r="P724" s="278"/>
      <c r="Q724" s="278"/>
      <c r="R724" s="278"/>
      <c r="S724" s="279"/>
      <c r="T724" s="278"/>
      <c r="U724" s="279"/>
      <c r="V724" s="278"/>
      <c r="W724" s="278"/>
    </row>
    <row r="725" spans="1:23" ht="15.75" customHeight="1">
      <c r="A725" s="280"/>
      <c r="B725" s="278"/>
      <c r="C725" s="278"/>
      <c r="D725" s="278"/>
      <c r="E725" s="278"/>
      <c r="F725" s="278"/>
      <c r="G725" s="278"/>
      <c r="H725" s="278"/>
      <c r="I725" s="278"/>
      <c r="J725" s="278"/>
      <c r="K725" s="278"/>
      <c r="L725" s="278"/>
      <c r="M725" s="278"/>
      <c r="N725" s="278"/>
      <c r="O725" s="278"/>
      <c r="P725" s="278"/>
      <c r="Q725" s="278"/>
      <c r="R725" s="278"/>
      <c r="S725" s="279"/>
      <c r="T725" s="278"/>
      <c r="U725" s="279"/>
      <c r="V725" s="278"/>
      <c r="W725" s="278"/>
    </row>
    <row r="726" spans="1:23" ht="15.75" customHeight="1">
      <c r="A726" s="280"/>
      <c r="B726" s="278"/>
      <c r="C726" s="278"/>
      <c r="D726" s="278"/>
      <c r="E726" s="278"/>
      <c r="F726" s="278"/>
      <c r="G726" s="278"/>
      <c r="H726" s="278"/>
      <c r="I726" s="278"/>
      <c r="J726" s="278"/>
      <c r="K726" s="278"/>
      <c r="L726" s="278"/>
      <c r="M726" s="278"/>
      <c r="N726" s="278"/>
      <c r="O726" s="278"/>
      <c r="P726" s="278"/>
      <c r="Q726" s="278"/>
      <c r="R726" s="278"/>
      <c r="S726" s="279"/>
      <c r="T726" s="278"/>
      <c r="U726" s="279"/>
      <c r="V726" s="278"/>
      <c r="W726" s="278"/>
    </row>
    <row r="727" spans="1:23" ht="15.75" customHeight="1">
      <c r="A727" s="280"/>
      <c r="B727" s="278"/>
      <c r="C727" s="278"/>
      <c r="D727" s="278"/>
      <c r="E727" s="278"/>
      <c r="F727" s="278"/>
      <c r="G727" s="278"/>
      <c r="H727" s="278"/>
      <c r="I727" s="278"/>
      <c r="J727" s="278"/>
      <c r="K727" s="278"/>
      <c r="L727" s="278"/>
      <c r="M727" s="278"/>
      <c r="N727" s="278"/>
      <c r="O727" s="278"/>
      <c r="P727" s="278"/>
      <c r="Q727" s="278"/>
      <c r="R727" s="278"/>
      <c r="S727" s="279"/>
      <c r="T727" s="278"/>
      <c r="U727" s="279"/>
      <c r="V727" s="278"/>
      <c r="W727" s="278"/>
    </row>
    <row r="728" spans="1:23" ht="15.75" customHeight="1">
      <c r="A728" s="280"/>
      <c r="B728" s="278"/>
      <c r="C728" s="278"/>
      <c r="D728" s="278"/>
      <c r="E728" s="278"/>
      <c r="F728" s="278"/>
      <c r="G728" s="278"/>
      <c r="H728" s="278"/>
      <c r="I728" s="278"/>
      <c r="J728" s="278"/>
      <c r="K728" s="278"/>
      <c r="L728" s="278"/>
      <c r="M728" s="278"/>
      <c r="N728" s="278"/>
      <c r="O728" s="278"/>
      <c r="P728" s="278"/>
      <c r="Q728" s="278"/>
      <c r="R728" s="278"/>
      <c r="S728" s="279"/>
      <c r="T728" s="278"/>
      <c r="U728" s="279"/>
      <c r="V728" s="278"/>
      <c r="W728" s="278"/>
    </row>
    <row r="729" spans="1:23" ht="15.75" customHeight="1">
      <c r="A729" s="280"/>
      <c r="B729" s="278"/>
      <c r="C729" s="278"/>
      <c r="D729" s="278"/>
      <c r="E729" s="278"/>
      <c r="F729" s="278"/>
      <c r="G729" s="278"/>
      <c r="H729" s="278"/>
      <c r="I729" s="278"/>
      <c r="J729" s="278"/>
      <c r="K729" s="278"/>
      <c r="L729" s="278"/>
      <c r="M729" s="278"/>
      <c r="N729" s="278"/>
      <c r="O729" s="278"/>
      <c r="P729" s="278"/>
      <c r="Q729" s="278"/>
      <c r="R729" s="278"/>
      <c r="S729" s="279"/>
      <c r="T729" s="278"/>
      <c r="U729" s="279"/>
      <c r="V729" s="278"/>
      <c r="W729" s="278"/>
    </row>
    <row r="730" spans="1:23" ht="15.75" customHeight="1">
      <c r="A730" s="280"/>
      <c r="B730" s="278"/>
      <c r="C730" s="278"/>
      <c r="D730" s="278"/>
      <c r="E730" s="278"/>
      <c r="F730" s="278"/>
      <c r="G730" s="278"/>
      <c r="H730" s="278"/>
      <c r="I730" s="278"/>
      <c r="J730" s="278"/>
      <c r="K730" s="278"/>
      <c r="L730" s="278"/>
      <c r="M730" s="278"/>
      <c r="N730" s="278"/>
      <c r="O730" s="278"/>
      <c r="P730" s="278"/>
      <c r="Q730" s="278"/>
      <c r="R730" s="278"/>
      <c r="S730" s="279"/>
      <c r="T730" s="278"/>
      <c r="U730" s="279"/>
      <c r="V730" s="278"/>
      <c r="W730" s="278"/>
    </row>
    <row r="731" spans="1:23" ht="15.75" customHeight="1">
      <c r="A731" s="280"/>
      <c r="B731" s="278"/>
      <c r="C731" s="278"/>
      <c r="D731" s="278"/>
      <c r="E731" s="278"/>
      <c r="F731" s="278"/>
      <c r="G731" s="278"/>
      <c r="H731" s="278"/>
      <c r="I731" s="278"/>
      <c r="J731" s="278"/>
      <c r="K731" s="278"/>
      <c r="L731" s="278"/>
      <c r="M731" s="278"/>
      <c r="N731" s="278"/>
      <c r="O731" s="278"/>
      <c r="P731" s="278"/>
      <c r="Q731" s="278"/>
      <c r="R731" s="278"/>
      <c r="S731" s="279"/>
      <c r="T731" s="278"/>
      <c r="U731" s="279"/>
      <c r="V731" s="278"/>
      <c r="W731" s="278"/>
    </row>
    <row r="732" spans="1:23" ht="15.75" customHeight="1">
      <c r="A732" s="280"/>
      <c r="B732" s="278"/>
      <c r="C732" s="278"/>
      <c r="D732" s="278"/>
      <c r="E732" s="278"/>
      <c r="F732" s="278"/>
      <c r="G732" s="278"/>
      <c r="H732" s="278"/>
      <c r="I732" s="278"/>
      <c r="J732" s="278"/>
      <c r="K732" s="278"/>
      <c r="L732" s="278"/>
      <c r="M732" s="278"/>
      <c r="N732" s="278"/>
      <c r="O732" s="278"/>
      <c r="P732" s="278"/>
      <c r="Q732" s="278"/>
      <c r="R732" s="278"/>
      <c r="S732" s="279"/>
      <c r="T732" s="278"/>
      <c r="U732" s="279"/>
      <c r="V732" s="278"/>
      <c r="W732" s="278"/>
    </row>
    <row r="733" spans="1:23" ht="15.75" customHeight="1">
      <c r="A733" s="280"/>
      <c r="B733" s="278"/>
      <c r="C733" s="278"/>
      <c r="D733" s="278"/>
      <c r="E733" s="278"/>
      <c r="F733" s="278"/>
      <c r="G733" s="278"/>
      <c r="H733" s="278"/>
      <c r="I733" s="278"/>
      <c r="J733" s="278"/>
      <c r="K733" s="278"/>
      <c r="L733" s="278"/>
      <c r="M733" s="278"/>
      <c r="N733" s="278"/>
      <c r="O733" s="278"/>
      <c r="P733" s="278"/>
      <c r="Q733" s="278"/>
      <c r="R733" s="278"/>
      <c r="S733" s="279"/>
      <c r="T733" s="278"/>
      <c r="U733" s="279"/>
      <c r="V733" s="278"/>
      <c r="W733" s="278"/>
    </row>
    <row r="734" spans="1:23" ht="15.75" customHeight="1">
      <c r="A734" s="280"/>
      <c r="B734" s="278"/>
      <c r="C734" s="278"/>
      <c r="D734" s="278"/>
      <c r="E734" s="278"/>
      <c r="F734" s="278"/>
      <c r="G734" s="278"/>
      <c r="H734" s="278"/>
      <c r="I734" s="278"/>
      <c r="J734" s="278"/>
      <c r="K734" s="278"/>
      <c r="L734" s="278"/>
      <c r="M734" s="278"/>
      <c r="N734" s="278"/>
      <c r="O734" s="278"/>
      <c r="P734" s="278"/>
      <c r="Q734" s="278"/>
      <c r="R734" s="278"/>
      <c r="S734" s="279"/>
      <c r="T734" s="278"/>
      <c r="U734" s="279"/>
      <c r="V734" s="278"/>
      <c r="W734" s="278"/>
    </row>
    <row r="735" spans="1:23" ht="15.75" customHeight="1">
      <c r="A735" s="280"/>
      <c r="B735" s="278"/>
      <c r="C735" s="278"/>
      <c r="D735" s="278"/>
      <c r="E735" s="278"/>
      <c r="F735" s="278"/>
      <c r="G735" s="278"/>
      <c r="H735" s="278"/>
      <c r="I735" s="278"/>
      <c r="J735" s="278"/>
      <c r="K735" s="278"/>
      <c r="L735" s="278"/>
      <c r="M735" s="278"/>
      <c r="N735" s="278"/>
      <c r="O735" s="278"/>
      <c r="P735" s="278"/>
      <c r="Q735" s="278"/>
      <c r="R735" s="278"/>
      <c r="S735" s="279"/>
      <c r="T735" s="278"/>
      <c r="U735" s="279"/>
      <c r="V735" s="278"/>
      <c r="W735" s="278"/>
    </row>
    <row r="736" spans="1:23" ht="15.75" customHeight="1">
      <c r="A736" s="280"/>
      <c r="B736" s="278"/>
      <c r="C736" s="278"/>
      <c r="D736" s="278"/>
      <c r="E736" s="278"/>
      <c r="F736" s="278"/>
      <c r="G736" s="278"/>
      <c r="H736" s="278"/>
      <c r="I736" s="278"/>
      <c r="J736" s="278"/>
      <c r="K736" s="278"/>
      <c r="L736" s="278"/>
      <c r="M736" s="278"/>
      <c r="N736" s="278"/>
      <c r="O736" s="278"/>
      <c r="P736" s="278"/>
      <c r="Q736" s="278"/>
      <c r="R736" s="278"/>
      <c r="S736" s="279"/>
      <c r="T736" s="278"/>
      <c r="U736" s="279"/>
      <c r="V736" s="278"/>
      <c r="W736" s="278"/>
    </row>
    <row r="737" spans="1:23" ht="15.75" customHeight="1">
      <c r="A737" s="280"/>
      <c r="B737" s="278"/>
      <c r="C737" s="278"/>
      <c r="D737" s="278"/>
      <c r="E737" s="278"/>
      <c r="F737" s="278"/>
      <c r="G737" s="278"/>
      <c r="H737" s="278"/>
      <c r="I737" s="278"/>
      <c r="J737" s="278"/>
      <c r="K737" s="278"/>
      <c r="L737" s="278"/>
      <c r="M737" s="278"/>
      <c r="N737" s="278"/>
      <c r="O737" s="278"/>
      <c r="P737" s="278"/>
      <c r="Q737" s="278"/>
      <c r="R737" s="278"/>
      <c r="S737" s="279"/>
      <c r="T737" s="278"/>
      <c r="U737" s="279"/>
      <c r="V737" s="278"/>
      <c r="W737" s="278"/>
    </row>
    <row r="738" spans="1:23" ht="15.75" customHeight="1">
      <c r="A738" s="280"/>
      <c r="B738" s="278"/>
      <c r="C738" s="278"/>
      <c r="D738" s="278"/>
      <c r="E738" s="278"/>
      <c r="F738" s="278"/>
      <c r="G738" s="278"/>
      <c r="H738" s="278"/>
      <c r="I738" s="278"/>
      <c r="J738" s="278"/>
      <c r="K738" s="278"/>
      <c r="L738" s="278"/>
      <c r="M738" s="278"/>
      <c r="N738" s="278"/>
      <c r="O738" s="278"/>
      <c r="P738" s="278"/>
      <c r="Q738" s="278"/>
      <c r="R738" s="278"/>
      <c r="S738" s="279"/>
      <c r="T738" s="278"/>
      <c r="U738" s="279"/>
      <c r="V738" s="278"/>
      <c r="W738" s="278"/>
    </row>
    <row r="739" spans="1:23" ht="15.75" customHeight="1">
      <c r="A739" s="280"/>
      <c r="B739" s="278"/>
      <c r="C739" s="278"/>
      <c r="D739" s="278"/>
      <c r="E739" s="278"/>
      <c r="F739" s="278"/>
      <c r="G739" s="278"/>
      <c r="H739" s="278"/>
      <c r="I739" s="278"/>
      <c r="J739" s="278"/>
      <c r="K739" s="278"/>
      <c r="L739" s="278"/>
      <c r="M739" s="278"/>
      <c r="N739" s="278"/>
      <c r="O739" s="278"/>
      <c r="P739" s="278"/>
      <c r="Q739" s="278"/>
      <c r="R739" s="278"/>
      <c r="S739" s="279"/>
      <c r="T739" s="278"/>
      <c r="U739" s="279"/>
      <c r="V739" s="278"/>
      <c r="W739" s="278"/>
    </row>
    <row r="740" spans="1:23" ht="15.75" customHeight="1">
      <c r="A740" s="280"/>
      <c r="B740" s="278"/>
      <c r="C740" s="278"/>
      <c r="D740" s="278"/>
      <c r="E740" s="278"/>
      <c r="F740" s="278"/>
      <c r="G740" s="278"/>
      <c r="H740" s="278"/>
      <c r="I740" s="278"/>
      <c r="J740" s="278"/>
      <c r="K740" s="278"/>
      <c r="L740" s="278"/>
      <c r="M740" s="278"/>
      <c r="N740" s="278"/>
      <c r="O740" s="278"/>
      <c r="P740" s="278"/>
      <c r="Q740" s="278"/>
      <c r="R740" s="278"/>
      <c r="S740" s="279"/>
      <c r="T740" s="278"/>
      <c r="U740" s="279"/>
      <c r="V740" s="278"/>
      <c r="W740" s="278"/>
    </row>
    <row r="741" spans="1:23" ht="15.75" customHeight="1">
      <c r="A741" s="280"/>
      <c r="B741" s="278"/>
      <c r="C741" s="278"/>
      <c r="D741" s="278"/>
      <c r="E741" s="278"/>
      <c r="F741" s="278"/>
      <c r="G741" s="278"/>
      <c r="H741" s="278"/>
      <c r="I741" s="278"/>
      <c r="J741" s="278"/>
      <c r="K741" s="278"/>
      <c r="L741" s="278"/>
      <c r="M741" s="278"/>
      <c r="N741" s="278"/>
      <c r="O741" s="278"/>
      <c r="P741" s="278"/>
      <c r="Q741" s="278"/>
      <c r="R741" s="278"/>
      <c r="S741" s="279"/>
      <c r="T741" s="278"/>
      <c r="U741" s="279"/>
      <c r="V741" s="278"/>
      <c r="W741" s="278"/>
    </row>
    <row r="742" spans="1:23" ht="15.75" customHeight="1">
      <c r="A742" s="280"/>
      <c r="B742" s="278"/>
      <c r="C742" s="278"/>
      <c r="D742" s="278"/>
      <c r="E742" s="278"/>
      <c r="F742" s="278"/>
      <c r="G742" s="278"/>
      <c r="H742" s="278"/>
      <c r="I742" s="278"/>
      <c r="J742" s="278"/>
      <c r="K742" s="278"/>
      <c r="L742" s="278"/>
      <c r="M742" s="278"/>
      <c r="N742" s="278"/>
      <c r="O742" s="278"/>
      <c r="P742" s="278"/>
      <c r="Q742" s="278"/>
      <c r="R742" s="278"/>
      <c r="S742" s="279"/>
      <c r="T742" s="278"/>
      <c r="U742" s="279"/>
      <c r="V742" s="278"/>
      <c r="W742" s="278"/>
    </row>
    <row r="743" spans="1:23" ht="15.75" customHeight="1">
      <c r="A743" s="280"/>
      <c r="B743" s="278"/>
      <c r="C743" s="278"/>
      <c r="D743" s="278"/>
      <c r="E743" s="278"/>
      <c r="F743" s="278"/>
      <c r="G743" s="278"/>
      <c r="H743" s="278"/>
      <c r="I743" s="278"/>
      <c r="J743" s="278"/>
      <c r="K743" s="278"/>
      <c r="L743" s="278"/>
      <c r="M743" s="278"/>
      <c r="N743" s="278"/>
      <c r="O743" s="278"/>
      <c r="P743" s="278"/>
      <c r="Q743" s="278"/>
      <c r="R743" s="278"/>
      <c r="S743" s="279"/>
      <c r="T743" s="278"/>
      <c r="U743" s="279"/>
      <c r="V743" s="278"/>
      <c r="W743" s="278"/>
    </row>
    <row r="744" spans="1:23" ht="15.75" customHeight="1">
      <c r="A744" s="280"/>
      <c r="B744" s="278"/>
      <c r="C744" s="278"/>
      <c r="D744" s="278"/>
      <c r="E744" s="278"/>
      <c r="F744" s="278"/>
      <c r="G744" s="278"/>
      <c r="H744" s="278"/>
      <c r="I744" s="278"/>
      <c r="J744" s="278"/>
      <c r="K744" s="278"/>
      <c r="L744" s="278"/>
      <c r="M744" s="278"/>
      <c r="N744" s="278"/>
      <c r="O744" s="278"/>
      <c r="P744" s="278"/>
      <c r="Q744" s="278"/>
      <c r="R744" s="278"/>
      <c r="S744" s="279"/>
      <c r="T744" s="278"/>
      <c r="U744" s="279"/>
      <c r="V744" s="278"/>
      <c r="W744" s="278"/>
    </row>
    <row r="745" spans="1:23" ht="15.75" customHeight="1">
      <c r="A745" s="280"/>
      <c r="B745" s="278"/>
      <c r="C745" s="278"/>
      <c r="D745" s="278"/>
      <c r="E745" s="278"/>
      <c r="F745" s="278"/>
      <c r="G745" s="278"/>
      <c r="H745" s="278"/>
      <c r="I745" s="278"/>
      <c r="J745" s="278"/>
      <c r="K745" s="278"/>
      <c r="L745" s="278"/>
      <c r="M745" s="278"/>
      <c r="N745" s="278"/>
      <c r="O745" s="278"/>
      <c r="P745" s="278"/>
      <c r="Q745" s="278"/>
      <c r="R745" s="278"/>
      <c r="S745" s="279"/>
      <c r="T745" s="278"/>
      <c r="U745" s="279"/>
      <c r="V745" s="278"/>
      <c r="W745" s="278"/>
    </row>
    <row r="746" spans="1:23" ht="15.75" customHeight="1">
      <c r="A746" s="280"/>
      <c r="B746" s="278"/>
      <c r="C746" s="278"/>
      <c r="D746" s="278"/>
      <c r="E746" s="278"/>
      <c r="F746" s="278"/>
      <c r="G746" s="278"/>
      <c r="H746" s="278"/>
      <c r="I746" s="278"/>
      <c r="J746" s="278"/>
      <c r="K746" s="278"/>
      <c r="L746" s="278"/>
      <c r="M746" s="278"/>
      <c r="N746" s="278"/>
      <c r="O746" s="278"/>
      <c r="P746" s="278"/>
      <c r="Q746" s="278"/>
      <c r="R746" s="278"/>
      <c r="S746" s="279"/>
      <c r="T746" s="278"/>
      <c r="U746" s="279"/>
      <c r="V746" s="278"/>
      <c r="W746" s="278"/>
    </row>
    <row r="747" spans="1:23" ht="15.75" customHeight="1">
      <c r="A747" s="280"/>
      <c r="B747" s="278"/>
      <c r="C747" s="278"/>
      <c r="D747" s="278"/>
      <c r="E747" s="278"/>
      <c r="F747" s="278"/>
      <c r="G747" s="278"/>
      <c r="H747" s="278"/>
      <c r="I747" s="278"/>
      <c r="J747" s="278"/>
      <c r="K747" s="278"/>
      <c r="L747" s="278"/>
      <c r="M747" s="278"/>
      <c r="N747" s="278"/>
      <c r="O747" s="278"/>
      <c r="P747" s="278"/>
      <c r="Q747" s="278"/>
      <c r="R747" s="278"/>
      <c r="S747" s="279"/>
      <c r="T747" s="278"/>
      <c r="U747" s="279"/>
      <c r="V747" s="278"/>
      <c r="W747" s="278"/>
    </row>
    <row r="748" spans="1:23" ht="15.75" customHeight="1">
      <c r="A748" s="280"/>
      <c r="B748" s="278"/>
      <c r="C748" s="278"/>
      <c r="D748" s="278"/>
      <c r="E748" s="278"/>
      <c r="F748" s="278"/>
      <c r="G748" s="278"/>
      <c r="H748" s="278"/>
      <c r="I748" s="278"/>
      <c r="J748" s="278"/>
      <c r="K748" s="278"/>
      <c r="L748" s="278"/>
      <c r="M748" s="278"/>
      <c r="N748" s="278"/>
      <c r="O748" s="278"/>
      <c r="P748" s="278"/>
      <c r="Q748" s="278"/>
      <c r="R748" s="278"/>
      <c r="S748" s="279"/>
      <c r="T748" s="278"/>
      <c r="U748" s="279"/>
      <c r="V748" s="278"/>
      <c r="W748" s="278"/>
    </row>
    <row r="749" spans="1:23" ht="15.75" customHeight="1">
      <c r="A749" s="280"/>
      <c r="B749" s="278"/>
      <c r="C749" s="278"/>
      <c r="D749" s="278"/>
      <c r="E749" s="278"/>
      <c r="F749" s="278"/>
      <c r="G749" s="278"/>
      <c r="H749" s="278"/>
      <c r="I749" s="278"/>
      <c r="J749" s="278"/>
      <c r="K749" s="278"/>
      <c r="L749" s="278"/>
      <c r="M749" s="278"/>
      <c r="N749" s="278"/>
      <c r="O749" s="278"/>
      <c r="P749" s="278"/>
      <c r="Q749" s="278"/>
      <c r="R749" s="278"/>
      <c r="S749" s="279"/>
      <c r="T749" s="278"/>
      <c r="U749" s="279"/>
      <c r="V749" s="278"/>
      <c r="W749" s="278"/>
    </row>
    <row r="750" spans="1:23" ht="15.75" customHeight="1">
      <c r="A750" s="280"/>
      <c r="B750" s="278"/>
      <c r="C750" s="278"/>
      <c r="D750" s="278"/>
      <c r="E750" s="278"/>
      <c r="F750" s="278"/>
      <c r="G750" s="278"/>
      <c r="H750" s="278"/>
      <c r="I750" s="278"/>
      <c r="J750" s="278"/>
      <c r="K750" s="278"/>
      <c r="L750" s="278"/>
      <c r="M750" s="278"/>
      <c r="N750" s="278"/>
      <c r="O750" s="278"/>
      <c r="P750" s="278"/>
      <c r="Q750" s="278"/>
      <c r="R750" s="278"/>
      <c r="S750" s="279"/>
      <c r="T750" s="278"/>
      <c r="U750" s="279"/>
      <c r="V750" s="278"/>
      <c r="W750" s="278"/>
    </row>
    <row r="751" spans="1:23" ht="15.75" customHeight="1">
      <c r="A751" s="280"/>
      <c r="B751" s="278"/>
      <c r="C751" s="278"/>
      <c r="D751" s="278"/>
      <c r="E751" s="278"/>
      <c r="F751" s="278"/>
      <c r="G751" s="278"/>
      <c r="H751" s="278"/>
      <c r="I751" s="278"/>
      <c r="J751" s="278"/>
      <c r="K751" s="278"/>
      <c r="L751" s="278"/>
      <c r="M751" s="278"/>
      <c r="N751" s="278"/>
      <c r="O751" s="278"/>
      <c r="P751" s="278"/>
      <c r="Q751" s="278"/>
      <c r="R751" s="278"/>
      <c r="S751" s="279"/>
      <c r="T751" s="278"/>
      <c r="U751" s="279"/>
      <c r="V751" s="278"/>
      <c r="W751" s="278"/>
    </row>
    <row r="752" spans="1:23" ht="15.75" customHeight="1">
      <c r="A752" s="280"/>
      <c r="B752" s="278"/>
      <c r="C752" s="278"/>
      <c r="D752" s="278"/>
      <c r="E752" s="278"/>
      <c r="F752" s="278"/>
      <c r="G752" s="278"/>
      <c r="H752" s="278"/>
      <c r="I752" s="278"/>
      <c r="J752" s="278"/>
      <c r="K752" s="278"/>
      <c r="L752" s="278"/>
      <c r="M752" s="278"/>
      <c r="N752" s="278"/>
      <c r="O752" s="278"/>
      <c r="P752" s="278"/>
      <c r="Q752" s="278"/>
      <c r="R752" s="278"/>
      <c r="S752" s="279"/>
      <c r="T752" s="278"/>
      <c r="U752" s="279"/>
      <c r="V752" s="278"/>
      <c r="W752" s="278"/>
    </row>
    <row r="753" spans="1:23" ht="15.75" customHeight="1">
      <c r="A753" s="280"/>
      <c r="B753" s="278"/>
      <c r="C753" s="278"/>
      <c r="D753" s="278"/>
      <c r="E753" s="278"/>
      <c r="F753" s="278"/>
      <c r="G753" s="278"/>
      <c r="H753" s="278"/>
      <c r="I753" s="278"/>
      <c r="J753" s="278"/>
      <c r="K753" s="278"/>
      <c r="L753" s="278"/>
      <c r="M753" s="278"/>
      <c r="N753" s="278"/>
      <c r="O753" s="278"/>
      <c r="P753" s="278"/>
      <c r="Q753" s="278"/>
      <c r="R753" s="278"/>
      <c r="S753" s="279"/>
      <c r="T753" s="278"/>
      <c r="U753" s="279"/>
      <c r="V753" s="278"/>
      <c r="W753" s="278"/>
    </row>
    <row r="754" spans="1:23" ht="15.75" customHeight="1">
      <c r="A754" s="280"/>
      <c r="B754" s="278"/>
      <c r="C754" s="278"/>
      <c r="D754" s="278"/>
      <c r="E754" s="278"/>
      <c r="F754" s="278"/>
      <c r="G754" s="278"/>
      <c r="H754" s="278"/>
      <c r="I754" s="278"/>
      <c r="J754" s="278"/>
      <c r="K754" s="278"/>
      <c r="L754" s="278"/>
      <c r="M754" s="278"/>
      <c r="N754" s="278"/>
      <c r="O754" s="278"/>
      <c r="P754" s="278"/>
      <c r="Q754" s="278"/>
      <c r="R754" s="278"/>
      <c r="S754" s="279"/>
      <c r="T754" s="278"/>
      <c r="U754" s="279"/>
      <c r="V754" s="278"/>
      <c r="W754" s="278"/>
    </row>
    <row r="755" spans="1:23" ht="15.75" customHeight="1">
      <c r="A755" s="280"/>
      <c r="B755" s="278"/>
      <c r="C755" s="278"/>
      <c r="D755" s="278"/>
      <c r="E755" s="278"/>
      <c r="F755" s="278"/>
      <c r="G755" s="278"/>
      <c r="H755" s="278"/>
      <c r="I755" s="278"/>
      <c r="J755" s="278"/>
      <c r="K755" s="278"/>
      <c r="L755" s="278"/>
      <c r="M755" s="278"/>
      <c r="N755" s="278"/>
      <c r="O755" s="278"/>
      <c r="P755" s="278"/>
      <c r="Q755" s="278"/>
      <c r="R755" s="278"/>
      <c r="S755" s="279"/>
      <c r="T755" s="278"/>
      <c r="U755" s="279"/>
      <c r="V755" s="278"/>
      <c r="W755" s="278"/>
    </row>
    <row r="756" spans="1:23" ht="15.75" customHeight="1">
      <c r="A756" s="280"/>
      <c r="B756" s="278"/>
      <c r="C756" s="278"/>
      <c r="D756" s="278"/>
      <c r="E756" s="278"/>
      <c r="F756" s="278"/>
      <c r="G756" s="278"/>
      <c r="H756" s="278"/>
      <c r="I756" s="278"/>
      <c r="J756" s="278"/>
      <c r="K756" s="278"/>
      <c r="L756" s="278"/>
      <c r="M756" s="278"/>
      <c r="N756" s="278"/>
      <c r="O756" s="278"/>
      <c r="P756" s="278"/>
      <c r="Q756" s="278"/>
      <c r="R756" s="278"/>
      <c r="S756" s="279"/>
      <c r="T756" s="278"/>
      <c r="U756" s="279"/>
      <c r="V756" s="278"/>
      <c r="W756" s="278"/>
    </row>
    <row r="757" spans="1:23" ht="15.75" customHeight="1">
      <c r="A757" s="280"/>
      <c r="B757" s="278"/>
      <c r="C757" s="278"/>
      <c r="D757" s="278"/>
      <c r="E757" s="278"/>
      <c r="F757" s="278"/>
      <c r="G757" s="278"/>
      <c r="H757" s="278"/>
      <c r="I757" s="278"/>
      <c r="J757" s="278"/>
      <c r="K757" s="278"/>
      <c r="L757" s="278"/>
      <c r="M757" s="278"/>
      <c r="N757" s="278"/>
      <c r="O757" s="278"/>
      <c r="P757" s="278"/>
      <c r="Q757" s="278"/>
      <c r="R757" s="278"/>
      <c r="S757" s="279"/>
      <c r="T757" s="278"/>
      <c r="U757" s="279"/>
      <c r="V757" s="278"/>
      <c r="W757" s="278"/>
    </row>
    <row r="758" spans="1:23" ht="15.75" customHeight="1">
      <c r="A758" s="280"/>
      <c r="B758" s="278"/>
      <c r="C758" s="278"/>
      <c r="D758" s="278"/>
      <c r="E758" s="278"/>
      <c r="F758" s="278"/>
      <c r="G758" s="278"/>
      <c r="H758" s="278"/>
      <c r="I758" s="278"/>
      <c r="J758" s="278"/>
      <c r="K758" s="278"/>
      <c r="L758" s="278"/>
      <c r="M758" s="278"/>
      <c r="N758" s="278"/>
      <c r="O758" s="278"/>
      <c r="P758" s="278"/>
      <c r="Q758" s="278"/>
      <c r="R758" s="278"/>
      <c r="S758" s="279"/>
      <c r="T758" s="278"/>
      <c r="U758" s="279"/>
      <c r="V758" s="278"/>
      <c r="W758" s="278"/>
    </row>
    <row r="759" spans="1:23" ht="15.75" customHeight="1">
      <c r="A759" s="280"/>
      <c r="B759" s="278"/>
      <c r="C759" s="278"/>
      <c r="D759" s="278"/>
      <c r="E759" s="278"/>
      <c r="F759" s="278"/>
      <c r="G759" s="278"/>
      <c r="H759" s="278"/>
      <c r="I759" s="278"/>
      <c r="J759" s="278"/>
      <c r="K759" s="278"/>
      <c r="L759" s="278"/>
      <c r="M759" s="278"/>
      <c r="N759" s="278"/>
      <c r="O759" s="278"/>
      <c r="P759" s="278"/>
      <c r="Q759" s="278"/>
      <c r="R759" s="278"/>
      <c r="S759" s="279"/>
      <c r="T759" s="278"/>
      <c r="U759" s="279"/>
      <c r="V759" s="278"/>
      <c r="W759" s="278"/>
    </row>
    <row r="760" spans="1:23" ht="15.75" customHeight="1">
      <c r="A760" s="280"/>
      <c r="B760" s="278"/>
      <c r="C760" s="278"/>
      <c r="D760" s="278"/>
      <c r="E760" s="278"/>
      <c r="F760" s="278"/>
      <c r="G760" s="278"/>
      <c r="H760" s="278"/>
      <c r="I760" s="278"/>
      <c r="J760" s="278"/>
      <c r="K760" s="278"/>
      <c r="L760" s="278"/>
      <c r="M760" s="278"/>
      <c r="N760" s="278"/>
      <c r="O760" s="278"/>
      <c r="P760" s="278"/>
      <c r="Q760" s="278"/>
      <c r="R760" s="278"/>
      <c r="S760" s="279"/>
      <c r="T760" s="278"/>
      <c r="U760" s="279"/>
      <c r="V760" s="278"/>
      <c r="W760" s="278"/>
    </row>
    <row r="761" spans="1:23" ht="15.75" customHeight="1">
      <c r="A761" s="280"/>
      <c r="B761" s="278"/>
      <c r="C761" s="278"/>
      <c r="D761" s="278"/>
      <c r="E761" s="278"/>
      <c r="F761" s="278"/>
      <c r="G761" s="278"/>
      <c r="H761" s="278"/>
      <c r="I761" s="278"/>
      <c r="J761" s="278"/>
      <c r="K761" s="278"/>
      <c r="L761" s="278"/>
      <c r="M761" s="278"/>
      <c r="N761" s="278"/>
      <c r="O761" s="278"/>
      <c r="P761" s="278"/>
      <c r="Q761" s="278"/>
      <c r="R761" s="278"/>
      <c r="S761" s="279"/>
      <c r="T761" s="278"/>
      <c r="U761" s="279"/>
      <c r="V761" s="278"/>
      <c r="W761" s="278"/>
    </row>
    <row r="762" spans="1:23" ht="15.75" customHeight="1">
      <c r="A762" s="280"/>
      <c r="B762" s="278"/>
      <c r="C762" s="278"/>
      <c r="D762" s="278"/>
      <c r="E762" s="278"/>
      <c r="F762" s="278"/>
      <c r="G762" s="278"/>
      <c r="H762" s="278"/>
      <c r="I762" s="278"/>
      <c r="J762" s="278"/>
      <c r="K762" s="278"/>
      <c r="L762" s="278"/>
      <c r="M762" s="278"/>
      <c r="N762" s="278"/>
      <c r="O762" s="278"/>
      <c r="P762" s="278"/>
      <c r="Q762" s="278"/>
      <c r="R762" s="278"/>
      <c r="S762" s="279"/>
      <c r="T762" s="278"/>
      <c r="U762" s="279"/>
      <c r="V762" s="278"/>
      <c r="W762" s="278"/>
    </row>
    <row r="763" spans="1:23" ht="15.75" customHeight="1">
      <c r="A763" s="280"/>
      <c r="B763" s="278"/>
      <c r="C763" s="278"/>
      <c r="D763" s="278"/>
      <c r="E763" s="278"/>
      <c r="F763" s="278"/>
      <c r="G763" s="278"/>
      <c r="H763" s="278"/>
      <c r="I763" s="278"/>
      <c r="J763" s="278"/>
      <c r="K763" s="278"/>
      <c r="L763" s="278"/>
      <c r="M763" s="278"/>
      <c r="N763" s="278"/>
      <c r="O763" s="278"/>
      <c r="P763" s="278"/>
      <c r="Q763" s="278"/>
      <c r="R763" s="278"/>
      <c r="S763" s="279"/>
      <c r="T763" s="278"/>
      <c r="U763" s="279"/>
      <c r="V763" s="278"/>
      <c r="W763" s="278"/>
    </row>
    <row r="764" spans="1:23" ht="15.75" customHeight="1">
      <c r="A764" s="280"/>
      <c r="B764" s="278"/>
      <c r="C764" s="278"/>
      <c r="D764" s="278"/>
      <c r="E764" s="278"/>
      <c r="F764" s="278"/>
      <c r="G764" s="278"/>
      <c r="H764" s="278"/>
      <c r="I764" s="278"/>
      <c r="J764" s="278"/>
      <c r="K764" s="278"/>
      <c r="L764" s="278"/>
      <c r="M764" s="278"/>
      <c r="N764" s="278"/>
      <c r="O764" s="278"/>
      <c r="P764" s="278"/>
      <c r="Q764" s="278"/>
      <c r="R764" s="278"/>
      <c r="S764" s="279"/>
      <c r="T764" s="278"/>
      <c r="U764" s="279"/>
      <c r="V764" s="278"/>
      <c r="W764" s="278"/>
    </row>
    <row r="765" spans="1:23" ht="15.75" customHeight="1">
      <c r="A765" s="280"/>
      <c r="B765" s="278"/>
      <c r="C765" s="278"/>
      <c r="D765" s="278"/>
      <c r="E765" s="278"/>
      <c r="F765" s="278"/>
      <c r="G765" s="278"/>
      <c r="H765" s="278"/>
      <c r="I765" s="278"/>
      <c r="J765" s="278"/>
      <c r="K765" s="278"/>
      <c r="L765" s="278"/>
      <c r="M765" s="278"/>
      <c r="N765" s="278"/>
      <c r="O765" s="278"/>
      <c r="P765" s="278"/>
      <c r="Q765" s="278"/>
      <c r="R765" s="278"/>
      <c r="S765" s="279"/>
      <c r="T765" s="278"/>
      <c r="U765" s="279"/>
      <c r="V765" s="278"/>
      <c r="W765" s="278"/>
    </row>
    <row r="766" spans="1:23" ht="15.75" customHeight="1">
      <c r="A766" s="280"/>
      <c r="B766" s="278"/>
      <c r="C766" s="278"/>
      <c r="D766" s="278"/>
      <c r="E766" s="278"/>
      <c r="F766" s="278"/>
      <c r="G766" s="278"/>
      <c r="H766" s="278"/>
      <c r="I766" s="278"/>
      <c r="J766" s="278"/>
      <c r="K766" s="278"/>
      <c r="L766" s="278"/>
      <c r="M766" s="278"/>
      <c r="N766" s="278"/>
      <c r="O766" s="278"/>
      <c r="P766" s="278"/>
      <c r="Q766" s="278"/>
      <c r="R766" s="278"/>
      <c r="S766" s="279"/>
      <c r="T766" s="278"/>
      <c r="U766" s="279"/>
      <c r="V766" s="278"/>
      <c r="W766" s="278"/>
    </row>
    <row r="767" spans="1:23" ht="15.75" customHeight="1">
      <c r="A767" s="280"/>
      <c r="B767" s="278"/>
      <c r="C767" s="278"/>
      <c r="D767" s="278"/>
      <c r="E767" s="278"/>
      <c r="F767" s="278"/>
      <c r="G767" s="278"/>
      <c r="H767" s="278"/>
      <c r="I767" s="278"/>
      <c r="J767" s="278"/>
      <c r="K767" s="278"/>
      <c r="L767" s="278"/>
      <c r="M767" s="278"/>
      <c r="N767" s="278"/>
      <c r="O767" s="278"/>
      <c r="P767" s="278"/>
      <c r="Q767" s="278"/>
      <c r="R767" s="278"/>
      <c r="S767" s="279"/>
      <c r="T767" s="278"/>
      <c r="U767" s="279"/>
      <c r="V767" s="278"/>
      <c r="W767" s="278"/>
    </row>
    <row r="768" spans="1:23" ht="15.75" customHeight="1">
      <c r="A768" s="280"/>
      <c r="B768" s="278"/>
      <c r="C768" s="278"/>
      <c r="D768" s="278"/>
      <c r="E768" s="278"/>
      <c r="F768" s="278"/>
      <c r="G768" s="278"/>
      <c r="H768" s="278"/>
      <c r="I768" s="278"/>
      <c r="J768" s="278"/>
      <c r="K768" s="278"/>
      <c r="L768" s="278"/>
      <c r="M768" s="278"/>
      <c r="N768" s="278"/>
      <c r="O768" s="278"/>
      <c r="P768" s="278"/>
      <c r="Q768" s="278"/>
      <c r="R768" s="278"/>
      <c r="S768" s="279"/>
      <c r="T768" s="278"/>
      <c r="U768" s="279"/>
      <c r="V768" s="278"/>
      <c r="W768" s="278"/>
    </row>
    <row r="769" spans="1:23" ht="15.75" customHeight="1">
      <c r="A769" s="280"/>
      <c r="B769" s="278"/>
      <c r="C769" s="278"/>
      <c r="D769" s="278"/>
      <c r="E769" s="278"/>
      <c r="F769" s="278"/>
      <c r="G769" s="278"/>
      <c r="H769" s="278"/>
      <c r="I769" s="278"/>
      <c r="J769" s="278"/>
      <c r="K769" s="278"/>
      <c r="L769" s="278"/>
      <c r="M769" s="278"/>
      <c r="N769" s="278"/>
      <c r="O769" s="278"/>
      <c r="P769" s="278"/>
      <c r="Q769" s="278"/>
      <c r="R769" s="278"/>
      <c r="S769" s="279"/>
      <c r="T769" s="278"/>
      <c r="U769" s="279"/>
      <c r="V769" s="278"/>
      <c r="W769" s="278"/>
    </row>
    <row r="770" spans="1:23" ht="15.75" customHeight="1">
      <c r="A770" s="280"/>
      <c r="B770" s="278"/>
      <c r="C770" s="278"/>
      <c r="D770" s="278"/>
      <c r="E770" s="278"/>
      <c r="F770" s="278"/>
      <c r="G770" s="278"/>
      <c r="H770" s="278"/>
      <c r="I770" s="278"/>
      <c r="J770" s="278"/>
      <c r="K770" s="278"/>
      <c r="L770" s="278"/>
      <c r="M770" s="278"/>
      <c r="N770" s="278"/>
      <c r="O770" s="278"/>
      <c r="P770" s="278"/>
      <c r="Q770" s="278"/>
      <c r="R770" s="278"/>
      <c r="S770" s="279"/>
      <c r="T770" s="278"/>
      <c r="U770" s="279"/>
      <c r="V770" s="278"/>
      <c r="W770" s="278"/>
    </row>
    <row r="771" spans="1:23" ht="15.75" customHeight="1">
      <c r="A771" s="280"/>
      <c r="B771" s="278"/>
      <c r="C771" s="278"/>
      <c r="D771" s="278"/>
      <c r="E771" s="278"/>
      <c r="F771" s="278"/>
      <c r="G771" s="278"/>
      <c r="H771" s="278"/>
      <c r="I771" s="278"/>
      <c r="J771" s="278"/>
      <c r="K771" s="278"/>
      <c r="L771" s="278"/>
      <c r="M771" s="278"/>
      <c r="N771" s="278"/>
      <c r="O771" s="278"/>
      <c r="P771" s="278"/>
      <c r="Q771" s="278"/>
      <c r="R771" s="278"/>
      <c r="S771" s="279"/>
      <c r="T771" s="278"/>
      <c r="U771" s="279"/>
      <c r="V771" s="278"/>
      <c r="W771" s="278"/>
    </row>
    <row r="772" spans="1:23" ht="15.75" customHeight="1">
      <c r="A772" s="280"/>
      <c r="B772" s="278"/>
      <c r="C772" s="278"/>
      <c r="D772" s="278"/>
      <c r="E772" s="278"/>
      <c r="F772" s="278"/>
      <c r="G772" s="278"/>
      <c r="H772" s="278"/>
      <c r="I772" s="278"/>
      <c r="J772" s="278"/>
      <c r="K772" s="278"/>
      <c r="L772" s="278"/>
      <c r="M772" s="278"/>
      <c r="N772" s="278"/>
      <c r="O772" s="278"/>
      <c r="P772" s="278"/>
      <c r="Q772" s="278"/>
      <c r="R772" s="278"/>
      <c r="S772" s="279"/>
      <c r="T772" s="278"/>
      <c r="U772" s="279"/>
      <c r="V772" s="278"/>
      <c r="W772" s="278"/>
    </row>
    <row r="773" spans="1:23" ht="15.75" customHeight="1">
      <c r="A773" s="280"/>
      <c r="B773" s="278"/>
      <c r="C773" s="278"/>
      <c r="D773" s="278"/>
      <c r="E773" s="278"/>
      <c r="F773" s="278"/>
      <c r="G773" s="278"/>
      <c r="H773" s="278"/>
      <c r="I773" s="278"/>
      <c r="J773" s="278"/>
      <c r="K773" s="278"/>
      <c r="L773" s="278"/>
      <c r="M773" s="278"/>
      <c r="N773" s="278"/>
      <c r="O773" s="278"/>
      <c r="P773" s="278"/>
      <c r="Q773" s="278"/>
      <c r="R773" s="278"/>
      <c r="S773" s="279"/>
      <c r="T773" s="278"/>
      <c r="U773" s="279"/>
      <c r="V773" s="278"/>
      <c r="W773" s="278"/>
    </row>
    <row r="774" spans="1:23" ht="15.75" customHeight="1">
      <c r="A774" s="280"/>
      <c r="B774" s="278"/>
      <c r="C774" s="278"/>
      <c r="D774" s="278"/>
      <c r="E774" s="278"/>
      <c r="F774" s="278"/>
      <c r="G774" s="278"/>
      <c r="H774" s="278"/>
      <c r="I774" s="278"/>
      <c r="J774" s="278"/>
      <c r="K774" s="278"/>
      <c r="L774" s="278"/>
      <c r="M774" s="278"/>
      <c r="N774" s="278"/>
      <c r="O774" s="278"/>
      <c r="P774" s="278"/>
      <c r="Q774" s="278"/>
      <c r="R774" s="278"/>
      <c r="S774" s="279"/>
      <c r="T774" s="278"/>
      <c r="U774" s="279"/>
      <c r="V774" s="278"/>
      <c r="W774" s="278"/>
    </row>
    <row r="775" spans="1:23" ht="15.75" customHeight="1">
      <c r="A775" s="280"/>
      <c r="B775" s="278"/>
      <c r="C775" s="278"/>
      <c r="D775" s="278"/>
      <c r="E775" s="278"/>
      <c r="F775" s="278"/>
      <c r="G775" s="278"/>
      <c r="H775" s="278"/>
      <c r="I775" s="278"/>
      <c r="J775" s="278"/>
      <c r="K775" s="278"/>
      <c r="L775" s="278"/>
      <c r="M775" s="278"/>
      <c r="N775" s="278"/>
      <c r="O775" s="278"/>
      <c r="P775" s="278"/>
      <c r="Q775" s="278"/>
      <c r="R775" s="278"/>
      <c r="S775" s="279"/>
      <c r="T775" s="278"/>
      <c r="U775" s="279"/>
      <c r="V775" s="278"/>
      <c r="W775" s="278"/>
    </row>
    <row r="776" spans="1:23" ht="15.75" customHeight="1">
      <c r="A776" s="280"/>
      <c r="B776" s="278"/>
      <c r="C776" s="278"/>
      <c r="D776" s="278"/>
      <c r="E776" s="278"/>
      <c r="F776" s="278"/>
      <c r="G776" s="278"/>
      <c r="H776" s="278"/>
      <c r="I776" s="278"/>
      <c r="J776" s="278"/>
      <c r="K776" s="278"/>
      <c r="L776" s="278"/>
      <c r="M776" s="278"/>
      <c r="N776" s="278"/>
      <c r="O776" s="278"/>
      <c r="P776" s="278"/>
      <c r="Q776" s="278"/>
      <c r="R776" s="278"/>
      <c r="S776" s="279"/>
      <c r="T776" s="278"/>
      <c r="U776" s="279"/>
      <c r="V776" s="278"/>
      <c r="W776" s="278"/>
    </row>
    <row r="777" spans="1:23" ht="15.75" customHeight="1">
      <c r="A777" s="280"/>
      <c r="B777" s="278"/>
      <c r="C777" s="278"/>
      <c r="D777" s="278"/>
      <c r="E777" s="278"/>
      <c r="F777" s="278"/>
      <c r="G777" s="278"/>
      <c r="H777" s="278"/>
      <c r="I777" s="278"/>
      <c r="J777" s="278"/>
      <c r="K777" s="278"/>
      <c r="L777" s="278"/>
      <c r="M777" s="278"/>
      <c r="N777" s="278"/>
      <c r="O777" s="278"/>
      <c r="P777" s="278"/>
      <c r="Q777" s="278"/>
      <c r="R777" s="278"/>
      <c r="S777" s="279"/>
      <c r="T777" s="278"/>
      <c r="U777" s="279"/>
      <c r="V777" s="278"/>
      <c r="W777" s="278"/>
    </row>
    <row r="778" spans="1:23" ht="15.75" customHeight="1">
      <c r="A778" s="280"/>
      <c r="B778" s="278"/>
      <c r="C778" s="278"/>
      <c r="D778" s="278"/>
      <c r="E778" s="278"/>
      <c r="F778" s="278"/>
      <c r="G778" s="278"/>
      <c r="H778" s="278"/>
      <c r="I778" s="278"/>
      <c r="J778" s="278"/>
      <c r="K778" s="278"/>
      <c r="L778" s="278"/>
      <c r="M778" s="278"/>
      <c r="N778" s="278"/>
      <c r="O778" s="278"/>
      <c r="P778" s="278"/>
      <c r="Q778" s="278"/>
      <c r="R778" s="278"/>
      <c r="S778" s="279"/>
      <c r="T778" s="278"/>
      <c r="U778" s="279"/>
      <c r="V778" s="278"/>
      <c r="W778" s="278"/>
    </row>
    <row r="779" spans="1:23" ht="15.75" customHeight="1">
      <c r="A779" s="280"/>
      <c r="B779" s="278"/>
      <c r="C779" s="278"/>
      <c r="D779" s="278"/>
      <c r="E779" s="278"/>
      <c r="F779" s="278"/>
      <c r="G779" s="278"/>
      <c r="H779" s="278"/>
      <c r="I779" s="278"/>
      <c r="J779" s="278"/>
      <c r="K779" s="278"/>
      <c r="L779" s="278"/>
      <c r="M779" s="278"/>
      <c r="N779" s="278"/>
      <c r="O779" s="278"/>
      <c r="P779" s="278"/>
      <c r="Q779" s="278"/>
      <c r="R779" s="278"/>
      <c r="S779" s="279"/>
      <c r="T779" s="278"/>
      <c r="U779" s="279"/>
      <c r="V779" s="278"/>
      <c r="W779" s="278"/>
    </row>
    <row r="780" spans="1:23" ht="15.75" customHeight="1">
      <c r="A780" s="280"/>
      <c r="B780" s="278"/>
      <c r="C780" s="278"/>
      <c r="D780" s="278"/>
      <c r="E780" s="278"/>
      <c r="F780" s="278"/>
      <c r="G780" s="278"/>
      <c r="H780" s="278"/>
      <c r="I780" s="278"/>
      <c r="J780" s="278"/>
      <c r="K780" s="278"/>
      <c r="L780" s="278"/>
      <c r="M780" s="278"/>
      <c r="N780" s="278"/>
      <c r="O780" s="278"/>
      <c r="P780" s="278"/>
      <c r="Q780" s="278"/>
      <c r="R780" s="278"/>
      <c r="S780" s="279"/>
      <c r="T780" s="278"/>
      <c r="U780" s="279"/>
      <c r="V780" s="278"/>
      <c r="W780" s="278"/>
    </row>
    <row r="781" spans="1:23" ht="15.75" customHeight="1">
      <c r="A781" s="280"/>
      <c r="B781" s="278"/>
      <c r="C781" s="278"/>
      <c r="D781" s="278"/>
      <c r="E781" s="278"/>
      <c r="F781" s="278"/>
      <c r="G781" s="278"/>
      <c r="H781" s="278"/>
      <c r="I781" s="278"/>
      <c r="J781" s="278"/>
      <c r="K781" s="278"/>
      <c r="L781" s="278"/>
      <c r="M781" s="278"/>
      <c r="N781" s="278"/>
      <c r="O781" s="278"/>
      <c r="P781" s="278"/>
      <c r="Q781" s="278"/>
      <c r="R781" s="278"/>
      <c r="S781" s="279"/>
      <c r="T781" s="278"/>
      <c r="U781" s="279"/>
      <c r="V781" s="278"/>
      <c r="W781" s="278"/>
    </row>
    <row r="782" spans="1:23" ht="15.75" customHeight="1">
      <c r="A782" s="280"/>
      <c r="B782" s="278"/>
      <c r="C782" s="278"/>
      <c r="D782" s="278"/>
      <c r="E782" s="278"/>
      <c r="F782" s="278"/>
      <c r="G782" s="278"/>
      <c r="H782" s="278"/>
      <c r="I782" s="278"/>
      <c r="J782" s="278"/>
      <c r="K782" s="278"/>
      <c r="L782" s="278"/>
      <c r="M782" s="278"/>
      <c r="N782" s="278"/>
      <c r="O782" s="278"/>
      <c r="P782" s="278"/>
      <c r="Q782" s="278"/>
      <c r="R782" s="278"/>
      <c r="S782" s="279"/>
      <c r="T782" s="278"/>
      <c r="U782" s="279"/>
      <c r="V782" s="278"/>
      <c r="W782" s="278"/>
    </row>
    <row r="783" spans="1:23" ht="15.75" customHeight="1">
      <c r="A783" s="280"/>
      <c r="B783" s="278"/>
      <c r="C783" s="278"/>
      <c r="D783" s="278"/>
      <c r="E783" s="278"/>
      <c r="F783" s="278"/>
      <c r="G783" s="278"/>
      <c r="H783" s="278"/>
      <c r="I783" s="278"/>
      <c r="J783" s="278"/>
      <c r="K783" s="278"/>
      <c r="L783" s="278"/>
      <c r="M783" s="278"/>
      <c r="N783" s="278"/>
      <c r="O783" s="278"/>
      <c r="P783" s="278"/>
      <c r="Q783" s="278"/>
      <c r="R783" s="278"/>
      <c r="S783" s="279"/>
      <c r="T783" s="278"/>
      <c r="U783" s="279"/>
      <c r="V783" s="278"/>
      <c r="W783" s="278"/>
    </row>
    <row r="784" spans="1:23" ht="15.75" customHeight="1">
      <c r="A784" s="280"/>
      <c r="B784" s="278"/>
      <c r="C784" s="278"/>
      <c r="D784" s="278"/>
      <c r="E784" s="278"/>
      <c r="F784" s="278"/>
      <c r="G784" s="278"/>
      <c r="H784" s="278"/>
      <c r="I784" s="278"/>
      <c r="J784" s="278"/>
      <c r="K784" s="278"/>
      <c r="L784" s="278"/>
      <c r="M784" s="278"/>
      <c r="N784" s="278"/>
      <c r="O784" s="278"/>
      <c r="P784" s="278"/>
      <c r="Q784" s="278"/>
      <c r="R784" s="278"/>
      <c r="S784" s="279"/>
      <c r="T784" s="278"/>
      <c r="U784" s="279"/>
      <c r="V784" s="278"/>
      <c r="W784" s="278"/>
    </row>
    <row r="785" spans="1:23" ht="15.75" customHeight="1">
      <c r="A785" s="280"/>
      <c r="B785" s="278"/>
      <c r="C785" s="278"/>
      <c r="D785" s="278"/>
      <c r="E785" s="278"/>
      <c r="F785" s="278"/>
      <c r="G785" s="278"/>
      <c r="H785" s="278"/>
      <c r="I785" s="278"/>
      <c r="J785" s="278"/>
      <c r="K785" s="278"/>
      <c r="L785" s="278"/>
      <c r="M785" s="278"/>
      <c r="N785" s="278"/>
      <c r="O785" s="278"/>
      <c r="P785" s="278"/>
      <c r="Q785" s="278"/>
      <c r="R785" s="278"/>
      <c r="S785" s="279"/>
      <c r="T785" s="278"/>
      <c r="U785" s="279"/>
      <c r="V785" s="278"/>
      <c r="W785" s="278"/>
    </row>
    <row r="786" spans="1:23" ht="15.75" customHeight="1">
      <c r="A786" s="280"/>
      <c r="B786" s="278"/>
      <c r="C786" s="278"/>
      <c r="D786" s="278"/>
      <c r="E786" s="278"/>
      <c r="F786" s="278"/>
      <c r="G786" s="278"/>
      <c r="H786" s="278"/>
      <c r="I786" s="278"/>
      <c r="J786" s="278"/>
      <c r="K786" s="278"/>
      <c r="L786" s="278"/>
      <c r="M786" s="278"/>
      <c r="N786" s="278"/>
      <c r="O786" s="278"/>
      <c r="P786" s="278"/>
      <c r="Q786" s="278"/>
      <c r="R786" s="278"/>
      <c r="S786" s="279"/>
      <c r="T786" s="278"/>
      <c r="U786" s="279"/>
      <c r="V786" s="278"/>
      <c r="W786" s="278"/>
    </row>
    <row r="787" spans="1:23" ht="15.75" customHeight="1">
      <c r="A787" s="280"/>
      <c r="B787" s="278"/>
      <c r="C787" s="278"/>
      <c r="D787" s="278"/>
      <c r="E787" s="278"/>
      <c r="F787" s="278"/>
      <c r="G787" s="278"/>
      <c r="H787" s="278"/>
      <c r="I787" s="278"/>
      <c r="J787" s="278"/>
      <c r="K787" s="278"/>
      <c r="L787" s="278"/>
      <c r="M787" s="278"/>
      <c r="N787" s="278"/>
      <c r="O787" s="278"/>
      <c r="P787" s="278"/>
      <c r="Q787" s="278"/>
      <c r="R787" s="278"/>
      <c r="S787" s="279"/>
      <c r="T787" s="278"/>
      <c r="U787" s="279"/>
      <c r="V787" s="278"/>
      <c r="W787" s="278"/>
    </row>
    <row r="788" spans="1:23" ht="15.75" customHeight="1">
      <c r="A788" s="280"/>
      <c r="B788" s="278"/>
      <c r="C788" s="278"/>
      <c r="D788" s="278"/>
      <c r="E788" s="278"/>
      <c r="F788" s="278"/>
      <c r="G788" s="278"/>
      <c r="H788" s="278"/>
      <c r="I788" s="278"/>
      <c r="J788" s="278"/>
      <c r="K788" s="278"/>
      <c r="L788" s="278"/>
      <c r="M788" s="278"/>
      <c r="N788" s="278"/>
      <c r="O788" s="278"/>
      <c r="P788" s="278"/>
      <c r="Q788" s="278"/>
      <c r="R788" s="278"/>
      <c r="S788" s="279"/>
      <c r="T788" s="278"/>
      <c r="U788" s="279"/>
      <c r="V788" s="278"/>
      <c r="W788" s="278"/>
    </row>
    <row r="789" spans="1:23" ht="15.75" customHeight="1">
      <c r="A789" s="280"/>
      <c r="B789" s="278"/>
      <c r="C789" s="278"/>
      <c r="D789" s="278"/>
      <c r="E789" s="278"/>
      <c r="F789" s="278"/>
      <c r="G789" s="278"/>
      <c r="H789" s="278"/>
      <c r="I789" s="278"/>
      <c r="J789" s="278"/>
      <c r="K789" s="278"/>
      <c r="L789" s="278"/>
      <c r="M789" s="278"/>
      <c r="N789" s="278"/>
      <c r="O789" s="278"/>
      <c r="P789" s="278"/>
      <c r="Q789" s="278"/>
      <c r="R789" s="278"/>
      <c r="S789" s="279"/>
      <c r="T789" s="278"/>
      <c r="U789" s="279"/>
      <c r="V789" s="278"/>
      <c r="W789" s="278"/>
    </row>
    <row r="790" spans="1:23" ht="15.75" customHeight="1">
      <c r="A790" s="280"/>
      <c r="B790" s="278"/>
      <c r="C790" s="278"/>
      <c r="D790" s="278"/>
      <c r="E790" s="278"/>
      <c r="F790" s="278"/>
      <c r="G790" s="278"/>
      <c r="H790" s="278"/>
      <c r="I790" s="278"/>
      <c r="J790" s="278"/>
      <c r="K790" s="278"/>
      <c r="L790" s="278"/>
      <c r="M790" s="278"/>
      <c r="N790" s="278"/>
      <c r="O790" s="278"/>
      <c r="P790" s="278"/>
      <c r="Q790" s="278"/>
      <c r="R790" s="278"/>
      <c r="S790" s="279"/>
      <c r="T790" s="278"/>
      <c r="U790" s="279"/>
      <c r="V790" s="278"/>
      <c r="W790" s="278"/>
    </row>
    <row r="791" spans="1:23" ht="15.75" customHeight="1">
      <c r="A791" s="280"/>
      <c r="B791" s="278"/>
      <c r="C791" s="278"/>
      <c r="D791" s="278"/>
      <c r="E791" s="278"/>
      <c r="F791" s="278"/>
      <c r="G791" s="278"/>
      <c r="H791" s="278"/>
      <c r="I791" s="278"/>
      <c r="J791" s="278"/>
      <c r="K791" s="278"/>
      <c r="L791" s="278"/>
      <c r="M791" s="278"/>
      <c r="N791" s="278"/>
      <c r="O791" s="278"/>
      <c r="P791" s="278"/>
      <c r="Q791" s="278"/>
      <c r="R791" s="278"/>
      <c r="S791" s="279"/>
      <c r="T791" s="278"/>
      <c r="U791" s="279"/>
      <c r="V791" s="278"/>
      <c r="W791" s="278"/>
    </row>
    <row r="792" spans="1:23" ht="15.75" customHeight="1">
      <c r="A792" s="280"/>
      <c r="B792" s="278"/>
      <c r="C792" s="278"/>
      <c r="D792" s="278"/>
      <c r="E792" s="278"/>
      <c r="F792" s="278"/>
      <c r="G792" s="278"/>
      <c r="H792" s="278"/>
      <c r="I792" s="278"/>
      <c r="J792" s="278"/>
      <c r="K792" s="278"/>
      <c r="L792" s="278"/>
      <c r="M792" s="278"/>
      <c r="N792" s="278"/>
      <c r="O792" s="278"/>
      <c r="P792" s="278"/>
      <c r="Q792" s="278"/>
      <c r="R792" s="278"/>
      <c r="S792" s="279"/>
      <c r="T792" s="278"/>
      <c r="U792" s="279"/>
      <c r="V792" s="278"/>
      <c r="W792" s="278"/>
    </row>
    <row r="793" spans="1:23" ht="15.75" customHeight="1">
      <c r="A793" s="280"/>
      <c r="B793" s="278"/>
      <c r="C793" s="278"/>
      <c r="D793" s="278"/>
      <c r="E793" s="278"/>
      <c r="F793" s="278"/>
      <c r="G793" s="278"/>
      <c r="H793" s="278"/>
      <c r="I793" s="278"/>
      <c r="J793" s="278"/>
      <c r="K793" s="278"/>
      <c r="L793" s="278"/>
      <c r="M793" s="278"/>
      <c r="N793" s="278"/>
      <c r="O793" s="278"/>
      <c r="P793" s="278"/>
      <c r="Q793" s="278"/>
      <c r="R793" s="278"/>
      <c r="S793" s="279"/>
      <c r="T793" s="278"/>
      <c r="U793" s="279"/>
      <c r="V793" s="278"/>
      <c r="W793" s="278"/>
    </row>
    <row r="794" spans="1:23" ht="15.75" customHeight="1">
      <c r="A794" s="280"/>
      <c r="B794" s="278"/>
      <c r="C794" s="278"/>
      <c r="D794" s="278"/>
      <c r="E794" s="278"/>
      <c r="F794" s="278"/>
      <c r="G794" s="278"/>
      <c r="H794" s="278"/>
      <c r="I794" s="278"/>
      <c r="J794" s="278"/>
      <c r="K794" s="278"/>
      <c r="L794" s="278"/>
      <c r="M794" s="278"/>
      <c r="N794" s="278"/>
      <c r="O794" s="278"/>
      <c r="P794" s="278"/>
      <c r="Q794" s="278"/>
      <c r="R794" s="278"/>
      <c r="S794" s="279"/>
      <c r="T794" s="278"/>
      <c r="U794" s="279"/>
      <c r="V794" s="278"/>
      <c r="W794" s="278"/>
    </row>
    <row r="795" spans="1:23" ht="15.75" customHeight="1">
      <c r="A795" s="280"/>
      <c r="B795" s="278"/>
      <c r="C795" s="278"/>
      <c r="D795" s="278"/>
      <c r="E795" s="278"/>
      <c r="F795" s="278"/>
      <c r="G795" s="278"/>
      <c r="H795" s="278"/>
      <c r="I795" s="278"/>
      <c r="J795" s="278"/>
      <c r="K795" s="278"/>
      <c r="L795" s="278"/>
      <c r="M795" s="278"/>
      <c r="N795" s="278"/>
      <c r="O795" s="278"/>
      <c r="P795" s="278"/>
      <c r="Q795" s="278"/>
      <c r="R795" s="278"/>
      <c r="S795" s="279"/>
      <c r="T795" s="278"/>
      <c r="U795" s="279"/>
      <c r="V795" s="278"/>
      <c r="W795" s="278"/>
    </row>
    <row r="796" spans="1:23" ht="15.75" customHeight="1">
      <c r="A796" s="280"/>
      <c r="B796" s="278"/>
      <c r="C796" s="278"/>
      <c r="D796" s="278"/>
      <c r="E796" s="278"/>
      <c r="F796" s="278"/>
      <c r="G796" s="278"/>
      <c r="H796" s="278"/>
      <c r="I796" s="278"/>
      <c r="J796" s="278"/>
      <c r="K796" s="278"/>
      <c r="L796" s="278"/>
      <c r="M796" s="278"/>
      <c r="N796" s="278"/>
      <c r="O796" s="278"/>
      <c r="P796" s="278"/>
      <c r="Q796" s="278"/>
      <c r="R796" s="278"/>
      <c r="S796" s="279"/>
      <c r="T796" s="278"/>
      <c r="U796" s="279"/>
      <c r="V796" s="278"/>
      <c r="W796" s="278"/>
    </row>
    <row r="797" spans="1:23" ht="15.75" customHeight="1">
      <c r="A797" s="280"/>
      <c r="B797" s="278"/>
      <c r="C797" s="278"/>
      <c r="D797" s="278"/>
      <c r="E797" s="278"/>
      <c r="F797" s="278"/>
      <c r="G797" s="278"/>
      <c r="H797" s="278"/>
      <c r="I797" s="278"/>
      <c r="J797" s="278"/>
      <c r="K797" s="278"/>
      <c r="L797" s="278"/>
      <c r="M797" s="278"/>
      <c r="N797" s="278"/>
      <c r="O797" s="278"/>
      <c r="P797" s="278"/>
      <c r="Q797" s="278"/>
      <c r="R797" s="278"/>
      <c r="S797" s="279"/>
      <c r="T797" s="278"/>
      <c r="U797" s="279"/>
      <c r="V797" s="278"/>
      <c r="W797" s="278"/>
    </row>
    <row r="798" spans="1:23" ht="15.75" customHeight="1">
      <c r="A798" s="280"/>
      <c r="B798" s="278"/>
      <c r="C798" s="278"/>
      <c r="D798" s="278"/>
      <c r="E798" s="278"/>
      <c r="F798" s="278"/>
      <c r="G798" s="278"/>
      <c r="H798" s="278"/>
      <c r="I798" s="278"/>
      <c r="J798" s="278"/>
      <c r="K798" s="278"/>
      <c r="L798" s="278"/>
      <c r="M798" s="278"/>
      <c r="N798" s="278"/>
      <c r="O798" s="278"/>
      <c r="P798" s="278"/>
      <c r="Q798" s="278"/>
      <c r="R798" s="278"/>
      <c r="S798" s="279"/>
      <c r="T798" s="278"/>
      <c r="U798" s="279"/>
      <c r="V798" s="278"/>
      <c r="W798" s="278"/>
    </row>
    <row r="799" spans="1:23" ht="15.75" customHeight="1">
      <c r="A799" s="280"/>
      <c r="B799" s="278"/>
      <c r="C799" s="278"/>
      <c r="D799" s="278"/>
      <c r="E799" s="278"/>
      <c r="F799" s="278"/>
      <c r="G799" s="278"/>
      <c r="H799" s="278"/>
      <c r="I799" s="278"/>
      <c r="J799" s="278"/>
      <c r="K799" s="278"/>
      <c r="L799" s="278"/>
      <c r="M799" s="278"/>
      <c r="N799" s="278"/>
      <c r="O799" s="278"/>
      <c r="P799" s="278"/>
      <c r="Q799" s="278"/>
      <c r="R799" s="278"/>
      <c r="S799" s="279"/>
      <c r="T799" s="278"/>
      <c r="U799" s="279"/>
      <c r="V799" s="278"/>
      <c r="W799" s="278"/>
    </row>
    <row r="800" spans="1:23" ht="15.75" customHeight="1">
      <c r="A800" s="280"/>
      <c r="B800" s="278"/>
      <c r="C800" s="278"/>
      <c r="D800" s="278"/>
      <c r="E800" s="278"/>
      <c r="F800" s="278"/>
      <c r="G800" s="278"/>
      <c r="H800" s="278"/>
      <c r="I800" s="278"/>
      <c r="J800" s="278"/>
      <c r="K800" s="278"/>
      <c r="L800" s="278"/>
      <c r="M800" s="278"/>
      <c r="N800" s="278"/>
      <c r="O800" s="278"/>
      <c r="P800" s="278"/>
      <c r="Q800" s="278"/>
      <c r="R800" s="278"/>
      <c r="S800" s="279"/>
      <c r="T800" s="278"/>
      <c r="U800" s="279"/>
      <c r="V800" s="278"/>
      <c r="W800" s="278"/>
    </row>
    <row r="801" spans="1:23" ht="15.75" customHeight="1">
      <c r="A801" s="280"/>
      <c r="B801" s="278"/>
      <c r="C801" s="278"/>
      <c r="D801" s="278"/>
      <c r="E801" s="278"/>
      <c r="F801" s="278"/>
      <c r="G801" s="278"/>
      <c r="H801" s="278"/>
      <c r="I801" s="278"/>
      <c r="J801" s="278"/>
      <c r="K801" s="278"/>
      <c r="L801" s="278"/>
      <c r="M801" s="278"/>
      <c r="N801" s="278"/>
      <c r="O801" s="278"/>
      <c r="P801" s="278"/>
      <c r="Q801" s="278"/>
      <c r="R801" s="278"/>
      <c r="S801" s="279"/>
      <c r="T801" s="278"/>
      <c r="U801" s="279"/>
      <c r="V801" s="278"/>
      <c r="W801" s="278"/>
    </row>
    <row r="802" spans="1:23" ht="15.75" customHeight="1">
      <c r="A802" s="280"/>
      <c r="B802" s="278"/>
      <c r="C802" s="278"/>
      <c r="D802" s="278"/>
      <c r="E802" s="278"/>
      <c r="F802" s="278"/>
      <c r="G802" s="278"/>
      <c r="H802" s="278"/>
      <c r="I802" s="278"/>
      <c r="J802" s="278"/>
      <c r="K802" s="278"/>
      <c r="L802" s="278"/>
      <c r="M802" s="278"/>
      <c r="N802" s="278"/>
      <c r="O802" s="278"/>
      <c r="P802" s="278"/>
      <c r="Q802" s="278"/>
      <c r="R802" s="278"/>
      <c r="S802" s="279"/>
      <c r="T802" s="278"/>
      <c r="U802" s="279"/>
      <c r="V802" s="278"/>
      <c r="W802" s="278"/>
    </row>
    <row r="803" spans="1:23" ht="15.75" customHeight="1">
      <c r="A803" s="280"/>
      <c r="B803" s="278"/>
      <c r="C803" s="278"/>
      <c r="D803" s="278"/>
      <c r="E803" s="278"/>
      <c r="F803" s="278"/>
      <c r="G803" s="278"/>
      <c r="H803" s="278"/>
      <c r="I803" s="278"/>
      <c r="J803" s="278"/>
      <c r="K803" s="278"/>
      <c r="L803" s="278"/>
      <c r="M803" s="278"/>
      <c r="N803" s="278"/>
      <c r="O803" s="278"/>
      <c r="P803" s="278"/>
      <c r="Q803" s="278"/>
      <c r="R803" s="278"/>
      <c r="S803" s="279"/>
      <c r="T803" s="278"/>
      <c r="U803" s="279"/>
      <c r="V803" s="278"/>
      <c r="W803" s="278"/>
    </row>
    <row r="804" spans="1:23" ht="15.75" customHeight="1">
      <c r="A804" s="280"/>
      <c r="B804" s="278"/>
      <c r="C804" s="278"/>
      <c r="D804" s="278"/>
      <c r="E804" s="278"/>
      <c r="F804" s="278"/>
      <c r="G804" s="278"/>
      <c r="H804" s="278"/>
      <c r="I804" s="278"/>
      <c r="J804" s="278"/>
      <c r="K804" s="278"/>
      <c r="L804" s="278"/>
      <c r="M804" s="278"/>
      <c r="N804" s="278"/>
      <c r="O804" s="278"/>
      <c r="P804" s="278"/>
      <c r="Q804" s="278"/>
      <c r="R804" s="278"/>
      <c r="S804" s="279"/>
      <c r="T804" s="278"/>
      <c r="U804" s="279"/>
      <c r="V804" s="278"/>
      <c r="W804" s="278"/>
    </row>
    <row r="805" spans="1:23" ht="15.75" customHeight="1">
      <c r="A805" s="280"/>
      <c r="B805" s="278"/>
      <c r="C805" s="278"/>
      <c r="D805" s="278"/>
      <c r="E805" s="278"/>
      <c r="F805" s="278"/>
      <c r="G805" s="278"/>
      <c r="H805" s="278"/>
      <c r="I805" s="278"/>
      <c r="J805" s="278"/>
      <c r="K805" s="278"/>
      <c r="L805" s="278"/>
      <c r="M805" s="278"/>
      <c r="N805" s="278"/>
      <c r="O805" s="278"/>
      <c r="P805" s="278"/>
      <c r="Q805" s="278"/>
      <c r="R805" s="278"/>
      <c r="S805" s="279"/>
      <c r="T805" s="278"/>
      <c r="U805" s="279"/>
      <c r="V805" s="278"/>
      <c r="W805" s="278"/>
    </row>
    <row r="806" spans="1:23" ht="15.75" customHeight="1">
      <c r="A806" s="280"/>
      <c r="B806" s="278"/>
      <c r="C806" s="278"/>
      <c r="D806" s="278"/>
      <c r="E806" s="278"/>
      <c r="F806" s="278"/>
      <c r="G806" s="278"/>
      <c r="H806" s="278"/>
      <c r="I806" s="278"/>
      <c r="J806" s="278"/>
      <c r="K806" s="278"/>
      <c r="L806" s="278"/>
      <c r="M806" s="278"/>
      <c r="N806" s="278"/>
      <c r="O806" s="278"/>
      <c r="P806" s="278"/>
      <c r="Q806" s="278"/>
      <c r="R806" s="278"/>
      <c r="S806" s="279"/>
      <c r="T806" s="278"/>
      <c r="U806" s="279"/>
      <c r="V806" s="278"/>
      <c r="W806" s="278"/>
    </row>
    <row r="807" spans="1:23" ht="15.75" customHeight="1">
      <c r="A807" s="280"/>
      <c r="B807" s="278"/>
      <c r="C807" s="278"/>
      <c r="D807" s="278"/>
      <c r="E807" s="278"/>
      <c r="F807" s="278"/>
      <c r="G807" s="278"/>
      <c r="H807" s="278"/>
      <c r="I807" s="278"/>
      <c r="J807" s="278"/>
      <c r="K807" s="278"/>
      <c r="L807" s="278"/>
      <c r="M807" s="278"/>
      <c r="N807" s="278"/>
      <c r="O807" s="278"/>
      <c r="P807" s="278"/>
      <c r="Q807" s="278"/>
      <c r="R807" s="278"/>
      <c r="S807" s="279"/>
      <c r="T807" s="278"/>
      <c r="U807" s="279"/>
      <c r="V807" s="278"/>
      <c r="W807" s="278"/>
    </row>
    <row r="808" spans="1:23" ht="15.75" customHeight="1">
      <c r="A808" s="280"/>
      <c r="B808" s="278"/>
      <c r="C808" s="278"/>
      <c r="D808" s="278"/>
      <c r="E808" s="278"/>
      <c r="F808" s="278"/>
      <c r="G808" s="278"/>
      <c r="H808" s="278"/>
      <c r="I808" s="278"/>
      <c r="J808" s="278"/>
      <c r="K808" s="278"/>
      <c r="L808" s="278"/>
      <c r="M808" s="278"/>
      <c r="N808" s="278"/>
      <c r="O808" s="278"/>
      <c r="P808" s="278"/>
      <c r="Q808" s="278"/>
      <c r="R808" s="278"/>
      <c r="S808" s="279"/>
      <c r="T808" s="278"/>
      <c r="U808" s="279"/>
      <c r="V808" s="278"/>
      <c r="W808" s="278"/>
    </row>
    <row r="809" spans="1:23" ht="15.75" customHeight="1">
      <c r="A809" s="280"/>
      <c r="B809" s="278"/>
      <c r="C809" s="278"/>
      <c r="D809" s="278"/>
      <c r="E809" s="278"/>
      <c r="F809" s="278"/>
      <c r="G809" s="278"/>
      <c r="H809" s="278"/>
      <c r="I809" s="278"/>
      <c r="J809" s="278"/>
      <c r="K809" s="278"/>
      <c r="L809" s="278"/>
      <c r="M809" s="278"/>
      <c r="N809" s="278"/>
      <c r="O809" s="278"/>
      <c r="P809" s="278"/>
      <c r="Q809" s="278"/>
      <c r="R809" s="278"/>
      <c r="S809" s="279"/>
      <c r="T809" s="278"/>
      <c r="U809" s="279"/>
      <c r="V809" s="278"/>
      <c r="W809" s="278"/>
    </row>
    <row r="810" spans="1:23" ht="15.75" customHeight="1">
      <c r="A810" s="280"/>
      <c r="B810" s="278"/>
      <c r="C810" s="278"/>
      <c r="D810" s="278"/>
      <c r="E810" s="278"/>
      <c r="F810" s="278"/>
      <c r="G810" s="278"/>
      <c r="H810" s="278"/>
      <c r="I810" s="278"/>
      <c r="J810" s="278"/>
      <c r="K810" s="278"/>
      <c r="L810" s="278"/>
      <c r="M810" s="278"/>
      <c r="N810" s="278"/>
      <c r="O810" s="278"/>
      <c r="P810" s="278"/>
      <c r="Q810" s="278"/>
      <c r="R810" s="278"/>
      <c r="S810" s="279"/>
      <c r="T810" s="278"/>
      <c r="U810" s="279"/>
      <c r="V810" s="278"/>
      <c r="W810" s="278"/>
    </row>
    <row r="811" spans="1:23" ht="15.75" customHeight="1">
      <c r="A811" s="280"/>
      <c r="B811" s="278"/>
      <c r="C811" s="278"/>
      <c r="D811" s="278"/>
      <c r="E811" s="278"/>
      <c r="F811" s="278"/>
      <c r="G811" s="278"/>
      <c r="H811" s="278"/>
      <c r="I811" s="278"/>
      <c r="J811" s="278"/>
      <c r="K811" s="278"/>
      <c r="L811" s="278"/>
      <c r="M811" s="278"/>
      <c r="N811" s="278"/>
      <c r="O811" s="278"/>
      <c r="P811" s="278"/>
      <c r="Q811" s="278"/>
      <c r="R811" s="278"/>
      <c r="S811" s="279"/>
      <c r="T811" s="278"/>
      <c r="U811" s="279"/>
      <c r="V811" s="278"/>
      <c r="W811" s="278"/>
    </row>
    <row r="812" spans="1:23" ht="15.75" customHeight="1">
      <c r="A812" s="280"/>
      <c r="B812" s="278"/>
      <c r="C812" s="278"/>
      <c r="D812" s="278"/>
      <c r="E812" s="278"/>
      <c r="F812" s="278"/>
      <c r="G812" s="278"/>
      <c r="H812" s="278"/>
      <c r="I812" s="278"/>
      <c r="J812" s="278"/>
      <c r="K812" s="278"/>
      <c r="L812" s="278"/>
      <c r="M812" s="278"/>
      <c r="N812" s="278"/>
      <c r="O812" s="278"/>
      <c r="P812" s="278"/>
      <c r="Q812" s="278"/>
      <c r="R812" s="278"/>
      <c r="S812" s="279"/>
      <c r="T812" s="278"/>
      <c r="U812" s="279"/>
      <c r="V812" s="278"/>
      <c r="W812" s="278"/>
    </row>
    <row r="813" spans="1:23" ht="15.75" customHeight="1">
      <c r="A813" s="280"/>
      <c r="B813" s="278"/>
      <c r="C813" s="278"/>
      <c r="D813" s="278"/>
      <c r="E813" s="278"/>
      <c r="F813" s="278"/>
      <c r="G813" s="278"/>
      <c r="H813" s="278"/>
      <c r="I813" s="278"/>
      <c r="J813" s="278"/>
      <c r="K813" s="278"/>
      <c r="L813" s="278"/>
      <c r="M813" s="278"/>
      <c r="N813" s="278"/>
      <c r="O813" s="278"/>
      <c r="P813" s="278"/>
      <c r="Q813" s="278"/>
      <c r="R813" s="278"/>
      <c r="S813" s="279"/>
      <c r="T813" s="278"/>
      <c r="U813" s="279"/>
      <c r="V813" s="278"/>
      <c r="W813" s="278"/>
    </row>
    <row r="814" spans="1:23" ht="15.75" customHeight="1">
      <c r="A814" s="280"/>
      <c r="B814" s="278"/>
      <c r="C814" s="278"/>
      <c r="D814" s="278"/>
      <c r="E814" s="278"/>
      <c r="F814" s="278"/>
      <c r="G814" s="278"/>
      <c r="H814" s="278"/>
      <c r="I814" s="278"/>
      <c r="J814" s="278"/>
      <c r="K814" s="278"/>
      <c r="L814" s="278"/>
      <c r="M814" s="278"/>
      <c r="N814" s="278"/>
      <c r="O814" s="278"/>
      <c r="P814" s="278"/>
      <c r="Q814" s="278"/>
      <c r="R814" s="278"/>
      <c r="S814" s="279"/>
      <c r="T814" s="278"/>
      <c r="U814" s="279"/>
      <c r="V814" s="278"/>
      <c r="W814" s="278"/>
    </row>
    <row r="815" spans="1:23" ht="15.75" customHeight="1">
      <c r="A815" s="280"/>
      <c r="B815" s="278"/>
      <c r="C815" s="278"/>
      <c r="D815" s="278"/>
      <c r="E815" s="278"/>
      <c r="F815" s="278"/>
      <c r="G815" s="278"/>
      <c r="H815" s="278"/>
      <c r="I815" s="278"/>
      <c r="J815" s="278"/>
      <c r="K815" s="278"/>
      <c r="L815" s="278"/>
      <c r="M815" s="278"/>
      <c r="N815" s="278"/>
      <c r="O815" s="278"/>
      <c r="P815" s="278"/>
      <c r="Q815" s="278"/>
      <c r="R815" s="278"/>
      <c r="S815" s="279"/>
      <c r="T815" s="278"/>
      <c r="U815" s="279"/>
      <c r="V815" s="278"/>
      <c r="W815" s="278"/>
    </row>
    <row r="816" spans="1:23" ht="15.75" customHeight="1">
      <c r="A816" s="280"/>
      <c r="B816" s="278"/>
      <c r="C816" s="278"/>
      <c r="D816" s="278"/>
      <c r="E816" s="278"/>
      <c r="F816" s="278"/>
      <c r="G816" s="278"/>
      <c r="H816" s="278"/>
      <c r="I816" s="278"/>
      <c r="J816" s="278"/>
      <c r="K816" s="278"/>
      <c r="L816" s="278"/>
      <c r="M816" s="278"/>
      <c r="N816" s="278"/>
      <c r="O816" s="278"/>
      <c r="P816" s="278"/>
      <c r="Q816" s="278"/>
      <c r="R816" s="278"/>
      <c r="S816" s="279"/>
      <c r="T816" s="278"/>
      <c r="U816" s="279"/>
      <c r="V816" s="278"/>
      <c r="W816" s="278"/>
    </row>
    <row r="817" spans="1:23" ht="15.75" customHeight="1">
      <c r="A817" s="280"/>
      <c r="B817" s="278"/>
      <c r="C817" s="278"/>
      <c r="D817" s="278"/>
      <c r="E817" s="278"/>
      <c r="F817" s="278"/>
      <c r="G817" s="278"/>
      <c r="H817" s="278"/>
      <c r="I817" s="278"/>
      <c r="J817" s="278"/>
      <c r="K817" s="278"/>
      <c r="L817" s="278"/>
      <c r="M817" s="278"/>
      <c r="N817" s="278"/>
      <c r="O817" s="278"/>
      <c r="P817" s="278"/>
      <c r="Q817" s="278"/>
      <c r="R817" s="278"/>
      <c r="S817" s="279"/>
      <c r="T817" s="278"/>
      <c r="U817" s="279"/>
      <c r="V817" s="278"/>
      <c r="W817" s="278"/>
    </row>
    <row r="818" spans="1:23" ht="15.75" customHeight="1">
      <c r="A818" s="280"/>
      <c r="B818" s="278"/>
      <c r="C818" s="278"/>
      <c r="D818" s="278"/>
      <c r="E818" s="278"/>
      <c r="F818" s="278"/>
      <c r="G818" s="278"/>
      <c r="H818" s="278"/>
      <c r="I818" s="278"/>
      <c r="J818" s="278"/>
      <c r="K818" s="278"/>
      <c r="L818" s="278"/>
      <c r="M818" s="278"/>
      <c r="N818" s="278"/>
      <c r="O818" s="278"/>
      <c r="P818" s="278"/>
      <c r="Q818" s="278"/>
      <c r="R818" s="278"/>
      <c r="S818" s="279"/>
      <c r="T818" s="278"/>
      <c r="U818" s="279"/>
      <c r="V818" s="278"/>
      <c r="W818" s="278"/>
    </row>
    <row r="819" spans="1:23" ht="15.75" customHeight="1">
      <c r="A819" s="280"/>
      <c r="B819" s="278"/>
      <c r="C819" s="278"/>
      <c r="D819" s="278"/>
      <c r="E819" s="278"/>
      <c r="F819" s="278"/>
      <c r="G819" s="278"/>
      <c r="H819" s="278"/>
      <c r="I819" s="278"/>
      <c r="J819" s="278"/>
      <c r="K819" s="278"/>
      <c r="L819" s="278"/>
      <c r="M819" s="278"/>
      <c r="N819" s="278"/>
      <c r="O819" s="278"/>
      <c r="P819" s="278"/>
      <c r="Q819" s="278"/>
      <c r="R819" s="278"/>
      <c r="S819" s="279"/>
      <c r="T819" s="278"/>
      <c r="U819" s="279"/>
      <c r="V819" s="278"/>
      <c r="W819" s="278"/>
    </row>
    <row r="820" spans="1:23" ht="15.75" customHeight="1">
      <c r="A820" s="280"/>
      <c r="B820" s="278"/>
      <c r="C820" s="278"/>
      <c r="D820" s="278"/>
      <c r="E820" s="278"/>
      <c r="F820" s="278"/>
      <c r="G820" s="278"/>
      <c r="H820" s="278"/>
      <c r="I820" s="278"/>
      <c r="J820" s="278"/>
      <c r="K820" s="278"/>
      <c r="L820" s="278"/>
      <c r="M820" s="278"/>
      <c r="N820" s="278"/>
      <c r="O820" s="278"/>
      <c r="P820" s="278"/>
      <c r="Q820" s="278"/>
      <c r="R820" s="278"/>
      <c r="S820" s="279"/>
      <c r="T820" s="278"/>
      <c r="U820" s="279"/>
      <c r="V820" s="278"/>
      <c r="W820" s="278"/>
    </row>
    <row r="821" spans="1:23" ht="15.75" customHeight="1">
      <c r="A821" s="280"/>
      <c r="B821" s="278"/>
      <c r="C821" s="278"/>
      <c r="D821" s="278"/>
      <c r="E821" s="278"/>
      <c r="F821" s="278"/>
      <c r="G821" s="278"/>
      <c r="H821" s="278"/>
      <c r="I821" s="278"/>
      <c r="J821" s="278"/>
      <c r="K821" s="278"/>
      <c r="L821" s="278"/>
      <c r="M821" s="278"/>
      <c r="N821" s="278"/>
      <c r="O821" s="278"/>
      <c r="P821" s="278"/>
      <c r="Q821" s="278"/>
      <c r="R821" s="278"/>
      <c r="S821" s="279"/>
      <c r="T821" s="278"/>
      <c r="U821" s="279"/>
      <c r="V821" s="278"/>
      <c r="W821" s="278"/>
    </row>
    <row r="822" spans="1:23" ht="15.75" customHeight="1">
      <c r="A822" s="280"/>
      <c r="B822" s="278"/>
      <c r="C822" s="278"/>
      <c r="D822" s="278"/>
      <c r="E822" s="278"/>
      <c r="F822" s="278"/>
      <c r="G822" s="278"/>
      <c r="H822" s="278"/>
      <c r="I822" s="278"/>
      <c r="J822" s="278"/>
      <c r="K822" s="278"/>
      <c r="L822" s="278"/>
      <c r="M822" s="278"/>
      <c r="N822" s="278"/>
      <c r="O822" s="278"/>
      <c r="P822" s="278"/>
      <c r="Q822" s="278"/>
      <c r="R822" s="278"/>
      <c r="S822" s="279"/>
      <c r="T822" s="278"/>
      <c r="U822" s="279"/>
      <c r="V822" s="278"/>
      <c r="W822" s="278"/>
    </row>
    <row r="823" spans="1:23" ht="15.75" customHeight="1">
      <c r="A823" s="280"/>
      <c r="B823" s="278"/>
      <c r="C823" s="278"/>
      <c r="D823" s="278"/>
      <c r="E823" s="278"/>
      <c r="F823" s="278"/>
      <c r="G823" s="278"/>
      <c r="H823" s="278"/>
      <c r="I823" s="278"/>
      <c r="J823" s="278"/>
      <c r="K823" s="278"/>
      <c r="L823" s="278"/>
      <c r="M823" s="278"/>
      <c r="N823" s="278"/>
      <c r="O823" s="278"/>
      <c r="P823" s="278"/>
      <c r="Q823" s="278"/>
      <c r="R823" s="278"/>
      <c r="S823" s="279"/>
      <c r="T823" s="278"/>
      <c r="U823" s="279"/>
      <c r="V823" s="278"/>
      <c r="W823" s="278"/>
    </row>
    <row r="824" spans="1:23" ht="15.75" customHeight="1">
      <c r="A824" s="280"/>
      <c r="B824" s="278"/>
      <c r="C824" s="278"/>
      <c r="D824" s="278"/>
      <c r="E824" s="278"/>
      <c r="F824" s="278"/>
      <c r="G824" s="278"/>
      <c r="H824" s="278"/>
      <c r="I824" s="278"/>
      <c r="J824" s="278"/>
      <c r="K824" s="278"/>
      <c r="L824" s="278"/>
      <c r="M824" s="278"/>
      <c r="N824" s="278"/>
      <c r="O824" s="278"/>
      <c r="P824" s="278"/>
      <c r="Q824" s="278"/>
      <c r="R824" s="278"/>
      <c r="S824" s="279"/>
      <c r="T824" s="278"/>
      <c r="U824" s="279"/>
      <c r="V824" s="278"/>
      <c r="W824" s="278"/>
    </row>
    <row r="825" spans="1:23" ht="15.75" customHeight="1">
      <c r="A825" s="280"/>
      <c r="B825" s="278"/>
      <c r="C825" s="278"/>
      <c r="D825" s="278"/>
      <c r="E825" s="278"/>
      <c r="F825" s="278"/>
      <c r="G825" s="278"/>
      <c r="H825" s="278"/>
      <c r="I825" s="278"/>
      <c r="J825" s="278"/>
      <c r="K825" s="278"/>
      <c r="L825" s="278"/>
      <c r="M825" s="278"/>
      <c r="N825" s="278"/>
      <c r="O825" s="278"/>
      <c r="P825" s="278"/>
      <c r="Q825" s="278"/>
      <c r="R825" s="278"/>
      <c r="S825" s="279"/>
      <c r="T825" s="278"/>
      <c r="U825" s="279"/>
      <c r="V825" s="278"/>
      <c r="W825" s="278"/>
    </row>
    <row r="826" spans="1:23" ht="15.75" customHeight="1">
      <c r="A826" s="280"/>
      <c r="B826" s="278"/>
      <c r="C826" s="278"/>
      <c r="D826" s="278"/>
      <c r="E826" s="278"/>
      <c r="F826" s="278"/>
      <c r="G826" s="278"/>
      <c r="H826" s="278"/>
      <c r="I826" s="278"/>
      <c r="J826" s="278"/>
      <c r="K826" s="278"/>
      <c r="L826" s="278"/>
      <c r="M826" s="278"/>
      <c r="N826" s="278"/>
      <c r="O826" s="278"/>
      <c r="P826" s="278"/>
      <c r="Q826" s="278"/>
      <c r="R826" s="278"/>
      <c r="S826" s="279"/>
      <c r="T826" s="278"/>
      <c r="U826" s="279"/>
      <c r="V826" s="278"/>
      <c r="W826" s="278"/>
    </row>
    <row r="827" spans="1:23" ht="15.75" customHeight="1">
      <c r="A827" s="280"/>
      <c r="B827" s="278"/>
      <c r="C827" s="278"/>
      <c r="D827" s="278"/>
      <c r="E827" s="278"/>
      <c r="F827" s="278"/>
      <c r="G827" s="278"/>
      <c r="H827" s="278"/>
      <c r="I827" s="278"/>
      <c r="J827" s="278"/>
      <c r="K827" s="278"/>
      <c r="L827" s="278"/>
      <c r="M827" s="278"/>
      <c r="N827" s="278"/>
      <c r="O827" s="278"/>
      <c r="P827" s="278"/>
      <c r="Q827" s="278"/>
      <c r="R827" s="278"/>
      <c r="S827" s="279"/>
      <c r="T827" s="278"/>
      <c r="U827" s="279"/>
      <c r="V827" s="278"/>
      <c r="W827" s="278"/>
    </row>
    <row r="828" spans="1:23" ht="15.75" customHeight="1">
      <c r="A828" s="280"/>
      <c r="B828" s="278"/>
      <c r="C828" s="278"/>
      <c r="D828" s="278"/>
      <c r="E828" s="278"/>
      <c r="F828" s="278"/>
      <c r="G828" s="278"/>
      <c r="H828" s="278"/>
      <c r="I828" s="278"/>
      <c r="J828" s="278"/>
      <c r="K828" s="278"/>
      <c r="L828" s="278"/>
      <c r="M828" s="278"/>
      <c r="N828" s="278"/>
      <c r="O828" s="278"/>
      <c r="P828" s="278"/>
      <c r="Q828" s="278"/>
      <c r="R828" s="278"/>
      <c r="S828" s="279"/>
      <c r="T828" s="278"/>
      <c r="U828" s="279"/>
      <c r="V828" s="278"/>
      <c r="W828" s="278"/>
    </row>
    <row r="829" spans="1:23" ht="15.75" customHeight="1">
      <c r="A829" s="280"/>
      <c r="B829" s="278"/>
      <c r="C829" s="278"/>
      <c r="D829" s="278"/>
      <c r="E829" s="278"/>
      <c r="F829" s="278"/>
      <c r="G829" s="278"/>
      <c r="H829" s="278"/>
      <c r="I829" s="278"/>
      <c r="J829" s="278"/>
      <c r="K829" s="278"/>
      <c r="L829" s="278"/>
      <c r="M829" s="278"/>
      <c r="N829" s="278"/>
      <c r="O829" s="278"/>
      <c r="P829" s="278"/>
      <c r="Q829" s="278"/>
      <c r="R829" s="278"/>
      <c r="S829" s="279"/>
      <c r="T829" s="278"/>
      <c r="U829" s="279"/>
      <c r="V829" s="278"/>
      <c r="W829" s="278"/>
    </row>
    <row r="830" spans="1:23" ht="15.75" customHeight="1">
      <c r="A830" s="280"/>
      <c r="B830" s="278"/>
      <c r="C830" s="278"/>
      <c r="D830" s="278"/>
      <c r="E830" s="278"/>
      <c r="F830" s="278"/>
      <c r="G830" s="278"/>
      <c r="H830" s="278"/>
      <c r="I830" s="278"/>
      <c r="J830" s="278"/>
      <c r="K830" s="278"/>
      <c r="L830" s="278"/>
      <c r="M830" s="278"/>
      <c r="N830" s="278"/>
      <c r="O830" s="278"/>
      <c r="P830" s="278"/>
      <c r="Q830" s="278"/>
      <c r="R830" s="278"/>
      <c r="S830" s="279"/>
      <c r="T830" s="278"/>
      <c r="U830" s="279"/>
      <c r="V830" s="278"/>
      <c r="W830" s="278"/>
    </row>
    <row r="831" spans="1:23" ht="15.75" customHeight="1">
      <c r="A831" s="280"/>
      <c r="B831" s="278"/>
      <c r="C831" s="278"/>
      <c r="D831" s="278"/>
      <c r="E831" s="278"/>
      <c r="F831" s="278"/>
      <c r="G831" s="278"/>
      <c r="H831" s="278"/>
      <c r="I831" s="278"/>
      <c r="J831" s="278"/>
      <c r="K831" s="278"/>
      <c r="L831" s="278"/>
      <c r="M831" s="278"/>
      <c r="N831" s="278"/>
      <c r="O831" s="278"/>
      <c r="P831" s="278"/>
      <c r="Q831" s="278"/>
      <c r="R831" s="278"/>
      <c r="S831" s="279"/>
      <c r="T831" s="278"/>
      <c r="U831" s="279"/>
      <c r="V831" s="278"/>
      <c r="W831" s="278"/>
    </row>
    <row r="832" spans="1:23" ht="15.75" customHeight="1">
      <c r="A832" s="280"/>
      <c r="B832" s="278"/>
      <c r="C832" s="278"/>
      <c r="D832" s="278"/>
      <c r="E832" s="278"/>
      <c r="F832" s="278"/>
      <c r="G832" s="278"/>
      <c r="H832" s="278"/>
      <c r="I832" s="278"/>
      <c r="J832" s="278"/>
      <c r="K832" s="278"/>
      <c r="L832" s="278"/>
      <c r="M832" s="278"/>
      <c r="N832" s="278"/>
      <c r="O832" s="278"/>
      <c r="P832" s="278"/>
      <c r="Q832" s="278"/>
      <c r="R832" s="278"/>
      <c r="S832" s="279"/>
      <c r="T832" s="278"/>
      <c r="U832" s="279"/>
      <c r="V832" s="278"/>
      <c r="W832" s="278"/>
    </row>
    <row r="833" spans="1:23" ht="15.75" customHeight="1">
      <c r="A833" s="280"/>
      <c r="B833" s="278"/>
      <c r="C833" s="278"/>
      <c r="D833" s="278"/>
      <c r="E833" s="278"/>
      <c r="F833" s="278"/>
      <c r="G833" s="278"/>
      <c r="H833" s="278"/>
      <c r="I833" s="278"/>
      <c r="J833" s="278"/>
      <c r="K833" s="278"/>
      <c r="L833" s="278"/>
      <c r="M833" s="278"/>
      <c r="N833" s="278"/>
      <c r="O833" s="278"/>
      <c r="P833" s="278"/>
      <c r="Q833" s="278"/>
      <c r="R833" s="278"/>
      <c r="S833" s="279"/>
      <c r="T833" s="278"/>
      <c r="U833" s="279"/>
      <c r="V833" s="278"/>
      <c r="W833" s="278"/>
    </row>
    <row r="834" spans="1:23" ht="15.75" customHeight="1">
      <c r="A834" s="280"/>
      <c r="B834" s="278"/>
      <c r="C834" s="278"/>
      <c r="D834" s="278"/>
      <c r="E834" s="278"/>
      <c r="F834" s="278"/>
      <c r="G834" s="278"/>
      <c r="H834" s="278"/>
      <c r="I834" s="278"/>
      <c r="J834" s="278"/>
      <c r="K834" s="278"/>
      <c r="L834" s="278"/>
      <c r="M834" s="278"/>
      <c r="N834" s="278"/>
      <c r="O834" s="278"/>
      <c r="P834" s="278"/>
      <c r="Q834" s="278"/>
      <c r="R834" s="278"/>
      <c r="S834" s="279"/>
      <c r="T834" s="278"/>
      <c r="U834" s="279"/>
      <c r="V834" s="278"/>
      <c r="W834" s="278"/>
    </row>
    <row r="835" spans="1:23" ht="15.75" customHeight="1">
      <c r="A835" s="280"/>
      <c r="B835" s="278"/>
      <c r="C835" s="278"/>
      <c r="D835" s="278"/>
      <c r="E835" s="278"/>
      <c r="F835" s="278"/>
      <c r="G835" s="278"/>
      <c r="H835" s="278"/>
      <c r="I835" s="278"/>
      <c r="J835" s="278"/>
      <c r="K835" s="278"/>
      <c r="L835" s="278"/>
      <c r="M835" s="278"/>
      <c r="N835" s="278"/>
      <c r="O835" s="278"/>
      <c r="P835" s="278"/>
      <c r="Q835" s="278"/>
      <c r="R835" s="278"/>
      <c r="S835" s="279"/>
      <c r="T835" s="278"/>
      <c r="U835" s="279"/>
      <c r="V835" s="278"/>
      <c r="W835" s="278"/>
    </row>
    <row r="836" spans="1:23" ht="15.75" customHeight="1">
      <c r="A836" s="280"/>
      <c r="B836" s="278"/>
      <c r="C836" s="278"/>
      <c r="D836" s="278"/>
      <c r="E836" s="278"/>
      <c r="F836" s="278"/>
      <c r="G836" s="278"/>
      <c r="H836" s="278"/>
      <c r="I836" s="278"/>
      <c r="J836" s="278"/>
      <c r="K836" s="278"/>
      <c r="L836" s="278"/>
      <c r="M836" s="278"/>
      <c r="N836" s="278"/>
      <c r="O836" s="278"/>
      <c r="P836" s="278"/>
      <c r="Q836" s="278"/>
      <c r="R836" s="278"/>
      <c r="S836" s="279"/>
      <c r="T836" s="278"/>
      <c r="U836" s="279"/>
      <c r="V836" s="278"/>
      <c r="W836" s="278"/>
    </row>
    <row r="837" spans="1:23" ht="15.75" customHeight="1">
      <c r="A837" s="280"/>
      <c r="B837" s="278"/>
      <c r="C837" s="278"/>
      <c r="D837" s="278"/>
      <c r="E837" s="278"/>
      <c r="F837" s="278"/>
      <c r="G837" s="278"/>
      <c r="H837" s="278"/>
      <c r="I837" s="278"/>
      <c r="J837" s="278"/>
      <c r="K837" s="278"/>
      <c r="L837" s="278"/>
      <c r="M837" s="278"/>
      <c r="N837" s="278"/>
      <c r="O837" s="278"/>
      <c r="P837" s="278"/>
      <c r="Q837" s="278"/>
      <c r="R837" s="278"/>
      <c r="S837" s="279"/>
      <c r="T837" s="278"/>
      <c r="U837" s="279"/>
      <c r="V837" s="278"/>
      <c r="W837" s="278"/>
    </row>
    <row r="838" spans="1:23" ht="15.75" customHeight="1">
      <c r="A838" s="280"/>
      <c r="B838" s="278"/>
      <c r="C838" s="278"/>
      <c r="D838" s="278"/>
      <c r="E838" s="278"/>
      <c r="F838" s="278"/>
      <c r="G838" s="278"/>
      <c r="H838" s="278"/>
      <c r="I838" s="278"/>
      <c r="J838" s="278"/>
      <c r="K838" s="278"/>
      <c r="L838" s="278"/>
      <c r="M838" s="278"/>
      <c r="N838" s="278"/>
      <c r="O838" s="278"/>
      <c r="P838" s="278"/>
      <c r="Q838" s="278"/>
      <c r="R838" s="278"/>
      <c r="S838" s="279"/>
      <c r="T838" s="278"/>
      <c r="U838" s="279"/>
      <c r="V838" s="278"/>
      <c r="W838" s="278"/>
    </row>
    <row r="839" spans="1:23" ht="15.75" customHeight="1">
      <c r="A839" s="280"/>
      <c r="B839" s="278"/>
      <c r="C839" s="278"/>
      <c r="D839" s="278"/>
      <c r="E839" s="278"/>
      <c r="F839" s="278"/>
      <c r="G839" s="278"/>
      <c r="H839" s="278"/>
      <c r="I839" s="278"/>
      <c r="J839" s="278"/>
      <c r="K839" s="278"/>
      <c r="L839" s="278"/>
      <c r="M839" s="278"/>
      <c r="N839" s="278"/>
      <c r="O839" s="278"/>
      <c r="P839" s="278"/>
      <c r="Q839" s="278"/>
      <c r="R839" s="278"/>
      <c r="S839" s="279"/>
      <c r="T839" s="278"/>
      <c r="U839" s="279"/>
      <c r="V839" s="278"/>
      <c r="W839" s="278"/>
    </row>
    <row r="840" spans="1:23" ht="15.75" customHeight="1">
      <c r="A840" s="280"/>
      <c r="B840" s="278"/>
      <c r="C840" s="278"/>
      <c r="D840" s="278"/>
      <c r="E840" s="278"/>
      <c r="F840" s="278"/>
      <c r="G840" s="278"/>
      <c r="H840" s="278"/>
      <c r="I840" s="278"/>
      <c r="J840" s="278"/>
      <c r="K840" s="278"/>
      <c r="L840" s="278"/>
      <c r="M840" s="278"/>
      <c r="N840" s="278"/>
      <c r="O840" s="278"/>
      <c r="P840" s="278"/>
      <c r="Q840" s="278"/>
      <c r="R840" s="278"/>
      <c r="S840" s="279"/>
      <c r="T840" s="278"/>
      <c r="U840" s="279"/>
      <c r="V840" s="278"/>
      <c r="W840" s="278"/>
    </row>
    <row r="841" spans="1:23" ht="15.75" customHeight="1">
      <c r="A841" s="280"/>
      <c r="B841" s="278"/>
      <c r="C841" s="278"/>
      <c r="D841" s="278"/>
      <c r="E841" s="278"/>
      <c r="F841" s="278"/>
      <c r="G841" s="278"/>
      <c r="H841" s="278"/>
      <c r="I841" s="278"/>
      <c r="J841" s="278"/>
      <c r="K841" s="278"/>
      <c r="L841" s="278"/>
      <c r="M841" s="278"/>
      <c r="N841" s="278"/>
      <c r="O841" s="278"/>
      <c r="P841" s="278"/>
      <c r="Q841" s="278"/>
      <c r="R841" s="278"/>
      <c r="S841" s="279"/>
      <c r="T841" s="278"/>
      <c r="U841" s="279"/>
      <c r="V841" s="278"/>
      <c r="W841" s="278"/>
    </row>
    <row r="842" spans="1:23" ht="15.75" customHeight="1">
      <c r="A842" s="280"/>
      <c r="B842" s="278"/>
      <c r="C842" s="278"/>
      <c r="D842" s="278"/>
      <c r="E842" s="278"/>
      <c r="F842" s="278"/>
      <c r="G842" s="278"/>
      <c r="H842" s="278"/>
      <c r="I842" s="278"/>
      <c r="J842" s="278"/>
      <c r="K842" s="278"/>
      <c r="L842" s="278"/>
      <c r="M842" s="278"/>
      <c r="N842" s="278"/>
      <c r="O842" s="278"/>
      <c r="P842" s="278"/>
      <c r="Q842" s="278"/>
      <c r="R842" s="278"/>
      <c r="S842" s="279"/>
      <c r="T842" s="278"/>
      <c r="U842" s="279"/>
      <c r="V842" s="278"/>
      <c r="W842" s="278"/>
    </row>
    <row r="843" spans="1:23" ht="15.75" customHeight="1">
      <c r="A843" s="280"/>
      <c r="B843" s="278"/>
      <c r="C843" s="278"/>
      <c r="D843" s="278"/>
      <c r="E843" s="278"/>
      <c r="F843" s="278"/>
      <c r="G843" s="278"/>
      <c r="H843" s="278"/>
      <c r="I843" s="278"/>
      <c r="J843" s="278"/>
      <c r="K843" s="278"/>
      <c r="L843" s="278"/>
      <c r="M843" s="278"/>
      <c r="N843" s="278"/>
      <c r="O843" s="278"/>
      <c r="P843" s="278"/>
      <c r="Q843" s="278"/>
      <c r="R843" s="278"/>
      <c r="S843" s="279"/>
      <c r="T843" s="278"/>
      <c r="U843" s="279"/>
      <c r="V843" s="278"/>
      <c r="W843" s="278"/>
    </row>
    <row r="844" spans="1:23" ht="15.75" customHeight="1">
      <c r="A844" s="280"/>
      <c r="B844" s="278"/>
      <c r="C844" s="278"/>
      <c r="D844" s="278"/>
      <c r="E844" s="278"/>
      <c r="F844" s="278"/>
      <c r="G844" s="278"/>
      <c r="H844" s="278"/>
      <c r="I844" s="278"/>
      <c r="J844" s="278"/>
      <c r="K844" s="278"/>
      <c r="L844" s="278"/>
      <c r="M844" s="278"/>
      <c r="N844" s="278"/>
      <c r="O844" s="278"/>
      <c r="P844" s="278"/>
      <c r="Q844" s="278"/>
      <c r="R844" s="278"/>
      <c r="S844" s="279"/>
      <c r="T844" s="278"/>
      <c r="U844" s="279"/>
      <c r="V844" s="278"/>
      <c r="W844" s="278"/>
    </row>
    <row r="845" spans="1:23" ht="15.75" customHeight="1">
      <c r="A845" s="280"/>
      <c r="B845" s="278"/>
      <c r="C845" s="278"/>
      <c r="D845" s="278"/>
      <c r="E845" s="278"/>
      <c r="F845" s="278"/>
      <c r="G845" s="278"/>
      <c r="H845" s="278"/>
      <c r="I845" s="278"/>
      <c r="J845" s="278"/>
      <c r="K845" s="278"/>
      <c r="L845" s="278"/>
      <c r="M845" s="278"/>
      <c r="N845" s="278"/>
      <c r="O845" s="278"/>
      <c r="P845" s="278"/>
      <c r="Q845" s="278"/>
      <c r="R845" s="278"/>
      <c r="S845" s="279"/>
      <c r="T845" s="278"/>
      <c r="U845" s="279"/>
      <c r="V845" s="278"/>
      <c r="W845" s="278"/>
    </row>
    <row r="846" spans="1:23" ht="15.75" customHeight="1">
      <c r="A846" s="280"/>
      <c r="B846" s="278"/>
      <c r="C846" s="278"/>
      <c r="D846" s="278"/>
      <c r="E846" s="278"/>
      <c r="F846" s="278"/>
      <c r="G846" s="278"/>
      <c r="H846" s="278"/>
      <c r="I846" s="278"/>
      <c r="J846" s="278"/>
      <c r="K846" s="278"/>
      <c r="L846" s="278"/>
      <c r="M846" s="278"/>
      <c r="N846" s="278"/>
      <c r="O846" s="278"/>
      <c r="P846" s="278"/>
      <c r="Q846" s="278"/>
      <c r="R846" s="278"/>
      <c r="S846" s="279"/>
      <c r="T846" s="278"/>
      <c r="U846" s="279"/>
      <c r="V846" s="278"/>
      <c r="W846" s="278"/>
    </row>
    <row r="847" spans="1:23" ht="15.75" customHeight="1">
      <c r="A847" s="280"/>
      <c r="B847" s="278"/>
      <c r="C847" s="278"/>
      <c r="D847" s="278"/>
      <c r="E847" s="278"/>
      <c r="F847" s="278"/>
      <c r="G847" s="278"/>
      <c r="H847" s="278"/>
      <c r="I847" s="278"/>
      <c r="J847" s="278"/>
      <c r="K847" s="278"/>
      <c r="L847" s="278"/>
      <c r="M847" s="278"/>
      <c r="N847" s="278"/>
      <c r="O847" s="278"/>
      <c r="P847" s="278"/>
      <c r="Q847" s="278"/>
      <c r="R847" s="278"/>
      <c r="S847" s="279"/>
      <c r="T847" s="278"/>
      <c r="U847" s="279"/>
      <c r="V847" s="278"/>
      <c r="W847" s="278"/>
    </row>
    <row r="848" spans="1:23" ht="15.75" customHeight="1">
      <c r="A848" s="280"/>
      <c r="B848" s="278"/>
      <c r="C848" s="278"/>
      <c r="D848" s="278"/>
      <c r="E848" s="278"/>
      <c r="F848" s="278"/>
      <c r="G848" s="278"/>
      <c r="H848" s="278"/>
      <c r="I848" s="278"/>
      <c r="J848" s="278"/>
      <c r="K848" s="278"/>
      <c r="L848" s="278"/>
      <c r="M848" s="278"/>
      <c r="N848" s="278"/>
      <c r="O848" s="278"/>
      <c r="P848" s="278"/>
      <c r="Q848" s="278"/>
      <c r="R848" s="278"/>
      <c r="S848" s="279"/>
      <c r="T848" s="278"/>
      <c r="U848" s="279"/>
      <c r="V848" s="278"/>
      <c r="W848" s="278"/>
    </row>
    <row r="849" spans="1:23" ht="15.75" customHeight="1">
      <c r="A849" s="280"/>
      <c r="B849" s="278"/>
      <c r="C849" s="278"/>
      <c r="D849" s="278"/>
      <c r="E849" s="278"/>
      <c r="F849" s="278"/>
      <c r="G849" s="278"/>
      <c r="H849" s="278"/>
      <c r="I849" s="278"/>
      <c r="J849" s="278"/>
      <c r="K849" s="278"/>
      <c r="L849" s="278"/>
      <c r="M849" s="278"/>
      <c r="N849" s="278"/>
      <c r="O849" s="278"/>
      <c r="P849" s="278"/>
      <c r="Q849" s="278"/>
      <c r="R849" s="278"/>
      <c r="S849" s="279"/>
      <c r="T849" s="278"/>
      <c r="U849" s="279"/>
      <c r="V849" s="278"/>
      <c r="W849" s="278"/>
    </row>
    <row r="850" spans="1:23" ht="15.75" customHeight="1">
      <c r="A850" s="280"/>
      <c r="B850" s="278"/>
      <c r="C850" s="278"/>
      <c r="D850" s="278"/>
      <c r="E850" s="278"/>
      <c r="F850" s="278"/>
      <c r="G850" s="278"/>
      <c r="H850" s="278"/>
      <c r="I850" s="278"/>
      <c r="J850" s="278"/>
      <c r="K850" s="278"/>
      <c r="L850" s="278"/>
      <c r="M850" s="278"/>
      <c r="N850" s="278"/>
      <c r="O850" s="278"/>
      <c r="P850" s="278"/>
      <c r="Q850" s="278"/>
      <c r="R850" s="278"/>
      <c r="S850" s="279"/>
      <c r="T850" s="278"/>
      <c r="U850" s="279"/>
      <c r="V850" s="278"/>
      <c r="W850" s="278"/>
    </row>
    <row r="851" spans="1:23" ht="15.75" customHeight="1">
      <c r="A851" s="280"/>
      <c r="B851" s="278"/>
      <c r="C851" s="278"/>
      <c r="D851" s="278"/>
      <c r="E851" s="278"/>
      <c r="F851" s="278"/>
      <c r="G851" s="278"/>
      <c r="H851" s="278"/>
      <c r="I851" s="278"/>
      <c r="J851" s="278"/>
      <c r="K851" s="278"/>
      <c r="L851" s="278"/>
      <c r="M851" s="278"/>
      <c r="N851" s="278"/>
      <c r="O851" s="278"/>
      <c r="P851" s="278"/>
      <c r="Q851" s="278"/>
      <c r="R851" s="278"/>
      <c r="S851" s="279"/>
      <c r="T851" s="278"/>
      <c r="U851" s="279"/>
      <c r="V851" s="278"/>
      <c r="W851" s="278"/>
    </row>
    <row r="852" spans="1:23" ht="15.75" customHeight="1">
      <c r="A852" s="280"/>
      <c r="B852" s="278"/>
      <c r="C852" s="278"/>
      <c r="D852" s="278"/>
      <c r="E852" s="278"/>
      <c r="F852" s="278"/>
      <c r="G852" s="278"/>
      <c r="H852" s="278"/>
      <c r="I852" s="278"/>
      <c r="J852" s="278"/>
      <c r="K852" s="278"/>
      <c r="L852" s="278"/>
      <c r="M852" s="278"/>
      <c r="N852" s="278"/>
      <c r="O852" s="278"/>
      <c r="P852" s="278"/>
      <c r="Q852" s="278"/>
      <c r="R852" s="278"/>
      <c r="S852" s="279"/>
      <c r="T852" s="278"/>
      <c r="U852" s="279"/>
      <c r="V852" s="278"/>
      <c r="W852" s="278"/>
    </row>
    <row r="853" spans="1:23" ht="15.75" customHeight="1">
      <c r="A853" s="280"/>
      <c r="B853" s="278"/>
      <c r="C853" s="278"/>
      <c r="D853" s="278"/>
      <c r="E853" s="278"/>
      <c r="F853" s="278"/>
      <c r="G853" s="278"/>
      <c r="H853" s="278"/>
      <c r="I853" s="278"/>
      <c r="J853" s="278"/>
      <c r="K853" s="278"/>
      <c r="L853" s="278"/>
      <c r="M853" s="278"/>
      <c r="N853" s="278"/>
      <c r="O853" s="278"/>
      <c r="P853" s="278"/>
      <c r="Q853" s="278"/>
      <c r="R853" s="278"/>
      <c r="S853" s="279"/>
      <c r="T853" s="278"/>
      <c r="U853" s="279"/>
      <c r="V853" s="278"/>
      <c r="W853" s="278"/>
    </row>
    <row r="854" spans="1:23" ht="15.75" customHeight="1">
      <c r="A854" s="280"/>
      <c r="B854" s="278"/>
      <c r="C854" s="278"/>
      <c r="D854" s="278"/>
      <c r="E854" s="278"/>
      <c r="F854" s="278"/>
      <c r="G854" s="278"/>
      <c r="H854" s="278"/>
      <c r="I854" s="278"/>
      <c r="J854" s="278"/>
      <c r="K854" s="278"/>
      <c r="L854" s="278"/>
      <c r="M854" s="278"/>
      <c r="N854" s="278"/>
      <c r="O854" s="278"/>
      <c r="P854" s="278"/>
      <c r="Q854" s="278"/>
      <c r="R854" s="278"/>
      <c r="S854" s="279"/>
      <c r="T854" s="278"/>
      <c r="U854" s="279"/>
      <c r="V854" s="278"/>
      <c r="W854" s="278"/>
    </row>
    <row r="855" spans="1:23" ht="15.75" customHeight="1">
      <c r="A855" s="280"/>
      <c r="B855" s="278"/>
      <c r="C855" s="278"/>
      <c r="D855" s="278"/>
      <c r="E855" s="278"/>
      <c r="F855" s="278"/>
      <c r="G855" s="278"/>
      <c r="H855" s="278"/>
      <c r="I855" s="278"/>
      <c r="J855" s="278"/>
      <c r="K855" s="278"/>
      <c r="L855" s="278"/>
      <c r="M855" s="278"/>
      <c r="N855" s="278"/>
      <c r="O855" s="278"/>
      <c r="P855" s="278"/>
      <c r="Q855" s="278"/>
      <c r="R855" s="278"/>
      <c r="S855" s="279"/>
      <c r="T855" s="278"/>
      <c r="U855" s="279"/>
      <c r="V855" s="278"/>
      <c r="W855" s="278"/>
    </row>
    <row r="856" spans="1:23" ht="15.75" customHeight="1">
      <c r="A856" s="280"/>
      <c r="B856" s="278"/>
      <c r="C856" s="278"/>
      <c r="D856" s="278"/>
      <c r="E856" s="278"/>
      <c r="F856" s="278"/>
      <c r="G856" s="278"/>
      <c r="H856" s="278"/>
      <c r="I856" s="278"/>
      <c r="J856" s="278"/>
      <c r="K856" s="278"/>
      <c r="L856" s="278"/>
      <c r="M856" s="278"/>
      <c r="N856" s="278"/>
      <c r="O856" s="278"/>
      <c r="P856" s="278"/>
      <c r="Q856" s="278"/>
      <c r="R856" s="278"/>
      <c r="S856" s="279"/>
      <c r="T856" s="278"/>
      <c r="U856" s="279"/>
      <c r="V856" s="278"/>
      <c r="W856" s="278"/>
    </row>
    <row r="857" spans="1:23" ht="15.75" customHeight="1">
      <c r="A857" s="280"/>
      <c r="B857" s="278"/>
      <c r="C857" s="278"/>
      <c r="D857" s="278"/>
      <c r="E857" s="278"/>
      <c r="F857" s="278"/>
      <c r="G857" s="278"/>
      <c r="H857" s="278"/>
      <c r="I857" s="278"/>
      <c r="J857" s="278"/>
      <c r="K857" s="278"/>
      <c r="L857" s="278"/>
      <c r="M857" s="278"/>
      <c r="N857" s="278"/>
      <c r="O857" s="278"/>
      <c r="P857" s="278"/>
      <c r="Q857" s="278"/>
      <c r="R857" s="278"/>
      <c r="S857" s="279"/>
      <c r="T857" s="278"/>
      <c r="U857" s="279"/>
      <c r="V857" s="278"/>
      <c r="W857" s="278"/>
    </row>
    <row r="858" spans="1:23" ht="15.75" customHeight="1">
      <c r="A858" s="280"/>
      <c r="B858" s="278"/>
      <c r="C858" s="278"/>
      <c r="D858" s="278"/>
      <c r="E858" s="278"/>
      <c r="F858" s="278"/>
      <c r="G858" s="278"/>
      <c r="H858" s="278"/>
      <c r="I858" s="278"/>
      <c r="J858" s="278"/>
      <c r="K858" s="278"/>
      <c r="L858" s="278"/>
      <c r="M858" s="278"/>
      <c r="N858" s="278"/>
      <c r="O858" s="278"/>
      <c r="P858" s="278"/>
      <c r="Q858" s="278"/>
      <c r="R858" s="278"/>
      <c r="S858" s="279"/>
      <c r="T858" s="278"/>
      <c r="U858" s="279"/>
      <c r="V858" s="278"/>
      <c r="W858" s="278"/>
    </row>
    <row r="859" spans="1:23" ht="15.75" customHeight="1">
      <c r="A859" s="280"/>
      <c r="B859" s="278"/>
      <c r="C859" s="278"/>
      <c r="D859" s="278"/>
      <c r="E859" s="278"/>
      <c r="F859" s="278"/>
      <c r="G859" s="278"/>
      <c r="H859" s="278"/>
      <c r="I859" s="278"/>
      <c r="J859" s="278"/>
      <c r="K859" s="278"/>
      <c r="L859" s="278"/>
      <c r="M859" s="278"/>
      <c r="N859" s="278"/>
      <c r="O859" s="278"/>
      <c r="P859" s="278"/>
      <c r="Q859" s="278"/>
      <c r="R859" s="278"/>
      <c r="S859" s="279"/>
      <c r="T859" s="278"/>
      <c r="U859" s="279"/>
      <c r="V859" s="278"/>
      <c r="W859" s="278"/>
    </row>
    <row r="860" spans="1:23" ht="15.75" customHeight="1">
      <c r="A860" s="280"/>
      <c r="B860" s="278"/>
      <c r="C860" s="278"/>
      <c r="D860" s="278"/>
      <c r="E860" s="278"/>
      <c r="F860" s="278"/>
      <c r="G860" s="278"/>
      <c r="H860" s="278"/>
      <c r="I860" s="278"/>
      <c r="J860" s="278"/>
      <c r="K860" s="278"/>
      <c r="L860" s="278"/>
      <c r="M860" s="278"/>
      <c r="N860" s="278"/>
      <c r="O860" s="278"/>
      <c r="P860" s="278"/>
      <c r="Q860" s="278"/>
      <c r="R860" s="278"/>
      <c r="S860" s="279"/>
      <c r="T860" s="278"/>
      <c r="U860" s="279"/>
      <c r="V860" s="278"/>
      <c r="W860" s="278"/>
    </row>
    <row r="861" spans="1:23" ht="15.75" customHeight="1">
      <c r="A861" s="280"/>
      <c r="B861" s="278"/>
      <c r="C861" s="278"/>
      <c r="D861" s="278"/>
      <c r="E861" s="278"/>
      <c r="F861" s="278"/>
      <c r="G861" s="278"/>
      <c r="H861" s="278"/>
      <c r="I861" s="278"/>
      <c r="J861" s="278"/>
      <c r="K861" s="278"/>
      <c r="L861" s="278"/>
      <c r="M861" s="278"/>
      <c r="N861" s="278"/>
      <c r="O861" s="278"/>
      <c r="P861" s="278"/>
      <c r="Q861" s="278"/>
      <c r="R861" s="278"/>
      <c r="S861" s="279"/>
      <c r="T861" s="278"/>
      <c r="U861" s="279"/>
      <c r="V861" s="278"/>
      <c r="W861" s="278"/>
    </row>
    <row r="862" spans="1:23" ht="15.75" customHeight="1">
      <c r="A862" s="280"/>
      <c r="B862" s="278"/>
      <c r="C862" s="278"/>
      <c r="D862" s="278"/>
      <c r="E862" s="278"/>
      <c r="F862" s="278"/>
      <c r="G862" s="278"/>
      <c r="H862" s="278"/>
      <c r="I862" s="278"/>
      <c r="J862" s="278"/>
      <c r="K862" s="278"/>
      <c r="L862" s="278"/>
      <c r="M862" s="278"/>
      <c r="N862" s="278"/>
      <c r="O862" s="278"/>
      <c r="P862" s="278"/>
      <c r="Q862" s="278"/>
      <c r="R862" s="278"/>
      <c r="S862" s="279"/>
      <c r="T862" s="278"/>
      <c r="U862" s="279"/>
      <c r="V862" s="278"/>
      <c r="W862" s="278"/>
    </row>
    <row r="863" spans="1:23" ht="15.75" customHeight="1">
      <c r="A863" s="280"/>
      <c r="B863" s="278"/>
      <c r="C863" s="278"/>
      <c r="D863" s="278"/>
      <c r="E863" s="278"/>
      <c r="F863" s="278"/>
      <c r="G863" s="278"/>
      <c r="H863" s="278"/>
      <c r="I863" s="278"/>
      <c r="J863" s="278"/>
      <c r="K863" s="278"/>
      <c r="L863" s="278"/>
      <c r="M863" s="278"/>
      <c r="N863" s="278"/>
      <c r="O863" s="278"/>
      <c r="P863" s="278"/>
      <c r="Q863" s="278"/>
      <c r="R863" s="278"/>
      <c r="S863" s="279"/>
      <c r="T863" s="278"/>
      <c r="U863" s="279"/>
      <c r="V863" s="278"/>
      <c r="W863" s="278"/>
    </row>
    <row r="864" spans="1:23" ht="15.75" customHeight="1">
      <c r="A864" s="280"/>
      <c r="B864" s="278"/>
      <c r="C864" s="278"/>
      <c r="D864" s="278"/>
      <c r="E864" s="278"/>
      <c r="F864" s="278"/>
      <c r="G864" s="278"/>
      <c r="H864" s="278"/>
      <c r="I864" s="278"/>
      <c r="J864" s="278"/>
      <c r="K864" s="278"/>
      <c r="L864" s="278"/>
      <c r="M864" s="278"/>
      <c r="N864" s="278"/>
      <c r="O864" s="278"/>
      <c r="P864" s="278"/>
      <c r="Q864" s="278"/>
      <c r="R864" s="278"/>
      <c r="S864" s="279"/>
      <c r="T864" s="278"/>
      <c r="U864" s="279"/>
      <c r="V864" s="278"/>
      <c r="W864" s="278"/>
    </row>
    <row r="865" spans="1:23" ht="15.75" customHeight="1">
      <c r="A865" s="280"/>
      <c r="B865" s="278"/>
      <c r="C865" s="278"/>
      <c r="D865" s="278"/>
      <c r="E865" s="278"/>
      <c r="F865" s="278"/>
      <c r="G865" s="278"/>
      <c r="H865" s="278"/>
      <c r="I865" s="278"/>
      <c r="J865" s="278"/>
      <c r="K865" s="278"/>
      <c r="L865" s="278"/>
      <c r="M865" s="278"/>
      <c r="N865" s="278"/>
      <c r="O865" s="278"/>
      <c r="P865" s="278"/>
      <c r="Q865" s="278"/>
      <c r="R865" s="278"/>
      <c r="S865" s="279"/>
      <c r="T865" s="278"/>
      <c r="U865" s="279"/>
      <c r="V865" s="278"/>
      <c r="W865" s="278"/>
    </row>
    <row r="866" spans="1:23" ht="15.75" customHeight="1">
      <c r="A866" s="280"/>
      <c r="B866" s="278"/>
      <c r="C866" s="278"/>
      <c r="D866" s="278"/>
      <c r="E866" s="278"/>
      <c r="F866" s="278"/>
      <c r="G866" s="278"/>
      <c r="H866" s="278"/>
      <c r="I866" s="278"/>
      <c r="J866" s="278"/>
      <c r="K866" s="278"/>
      <c r="L866" s="278"/>
      <c r="M866" s="278"/>
      <c r="N866" s="278"/>
      <c r="O866" s="278"/>
      <c r="P866" s="278"/>
      <c r="Q866" s="278"/>
      <c r="R866" s="278"/>
      <c r="S866" s="279"/>
      <c r="T866" s="278"/>
      <c r="U866" s="279"/>
      <c r="V866" s="278"/>
      <c r="W866" s="278"/>
    </row>
    <row r="867" spans="1:23" ht="15.75" customHeight="1">
      <c r="A867" s="280"/>
      <c r="B867" s="278"/>
      <c r="C867" s="278"/>
      <c r="D867" s="278"/>
      <c r="E867" s="278"/>
      <c r="F867" s="278"/>
      <c r="G867" s="278"/>
      <c r="H867" s="278"/>
      <c r="I867" s="278"/>
      <c r="J867" s="278"/>
      <c r="K867" s="278"/>
      <c r="L867" s="278"/>
      <c r="M867" s="278"/>
      <c r="N867" s="278"/>
      <c r="O867" s="278"/>
      <c r="P867" s="278"/>
      <c r="Q867" s="278"/>
      <c r="R867" s="278"/>
      <c r="S867" s="279"/>
      <c r="T867" s="278"/>
      <c r="U867" s="279"/>
      <c r="V867" s="278"/>
      <c r="W867" s="278"/>
    </row>
    <row r="868" spans="1:23" ht="15.75" customHeight="1">
      <c r="A868" s="280"/>
      <c r="B868" s="278"/>
      <c r="C868" s="278"/>
      <c r="D868" s="278"/>
      <c r="E868" s="278"/>
      <c r="F868" s="278"/>
      <c r="G868" s="278"/>
      <c r="H868" s="278"/>
      <c r="I868" s="278"/>
      <c r="J868" s="278"/>
      <c r="K868" s="278"/>
      <c r="L868" s="278"/>
      <c r="M868" s="278"/>
      <c r="N868" s="278"/>
      <c r="O868" s="278"/>
      <c r="P868" s="278"/>
      <c r="Q868" s="278"/>
      <c r="R868" s="278"/>
      <c r="S868" s="279"/>
      <c r="T868" s="278"/>
      <c r="U868" s="279"/>
      <c r="V868" s="278"/>
      <c r="W868" s="278"/>
    </row>
    <row r="869" spans="1:23" ht="15.75" customHeight="1">
      <c r="A869" s="280"/>
      <c r="B869" s="278"/>
      <c r="C869" s="278"/>
      <c r="D869" s="278"/>
      <c r="E869" s="278"/>
      <c r="F869" s="278"/>
      <c r="G869" s="278"/>
      <c r="H869" s="278"/>
      <c r="I869" s="278"/>
      <c r="J869" s="278"/>
      <c r="K869" s="278"/>
      <c r="L869" s="278"/>
      <c r="M869" s="278"/>
      <c r="N869" s="278"/>
      <c r="O869" s="278"/>
      <c r="P869" s="278"/>
      <c r="Q869" s="278"/>
      <c r="R869" s="278"/>
      <c r="S869" s="279"/>
      <c r="T869" s="278"/>
      <c r="U869" s="279"/>
      <c r="V869" s="278"/>
      <c r="W869" s="278"/>
    </row>
    <row r="870" spans="1:23" ht="15.75" customHeight="1">
      <c r="A870" s="280"/>
      <c r="B870" s="278"/>
      <c r="C870" s="278"/>
      <c r="D870" s="278"/>
      <c r="E870" s="278"/>
      <c r="F870" s="278"/>
      <c r="G870" s="278"/>
      <c r="H870" s="278"/>
      <c r="I870" s="278"/>
      <c r="J870" s="278"/>
      <c r="K870" s="278"/>
      <c r="L870" s="278"/>
      <c r="M870" s="278"/>
      <c r="N870" s="278"/>
      <c r="O870" s="278"/>
      <c r="P870" s="278"/>
      <c r="Q870" s="278"/>
      <c r="R870" s="278"/>
      <c r="S870" s="279"/>
      <c r="T870" s="278"/>
      <c r="U870" s="279"/>
      <c r="V870" s="278"/>
      <c r="W870" s="278"/>
    </row>
    <row r="871" spans="1:23" ht="15.75" customHeight="1">
      <c r="A871" s="280"/>
      <c r="B871" s="278"/>
      <c r="C871" s="278"/>
      <c r="D871" s="278"/>
      <c r="E871" s="278"/>
      <c r="F871" s="278"/>
      <c r="G871" s="278"/>
      <c r="H871" s="278"/>
      <c r="I871" s="278"/>
      <c r="J871" s="278"/>
      <c r="K871" s="278"/>
      <c r="L871" s="278"/>
      <c r="M871" s="278"/>
      <c r="N871" s="278"/>
      <c r="O871" s="278"/>
      <c r="P871" s="278"/>
      <c r="Q871" s="278"/>
      <c r="R871" s="278"/>
      <c r="S871" s="279"/>
      <c r="T871" s="278"/>
      <c r="U871" s="279"/>
      <c r="V871" s="278"/>
      <c r="W871" s="278"/>
    </row>
    <row r="872" spans="1:23" ht="15.75" customHeight="1">
      <c r="A872" s="280"/>
      <c r="B872" s="278"/>
      <c r="C872" s="278"/>
      <c r="D872" s="278"/>
      <c r="E872" s="278"/>
      <c r="F872" s="278"/>
      <c r="G872" s="278"/>
      <c r="H872" s="278"/>
      <c r="I872" s="278"/>
      <c r="J872" s="278"/>
      <c r="K872" s="278"/>
      <c r="L872" s="278"/>
      <c r="M872" s="278"/>
      <c r="N872" s="278"/>
      <c r="O872" s="278"/>
      <c r="P872" s="278"/>
      <c r="Q872" s="278"/>
      <c r="R872" s="278"/>
      <c r="S872" s="279"/>
      <c r="T872" s="278"/>
      <c r="U872" s="279"/>
      <c r="V872" s="278"/>
      <c r="W872" s="278"/>
    </row>
    <row r="873" spans="1:23" ht="15.75" customHeight="1">
      <c r="A873" s="280"/>
      <c r="B873" s="278"/>
      <c r="C873" s="278"/>
      <c r="D873" s="278"/>
      <c r="E873" s="278"/>
      <c r="F873" s="278"/>
      <c r="G873" s="278"/>
      <c r="H873" s="278"/>
      <c r="I873" s="278"/>
      <c r="J873" s="278"/>
      <c r="K873" s="278"/>
      <c r="L873" s="278"/>
      <c r="M873" s="278"/>
      <c r="N873" s="278"/>
      <c r="O873" s="278"/>
      <c r="P873" s="278"/>
      <c r="Q873" s="278"/>
      <c r="R873" s="278"/>
      <c r="S873" s="279"/>
      <c r="T873" s="278"/>
      <c r="U873" s="279"/>
      <c r="V873" s="278"/>
      <c r="W873" s="278"/>
    </row>
    <row r="874" spans="1:23" ht="15.75" customHeight="1">
      <c r="A874" s="280"/>
      <c r="B874" s="278"/>
      <c r="C874" s="278"/>
      <c r="D874" s="278"/>
      <c r="E874" s="278"/>
      <c r="F874" s="278"/>
      <c r="G874" s="278"/>
      <c r="H874" s="278"/>
      <c r="I874" s="278"/>
      <c r="J874" s="278"/>
      <c r="K874" s="278"/>
      <c r="L874" s="278"/>
      <c r="M874" s="278"/>
      <c r="N874" s="278"/>
      <c r="O874" s="278"/>
      <c r="P874" s="278"/>
      <c r="Q874" s="278"/>
      <c r="R874" s="278"/>
      <c r="S874" s="279"/>
      <c r="T874" s="278"/>
      <c r="U874" s="279"/>
      <c r="V874" s="278"/>
      <c r="W874" s="278"/>
    </row>
    <row r="875" spans="1:23" ht="15.75" customHeight="1">
      <c r="A875" s="280"/>
      <c r="B875" s="278"/>
      <c r="C875" s="278"/>
      <c r="D875" s="278"/>
      <c r="E875" s="278"/>
      <c r="F875" s="278"/>
      <c r="G875" s="278"/>
      <c r="H875" s="278"/>
      <c r="I875" s="278"/>
      <c r="J875" s="278"/>
      <c r="K875" s="278"/>
      <c r="L875" s="278"/>
      <c r="M875" s="278"/>
      <c r="N875" s="278"/>
      <c r="O875" s="278"/>
      <c r="P875" s="278"/>
      <c r="Q875" s="278"/>
      <c r="R875" s="278"/>
      <c r="S875" s="279"/>
      <c r="T875" s="278"/>
      <c r="U875" s="279"/>
      <c r="V875" s="278"/>
      <c r="W875" s="278"/>
    </row>
    <row r="876" spans="1:23" ht="15.75" customHeight="1">
      <c r="A876" s="280"/>
      <c r="B876" s="278"/>
      <c r="C876" s="278"/>
      <c r="D876" s="278"/>
      <c r="E876" s="278"/>
      <c r="F876" s="278"/>
      <c r="G876" s="278"/>
      <c r="H876" s="278"/>
      <c r="I876" s="278"/>
      <c r="J876" s="278"/>
      <c r="K876" s="278"/>
      <c r="L876" s="278"/>
      <c r="M876" s="278"/>
      <c r="N876" s="278"/>
      <c r="O876" s="278"/>
      <c r="P876" s="278"/>
      <c r="Q876" s="278"/>
      <c r="R876" s="278"/>
      <c r="S876" s="279"/>
      <c r="T876" s="278"/>
      <c r="U876" s="279"/>
      <c r="V876" s="278"/>
      <c r="W876" s="278"/>
    </row>
    <row r="877" spans="1:23" ht="15.75" customHeight="1">
      <c r="A877" s="280"/>
      <c r="B877" s="278"/>
      <c r="C877" s="278"/>
      <c r="D877" s="278"/>
      <c r="E877" s="278"/>
      <c r="F877" s="278"/>
      <c r="G877" s="278"/>
      <c r="H877" s="278"/>
      <c r="I877" s="278"/>
      <c r="J877" s="278"/>
      <c r="K877" s="278"/>
      <c r="L877" s="278"/>
      <c r="M877" s="278"/>
      <c r="N877" s="278"/>
      <c r="O877" s="278"/>
      <c r="P877" s="278"/>
      <c r="Q877" s="278"/>
      <c r="R877" s="278"/>
      <c r="S877" s="279"/>
      <c r="T877" s="278"/>
      <c r="U877" s="279"/>
      <c r="V877" s="278"/>
      <c r="W877" s="278"/>
    </row>
    <row r="878" spans="1:23" ht="15.75" customHeight="1">
      <c r="A878" s="280"/>
      <c r="B878" s="278"/>
      <c r="C878" s="278"/>
      <c r="D878" s="278"/>
      <c r="E878" s="278"/>
      <c r="F878" s="278"/>
      <c r="G878" s="278"/>
      <c r="H878" s="278"/>
      <c r="I878" s="278"/>
      <c r="J878" s="278"/>
      <c r="K878" s="278"/>
      <c r="L878" s="278"/>
      <c r="M878" s="278"/>
      <c r="N878" s="278"/>
      <c r="O878" s="278"/>
      <c r="P878" s="278"/>
      <c r="Q878" s="278"/>
      <c r="R878" s="278"/>
      <c r="S878" s="279"/>
      <c r="T878" s="278"/>
      <c r="U878" s="279"/>
      <c r="V878" s="278"/>
      <c r="W878" s="278"/>
    </row>
    <row r="879" spans="1:23" ht="15.75" customHeight="1">
      <c r="A879" s="280"/>
      <c r="B879" s="278"/>
      <c r="C879" s="278"/>
      <c r="D879" s="278"/>
      <c r="E879" s="278"/>
      <c r="F879" s="278"/>
      <c r="G879" s="278"/>
      <c r="H879" s="278"/>
      <c r="I879" s="278"/>
      <c r="J879" s="278"/>
      <c r="K879" s="278"/>
      <c r="L879" s="278"/>
      <c r="M879" s="278"/>
      <c r="N879" s="278"/>
      <c r="O879" s="278"/>
      <c r="P879" s="278"/>
      <c r="Q879" s="278"/>
      <c r="R879" s="278"/>
      <c r="S879" s="279"/>
      <c r="T879" s="278"/>
      <c r="U879" s="279"/>
      <c r="V879" s="278"/>
      <c r="W879" s="278"/>
    </row>
    <row r="880" spans="1:23" ht="15.75" customHeight="1">
      <c r="A880" s="280"/>
      <c r="B880" s="278"/>
      <c r="C880" s="278"/>
      <c r="D880" s="278"/>
      <c r="E880" s="278"/>
      <c r="F880" s="278"/>
      <c r="G880" s="278"/>
      <c r="H880" s="278"/>
      <c r="I880" s="278"/>
      <c r="J880" s="278"/>
      <c r="K880" s="278"/>
      <c r="L880" s="278"/>
      <c r="M880" s="278"/>
      <c r="N880" s="278"/>
      <c r="O880" s="278"/>
      <c r="P880" s="278"/>
      <c r="Q880" s="278"/>
      <c r="R880" s="278"/>
      <c r="S880" s="279"/>
      <c r="T880" s="278"/>
      <c r="U880" s="279"/>
      <c r="V880" s="278"/>
      <c r="W880" s="278"/>
    </row>
    <row r="881" spans="1:23" ht="15.75" customHeight="1">
      <c r="A881" s="280"/>
      <c r="B881" s="278"/>
      <c r="C881" s="278"/>
      <c r="D881" s="278"/>
      <c r="E881" s="278"/>
      <c r="F881" s="278"/>
      <c r="G881" s="278"/>
      <c r="H881" s="278"/>
      <c r="I881" s="278"/>
      <c r="J881" s="278"/>
      <c r="K881" s="278"/>
      <c r="L881" s="278"/>
      <c r="M881" s="278"/>
      <c r="N881" s="278"/>
      <c r="O881" s="278"/>
      <c r="P881" s="278"/>
      <c r="Q881" s="278"/>
      <c r="R881" s="278"/>
      <c r="S881" s="279"/>
      <c r="T881" s="278"/>
      <c r="U881" s="279"/>
      <c r="V881" s="278"/>
      <c r="W881" s="278"/>
    </row>
    <row r="882" spans="1:23" ht="15.75" customHeight="1">
      <c r="A882" s="280"/>
      <c r="B882" s="278"/>
      <c r="C882" s="278"/>
      <c r="D882" s="278"/>
      <c r="E882" s="278"/>
      <c r="F882" s="278"/>
      <c r="G882" s="278"/>
      <c r="H882" s="278"/>
      <c r="I882" s="278"/>
      <c r="J882" s="278"/>
      <c r="K882" s="278"/>
      <c r="L882" s="278"/>
      <c r="M882" s="278"/>
      <c r="N882" s="278"/>
      <c r="O882" s="278"/>
      <c r="P882" s="278"/>
      <c r="Q882" s="278"/>
      <c r="R882" s="278"/>
      <c r="S882" s="279"/>
      <c r="T882" s="278"/>
      <c r="U882" s="279"/>
      <c r="V882" s="278"/>
      <c r="W882" s="278"/>
    </row>
    <row r="883" spans="1:23" ht="15.75" customHeight="1">
      <c r="A883" s="280"/>
      <c r="B883" s="278"/>
      <c r="C883" s="278"/>
      <c r="D883" s="278"/>
      <c r="E883" s="278"/>
      <c r="F883" s="278"/>
      <c r="G883" s="278"/>
      <c r="H883" s="278"/>
      <c r="I883" s="278"/>
      <c r="J883" s="278"/>
      <c r="K883" s="278"/>
      <c r="L883" s="278"/>
      <c r="M883" s="278"/>
      <c r="N883" s="278"/>
      <c r="O883" s="278"/>
      <c r="P883" s="278"/>
      <c r="Q883" s="278"/>
      <c r="R883" s="278"/>
      <c r="S883" s="279"/>
      <c r="T883" s="278"/>
      <c r="U883" s="279"/>
      <c r="V883" s="278"/>
      <c r="W883" s="278"/>
    </row>
    <row r="884" spans="1:23" ht="15.75" customHeight="1">
      <c r="A884" s="280"/>
      <c r="B884" s="278"/>
      <c r="C884" s="278"/>
      <c r="D884" s="278"/>
      <c r="E884" s="278"/>
      <c r="F884" s="278"/>
      <c r="G884" s="278"/>
      <c r="H884" s="278"/>
      <c r="I884" s="278"/>
      <c r="J884" s="278"/>
      <c r="K884" s="278"/>
      <c r="L884" s="278"/>
      <c r="M884" s="278"/>
      <c r="N884" s="278"/>
      <c r="O884" s="278"/>
      <c r="P884" s="278"/>
      <c r="Q884" s="278"/>
      <c r="R884" s="278"/>
      <c r="S884" s="279"/>
      <c r="T884" s="278"/>
      <c r="U884" s="279"/>
      <c r="V884" s="278"/>
      <c r="W884" s="278"/>
    </row>
    <row r="885" spans="1:23" ht="15.75" customHeight="1">
      <c r="A885" s="280"/>
      <c r="B885" s="278"/>
      <c r="C885" s="278"/>
      <c r="D885" s="278"/>
      <c r="E885" s="278"/>
      <c r="F885" s="278"/>
      <c r="G885" s="278"/>
      <c r="H885" s="278"/>
      <c r="I885" s="278"/>
      <c r="J885" s="278"/>
      <c r="K885" s="278"/>
      <c r="L885" s="278"/>
      <c r="M885" s="278"/>
      <c r="N885" s="278"/>
      <c r="O885" s="278"/>
      <c r="P885" s="278"/>
      <c r="Q885" s="278"/>
      <c r="R885" s="278"/>
      <c r="S885" s="279"/>
      <c r="T885" s="278"/>
      <c r="U885" s="279"/>
      <c r="V885" s="278"/>
      <c r="W885" s="278"/>
    </row>
    <row r="886" spans="1:23" ht="15.75" customHeight="1">
      <c r="A886" s="280"/>
      <c r="B886" s="278"/>
      <c r="C886" s="278"/>
      <c r="D886" s="278"/>
      <c r="E886" s="278"/>
      <c r="F886" s="278"/>
      <c r="G886" s="278"/>
      <c r="H886" s="278"/>
      <c r="I886" s="278"/>
      <c r="J886" s="278"/>
      <c r="K886" s="278"/>
      <c r="L886" s="278"/>
      <c r="M886" s="278"/>
      <c r="N886" s="278"/>
      <c r="O886" s="278"/>
      <c r="P886" s="278"/>
      <c r="Q886" s="278"/>
      <c r="R886" s="278"/>
      <c r="S886" s="279"/>
      <c r="T886" s="278"/>
      <c r="U886" s="279"/>
      <c r="V886" s="278"/>
      <c r="W886" s="278"/>
    </row>
    <row r="887" spans="1:23" ht="15.75" customHeight="1">
      <c r="A887" s="280"/>
      <c r="B887" s="278"/>
      <c r="C887" s="278"/>
      <c r="D887" s="278"/>
      <c r="E887" s="278"/>
      <c r="F887" s="278"/>
      <c r="G887" s="278"/>
      <c r="H887" s="278"/>
      <c r="I887" s="278"/>
      <c r="J887" s="278"/>
      <c r="K887" s="278"/>
      <c r="L887" s="278"/>
      <c r="M887" s="278"/>
      <c r="N887" s="278"/>
      <c r="O887" s="278"/>
      <c r="P887" s="278"/>
      <c r="Q887" s="278"/>
      <c r="R887" s="278"/>
      <c r="S887" s="279"/>
      <c r="T887" s="278"/>
      <c r="U887" s="279"/>
      <c r="V887" s="278"/>
      <c r="W887" s="278"/>
    </row>
    <row r="888" spans="1:23" ht="15.75" customHeight="1">
      <c r="A888" s="280"/>
      <c r="B888" s="278"/>
      <c r="C888" s="278"/>
      <c r="D888" s="278"/>
      <c r="E888" s="278"/>
      <c r="F888" s="278"/>
      <c r="G888" s="278"/>
      <c r="H888" s="278"/>
      <c r="I888" s="278"/>
      <c r="J888" s="278"/>
      <c r="K888" s="278"/>
      <c r="L888" s="278"/>
      <c r="M888" s="278"/>
      <c r="N888" s="278"/>
      <c r="O888" s="278"/>
      <c r="P888" s="278"/>
      <c r="Q888" s="278"/>
      <c r="R888" s="278"/>
      <c r="S888" s="279"/>
      <c r="T888" s="278"/>
      <c r="U888" s="279"/>
      <c r="V888" s="278"/>
      <c r="W888" s="278"/>
    </row>
    <row r="889" spans="1:23" ht="15.75" customHeight="1">
      <c r="A889" s="280"/>
      <c r="B889" s="278"/>
      <c r="C889" s="278"/>
      <c r="D889" s="278"/>
      <c r="E889" s="278"/>
      <c r="F889" s="278"/>
      <c r="G889" s="278"/>
      <c r="H889" s="278"/>
      <c r="I889" s="278"/>
      <c r="J889" s="278"/>
      <c r="K889" s="278"/>
      <c r="L889" s="278"/>
      <c r="M889" s="278"/>
      <c r="N889" s="278"/>
      <c r="O889" s="278"/>
      <c r="P889" s="278"/>
      <c r="Q889" s="278"/>
      <c r="R889" s="278"/>
      <c r="S889" s="279"/>
      <c r="T889" s="278"/>
      <c r="U889" s="279"/>
      <c r="V889" s="278"/>
      <c r="W889" s="278"/>
    </row>
    <row r="890" spans="1:23" ht="15.75" customHeight="1">
      <c r="A890" s="280"/>
      <c r="B890" s="278"/>
      <c r="C890" s="278"/>
      <c r="D890" s="278"/>
      <c r="E890" s="278"/>
      <c r="F890" s="278"/>
      <c r="G890" s="278"/>
      <c r="H890" s="278"/>
      <c r="I890" s="278"/>
      <c r="J890" s="278"/>
      <c r="K890" s="278"/>
      <c r="L890" s="278"/>
      <c r="M890" s="278"/>
      <c r="N890" s="278"/>
      <c r="O890" s="278"/>
      <c r="P890" s="278"/>
      <c r="Q890" s="278"/>
      <c r="R890" s="278"/>
      <c r="S890" s="279"/>
      <c r="T890" s="278"/>
      <c r="U890" s="279"/>
      <c r="V890" s="278"/>
      <c r="W890" s="278"/>
    </row>
    <row r="891" spans="1:23" ht="15.75" customHeight="1">
      <c r="A891" s="280"/>
      <c r="B891" s="278"/>
      <c r="C891" s="278"/>
      <c r="D891" s="278"/>
      <c r="E891" s="278"/>
      <c r="F891" s="278"/>
      <c r="G891" s="278"/>
      <c r="H891" s="278"/>
      <c r="I891" s="278"/>
      <c r="J891" s="278"/>
      <c r="K891" s="278"/>
      <c r="L891" s="278"/>
      <c r="M891" s="278"/>
      <c r="N891" s="278"/>
      <c r="O891" s="278"/>
      <c r="P891" s="278"/>
      <c r="Q891" s="278"/>
      <c r="R891" s="278"/>
      <c r="S891" s="279"/>
      <c r="T891" s="278"/>
      <c r="U891" s="279"/>
      <c r="V891" s="278"/>
      <c r="W891" s="278"/>
    </row>
    <row r="892" spans="1:23" ht="15.75" customHeight="1">
      <c r="A892" s="280"/>
      <c r="B892" s="278"/>
      <c r="C892" s="278"/>
      <c r="D892" s="278"/>
      <c r="E892" s="278"/>
      <c r="F892" s="278"/>
      <c r="G892" s="278"/>
      <c r="H892" s="278"/>
      <c r="I892" s="278"/>
      <c r="J892" s="278"/>
      <c r="K892" s="278"/>
      <c r="L892" s="278"/>
      <c r="M892" s="278"/>
      <c r="N892" s="278"/>
      <c r="O892" s="278"/>
      <c r="P892" s="278"/>
      <c r="Q892" s="278"/>
      <c r="R892" s="278"/>
      <c r="S892" s="279"/>
      <c r="T892" s="278"/>
      <c r="U892" s="279"/>
      <c r="V892" s="278"/>
      <c r="W892" s="278"/>
    </row>
    <row r="893" spans="1:23" ht="15.75" customHeight="1">
      <c r="A893" s="280"/>
      <c r="B893" s="278"/>
      <c r="C893" s="278"/>
      <c r="D893" s="278"/>
      <c r="E893" s="278"/>
      <c r="F893" s="278"/>
      <c r="G893" s="278"/>
      <c r="H893" s="278"/>
      <c r="I893" s="278"/>
      <c r="J893" s="278"/>
      <c r="K893" s="278"/>
      <c r="L893" s="278"/>
      <c r="M893" s="278"/>
      <c r="N893" s="278"/>
      <c r="O893" s="278"/>
      <c r="P893" s="278"/>
      <c r="Q893" s="278"/>
      <c r="R893" s="278"/>
      <c r="S893" s="279"/>
      <c r="T893" s="278"/>
      <c r="U893" s="279"/>
      <c r="V893" s="278"/>
      <c r="W893" s="278"/>
    </row>
    <row r="894" spans="1:23" ht="15.75" customHeight="1">
      <c r="A894" s="280"/>
      <c r="B894" s="278"/>
      <c r="C894" s="278"/>
      <c r="D894" s="278"/>
      <c r="E894" s="278"/>
      <c r="F894" s="278"/>
      <c r="G894" s="278"/>
      <c r="H894" s="278"/>
      <c r="I894" s="278"/>
      <c r="J894" s="278"/>
      <c r="K894" s="278"/>
      <c r="L894" s="278"/>
      <c r="M894" s="278"/>
      <c r="N894" s="278"/>
      <c r="O894" s="278"/>
      <c r="P894" s="278"/>
      <c r="Q894" s="278"/>
      <c r="R894" s="278"/>
      <c r="S894" s="279"/>
      <c r="T894" s="278"/>
      <c r="U894" s="279"/>
      <c r="V894" s="278"/>
      <c r="W894" s="278"/>
    </row>
    <row r="895" spans="1:23" ht="15.75" customHeight="1">
      <c r="A895" s="280"/>
      <c r="B895" s="278"/>
      <c r="C895" s="278"/>
      <c r="D895" s="278"/>
      <c r="E895" s="278"/>
      <c r="F895" s="278"/>
      <c r="G895" s="278"/>
      <c r="H895" s="278"/>
      <c r="I895" s="278"/>
      <c r="J895" s="278"/>
      <c r="K895" s="278"/>
      <c r="L895" s="278"/>
      <c r="M895" s="278"/>
      <c r="N895" s="278"/>
      <c r="O895" s="278"/>
      <c r="P895" s="278"/>
      <c r="Q895" s="278"/>
      <c r="R895" s="278"/>
      <c r="S895" s="279"/>
      <c r="T895" s="278"/>
      <c r="U895" s="279"/>
      <c r="V895" s="278"/>
      <c r="W895" s="278"/>
    </row>
    <row r="896" spans="1:23" ht="15.75" customHeight="1">
      <c r="A896" s="280"/>
      <c r="B896" s="278"/>
      <c r="C896" s="278"/>
      <c r="D896" s="278"/>
      <c r="E896" s="278"/>
      <c r="F896" s="278"/>
      <c r="G896" s="278"/>
      <c r="H896" s="278"/>
      <c r="I896" s="278"/>
      <c r="J896" s="278"/>
      <c r="K896" s="278"/>
      <c r="L896" s="278"/>
      <c r="M896" s="278"/>
      <c r="N896" s="278"/>
      <c r="O896" s="278"/>
      <c r="P896" s="278"/>
      <c r="Q896" s="278"/>
      <c r="R896" s="278"/>
      <c r="S896" s="279"/>
      <c r="T896" s="278"/>
      <c r="U896" s="279"/>
      <c r="V896" s="278"/>
      <c r="W896" s="278"/>
    </row>
    <row r="897" spans="1:23" ht="15.75" customHeight="1">
      <c r="A897" s="280"/>
      <c r="B897" s="278"/>
      <c r="C897" s="278"/>
      <c r="D897" s="278"/>
      <c r="E897" s="278"/>
      <c r="F897" s="278"/>
      <c r="G897" s="278"/>
      <c r="H897" s="278"/>
      <c r="I897" s="278"/>
      <c r="J897" s="278"/>
      <c r="K897" s="278"/>
      <c r="L897" s="278"/>
      <c r="M897" s="278"/>
      <c r="N897" s="278"/>
      <c r="O897" s="278"/>
      <c r="P897" s="278"/>
      <c r="Q897" s="278"/>
      <c r="R897" s="278"/>
      <c r="S897" s="279"/>
      <c r="T897" s="278"/>
      <c r="U897" s="279"/>
      <c r="V897" s="278"/>
      <c r="W897" s="278"/>
    </row>
    <row r="898" spans="1:23" ht="15.75" customHeight="1">
      <c r="A898" s="280"/>
      <c r="B898" s="278"/>
      <c r="C898" s="278"/>
      <c r="D898" s="278"/>
      <c r="E898" s="278"/>
      <c r="F898" s="278"/>
      <c r="G898" s="278"/>
      <c r="H898" s="278"/>
      <c r="I898" s="278"/>
      <c r="J898" s="278"/>
      <c r="K898" s="278"/>
      <c r="L898" s="278"/>
      <c r="M898" s="278"/>
      <c r="N898" s="278"/>
      <c r="O898" s="278"/>
      <c r="P898" s="278"/>
      <c r="Q898" s="278"/>
      <c r="R898" s="278"/>
      <c r="S898" s="279"/>
      <c r="T898" s="278"/>
      <c r="U898" s="279"/>
      <c r="V898" s="278"/>
      <c r="W898" s="278"/>
    </row>
    <row r="899" spans="1:23" ht="15.75" customHeight="1">
      <c r="A899" s="280"/>
      <c r="B899" s="278"/>
      <c r="C899" s="278"/>
      <c r="D899" s="278"/>
      <c r="E899" s="278"/>
      <c r="F899" s="278"/>
      <c r="G899" s="278"/>
      <c r="H899" s="278"/>
      <c r="I899" s="278"/>
      <c r="J899" s="278"/>
      <c r="K899" s="278"/>
      <c r="L899" s="278"/>
      <c r="M899" s="278"/>
      <c r="N899" s="278"/>
      <c r="O899" s="278"/>
      <c r="P899" s="278"/>
      <c r="Q899" s="278"/>
      <c r="R899" s="278"/>
      <c r="S899" s="279"/>
      <c r="T899" s="278"/>
      <c r="U899" s="279"/>
      <c r="V899" s="278"/>
      <c r="W899" s="278"/>
    </row>
    <row r="900" spans="1:23" ht="15.75" customHeight="1">
      <c r="A900" s="280"/>
      <c r="B900" s="278"/>
      <c r="C900" s="278"/>
      <c r="D900" s="278"/>
      <c r="E900" s="278"/>
      <c r="F900" s="278"/>
      <c r="G900" s="278"/>
      <c r="H900" s="278"/>
      <c r="I900" s="278"/>
      <c r="J900" s="278"/>
      <c r="K900" s="278"/>
      <c r="L900" s="278"/>
      <c r="M900" s="278"/>
      <c r="N900" s="278"/>
      <c r="O900" s="278"/>
      <c r="P900" s="278"/>
      <c r="Q900" s="278"/>
      <c r="R900" s="278"/>
      <c r="S900" s="279"/>
      <c r="T900" s="278"/>
      <c r="U900" s="279"/>
      <c r="V900" s="278"/>
      <c r="W900" s="278"/>
    </row>
    <row r="901" spans="1:23" ht="15.75" customHeight="1">
      <c r="A901" s="280"/>
      <c r="B901" s="278"/>
      <c r="C901" s="278"/>
      <c r="D901" s="278"/>
      <c r="E901" s="278"/>
      <c r="F901" s="278"/>
      <c r="G901" s="278"/>
      <c r="H901" s="278"/>
      <c r="I901" s="278"/>
      <c r="J901" s="278"/>
      <c r="K901" s="278"/>
      <c r="L901" s="278"/>
      <c r="M901" s="278"/>
      <c r="N901" s="278"/>
      <c r="O901" s="278"/>
      <c r="P901" s="278"/>
      <c r="Q901" s="278"/>
      <c r="R901" s="278"/>
      <c r="S901" s="279"/>
      <c r="T901" s="278"/>
      <c r="U901" s="279"/>
      <c r="V901" s="278"/>
      <c r="W901" s="278"/>
    </row>
    <row r="902" spans="1:23" ht="15.75" customHeight="1">
      <c r="A902" s="280"/>
      <c r="B902" s="278"/>
      <c r="C902" s="278"/>
      <c r="D902" s="278"/>
      <c r="E902" s="278"/>
      <c r="F902" s="278"/>
      <c r="G902" s="278"/>
      <c r="H902" s="278"/>
      <c r="I902" s="278"/>
      <c r="J902" s="278"/>
      <c r="K902" s="278"/>
      <c r="L902" s="278"/>
      <c r="M902" s="278"/>
      <c r="N902" s="278"/>
      <c r="O902" s="278"/>
      <c r="P902" s="278"/>
      <c r="Q902" s="278"/>
      <c r="R902" s="278"/>
      <c r="S902" s="279"/>
      <c r="T902" s="278"/>
      <c r="U902" s="279"/>
      <c r="V902" s="278"/>
      <c r="W902" s="278"/>
    </row>
    <row r="903" spans="1:23" ht="15.75" customHeight="1">
      <c r="A903" s="280"/>
      <c r="B903" s="278"/>
      <c r="C903" s="278"/>
      <c r="D903" s="278"/>
      <c r="E903" s="278"/>
      <c r="F903" s="278"/>
      <c r="G903" s="278"/>
      <c r="H903" s="278"/>
      <c r="I903" s="278"/>
      <c r="J903" s="278"/>
      <c r="K903" s="278"/>
      <c r="L903" s="278"/>
      <c r="M903" s="278"/>
      <c r="N903" s="278"/>
      <c r="O903" s="278"/>
      <c r="P903" s="278"/>
      <c r="Q903" s="278"/>
      <c r="R903" s="278"/>
      <c r="S903" s="279"/>
      <c r="T903" s="278"/>
      <c r="U903" s="279"/>
      <c r="V903" s="278"/>
      <c r="W903" s="278"/>
    </row>
    <row r="904" spans="1:23" ht="15.75" customHeight="1">
      <c r="A904" s="280"/>
      <c r="B904" s="278"/>
      <c r="C904" s="278"/>
      <c r="D904" s="278"/>
      <c r="E904" s="278"/>
      <c r="F904" s="278"/>
      <c r="G904" s="278"/>
      <c r="H904" s="278"/>
      <c r="I904" s="278"/>
      <c r="J904" s="278"/>
      <c r="K904" s="278"/>
      <c r="L904" s="278"/>
      <c r="M904" s="278"/>
      <c r="N904" s="278"/>
      <c r="O904" s="278"/>
      <c r="P904" s="278"/>
      <c r="Q904" s="278"/>
      <c r="R904" s="278"/>
      <c r="S904" s="279"/>
      <c r="T904" s="278"/>
      <c r="U904" s="279"/>
      <c r="V904" s="278"/>
      <c r="W904" s="278"/>
    </row>
    <row r="905" spans="1:23" ht="15.75" customHeight="1">
      <c r="A905" s="280"/>
      <c r="B905" s="278"/>
      <c r="C905" s="278"/>
      <c r="D905" s="278"/>
      <c r="E905" s="278"/>
      <c r="F905" s="278"/>
      <c r="G905" s="278"/>
      <c r="H905" s="278"/>
      <c r="I905" s="278"/>
      <c r="J905" s="278"/>
      <c r="K905" s="278"/>
      <c r="L905" s="278"/>
      <c r="M905" s="278"/>
      <c r="N905" s="278"/>
      <c r="O905" s="278"/>
      <c r="P905" s="278"/>
      <c r="Q905" s="278"/>
      <c r="R905" s="278"/>
      <c r="S905" s="279"/>
      <c r="T905" s="278"/>
      <c r="U905" s="279"/>
      <c r="V905" s="278"/>
      <c r="W905" s="278"/>
    </row>
    <row r="906" spans="1:23" ht="15.75" customHeight="1">
      <c r="A906" s="280"/>
      <c r="B906" s="278"/>
      <c r="C906" s="278"/>
      <c r="D906" s="278"/>
      <c r="E906" s="278"/>
      <c r="F906" s="278"/>
      <c r="G906" s="278"/>
      <c r="H906" s="278"/>
      <c r="I906" s="278"/>
      <c r="J906" s="278"/>
      <c r="K906" s="278"/>
      <c r="L906" s="278"/>
      <c r="M906" s="278"/>
      <c r="N906" s="278"/>
      <c r="O906" s="278"/>
      <c r="P906" s="278"/>
      <c r="Q906" s="278"/>
      <c r="R906" s="278"/>
      <c r="S906" s="279"/>
      <c r="T906" s="278"/>
      <c r="U906" s="279"/>
      <c r="V906" s="278"/>
      <c r="W906" s="278"/>
    </row>
    <row r="907" spans="1:23" ht="15.75" customHeight="1">
      <c r="A907" s="280"/>
      <c r="B907" s="278"/>
      <c r="C907" s="278"/>
      <c r="D907" s="278"/>
      <c r="E907" s="278"/>
      <c r="F907" s="278"/>
      <c r="G907" s="278"/>
      <c r="H907" s="278"/>
      <c r="I907" s="278"/>
      <c r="J907" s="278"/>
      <c r="K907" s="278"/>
      <c r="L907" s="278"/>
      <c r="M907" s="278"/>
      <c r="N907" s="278"/>
      <c r="O907" s="278"/>
      <c r="P907" s="278"/>
      <c r="Q907" s="278"/>
      <c r="R907" s="278"/>
      <c r="S907" s="279"/>
      <c r="T907" s="278"/>
      <c r="U907" s="279"/>
      <c r="V907" s="278"/>
      <c r="W907" s="278"/>
    </row>
    <row r="908" spans="1:23" ht="15.75" customHeight="1">
      <c r="A908" s="280"/>
      <c r="B908" s="278"/>
      <c r="C908" s="278"/>
      <c r="D908" s="278"/>
      <c r="E908" s="278"/>
      <c r="F908" s="278"/>
      <c r="G908" s="278"/>
      <c r="H908" s="278"/>
      <c r="I908" s="278"/>
      <c r="J908" s="278"/>
      <c r="K908" s="278"/>
      <c r="L908" s="278"/>
      <c r="M908" s="278"/>
      <c r="N908" s="278"/>
      <c r="O908" s="278"/>
      <c r="P908" s="278"/>
      <c r="Q908" s="278"/>
      <c r="R908" s="278"/>
      <c r="S908" s="279"/>
      <c r="T908" s="278"/>
      <c r="U908" s="279"/>
      <c r="V908" s="278"/>
      <c r="W908" s="278"/>
    </row>
    <row r="909" spans="1:23" ht="15.75" customHeight="1">
      <c r="A909" s="280"/>
      <c r="B909" s="278"/>
      <c r="C909" s="278"/>
      <c r="D909" s="278"/>
      <c r="E909" s="278"/>
      <c r="F909" s="278"/>
      <c r="G909" s="278"/>
      <c r="H909" s="278"/>
      <c r="I909" s="278"/>
      <c r="J909" s="278"/>
      <c r="K909" s="278"/>
      <c r="L909" s="278"/>
      <c r="M909" s="278"/>
      <c r="N909" s="278"/>
      <c r="O909" s="278"/>
      <c r="P909" s="278"/>
      <c r="Q909" s="278"/>
      <c r="R909" s="278"/>
      <c r="S909" s="279"/>
      <c r="T909" s="278"/>
      <c r="U909" s="279"/>
      <c r="V909" s="278"/>
      <c r="W909" s="278"/>
    </row>
    <row r="910" spans="1:23" ht="15.75" customHeight="1">
      <c r="A910" s="280"/>
      <c r="B910" s="278"/>
      <c r="C910" s="278"/>
      <c r="D910" s="278"/>
      <c r="E910" s="278"/>
      <c r="F910" s="278"/>
      <c r="G910" s="278"/>
      <c r="H910" s="278"/>
      <c r="I910" s="278"/>
      <c r="J910" s="278"/>
      <c r="K910" s="278"/>
      <c r="L910" s="278"/>
      <c r="M910" s="278"/>
      <c r="N910" s="278"/>
      <c r="O910" s="278"/>
      <c r="P910" s="278"/>
      <c r="Q910" s="278"/>
      <c r="R910" s="278"/>
      <c r="S910" s="279"/>
      <c r="T910" s="278"/>
      <c r="U910" s="279"/>
      <c r="V910" s="278"/>
      <c r="W910" s="278"/>
    </row>
    <row r="911" spans="1:23" ht="15.75" customHeight="1">
      <c r="A911" s="280"/>
      <c r="B911" s="278"/>
      <c r="C911" s="278"/>
      <c r="D911" s="278"/>
      <c r="E911" s="278"/>
      <c r="F911" s="278"/>
      <c r="G911" s="278"/>
      <c r="H911" s="278"/>
      <c r="I911" s="278"/>
      <c r="J911" s="278"/>
      <c r="K911" s="278"/>
      <c r="L911" s="278"/>
      <c r="M911" s="278"/>
      <c r="N911" s="278"/>
      <c r="O911" s="278"/>
      <c r="P911" s="278"/>
      <c r="Q911" s="278"/>
      <c r="R911" s="278"/>
      <c r="S911" s="279"/>
      <c r="T911" s="278"/>
      <c r="U911" s="279"/>
      <c r="V911" s="278"/>
      <c r="W911" s="278"/>
    </row>
    <row r="912" spans="1:23" ht="15.75" customHeight="1">
      <c r="A912" s="280"/>
      <c r="B912" s="278"/>
      <c r="C912" s="278"/>
      <c r="D912" s="278"/>
      <c r="E912" s="278"/>
      <c r="F912" s="278"/>
      <c r="G912" s="278"/>
      <c r="H912" s="278"/>
      <c r="I912" s="278"/>
      <c r="J912" s="278"/>
      <c r="K912" s="278"/>
      <c r="L912" s="278"/>
      <c r="M912" s="278"/>
      <c r="N912" s="278"/>
      <c r="O912" s="278"/>
      <c r="P912" s="278"/>
      <c r="Q912" s="278"/>
      <c r="R912" s="278"/>
      <c r="S912" s="279"/>
      <c r="T912" s="278"/>
      <c r="U912" s="279"/>
      <c r="V912" s="278"/>
      <c r="W912" s="278"/>
    </row>
    <row r="913" spans="1:23" ht="15.75" customHeight="1">
      <c r="A913" s="280"/>
      <c r="B913" s="278"/>
      <c r="C913" s="278"/>
      <c r="D913" s="278"/>
      <c r="E913" s="278"/>
      <c r="F913" s="278"/>
      <c r="G913" s="278"/>
      <c r="H913" s="278"/>
      <c r="I913" s="278"/>
      <c r="J913" s="278"/>
      <c r="K913" s="278"/>
      <c r="L913" s="278"/>
      <c r="M913" s="278"/>
      <c r="N913" s="278"/>
      <c r="O913" s="278"/>
      <c r="P913" s="278"/>
      <c r="Q913" s="278"/>
      <c r="R913" s="278"/>
      <c r="S913" s="279"/>
      <c r="T913" s="278"/>
      <c r="U913" s="279"/>
      <c r="V913" s="278"/>
      <c r="W913" s="278"/>
    </row>
    <row r="914" spans="1:23" ht="15.75" customHeight="1">
      <c r="A914" s="280"/>
      <c r="B914" s="278"/>
      <c r="C914" s="278"/>
      <c r="D914" s="278"/>
      <c r="E914" s="278"/>
      <c r="F914" s="278"/>
      <c r="G914" s="278"/>
      <c r="H914" s="278"/>
      <c r="I914" s="278"/>
      <c r="J914" s="278"/>
      <c r="K914" s="278"/>
      <c r="L914" s="278"/>
      <c r="M914" s="278"/>
      <c r="N914" s="278"/>
      <c r="O914" s="278"/>
      <c r="P914" s="278"/>
      <c r="Q914" s="278"/>
      <c r="R914" s="278"/>
      <c r="S914" s="279"/>
      <c r="T914" s="278"/>
      <c r="U914" s="279"/>
      <c r="V914" s="278"/>
      <c r="W914" s="278"/>
    </row>
    <row r="915" spans="1:23" ht="15.75" customHeight="1">
      <c r="A915" s="280"/>
      <c r="B915" s="278"/>
      <c r="C915" s="278"/>
      <c r="D915" s="278"/>
      <c r="E915" s="278"/>
      <c r="F915" s="278"/>
      <c r="G915" s="278"/>
      <c r="H915" s="278"/>
      <c r="I915" s="278"/>
      <c r="J915" s="278"/>
      <c r="K915" s="278"/>
      <c r="L915" s="278"/>
      <c r="M915" s="278"/>
      <c r="N915" s="278"/>
      <c r="O915" s="278"/>
      <c r="P915" s="278"/>
      <c r="Q915" s="278"/>
      <c r="R915" s="278"/>
      <c r="S915" s="279"/>
      <c r="T915" s="278"/>
      <c r="U915" s="279"/>
      <c r="V915" s="278"/>
      <c r="W915" s="278"/>
    </row>
    <row r="916" spans="1:23" ht="15.75" customHeight="1">
      <c r="A916" s="280"/>
      <c r="B916" s="278"/>
      <c r="C916" s="278"/>
      <c r="D916" s="278"/>
      <c r="E916" s="278"/>
      <c r="F916" s="278"/>
      <c r="G916" s="278"/>
      <c r="H916" s="278"/>
      <c r="I916" s="278"/>
      <c r="J916" s="278"/>
      <c r="K916" s="278"/>
      <c r="L916" s="278"/>
      <c r="M916" s="278"/>
      <c r="N916" s="278"/>
      <c r="O916" s="278"/>
      <c r="P916" s="278"/>
      <c r="Q916" s="278"/>
      <c r="R916" s="278"/>
      <c r="S916" s="279"/>
      <c r="T916" s="278"/>
      <c r="U916" s="279"/>
      <c r="V916" s="278"/>
      <c r="W916" s="278"/>
    </row>
    <row r="917" spans="1:23" ht="15.75" customHeight="1">
      <c r="A917" s="280"/>
      <c r="B917" s="278"/>
      <c r="C917" s="278"/>
      <c r="D917" s="278"/>
      <c r="E917" s="278"/>
      <c r="F917" s="278"/>
      <c r="G917" s="278"/>
      <c r="H917" s="278"/>
      <c r="I917" s="278"/>
      <c r="J917" s="278"/>
      <c r="K917" s="278"/>
      <c r="L917" s="278"/>
      <c r="M917" s="278"/>
      <c r="N917" s="278"/>
      <c r="O917" s="278"/>
      <c r="P917" s="278"/>
      <c r="Q917" s="278"/>
      <c r="R917" s="278"/>
      <c r="S917" s="279"/>
      <c r="T917" s="278"/>
      <c r="U917" s="279"/>
      <c r="V917" s="278"/>
      <c r="W917" s="278"/>
    </row>
    <row r="918" spans="1:23" ht="15.75" customHeight="1">
      <c r="A918" s="280"/>
      <c r="B918" s="278"/>
      <c r="C918" s="278"/>
      <c r="D918" s="278"/>
      <c r="E918" s="278"/>
      <c r="F918" s="278"/>
      <c r="G918" s="278"/>
      <c r="H918" s="278"/>
      <c r="I918" s="278"/>
      <c r="J918" s="278"/>
      <c r="K918" s="278"/>
      <c r="L918" s="278"/>
      <c r="M918" s="278"/>
      <c r="N918" s="278"/>
      <c r="O918" s="278"/>
      <c r="P918" s="278"/>
      <c r="Q918" s="278"/>
      <c r="R918" s="278"/>
      <c r="S918" s="279"/>
      <c r="T918" s="278"/>
      <c r="U918" s="279"/>
      <c r="V918" s="278"/>
      <c r="W918" s="278"/>
    </row>
    <row r="919" spans="1:23" ht="15.75" customHeight="1">
      <c r="A919" s="280"/>
      <c r="B919" s="278"/>
      <c r="C919" s="278"/>
      <c r="D919" s="278"/>
      <c r="E919" s="278"/>
      <c r="F919" s="278"/>
      <c r="G919" s="278"/>
      <c r="H919" s="278"/>
      <c r="I919" s="278"/>
      <c r="J919" s="278"/>
      <c r="K919" s="278"/>
      <c r="L919" s="278"/>
      <c r="M919" s="278"/>
      <c r="N919" s="278"/>
      <c r="O919" s="278"/>
      <c r="P919" s="278"/>
      <c r="Q919" s="278"/>
      <c r="R919" s="278"/>
      <c r="S919" s="279"/>
      <c r="T919" s="278"/>
      <c r="U919" s="279"/>
      <c r="V919" s="278"/>
      <c r="W919" s="278"/>
    </row>
    <row r="920" spans="1:23" ht="15.75" customHeight="1">
      <c r="A920" s="280"/>
      <c r="B920" s="278"/>
      <c r="C920" s="278"/>
      <c r="D920" s="278"/>
      <c r="E920" s="278"/>
      <c r="F920" s="278"/>
      <c r="G920" s="278"/>
      <c r="H920" s="278"/>
      <c r="I920" s="278"/>
      <c r="J920" s="278"/>
      <c r="K920" s="278"/>
      <c r="L920" s="278"/>
      <c r="M920" s="278"/>
      <c r="N920" s="278"/>
      <c r="O920" s="278"/>
      <c r="P920" s="278"/>
      <c r="Q920" s="278"/>
      <c r="R920" s="278"/>
      <c r="S920" s="279"/>
      <c r="T920" s="278"/>
      <c r="U920" s="279"/>
      <c r="V920" s="278"/>
      <c r="W920" s="278"/>
    </row>
    <row r="921" spans="1:23" ht="15.75" customHeight="1">
      <c r="A921" s="280"/>
      <c r="B921" s="278"/>
      <c r="C921" s="278"/>
      <c r="D921" s="278"/>
      <c r="E921" s="278"/>
      <c r="F921" s="278"/>
      <c r="G921" s="278"/>
      <c r="H921" s="278"/>
      <c r="I921" s="278"/>
      <c r="J921" s="278"/>
      <c r="K921" s="278"/>
      <c r="L921" s="278"/>
      <c r="M921" s="278"/>
      <c r="N921" s="278"/>
      <c r="O921" s="278"/>
      <c r="P921" s="278"/>
      <c r="Q921" s="278"/>
      <c r="R921" s="278"/>
      <c r="S921" s="279"/>
      <c r="T921" s="278"/>
      <c r="U921" s="279"/>
      <c r="V921" s="278"/>
      <c r="W921" s="278"/>
    </row>
    <row r="922" spans="1:23" ht="15.75" customHeight="1">
      <c r="A922" s="280"/>
      <c r="B922" s="278"/>
      <c r="C922" s="278"/>
      <c r="D922" s="278"/>
      <c r="E922" s="278"/>
      <c r="F922" s="278"/>
      <c r="G922" s="278"/>
      <c r="H922" s="278"/>
      <c r="I922" s="278"/>
      <c r="J922" s="278"/>
      <c r="K922" s="278"/>
      <c r="L922" s="278"/>
      <c r="M922" s="278"/>
      <c r="N922" s="278"/>
      <c r="O922" s="278"/>
      <c r="P922" s="278"/>
      <c r="Q922" s="278"/>
      <c r="R922" s="278"/>
      <c r="S922" s="279"/>
      <c r="T922" s="278"/>
      <c r="U922" s="279"/>
      <c r="V922" s="278"/>
      <c r="W922" s="278"/>
    </row>
    <row r="923" spans="1:23" ht="15.75" customHeight="1">
      <c r="A923" s="280"/>
      <c r="B923" s="278"/>
      <c r="C923" s="278"/>
      <c r="D923" s="278"/>
      <c r="E923" s="278"/>
      <c r="F923" s="278"/>
      <c r="G923" s="278"/>
      <c r="H923" s="278"/>
      <c r="I923" s="278"/>
      <c r="J923" s="278"/>
      <c r="K923" s="278"/>
      <c r="L923" s="278"/>
      <c r="M923" s="278"/>
      <c r="N923" s="278"/>
      <c r="O923" s="278"/>
      <c r="P923" s="278"/>
      <c r="Q923" s="278"/>
      <c r="R923" s="278"/>
      <c r="S923" s="279"/>
      <c r="T923" s="278"/>
      <c r="U923" s="279"/>
      <c r="V923" s="278"/>
      <c r="W923" s="278"/>
    </row>
    <row r="924" spans="1:23" ht="15.75" customHeight="1">
      <c r="A924" s="280"/>
      <c r="B924" s="278"/>
      <c r="C924" s="278"/>
      <c r="D924" s="278"/>
      <c r="E924" s="278"/>
      <c r="F924" s="278"/>
      <c r="G924" s="278"/>
      <c r="H924" s="278"/>
      <c r="I924" s="278"/>
      <c r="J924" s="278"/>
      <c r="K924" s="278"/>
      <c r="L924" s="278"/>
      <c r="M924" s="278"/>
      <c r="N924" s="278"/>
      <c r="O924" s="278"/>
      <c r="P924" s="278"/>
      <c r="Q924" s="278"/>
      <c r="R924" s="278"/>
      <c r="S924" s="279"/>
      <c r="T924" s="278"/>
      <c r="U924" s="279"/>
      <c r="V924" s="278"/>
      <c r="W924" s="278"/>
    </row>
    <row r="925" spans="1:23" ht="15.75" customHeight="1">
      <c r="A925" s="280"/>
      <c r="B925" s="278"/>
      <c r="C925" s="278"/>
      <c r="D925" s="278"/>
      <c r="E925" s="278"/>
      <c r="F925" s="278"/>
      <c r="G925" s="278"/>
      <c r="H925" s="278"/>
      <c r="I925" s="278"/>
      <c r="J925" s="278"/>
      <c r="K925" s="278"/>
      <c r="L925" s="278"/>
      <c r="M925" s="278"/>
      <c r="N925" s="278"/>
      <c r="O925" s="278"/>
      <c r="P925" s="278"/>
      <c r="Q925" s="278"/>
      <c r="R925" s="278"/>
      <c r="S925" s="279"/>
      <c r="T925" s="278"/>
      <c r="U925" s="279"/>
      <c r="V925" s="278"/>
      <c r="W925" s="278"/>
    </row>
    <row r="926" spans="1:23" ht="15.75" customHeight="1">
      <c r="A926" s="280"/>
      <c r="B926" s="278"/>
      <c r="C926" s="278"/>
      <c r="D926" s="278"/>
      <c r="E926" s="278"/>
      <c r="F926" s="278"/>
      <c r="G926" s="278"/>
      <c r="H926" s="278"/>
      <c r="I926" s="278"/>
      <c r="J926" s="278"/>
      <c r="K926" s="278"/>
      <c r="L926" s="278"/>
      <c r="M926" s="278"/>
      <c r="N926" s="278"/>
      <c r="O926" s="278"/>
      <c r="P926" s="278"/>
      <c r="Q926" s="278"/>
      <c r="R926" s="278"/>
      <c r="S926" s="279"/>
      <c r="T926" s="278"/>
      <c r="U926" s="279"/>
      <c r="V926" s="278"/>
      <c r="W926" s="278"/>
    </row>
    <row r="927" spans="1:23" ht="15.75" customHeight="1">
      <c r="A927" s="280"/>
      <c r="B927" s="278"/>
      <c r="C927" s="278"/>
      <c r="D927" s="278"/>
      <c r="E927" s="278"/>
      <c r="F927" s="278"/>
      <c r="G927" s="278"/>
      <c r="H927" s="278"/>
      <c r="I927" s="278"/>
      <c r="J927" s="278"/>
      <c r="K927" s="278"/>
      <c r="L927" s="278"/>
      <c r="M927" s="278"/>
      <c r="N927" s="278"/>
      <c r="O927" s="278"/>
      <c r="P927" s="278"/>
      <c r="Q927" s="278"/>
      <c r="R927" s="278"/>
      <c r="S927" s="279"/>
      <c r="T927" s="278"/>
      <c r="U927" s="279"/>
      <c r="V927" s="278"/>
      <c r="W927" s="278"/>
    </row>
    <row r="928" spans="1:23" ht="15.75" customHeight="1">
      <c r="A928" s="280"/>
      <c r="B928" s="278"/>
      <c r="C928" s="278"/>
      <c r="D928" s="278"/>
      <c r="E928" s="278"/>
      <c r="F928" s="278"/>
      <c r="G928" s="278"/>
      <c r="H928" s="278"/>
      <c r="I928" s="278"/>
      <c r="J928" s="278"/>
      <c r="K928" s="278"/>
      <c r="L928" s="278"/>
      <c r="M928" s="278"/>
      <c r="N928" s="278"/>
      <c r="O928" s="278"/>
      <c r="P928" s="278"/>
      <c r="Q928" s="278"/>
      <c r="R928" s="278"/>
      <c r="S928" s="279"/>
      <c r="T928" s="278"/>
      <c r="U928" s="279"/>
      <c r="V928" s="278"/>
      <c r="W928" s="278"/>
    </row>
    <row r="929" spans="1:23" ht="15.75" customHeight="1">
      <c r="A929" s="280"/>
      <c r="B929" s="278"/>
      <c r="C929" s="278"/>
      <c r="D929" s="278"/>
      <c r="E929" s="278"/>
      <c r="F929" s="278"/>
      <c r="G929" s="278"/>
      <c r="H929" s="278"/>
      <c r="I929" s="278"/>
      <c r="J929" s="278"/>
      <c r="K929" s="278"/>
      <c r="L929" s="278"/>
      <c r="M929" s="278"/>
      <c r="N929" s="278"/>
      <c r="O929" s="278"/>
      <c r="P929" s="278"/>
      <c r="Q929" s="278"/>
      <c r="R929" s="278"/>
      <c r="S929" s="279"/>
      <c r="T929" s="278"/>
      <c r="U929" s="279"/>
      <c r="V929" s="278"/>
      <c r="W929" s="278"/>
    </row>
    <row r="930" spans="1:23" ht="15.75" customHeight="1">
      <c r="A930" s="280"/>
      <c r="B930" s="278"/>
      <c r="C930" s="278"/>
      <c r="D930" s="278"/>
      <c r="E930" s="278"/>
      <c r="F930" s="278"/>
      <c r="G930" s="278"/>
      <c r="H930" s="278"/>
      <c r="I930" s="278"/>
      <c r="J930" s="278"/>
      <c r="K930" s="278"/>
      <c r="L930" s="278"/>
      <c r="M930" s="278"/>
      <c r="N930" s="278"/>
      <c r="O930" s="278"/>
      <c r="P930" s="278"/>
      <c r="Q930" s="278"/>
      <c r="R930" s="278"/>
      <c r="S930" s="279"/>
      <c r="T930" s="278"/>
      <c r="U930" s="279"/>
      <c r="V930" s="278"/>
      <c r="W930" s="278"/>
    </row>
    <row r="931" spans="1:23" ht="15.75" customHeight="1">
      <c r="A931" s="280"/>
      <c r="B931" s="278"/>
      <c r="C931" s="278"/>
      <c r="D931" s="278"/>
      <c r="E931" s="278"/>
      <c r="F931" s="278"/>
      <c r="G931" s="278"/>
      <c r="H931" s="278"/>
      <c r="I931" s="278"/>
      <c r="J931" s="278"/>
      <c r="K931" s="278"/>
      <c r="L931" s="278"/>
      <c r="M931" s="278"/>
      <c r="N931" s="278"/>
      <c r="O931" s="278"/>
      <c r="P931" s="278"/>
      <c r="Q931" s="278"/>
      <c r="R931" s="278"/>
      <c r="S931" s="279"/>
      <c r="T931" s="278"/>
      <c r="U931" s="279"/>
      <c r="V931" s="278"/>
      <c r="W931" s="278"/>
    </row>
    <row r="932" spans="1:23" ht="15.75" customHeight="1">
      <c r="A932" s="280"/>
      <c r="B932" s="278"/>
      <c r="C932" s="278"/>
      <c r="D932" s="278"/>
      <c r="E932" s="278"/>
      <c r="F932" s="278"/>
      <c r="G932" s="278"/>
      <c r="H932" s="278"/>
      <c r="I932" s="278"/>
      <c r="J932" s="278"/>
      <c r="K932" s="278"/>
      <c r="L932" s="278"/>
      <c r="M932" s="278"/>
      <c r="N932" s="278"/>
      <c r="O932" s="278"/>
      <c r="P932" s="278"/>
      <c r="Q932" s="278"/>
      <c r="R932" s="278"/>
      <c r="S932" s="279"/>
      <c r="T932" s="278"/>
      <c r="U932" s="279"/>
      <c r="V932" s="278"/>
      <c r="W932" s="278"/>
    </row>
    <row r="933" spans="1:23" ht="15.75" customHeight="1">
      <c r="A933" s="280"/>
      <c r="B933" s="278"/>
      <c r="C933" s="278"/>
      <c r="D933" s="278"/>
      <c r="E933" s="278"/>
      <c r="F933" s="278"/>
      <c r="G933" s="278"/>
      <c r="H933" s="278"/>
      <c r="I933" s="278"/>
      <c r="J933" s="278"/>
      <c r="K933" s="278"/>
      <c r="L933" s="278"/>
      <c r="M933" s="278"/>
      <c r="N933" s="278"/>
      <c r="O933" s="278"/>
      <c r="P933" s="278"/>
      <c r="Q933" s="278"/>
      <c r="R933" s="278"/>
      <c r="S933" s="279"/>
      <c r="T933" s="278"/>
      <c r="U933" s="279"/>
      <c r="V933" s="278"/>
      <c r="W933" s="278"/>
    </row>
    <row r="934" spans="1:23" ht="15.75" customHeight="1">
      <c r="A934" s="280"/>
      <c r="B934" s="278"/>
      <c r="C934" s="278"/>
      <c r="D934" s="278"/>
      <c r="E934" s="278"/>
      <c r="F934" s="278"/>
      <c r="G934" s="278"/>
      <c r="H934" s="278"/>
      <c r="I934" s="278"/>
      <c r="J934" s="278"/>
      <c r="K934" s="278"/>
      <c r="L934" s="278"/>
      <c r="M934" s="278"/>
      <c r="N934" s="278"/>
      <c r="O934" s="278"/>
      <c r="P934" s="278"/>
      <c r="Q934" s="278"/>
      <c r="R934" s="278"/>
      <c r="S934" s="279"/>
      <c r="T934" s="278"/>
      <c r="U934" s="279"/>
      <c r="V934" s="278"/>
      <c r="W934" s="278"/>
    </row>
    <row r="935" spans="1:23" ht="15.75" customHeight="1">
      <c r="A935" s="280"/>
      <c r="B935" s="278"/>
      <c r="C935" s="278"/>
      <c r="D935" s="278"/>
      <c r="E935" s="278"/>
      <c r="F935" s="278"/>
      <c r="G935" s="278"/>
      <c r="H935" s="278"/>
      <c r="I935" s="278"/>
      <c r="J935" s="278"/>
      <c r="K935" s="278"/>
      <c r="L935" s="278"/>
      <c r="M935" s="278"/>
      <c r="N935" s="278"/>
      <c r="O935" s="278"/>
      <c r="P935" s="278"/>
      <c r="Q935" s="278"/>
      <c r="R935" s="278"/>
      <c r="S935" s="279"/>
      <c r="T935" s="278"/>
      <c r="U935" s="279"/>
      <c r="V935" s="278"/>
      <c r="W935" s="278"/>
    </row>
    <row r="936" spans="1:23" ht="15.75" customHeight="1">
      <c r="A936" s="280"/>
      <c r="B936" s="278"/>
      <c r="C936" s="278"/>
      <c r="D936" s="278"/>
      <c r="E936" s="278"/>
      <c r="F936" s="278"/>
      <c r="G936" s="278"/>
      <c r="H936" s="278"/>
      <c r="I936" s="278"/>
      <c r="J936" s="278"/>
      <c r="K936" s="278"/>
      <c r="L936" s="278"/>
      <c r="M936" s="278"/>
      <c r="N936" s="278"/>
      <c r="O936" s="278"/>
      <c r="P936" s="278"/>
      <c r="Q936" s="278"/>
      <c r="R936" s="278"/>
      <c r="S936" s="279"/>
      <c r="T936" s="278"/>
      <c r="U936" s="279"/>
      <c r="V936" s="278"/>
      <c r="W936" s="278"/>
    </row>
    <row r="937" spans="1:23" ht="15.75" customHeight="1">
      <c r="A937" s="280"/>
      <c r="B937" s="278"/>
      <c r="C937" s="278"/>
      <c r="D937" s="278"/>
      <c r="E937" s="278"/>
      <c r="F937" s="278"/>
      <c r="G937" s="278"/>
      <c r="H937" s="278"/>
      <c r="I937" s="278"/>
      <c r="J937" s="278"/>
      <c r="K937" s="278"/>
      <c r="L937" s="278"/>
      <c r="M937" s="278"/>
      <c r="N937" s="278"/>
      <c r="O937" s="278"/>
      <c r="P937" s="278"/>
      <c r="Q937" s="278"/>
      <c r="R937" s="278"/>
      <c r="S937" s="279"/>
      <c r="T937" s="278"/>
      <c r="U937" s="279"/>
      <c r="V937" s="278"/>
      <c r="W937" s="278"/>
    </row>
    <row r="938" spans="1:23" ht="15.75" customHeight="1">
      <c r="A938" s="280"/>
      <c r="B938" s="278"/>
      <c r="C938" s="278"/>
      <c r="D938" s="278"/>
      <c r="E938" s="278"/>
      <c r="F938" s="278"/>
      <c r="G938" s="278"/>
      <c r="H938" s="278"/>
      <c r="I938" s="278"/>
      <c r="J938" s="278"/>
      <c r="K938" s="278"/>
      <c r="L938" s="278"/>
      <c r="M938" s="278"/>
      <c r="N938" s="278"/>
      <c r="O938" s="278"/>
      <c r="P938" s="278"/>
      <c r="Q938" s="278"/>
      <c r="R938" s="278"/>
      <c r="S938" s="279"/>
      <c r="T938" s="278"/>
      <c r="U938" s="279"/>
      <c r="V938" s="278"/>
      <c r="W938" s="278"/>
    </row>
    <row r="939" spans="1:23" ht="15.75" customHeight="1">
      <c r="A939" s="280"/>
      <c r="B939" s="278"/>
      <c r="C939" s="278"/>
      <c r="D939" s="278"/>
      <c r="E939" s="278"/>
      <c r="F939" s="278"/>
      <c r="G939" s="278"/>
      <c r="H939" s="278"/>
      <c r="I939" s="278"/>
      <c r="J939" s="278"/>
      <c r="K939" s="278"/>
      <c r="L939" s="278"/>
      <c r="M939" s="278"/>
      <c r="N939" s="278"/>
      <c r="O939" s="278"/>
      <c r="P939" s="278"/>
      <c r="Q939" s="278"/>
      <c r="R939" s="278"/>
      <c r="S939" s="279"/>
      <c r="T939" s="278"/>
      <c r="U939" s="279"/>
      <c r="V939" s="278"/>
      <c r="W939" s="278"/>
    </row>
    <row r="940" spans="1:23" ht="15.75" customHeight="1">
      <c r="A940" s="280"/>
      <c r="B940" s="278"/>
      <c r="C940" s="278"/>
      <c r="D940" s="278"/>
      <c r="E940" s="278"/>
      <c r="F940" s="278"/>
      <c r="G940" s="278"/>
      <c r="H940" s="278"/>
      <c r="I940" s="278"/>
      <c r="J940" s="278"/>
      <c r="K940" s="278"/>
      <c r="L940" s="278"/>
      <c r="M940" s="278"/>
      <c r="N940" s="278"/>
      <c r="O940" s="278"/>
      <c r="P940" s="278"/>
      <c r="Q940" s="278"/>
      <c r="R940" s="278"/>
      <c r="S940" s="279"/>
      <c r="T940" s="278"/>
      <c r="U940" s="279"/>
      <c r="V940" s="278"/>
      <c r="W940" s="278"/>
    </row>
    <row r="941" spans="1:23" ht="15.75" customHeight="1">
      <c r="A941" s="280"/>
      <c r="B941" s="278"/>
      <c r="C941" s="278"/>
      <c r="D941" s="278"/>
      <c r="E941" s="278"/>
      <c r="F941" s="278"/>
      <c r="G941" s="278"/>
      <c r="H941" s="278"/>
      <c r="I941" s="278"/>
      <c r="J941" s="278"/>
      <c r="K941" s="278"/>
      <c r="L941" s="278"/>
      <c r="M941" s="278"/>
      <c r="N941" s="278"/>
      <c r="O941" s="278"/>
      <c r="P941" s="278"/>
      <c r="Q941" s="278"/>
      <c r="R941" s="278"/>
      <c r="S941" s="279"/>
      <c r="T941" s="278"/>
      <c r="U941" s="279"/>
      <c r="V941" s="278"/>
      <c r="W941" s="278"/>
    </row>
    <row r="942" spans="1:23" ht="15.75" customHeight="1">
      <c r="A942" s="280"/>
      <c r="B942" s="278"/>
      <c r="C942" s="278"/>
      <c r="D942" s="278"/>
      <c r="E942" s="278"/>
      <c r="F942" s="278"/>
      <c r="G942" s="278"/>
      <c r="H942" s="278"/>
      <c r="I942" s="278"/>
      <c r="J942" s="278"/>
      <c r="K942" s="278"/>
      <c r="L942" s="278"/>
      <c r="M942" s="278"/>
      <c r="N942" s="278"/>
      <c r="O942" s="278"/>
      <c r="P942" s="278"/>
      <c r="Q942" s="278"/>
      <c r="R942" s="278"/>
      <c r="S942" s="279"/>
      <c r="T942" s="278"/>
      <c r="U942" s="279"/>
      <c r="V942" s="278"/>
      <c r="W942" s="278"/>
    </row>
    <row r="943" spans="1:23" ht="15.75" customHeight="1">
      <c r="A943" s="280"/>
      <c r="B943" s="278"/>
      <c r="C943" s="278"/>
      <c r="D943" s="278"/>
      <c r="E943" s="278"/>
      <c r="F943" s="278"/>
      <c r="G943" s="278"/>
      <c r="H943" s="278"/>
      <c r="I943" s="278"/>
      <c r="J943" s="278"/>
      <c r="K943" s="278"/>
      <c r="L943" s="278"/>
      <c r="M943" s="278"/>
      <c r="N943" s="278"/>
      <c r="O943" s="278"/>
      <c r="P943" s="278"/>
      <c r="Q943" s="278"/>
      <c r="R943" s="278"/>
      <c r="S943" s="279"/>
      <c r="T943" s="278"/>
      <c r="U943" s="279"/>
      <c r="V943" s="278"/>
      <c r="W943" s="278"/>
    </row>
    <row r="944" spans="1:23" ht="15.75" customHeight="1">
      <c r="A944" s="280"/>
      <c r="B944" s="278"/>
      <c r="C944" s="278"/>
      <c r="D944" s="278"/>
      <c r="E944" s="278"/>
      <c r="F944" s="278"/>
      <c r="G944" s="278"/>
      <c r="H944" s="278"/>
      <c r="I944" s="278"/>
      <c r="J944" s="278"/>
      <c r="K944" s="278"/>
      <c r="L944" s="278"/>
      <c r="M944" s="278"/>
      <c r="N944" s="278"/>
      <c r="O944" s="278"/>
      <c r="P944" s="278"/>
      <c r="Q944" s="278"/>
      <c r="R944" s="278"/>
      <c r="S944" s="279"/>
      <c r="T944" s="278"/>
      <c r="U944" s="279"/>
      <c r="V944" s="278"/>
      <c r="W944" s="278"/>
    </row>
    <row r="945" spans="1:23" ht="15.75" customHeight="1">
      <c r="A945" s="280"/>
      <c r="B945" s="278"/>
      <c r="C945" s="278"/>
      <c r="D945" s="278"/>
      <c r="E945" s="278"/>
      <c r="F945" s="278"/>
      <c r="G945" s="278"/>
      <c r="H945" s="278"/>
      <c r="I945" s="278"/>
      <c r="J945" s="278"/>
      <c r="K945" s="278"/>
      <c r="L945" s="278"/>
      <c r="M945" s="278"/>
      <c r="N945" s="278"/>
      <c r="O945" s="278"/>
      <c r="P945" s="278"/>
      <c r="Q945" s="278"/>
      <c r="R945" s="278"/>
      <c r="S945" s="279"/>
      <c r="T945" s="278"/>
      <c r="U945" s="279"/>
      <c r="V945" s="278"/>
      <c r="W945" s="278"/>
    </row>
    <row r="946" spans="1:23" ht="15.75" customHeight="1">
      <c r="A946" s="280"/>
      <c r="B946" s="278"/>
      <c r="C946" s="278"/>
      <c r="D946" s="278"/>
      <c r="E946" s="278"/>
      <c r="F946" s="278"/>
      <c r="G946" s="278"/>
      <c r="H946" s="278"/>
      <c r="I946" s="278"/>
      <c r="J946" s="278"/>
      <c r="K946" s="278"/>
      <c r="L946" s="278"/>
      <c r="M946" s="278"/>
      <c r="N946" s="278"/>
      <c r="O946" s="278"/>
      <c r="P946" s="278"/>
      <c r="Q946" s="278"/>
      <c r="R946" s="278"/>
      <c r="S946" s="279"/>
      <c r="T946" s="278"/>
      <c r="U946" s="279"/>
      <c r="V946" s="278"/>
      <c r="W946" s="278"/>
    </row>
    <row r="947" spans="1:23" ht="15.75" customHeight="1">
      <c r="A947" s="280"/>
      <c r="B947" s="278"/>
      <c r="C947" s="278"/>
      <c r="D947" s="278"/>
      <c r="E947" s="278"/>
      <c r="F947" s="278"/>
      <c r="G947" s="278"/>
      <c r="H947" s="278"/>
      <c r="I947" s="278"/>
      <c r="J947" s="278"/>
      <c r="K947" s="278"/>
      <c r="L947" s="278"/>
      <c r="M947" s="278"/>
      <c r="N947" s="278"/>
      <c r="O947" s="278"/>
      <c r="P947" s="278"/>
      <c r="Q947" s="278"/>
      <c r="R947" s="278"/>
      <c r="S947" s="279"/>
      <c r="T947" s="278"/>
      <c r="U947" s="279"/>
      <c r="V947" s="278"/>
      <c r="W947" s="278"/>
    </row>
    <row r="948" spans="1:23" ht="15.75" customHeight="1">
      <c r="A948" s="280"/>
      <c r="B948" s="278"/>
      <c r="C948" s="278"/>
      <c r="D948" s="278"/>
      <c r="E948" s="278"/>
      <c r="F948" s="278"/>
      <c r="G948" s="278"/>
      <c r="H948" s="278"/>
      <c r="I948" s="278"/>
      <c r="J948" s="278"/>
      <c r="K948" s="278"/>
      <c r="L948" s="278"/>
      <c r="M948" s="278"/>
      <c r="N948" s="278"/>
      <c r="O948" s="278"/>
      <c r="P948" s="278"/>
      <c r="Q948" s="278"/>
      <c r="R948" s="278"/>
      <c r="S948" s="279"/>
      <c r="T948" s="278"/>
      <c r="U948" s="279"/>
      <c r="V948" s="278"/>
      <c r="W948" s="278"/>
    </row>
    <row r="949" spans="1:23" ht="15.75" customHeight="1">
      <c r="A949" s="280"/>
      <c r="B949" s="278"/>
      <c r="C949" s="278"/>
      <c r="D949" s="278"/>
      <c r="E949" s="278"/>
      <c r="F949" s="278"/>
      <c r="G949" s="278"/>
      <c r="H949" s="278"/>
      <c r="I949" s="278"/>
      <c r="J949" s="278"/>
      <c r="K949" s="278"/>
      <c r="L949" s="278"/>
      <c r="M949" s="278"/>
      <c r="N949" s="278"/>
      <c r="O949" s="278"/>
      <c r="P949" s="278"/>
      <c r="Q949" s="278"/>
      <c r="R949" s="278"/>
      <c r="S949" s="279"/>
      <c r="T949" s="278"/>
      <c r="U949" s="279"/>
      <c r="V949" s="278"/>
      <c r="W949" s="278"/>
    </row>
    <row r="950" spans="1:23" ht="15.75" customHeight="1">
      <c r="A950" s="280"/>
      <c r="B950" s="278"/>
      <c r="C950" s="278"/>
      <c r="D950" s="278"/>
      <c r="E950" s="278"/>
      <c r="F950" s="278"/>
      <c r="G950" s="278"/>
      <c r="H950" s="278"/>
      <c r="I950" s="278"/>
      <c r="J950" s="278"/>
      <c r="K950" s="278"/>
      <c r="L950" s="278"/>
      <c r="M950" s="278"/>
      <c r="N950" s="278"/>
      <c r="O950" s="278"/>
      <c r="P950" s="278"/>
      <c r="Q950" s="278"/>
      <c r="R950" s="278"/>
      <c r="S950" s="279"/>
      <c r="T950" s="278"/>
      <c r="U950" s="279"/>
      <c r="V950" s="278"/>
      <c r="W950" s="278"/>
    </row>
    <row r="951" spans="1:23" ht="15.75" customHeight="1">
      <c r="A951" s="280"/>
      <c r="B951" s="278"/>
      <c r="C951" s="278"/>
      <c r="D951" s="278"/>
      <c r="E951" s="278"/>
      <c r="F951" s="278"/>
      <c r="G951" s="278"/>
      <c r="H951" s="278"/>
      <c r="I951" s="278"/>
      <c r="J951" s="278"/>
      <c r="K951" s="278"/>
      <c r="L951" s="278"/>
      <c r="M951" s="278"/>
      <c r="N951" s="278"/>
      <c r="O951" s="278"/>
      <c r="P951" s="278"/>
      <c r="Q951" s="278"/>
      <c r="R951" s="278"/>
      <c r="S951" s="279"/>
      <c r="T951" s="278"/>
      <c r="U951" s="279"/>
      <c r="V951" s="278"/>
      <c r="W951" s="278"/>
    </row>
    <row r="952" spans="1:23" ht="15.75" customHeight="1">
      <c r="A952" s="280"/>
      <c r="B952" s="278"/>
      <c r="C952" s="278"/>
      <c r="D952" s="278"/>
      <c r="E952" s="278"/>
      <c r="F952" s="278"/>
      <c r="G952" s="278"/>
      <c r="H952" s="278"/>
      <c r="I952" s="278"/>
      <c r="J952" s="278"/>
      <c r="K952" s="278"/>
      <c r="L952" s="278"/>
      <c r="M952" s="278"/>
      <c r="N952" s="278"/>
      <c r="O952" s="278"/>
      <c r="P952" s="278"/>
      <c r="Q952" s="278"/>
      <c r="R952" s="278"/>
      <c r="S952" s="279"/>
      <c r="T952" s="278"/>
      <c r="U952" s="279"/>
      <c r="V952" s="278"/>
      <c r="W952" s="278"/>
    </row>
    <row r="953" spans="1:23" ht="15.75" customHeight="1">
      <c r="A953" s="280"/>
      <c r="B953" s="278"/>
      <c r="C953" s="278"/>
      <c r="D953" s="278"/>
      <c r="E953" s="278"/>
      <c r="F953" s="278"/>
      <c r="G953" s="278"/>
      <c r="H953" s="278"/>
      <c r="I953" s="278"/>
      <c r="J953" s="278"/>
      <c r="K953" s="278"/>
      <c r="L953" s="278"/>
      <c r="M953" s="278"/>
      <c r="N953" s="278"/>
      <c r="O953" s="278"/>
      <c r="P953" s="278"/>
      <c r="Q953" s="278"/>
      <c r="R953" s="278"/>
      <c r="S953" s="279"/>
      <c r="T953" s="278"/>
      <c r="U953" s="279"/>
      <c r="V953" s="278"/>
      <c r="W953" s="278"/>
    </row>
    <row r="954" spans="1:23" ht="15.75" customHeight="1">
      <c r="A954" s="280"/>
      <c r="B954" s="278"/>
      <c r="C954" s="278"/>
      <c r="D954" s="278"/>
      <c r="E954" s="278"/>
      <c r="F954" s="278"/>
      <c r="G954" s="278"/>
      <c r="H954" s="278"/>
      <c r="I954" s="278"/>
      <c r="J954" s="278"/>
      <c r="K954" s="278"/>
      <c r="L954" s="278"/>
      <c r="M954" s="278"/>
      <c r="N954" s="278"/>
      <c r="O954" s="278"/>
      <c r="P954" s="278"/>
      <c r="Q954" s="278"/>
      <c r="R954" s="278"/>
      <c r="S954" s="279"/>
      <c r="T954" s="278"/>
      <c r="U954" s="279"/>
      <c r="V954" s="278"/>
      <c r="W954" s="278"/>
    </row>
    <row r="955" spans="1:23" ht="15.75" customHeight="1">
      <c r="A955" s="280"/>
      <c r="B955" s="278"/>
      <c r="C955" s="278"/>
      <c r="D955" s="278"/>
      <c r="E955" s="278"/>
      <c r="F955" s="278"/>
      <c r="G955" s="278"/>
      <c r="H955" s="278"/>
      <c r="I955" s="278"/>
      <c r="J955" s="278"/>
      <c r="K955" s="278"/>
      <c r="L955" s="278"/>
      <c r="M955" s="278"/>
      <c r="N955" s="278"/>
      <c r="O955" s="278"/>
      <c r="P955" s="278"/>
      <c r="Q955" s="278"/>
      <c r="R955" s="278"/>
      <c r="S955" s="279"/>
      <c r="T955" s="278"/>
      <c r="U955" s="279"/>
      <c r="V955" s="278"/>
      <c r="W955" s="278"/>
    </row>
    <row r="956" spans="1:23" ht="15.75" customHeight="1">
      <c r="A956" s="280"/>
      <c r="B956" s="278"/>
      <c r="C956" s="278"/>
      <c r="D956" s="278"/>
      <c r="E956" s="278"/>
      <c r="F956" s="278"/>
      <c r="G956" s="278"/>
      <c r="H956" s="278"/>
      <c r="I956" s="278"/>
      <c r="J956" s="278"/>
      <c r="K956" s="278"/>
      <c r="L956" s="278"/>
      <c r="M956" s="278"/>
      <c r="N956" s="278"/>
      <c r="O956" s="278"/>
      <c r="P956" s="278"/>
      <c r="Q956" s="278"/>
      <c r="R956" s="278"/>
      <c r="S956" s="279"/>
      <c r="T956" s="278"/>
      <c r="U956" s="279"/>
      <c r="V956" s="278"/>
      <c r="W956" s="278"/>
    </row>
    <row r="957" spans="1:23" ht="15.75" customHeight="1">
      <c r="A957" s="280"/>
      <c r="B957" s="278"/>
      <c r="C957" s="278"/>
      <c r="D957" s="278"/>
      <c r="E957" s="278"/>
      <c r="F957" s="278"/>
      <c r="G957" s="278"/>
      <c r="H957" s="278"/>
      <c r="I957" s="278"/>
      <c r="J957" s="278"/>
      <c r="K957" s="278"/>
      <c r="L957" s="278"/>
      <c r="M957" s="278"/>
      <c r="N957" s="278"/>
      <c r="O957" s="278"/>
      <c r="P957" s="278"/>
      <c r="Q957" s="278"/>
      <c r="R957" s="278"/>
      <c r="S957" s="279"/>
      <c r="T957" s="278"/>
      <c r="U957" s="279"/>
      <c r="V957" s="278"/>
      <c r="W957" s="278"/>
    </row>
    <row r="958" spans="1:23" ht="15.75" customHeight="1">
      <c r="A958" s="280"/>
      <c r="B958" s="278"/>
      <c r="C958" s="278"/>
      <c r="D958" s="278"/>
      <c r="E958" s="278"/>
      <c r="F958" s="278"/>
      <c r="G958" s="278"/>
      <c r="H958" s="278"/>
      <c r="I958" s="278"/>
      <c r="J958" s="278"/>
      <c r="K958" s="278"/>
      <c r="L958" s="278"/>
      <c r="M958" s="278"/>
      <c r="N958" s="278"/>
      <c r="O958" s="278"/>
      <c r="P958" s="278"/>
      <c r="Q958" s="278"/>
      <c r="R958" s="278"/>
      <c r="S958" s="279"/>
      <c r="T958" s="278"/>
      <c r="U958" s="279"/>
      <c r="V958" s="278"/>
      <c r="W958" s="278"/>
    </row>
    <row r="959" spans="1:23" ht="15.75" customHeight="1">
      <c r="A959" s="280"/>
      <c r="B959" s="278"/>
      <c r="C959" s="278"/>
      <c r="D959" s="278"/>
      <c r="E959" s="278"/>
      <c r="F959" s="278"/>
      <c r="G959" s="278"/>
      <c r="H959" s="278"/>
      <c r="I959" s="278"/>
      <c r="J959" s="278"/>
      <c r="K959" s="278"/>
      <c r="L959" s="278"/>
      <c r="M959" s="278"/>
      <c r="N959" s="278"/>
      <c r="O959" s="278"/>
      <c r="P959" s="278"/>
      <c r="Q959" s="278"/>
      <c r="R959" s="278"/>
      <c r="S959" s="279"/>
      <c r="T959" s="278"/>
      <c r="U959" s="279"/>
      <c r="V959" s="278"/>
      <c r="W959" s="278"/>
    </row>
    <row r="960" spans="1:23" ht="15.75" customHeight="1">
      <c r="A960" s="280"/>
      <c r="B960" s="278"/>
      <c r="C960" s="278"/>
      <c r="D960" s="278"/>
      <c r="E960" s="278"/>
      <c r="F960" s="278"/>
      <c r="G960" s="278"/>
      <c r="H960" s="278"/>
      <c r="I960" s="278"/>
      <c r="J960" s="278"/>
      <c r="K960" s="278"/>
      <c r="L960" s="278"/>
      <c r="M960" s="278"/>
      <c r="N960" s="278"/>
      <c r="O960" s="278"/>
      <c r="P960" s="278"/>
      <c r="Q960" s="278"/>
      <c r="R960" s="278"/>
      <c r="S960" s="279"/>
      <c r="T960" s="278"/>
      <c r="U960" s="279"/>
      <c r="V960" s="278"/>
      <c r="W960" s="278"/>
    </row>
    <row r="961" spans="1:23" ht="15.75" customHeight="1">
      <c r="A961" s="280"/>
      <c r="B961" s="278"/>
      <c r="C961" s="278"/>
      <c r="D961" s="278"/>
      <c r="E961" s="278"/>
      <c r="F961" s="278"/>
      <c r="G961" s="278"/>
      <c r="H961" s="278"/>
      <c r="I961" s="278"/>
      <c r="J961" s="278"/>
      <c r="K961" s="278"/>
      <c r="L961" s="278"/>
      <c r="M961" s="278"/>
      <c r="N961" s="278"/>
      <c r="O961" s="278"/>
      <c r="P961" s="278"/>
      <c r="Q961" s="278"/>
      <c r="R961" s="278"/>
      <c r="S961" s="279"/>
      <c r="T961" s="278"/>
      <c r="U961" s="279"/>
      <c r="V961" s="278"/>
      <c r="W961" s="278"/>
    </row>
    <row r="962" spans="1:23" ht="15.75" customHeight="1">
      <c r="A962" s="280"/>
      <c r="B962" s="278"/>
      <c r="C962" s="278"/>
      <c r="D962" s="278"/>
      <c r="E962" s="278"/>
      <c r="F962" s="278"/>
      <c r="G962" s="278"/>
      <c r="H962" s="278"/>
      <c r="I962" s="278"/>
      <c r="J962" s="278"/>
      <c r="K962" s="278"/>
      <c r="L962" s="278"/>
      <c r="M962" s="278"/>
      <c r="N962" s="278"/>
      <c r="O962" s="278"/>
      <c r="P962" s="278"/>
      <c r="Q962" s="278"/>
      <c r="R962" s="278"/>
      <c r="S962" s="279"/>
      <c r="T962" s="278"/>
      <c r="U962" s="279"/>
      <c r="V962" s="278"/>
      <c r="W962" s="278"/>
    </row>
    <row r="963" spans="1:23" ht="15.75" customHeight="1">
      <c r="A963" s="280"/>
      <c r="B963" s="278"/>
      <c r="C963" s="278"/>
      <c r="D963" s="278"/>
      <c r="E963" s="278"/>
      <c r="F963" s="278"/>
      <c r="G963" s="278"/>
      <c r="H963" s="278"/>
      <c r="I963" s="278"/>
      <c r="J963" s="278"/>
      <c r="K963" s="278"/>
      <c r="L963" s="278"/>
      <c r="M963" s="278"/>
      <c r="N963" s="278"/>
      <c r="O963" s="278"/>
      <c r="P963" s="278"/>
      <c r="Q963" s="278"/>
      <c r="R963" s="278"/>
      <c r="S963" s="279"/>
      <c r="T963" s="278"/>
      <c r="U963" s="279"/>
      <c r="V963" s="278"/>
      <c r="W963" s="278"/>
    </row>
    <row r="964" spans="1:23" ht="15.75" customHeight="1">
      <c r="A964" s="280"/>
      <c r="B964" s="278"/>
      <c r="C964" s="278"/>
      <c r="D964" s="278"/>
      <c r="E964" s="278"/>
      <c r="F964" s="278"/>
      <c r="G964" s="278"/>
      <c r="H964" s="278"/>
      <c r="I964" s="278"/>
      <c r="J964" s="278"/>
      <c r="K964" s="278"/>
      <c r="L964" s="278"/>
      <c r="M964" s="278"/>
      <c r="N964" s="278"/>
      <c r="O964" s="278"/>
      <c r="P964" s="278"/>
      <c r="Q964" s="278"/>
      <c r="R964" s="278"/>
      <c r="S964" s="279"/>
      <c r="T964" s="278"/>
      <c r="U964" s="279"/>
      <c r="V964" s="278"/>
      <c r="W964" s="278"/>
    </row>
    <row r="965" spans="1:23" ht="15.75" customHeight="1">
      <c r="A965" s="280"/>
      <c r="B965" s="278"/>
      <c r="C965" s="278"/>
      <c r="D965" s="278"/>
      <c r="E965" s="278"/>
      <c r="F965" s="278"/>
      <c r="G965" s="278"/>
      <c r="H965" s="278"/>
      <c r="I965" s="278"/>
      <c r="J965" s="278"/>
      <c r="K965" s="278"/>
      <c r="L965" s="278"/>
      <c r="M965" s="278"/>
      <c r="N965" s="278"/>
      <c r="O965" s="278"/>
      <c r="P965" s="278"/>
      <c r="Q965" s="278"/>
      <c r="R965" s="278"/>
      <c r="S965" s="279"/>
      <c r="T965" s="278"/>
      <c r="U965" s="279"/>
      <c r="V965" s="278"/>
      <c r="W965" s="278"/>
    </row>
    <row r="966" spans="1:23" ht="15.75" customHeight="1">
      <c r="A966" s="280"/>
      <c r="B966" s="278"/>
      <c r="C966" s="278"/>
      <c r="D966" s="278"/>
      <c r="E966" s="278"/>
      <c r="F966" s="278"/>
      <c r="G966" s="278"/>
      <c r="H966" s="278"/>
      <c r="I966" s="278"/>
      <c r="J966" s="278"/>
      <c r="K966" s="278"/>
      <c r="L966" s="278"/>
      <c r="M966" s="278"/>
      <c r="N966" s="278"/>
      <c r="O966" s="278"/>
      <c r="P966" s="278"/>
      <c r="Q966" s="278"/>
      <c r="R966" s="278"/>
      <c r="S966" s="279"/>
      <c r="T966" s="278"/>
      <c r="U966" s="279"/>
      <c r="V966" s="278"/>
      <c r="W966" s="278"/>
    </row>
    <row r="967" spans="1:23" ht="15.75" customHeight="1">
      <c r="A967" s="280"/>
      <c r="B967" s="278"/>
      <c r="C967" s="278"/>
      <c r="D967" s="278"/>
      <c r="E967" s="278"/>
      <c r="F967" s="278"/>
      <c r="G967" s="278"/>
      <c r="H967" s="278"/>
      <c r="I967" s="278"/>
      <c r="J967" s="278"/>
      <c r="K967" s="278"/>
      <c r="L967" s="278"/>
      <c r="M967" s="278"/>
      <c r="N967" s="278"/>
      <c r="O967" s="278"/>
      <c r="P967" s="278"/>
      <c r="Q967" s="278"/>
      <c r="R967" s="278"/>
      <c r="S967" s="279"/>
      <c r="T967" s="278"/>
      <c r="U967" s="279"/>
      <c r="V967" s="278"/>
      <c r="W967" s="278"/>
    </row>
    <row r="968" spans="1:23" ht="15.75" customHeight="1">
      <c r="A968" s="280"/>
      <c r="B968" s="278"/>
      <c r="C968" s="278"/>
      <c r="D968" s="278"/>
      <c r="E968" s="278"/>
      <c r="F968" s="278"/>
      <c r="G968" s="278"/>
      <c r="H968" s="278"/>
      <c r="I968" s="278"/>
      <c r="J968" s="278"/>
      <c r="K968" s="278"/>
      <c r="L968" s="278"/>
      <c r="M968" s="278"/>
      <c r="N968" s="278"/>
      <c r="O968" s="278"/>
      <c r="P968" s="278"/>
      <c r="Q968" s="278"/>
      <c r="R968" s="278"/>
      <c r="S968" s="279"/>
      <c r="T968" s="278"/>
      <c r="U968" s="279"/>
      <c r="V968" s="278"/>
      <c r="W968" s="278"/>
    </row>
    <row r="969" spans="1:23" ht="15.75" customHeight="1">
      <c r="A969" s="280"/>
      <c r="B969" s="278"/>
      <c r="C969" s="278"/>
      <c r="D969" s="278"/>
      <c r="E969" s="278"/>
      <c r="F969" s="278"/>
      <c r="G969" s="278"/>
      <c r="H969" s="278"/>
      <c r="I969" s="278"/>
      <c r="J969" s="278"/>
      <c r="K969" s="278"/>
      <c r="L969" s="278"/>
      <c r="M969" s="278"/>
      <c r="N969" s="278"/>
      <c r="O969" s="278"/>
      <c r="P969" s="278"/>
      <c r="Q969" s="278"/>
      <c r="R969" s="278"/>
      <c r="S969" s="279"/>
      <c r="T969" s="278"/>
      <c r="U969" s="279"/>
      <c r="V969" s="278"/>
      <c r="W969" s="278"/>
    </row>
    <row r="970" spans="1:23" ht="15.75" customHeight="1">
      <c r="A970" s="280"/>
      <c r="B970" s="278"/>
      <c r="C970" s="278"/>
      <c r="D970" s="278"/>
      <c r="E970" s="278"/>
      <c r="F970" s="278"/>
      <c r="G970" s="278"/>
      <c r="H970" s="278"/>
      <c r="I970" s="278"/>
      <c r="J970" s="278"/>
      <c r="K970" s="278"/>
      <c r="L970" s="278"/>
      <c r="M970" s="278"/>
      <c r="N970" s="278"/>
      <c r="O970" s="278"/>
      <c r="P970" s="278"/>
      <c r="Q970" s="278"/>
      <c r="R970" s="278"/>
      <c r="S970" s="279"/>
      <c r="T970" s="278"/>
      <c r="U970" s="279"/>
      <c r="V970" s="278"/>
      <c r="W970" s="278"/>
    </row>
    <row r="971" spans="1:23" ht="15.75" customHeight="1">
      <c r="A971" s="280"/>
      <c r="B971" s="278"/>
      <c r="C971" s="278"/>
      <c r="D971" s="278"/>
      <c r="E971" s="278"/>
      <c r="F971" s="278"/>
      <c r="G971" s="278"/>
      <c r="H971" s="278"/>
      <c r="I971" s="278"/>
      <c r="J971" s="278"/>
      <c r="K971" s="278"/>
      <c r="L971" s="278"/>
      <c r="M971" s="278"/>
      <c r="N971" s="278"/>
      <c r="O971" s="278"/>
      <c r="P971" s="278"/>
      <c r="Q971" s="278"/>
      <c r="R971" s="278"/>
      <c r="S971" s="279"/>
      <c r="T971" s="278"/>
      <c r="U971" s="279"/>
      <c r="V971" s="278"/>
      <c r="W971" s="278"/>
    </row>
    <row r="972" spans="1:23" ht="15.75" customHeight="1">
      <c r="A972" s="280"/>
      <c r="B972" s="278"/>
      <c r="C972" s="278"/>
      <c r="D972" s="278"/>
      <c r="E972" s="278"/>
      <c r="F972" s="278"/>
      <c r="G972" s="278"/>
      <c r="H972" s="278"/>
      <c r="I972" s="278"/>
      <c r="J972" s="278"/>
      <c r="K972" s="278"/>
      <c r="L972" s="278"/>
      <c r="M972" s="278"/>
      <c r="N972" s="278"/>
      <c r="O972" s="278"/>
      <c r="P972" s="278"/>
      <c r="Q972" s="278"/>
      <c r="R972" s="278"/>
      <c r="S972" s="279"/>
      <c r="T972" s="278"/>
      <c r="U972" s="279"/>
      <c r="V972" s="278"/>
      <c r="W972" s="278"/>
    </row>
    <row r="973" spans="1:23" ht="15.75" customHeight="1">
      <c r="A973" s="280"/>
      <c r="B973" s="278"/>
      <c r="C973" s="278"/>
      <c r="D973" s="278"/>
      <c r="E973" s="278"/>
      <c r="F973" s="278"/>
      <c r="G973" s="278"/>
      <c r="H973" s="278"/>
      <c r="I973" s="278"/>
      <c r="J973" s="278"/>
      <c r="K973" s="278"/>
      <c r="L973" s="278"/>
      <c r="M973" s="278"/>
      <c r="N973" s="278"/>
      <c r="O973" s="278"/>
      <c r="P973" s="278"/>
      <c r="Q973" s="278"/>
      <c r="R973" s="278"/>
      <c r="S973" s="279"/>
      <c r="T973" s="278"/>
      <c r="U973" s="279"/>
      <c r="V973" s="278"/>
      <c r="W973" s="278"/>
    </row>
    <row r="974" spans="1:23" ht="15.75" customHeight="1">
      <c r="A974" s="280"/>
      <c r="B974" s="278"/>
      <c r="C974" s="278"/>
      <c r="D974" s="278"/>
      <c r="E974" s="278"/>
      <c r="F974" s="278"/>
      <c r="G974" s="278"/>
      <c r="H974" s="278"/>
      <c r="I974" s="278"/>
      <c r="J974" s="278"/>
      <c r="K974" s="278"/>
      <c r="L974" s="278"/>
      <c r="M974" s="278"/>
      <c r="N974" s="278"/>
      <c r="O974" s="278"/>
      <c r="P974" s="278"/>
      <c r="Q974" s="278"/>
      <c r="R974" s="278"/>
      <c r="S974" s="279"/>
      <c r="T974" s="278"/>
      <c r="U974" s="279"/>
      <c r="V974" s="278"/>
      <c r="W974" s="278"/>
    </row>
    <row r="975" spans="1:23" ht="15.75" customHeight="1">
      <c r="A975" s="280"/>
      <c r="B975" s="278"/>
      <c r="C975" s="278"/>
      <c r="D975" s="278"/>
      <c r="E975" s="278"/>
      <c r="F975" s="278"/>
      <c r="G975" s="278"/>
      <c r="H975" s="278"/>
      <c r="I975" s="278"/>
      <c r="J975" s="278"/>
      <c r="K975" s="278"/>
      <c r="L975" s="278"/>
      <c r="M975" s="278"/>
      <c r="N975" s="278"/>
      <c r="O975" s="278"/>
      <c r="P975" s="278"/>
      <c r="Q975" s="278"/>
      <c r="R975" s="278"/>
      <c r="S975" s="279"/>
      <c r="T975" s="278"/>
      <c r="U975" s="279"/>
      <c r="V975" s="278"/>
      <c r="W975" s="278"/>
    </row>
    <row r="976" spans="1:23" ht="15.75" customHeight="1">
      <c r="A976" s="280"/>
      <c r="B976" s="278"/>
      <c r="C976" s="278"/>
      <c r="D976" s="278"/>
      <c r="E976" s="278"/>
      <c r="F976" s="278"/>
      <c r="G976" s="278"/>
      <c r="H976" s="278"/>
      <c r="I976" s="278"/>
      <c r="J976" s="278"/>
      <c r="K976" s="278"/>
      <c r="L976" s="278"/>
      <c r="M976" s="278"/>
      <c r="N976" s="278"/>
      <c r="O976" s="278"/>
      <c r="P976" s="278"/>
      <c r="Q976" s="278"/>
      <c r="R976" s="278"/>
      <c r="S976" s="279"/>
      <c r="T976" s="278"/>
      <c r="U976" s="279"/>
      <c r="V976" s="278"/>
      <c r="W976" s="278"/>
    </row>
    <row r="977" spans="1:23" ht="15.75" customHeight="1">
      <c r="A977" s="280"/>
      <c r="B977" s="278"/>
      <c r="C977" s="278"/>
      <c r="D977" s="278"/>
      <c r="E977" s="278"/>
      <c r="F977" s="278"/>
      <c r="G977" s="278"/>
      <c r="H977" s="278"/>
      <c r="I977" s="278"/>
      <c r="J977" s="278"/>
      <c r="K977" s="278"/>
      <c r="L977" s="278"/>
      <c r="M977" s="278"/>
      <c r="N977" s="278"/>
      <c r="O977" s="278"/>
      <c r="P977" s="278"/>
      <c r="Q977" s="278"/>
      <c r="R977" s="278"/>
      <c r="S977" s="279"/>
      <c r="T977" s="278"/>
      <c r="U977" s="279"/>
      <c r="V977" s="278"/>
      <c r="W977" s="278"/>
    </row>
    <row r="978" spans="1:23" ht="15.75" customHeight="1">
      <c r="A978" s="280"/>
      <c r="B978" s="278"/>
      <c r="C978" s="278"/>
      <c r="D978" s="278"/>
      <c r="E978" s="278"/>
      <c r="F978" s="278"/>
      <c r="G978" s="278"/>
      <c r="H978" s="278"/>
      <c r="I978" s="278"/>
      <c r="J978" s="278"/>
      <c r="K978" s="278"/>
      <c r="L978" s="278"/>
      <c r="M978" s="278"/>
      <c r="N978" s="278"/>
      <c r="O978" s="278"/>
      <c r="P978" s="278"/>
      <c r="Q978" s="278"/>
      <c r="R978" s="278"/>
      <c r="S978" s="279"/>
      <c r="T978" s="278"/>
      <c r="U978" s="279"/>
      <c r="V978" s="278"/>
      <c r="W978" s="278"/>
    </row>
    <row r="979" spans="1:23" ht="15.75" customHeight="1">
      <c r="A979" s="280"/>
      <c r="B979" s="278"/>
      <c r="C979" s="278"/>
      <c r="D979" s="278"/>
      <c r="E979" s="278"/>
      <c r="F979" s="278"/>
      <c r="G979" s="278"/>
      <c r="H979" s="278"/>
      <c r="I979" s="278"/>
      <c r="J979" s="278"/>
      <c r="K979" s="278"/>
      <c r="L979" s="278"/>
      <c r="M979" s="278"/>
      <c r="N979" s="278"/>
      <c r="O979" s="278"/>
      <c r="P979" s="278"/>
      <c r="Q979" s="278"/>
      <c r="R979" s="278"/>
      <c r="S979" s="279"/>
      <c r="T979" s="278"/>
      <c r="U979" s="279"/>
      <c r="V979" s="278"/>
      <c r="W979" s="278"/>
    </row>
    <row r="980" spans="1:23" ht="15.75" customHeight="1">
      <c r="A980" s="280"/>
      <c r="B980" s="278"/>
      <c r="C980" s="278"/>
      <c r="D980" s="278"/>
      <c r="E980" s="278"/>
      <c r="F980" s="278"/>
      <c r="G980" s="278"/>
      <c r="H980" s="278"/>
      <c r="I980" s="278"/>
      <c r="J980" s="278"/>
      <c r="K980" s="278"/>
      <c r="L980" s="278"/>
      <c r="M980" s="278"/>
      <c r="N980" s="278"/>
      <c r="O980" s="278"/>
      <c r="P980" s="278"/>
      <c r="Q980" s="278"/>
      <c r="R980" s="278"/>
      <c r="S980" s="279"/>
      <c r="T980" s="278"/>
      <c r="U980" s="279"/>
      <c r="V980" s="278"/>
      <c r="W980" s="278"/>
    </row>
    <row r="981" spans="1:23" ht="15.75" customHeight="1">
      <c r="A981" s="280"/>
      <c r="B981" s="278"/>
      <c r="C981" s="278"/>
      <c r="D981" s="278"/>
      <c r="E981" s="278"/>
      <c r="F981" s="278"/>
      <c r="G981" s="278"/>
      <c r="H981" s="278"/>
      <c r="I981" s="278"/>
      <c r="J981" s="278"/>
      <c r="K981" s="278"/>
      <c r="L981" s="278"/>
      <c r="M981" s="278"/>
      <c r="N981" s="278"/>
      <c r="O981" s="278"/>
      <c r="P981" s="278"/>
      <c r="Q981" s="278"/>
      <c r="R981" s="278"/>
      <c r="S981" s="279"/>
      <c r="T981" s="278"/>
      <c r="U981" s="279"/>
      <c r="V981" s="278"/>
      <c r="W981" s="278"/>
    </row>
    <row r="982" spans="1:23" ht="15.75" customHeight="1">
      <c r="A982" s="280"/>
      <c r="B982" s="278"/>
      <c r="C982" s="278"/>
      <c r="D982" s="278"/>
      <c r="E982" s="278"/>
      <c r="F982" s="278"/>
      <c r="G982" s="278"/>
      <c r="H982" s="278"/>
      <c r="I982" s="278"/>
      <c r="J982" s="278"/>
      <c r="K982" s="278"/>
      <c r="L982" s="278"/>
      <c r="M982" s="278"/>
      <c r="N982" s="278"/>
      <c r="O982" s="278"/>
      <c r="P982" s="278"/>
      <c r="Q982" s="278"/>
      <c r="R982" s="278"/>
      <c r="S982" s="279"/>
      <c r="T982" s="278"/>
      <c r="U982" s="279"/>
      <c r="V982" s="278"/>
      <c r="W982" s="278"/>
    </row>
    <row r="983" spans="1:23" ht="15.75" customHeight="1">
      <c r="A983" s="280"/>
      <c r="B983" s="278"/>
      <c r="C983" s="278"/>
      <c r="D983" s="278"/>
      <c r="E983" s="278"/>
      <c r="F983" s="278"/>
      <c r="G983" s="278"/>
      <c r="H983" s="278"/>
      <c r="I983" s="278"/>
      <c r="J983" s="278"/>
      <c r="K983" s="278"/>
      <c r="L983" s="278"/>
      <c r="M983" s="278"/>
      <c r="N983" s="278"/>
      <c r="O983" s="278"/>
      <c r="P983" s="278"/>
      <c r="Q983" s="278"/>
      <c r="R983" s="278"/>
      <c r="S983" s="279"/>
      <c r="T983" s="278"/>
      <c r="U983" s="279"/>
      <c r="V983" s="278"/>
      <c r="W983" s="278"/>
    </row>
    <row r="984" spans="1:23" ht="15.75" customHeight="1">
      <c r="A984" s="280"/>
      <c r="B984" s="278"/>
      <c r="C984" s="278"/>
      <c r="D984" s="278"/>
      <c r="E984" s="278"/>
      <c r="F984" s="278"/>
      <c r="G984" s="278"/>
      <c r="H984" s="278"/>
      <c r="I984" s="278"/>
      <c r="J984" s="278"/>
      <c r="K984" s="278"/>
      <c r="L984" s="278"/>
      <c r="M984" s="278"/>
      <c r="N984" s="278"/>
      <c r="O984" s="278"/>
      <c r="P984" s="278"/>
      <c r="Q984" s="278"/>
      <c r="R984" s="278"/>
      <c r="S984" s="279"/>
      <c r="T984" s="278"/>
      <c r="U984" s="279"/>
      <c r="V984" s="278"/>
      <c r="W984" s="278"/>
    </row>
    <row r="985" spans="1:23" ht="15.75" customHeight="1">
      <c r="A985" s="280"/>
      <c r="B985" s="278"/>
      <c r="C985" s="278"/>
      <c r="D985" s="278"/>
      <c r="E985" s="278"/>
      <c r="F985" s="278"/>
      <c r="G985" s="278"/>
      <c r="H985" s="278"/>
      <c r="I985" s="278"/>
      <c r="J985" s="278"/>
      <c r="K985" s="278"/>
      <c r="L985" s="278"/>
      <c r="M985" s="278"/>
      <c r="N985" s="278"/>
      <c r="O985" s="278"/>
      <c r="P985" s="278"/>
      <c r="Q985" s="278"/>
      <c r="R985" s="278"/>
      <c r="S985" s="279"/>
      <c r="T985" s="278"/>
      <c r="U985" s="279"/>
      <c r="V985" s="278"/>
      <c r="W985" s="278"/>
    </row>
    <row r="986" spans="1:23" ht="15.75" customHeight="1">
      <c r="A986" s="280"/>
      <c r="B986" s="278"/>
      <c r="C986" s="278"/>
      <c r="D986" s="278"/>
      <c r="E986" s="278"/>
      <c r="F986" s="278"/>
      <c r="G986" s="278"/>
      <c r="H986" s="278"/>
      <c r="I986" s="278"/>
      <c r="J986" s="278"/>
      <c r="K986" s="278"/>
      <c r="L986" s="278"/>
      <c r="M986" s="278"/>
      <c r="N986" s="278"/>
      <c r="O986" s="278"/>
      <c r="P986" s="278"/>
      <c r="Q986" s="278"/>
      <c r="R986" s="278"/>
      <c r="S986" s="279"/>
      <c r="T986" s="278"/>
      <c r="U986" s="279"/>
      <c r="V986" s="278"/>
      <c r="W986" s="278"/>
    </row>
    <row r="987" spans="1:23" ht="15.75" customHeight="1">
      <c r="A987" s="280"/>
      <c r="B987" s="278"/>
      <c r="C987" s="278"/>
      <c r="D987" s="278"/>
      <c r="E987" s="278"/>
      <c r="F987" s="278"/>
      <c r="G987" s="278"/>
      <c r="H987" s="278"/>
      <c r="I987" s="278"/>
      <c r="J987" s="278"/>
      <c r="K987" s="278"/>
      <c r="L987" s="278"/>
      <c r="M987" s="278"/>
      <c r="N987" s="278"/>
      <c r="O987" s="278"/>
      <c r="P987" s="278"/>
      <c r="Q987" s="278"/>
      <c r="R987" s="278"/>
      <c r="S987" s="279"/>
      <c r="T987" s="278"/>
      <c r="U987" s="279"/>
      <c r="V987" s="278"/>
      <c r="W987" s="278"/>
    </row>
    <row r="988" spans="1:23" ht="15.75" customHeight="1">
      <c r="A988" s="280"/>
      <c r="B988" s="278"/>
      <c r="C988" s="278"/>
      <c r="D988" s="278"/>
      <c r="E988" s="278"/>
      <c r="F988" s="278"/>
      <c r="G988" s="278"/>
      <c r="H988" s="278"/>
      <c r="I988" s="278"/>
      <c r="J988" s="278"/>
      <c r="K988" s="278"/>
      <c r="L988" s="278"/>
      <c r="M988" s="278"/>
      <c r="N988" s="278"/>
      <c r="O988" s="278"/>
      <c r="P988" s="278"/>
      <c r="Q988" s="278"/>
      <c r="R988" s="278"/>
      <c r="S988" s="279"/>
      <c r="T988" s="278"/>
      <c r="U988" s="279"/>
      <c r="V988" s="278"/>
      <c r="W988" s="278"/>
    </row>
    <row r="989" spans="1:23" ht="15.75" customHeight="1">
      <c r="A989" s="280"/>
      <c r="B989" s="278"/>
      <c r="C989" s="278"/>
      <c r="D989" s="278"/>
      <c r="E989" s="278"/>
      <c r="F989" s="278"/>
      <c r="G989" s="278"/>
      <c r="H989" s="278"/>
      <c r="I989" s="278"/>
      <c r="J989" s="278"/>
      <c r="K989" s="278"/>
      <c r="L989" s="278"/>
      <c r="M989" s="278"/>
      <c r="N989" s="278"/>
      <c r="O989" s="278"/>
      <c r="P989" s="278"/>
      <c r="Q989" s="278"/>
      <c r="R989" s="278"/>
      <c r="S989" s="279"/>
      <c r="T989" s="278"/>
      <c r="U989" s="279"/>
      <c r="V989" s="278"/>
      <c r="W989" s="278"/>
    </row>
    <row r="990" spans="1:23" ht="15.75" customHeight="1">
      <c r="A990" s="280"/>
      <c r="B990" s="278"/>
      <c r="C990" s="278"/>
      <c r="D990" s="278"/>
      <c r="E990" s="278"/>
      <c r="F990" s="278"/>
      <c r="G990" s="278"/>
      <c r="H990" s="278"/>
      <c r="I990" s="278"/>
      <c r="J990" s="278"/>
      <c r="K990" s="278"/>
      <c r="L990" s="278"/>
      <c r="M990" s="278"/>
      <c r="N990" s="278"/>
      <c r="O990" s="278"/>
      <c r="P990" s="278"/>
      <c r="Q990" s="278"/>
      <c r="R990" s="278"/>
      <c r="S990" s="279"/>
      <c r="T990" s="278"/>
      <c r="U990" s="279"/>
      <c r="V990" s="278"/>
      <c r="W990" s="278"/>
    </row>
    <row r="991" spans="1:23" ht="15.75" customHeight="1">
      <c r="A991" s="280"/>
      <c r="B991" s="278"/>
      <c r="C991" s="278"/>
      <c r="D991" s="278"/>
      <c r="E991" s="278"/>
      <c r="F991" s="278"/>
      <c r="G991" s="278"/>
      <c r="H991" s="278"/>
      <c r="I991" s="278"/>
      <c r="J991" s="278"/>
      <c r="K991" s="278"/>
      <c r="L991" s="278"/>
      <c r="M991" s="278"/>
      <c r="N991" s="278"/>
      <c r="O991" s="278"/>
      <c r="P991" s="278"/>
      <c r="Q991" s="278"/>
      <c r="R991" s="278"/>
      <c r="S991" s="279"/>
      <c r="T991" s="278"/>
      <c r="U991" s="279"/>
      <c r="V991" s="278"/>
      <c r="W991" s="278"/>
    </row>
    <row r="992" spans="1:23" ht="15.75" customHeight="1">
      <c r="A992" s="280"/>
      <c r="B992" s="278"/>
      <c r="C992" s="278"/>
      <c r="D992" s="278"/>
      <c r="E992" s="278"/>
      <c r="F992" s="278"/>
      <c r="G992" s="278"/>
      <c r="H992" s="278"/>
      <c r="I992" s="278"/>
      <c r="J992" s="278"/>
      <c r="K992" s="278"/>
      <c r="L992" s="278"/>
      <c r="M992" s="278"/>
      <c r="N992" s="278"/>
      <c r="O992" s="278"/>
      <c r="P992" s="278"/>
      <c r="Q992" s="278"/>
      <c r="R992" s="278"/>
      <c r="S992" s="279"/>
      <c r="T992" s="278"/>
      <c r="U992" s="279"/>
      <c r="V992" s="278"/>
      <c r="W992" s="278"/>
    </row>
    <row r="993" spans="1:23" ht="15.75" customHeight="1">
      <c r="A993" s="280"/>
      <c r="B993" s="278"/>
      <c r="C993" s="278"/>
      <c r="D993" s="278"/>
      <c r="E993" s="278"/>
      <c r="F993" s="278"/>
      <c r="G993" s="278"/>
      <c r="H993" s="278"/>
      <c r="I993" s="278"/>
      <c r="J993" s="278"/>
      <c r="K993" s="278"/>
      <c r="L993" s="278"/>
      <c r="M993" s="278"/>
      <c r="N993" s="278"/>
      <c r="O993" s="278"/>
      <c r="P993" s="278"/>
      <c r="Q993" s="278"/>
      <c r="R993" s="278"/>
      <c r="S993" s="279"/>
      <c r="T993" s="278"/>
      <c r="U993" s="279"/>
      <c r="V993" s="278"/>
      <c r="W993" s="278"/>
    </row>
    <row r="994" spans="1:23" ht="15.75" customHeight="1">
      <c r="A994" s="280"/>
      <c r="B994" s="278"/>
      <c r="C994" s="278"/>
      <c r="D994" s="278"/>
      <c r="E994" s="278"/>
      <c r="F994" s="278"/>
      <c r="G994" s="278"/>
      <c r="H994" s="278"/>
      <c r="I994" s="278"/>
      <c r="J994" s="278"/>
      <c r="K994" s="278"/>
      <c r="L994" s="278"/>
      <c r="M994" s="278"/>
      <c r="N994" s="278"/>
      <c r="O994" s="278"/>
      <c r="P994" s="278"/>
      <c r="Q994" s="278"/>
      <c r="R994" s="278"/>
      <c r="S994" s="279"/>
      <c r="T994" s="278"/>
      <c r="U994" s="279"/>
      <c r="V994" s="278"/>
      <c r="W994" s="278"/>
    </row>
    <row r="995" spans="1:23" ht="15.75" customHeight="1">
      <c r="A995" s="280"/>
      <c r="B995" s="278"/>
      <c r="C995" s="278"/>
      <c r="D995" s="278"/>
      <c r="E995" s="278"/>
      <c r="F995" s="278"/>
      <c r="G995" s="278"/>
      <c r="H995" s="278"/>
      <c r="I995" s="278"/>
      <c r="J995" s="278"/>
      <c r="K995" s="278"/>
      <c r="L995" s="278"/>
      <c r="M995" s="278"/>
      <c r="N995" s="278"/>
      <c r="O995" s="278"/>
      <c r="P995" s="278"/>
      <c r="Q995" s="278"/>
      <c r="R995" s="278"/>
      <c r="S995" s="279"/>
      <c r="T995" s="278"/>
      <c r="U995" s="279"/>
      <c r="V995" s="278"/>
      <c r="W995" s="278"/>
    </row>
    <row r="996" spans="1:23" ht="15.75" customHeight="1">
      <c r="A996" s="280"/>
      <c r="B996" s="278"/>
      <c r="C996" s="278"/>
      <c r="D996" s="278"/>
      <c r="E996" s="278"/>
      <c r="F996" s="278"/>
      <c r="G996" s="278"/>
      <c r="H996" s="278"/>
      <c r="I996" s="278"/>
      <c r="J996" s="278"/>
      <c r="K996" s="278"/>
      <c r="L996" s="278"/>
      <c r="M996" s="278"/>
      <c r="N996" s="278"/>
      <c r="O996" s="278"/>
      <c r="P996" s="278"/>
      <c r="Q996" s="278"/>
      <c r="R996" s="278"/>
      <c r="S996" s="279"/>
      <c r="T996" s="278"/>
      <c r="U996" s="279"/>
      <c r="V996" s="278"/>
      <c r="W996" s="278"/>
    </row>
    <row r="997" spans="1:23" ht="15.75" customHeight="1">
      <c r="A997" s="280"/>
      <c r="B997" s="278"/>
      <c r="C997" s="278"/>
      <c r="D997" s="278"/>
      <c r="E997" s="278"/>
      <c r="F997" s="278"/>
      <c r="G997" s="278"/>
      <c r="H997" s="278"/>
      <c r="I997" s="278"/>
      <c r="J997" s="278"/>
      <c r="K997" s="278"/>
      <c r="L997" s="278"/>
      <c r="M997" s="278"/>
      <c r="N997" s="278"/>
      <c r="O997" s="278"/>
      <c r="P997" s="278"/>
      <c r="Q997" s="278"/>
      <c r="R997" s="278"/>
      <c r="S997" s="279"/>
      <c r="T997" s="278"/>
      <c r="U997" s="279"/>
      <c r="V997" s="278"/>
      <c r="W997" s="278"/>
    </row>
    <row r="998" spans="1:23" ht="15.75" customHeight="1">
      <c r="A998" s="280"/>
      <c r="B998" s="278"/>
      <c r="C998" s="278"/>
      <c r="D998" s="278"/>
      <c r="E998" s="278"/>
      <c r="F998" s="278"/>
      <c r="G998" s="278"/>
      <c r="H998" s="278"/>
      <c r="I998" s="278"/>
      <c r="J998" s="278"/>
      <c r="K998" s="278"/>
      <c r="L998" s="278"/>
      <c r="M998" s="278"/>
      <c r="N998" s="278"/>
      <c r="O998" s="278"/>
      <c r="P998" s="278"/>
      <c r="Q998" s="278"/>
      <c r="R998" s="278"/>
      <c r="S998" s="279"/>
      <c r="T998" s="278"/>
      <c r="U998" s="279"/>
      <c r="V998" s="278"/>
      <c r="W998" s="278"/>
    </row>
    <row r="999" spans="1:23" ht="15.75" customHeight="1">
      <c r="A999" s="280"/>
      <c r="B999" s="278"/>
      <c r="C999" s="278"/>
      <c r="D999" s="278"/>
      <c r="E999" s="278"/>
      <c r="F999" s="278"/>
      <c r="G999" s="278"/>
      <c r="H999" s="278"/>
      <c r="I999" s="278"/>
      <c r="J999" s="278"/>
      <c r="K999" s="278"/>
      <c r="L999" s="278"/>
      <c r="M999" s="278"/>
      <c r="N999" s="278"/>
      <c r="O999" s="278"/>
      <c r="P999" s="278"/>
      <c r="Q999" s="278"/>
      <c r="R999" s="278"/>
      <c r="S999" s="279"/>
      <c r="T999" s="278"/>
      <c r="U999" s="279"/>
      <c r="V999" s="278"/>
      <c r="W999" s="278"/>
    </row>
    <row r="1000" spans="1:23" ht="15.75" customHeight="1">
      <c r="A1000" s="280"/>
      <c r="B1000" s="278"/>
      <c r="C1000" s="278"/>
      <c r="D1000" s="278"/>
      <c r="E1000" s="278"/>
      <c r="F1000" s="278"/>
      <c r="G1000" s="278"/>
      <c r="H1000" s="278"/>
      <c r="I1000" s="278"/>
      <c r="J1000" s="278"/>
      <c r="K1000" s="278"/>
      <c r="L1000" s="278"/>
      <c r="M1000" s="278"/>
      <c r="N1000" s="278"/>
      <c r="O1000" s="278"/>
      <c r="P1000" s="278"/>
      <c r="Q1000" s="278"/>
      <c r="R1000" s="278"/>
      <c r="S1000" s="279"/>
      <c r="T1000" s="278"/>
      <c r="U1000" s="279"/>
      <c r="V1000" s="278"/>
      <c r="W1000" s="278"/>
    </row>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4D7DF-65FF-4A52-A037-E70C829322B0}">
  <sheetPr>
    <tabColor theme="0" tint="-0.14999847407452621"/>
  </sheetPr>
  <dimension ref="A1:AV1000"/>
  <sheetViews>
    <sheetView workbookViewId="0">
      <selection activeCell="L4" sqref="L4"/>
    </sheetView>
  </sheetViews>
  <sheetFormatPr defaultColWidth="12.625" defaultRowHeight="15"/>
  <cols>
    <col min="1" max="1" width="15.625" style="277" customWidth="1"/>
    <col min="2" max="9" width="10.125" style="277" customWidth="1"/>
    <col min="10" max="11" width="9.125" style="277" customWidth="1"/>
    <col min="12" max="14" width="8" style="277" customWidth="1"/>
    <col min="15" max="17" width="9.125" style="277" customWidth="1"/>
    <col min="18" max="18" width="8" style="277" customWidth="1"/>
    <col min="19" max="19" width="8.375" style="277" customWidth="1"/>
    <col min="20" max="20" width="10.875" style="277" customWidth="1"/>
    <col min="21" max="21" width="10" style="277" customWidth="1"/>
    <col min="22" max="25" width="8" style="277" customWidth="1"/>
    <col min="26" max="26" width="9.125" style="277" customWidth="1"/>
    <col min="27" max="27" width="9" style="277" customWidth="1"/>
    <col min="28" max="29" width="9.125" style="277" bestFit="1" customWidth="1"/>
    <col min="30" max="30" width="10.375" style="277" customWidth="1"/>
    <col min="31" max="31" width="9.125" style="277" bestFit="1" customWidth="1"/>
    <col min="32" max="32" width="10.125" style="277" customWidth="1"/>
    <col min="33" max="33" width="9.125" style="277" bestFit="1" customWidth="1"/>
    <col min="34" max="48" width="7" style="277" customWidth="1"/>
    <col min="49" max="16384" width="12.625" style="277"/>
  </cols>
  <sheetData>
    <row r="1" spans="1:48">
      <c r="A1" s="280"/>
      <c r="B1" s="278"/>
      <c r="C1" s="278"/>
      <c r="D1" s="278"/>
      <c r="E1" s="278"/>
      <c r="F1" s="278"/>
      <c r="G1" s="278"/>
      <c r="H1" s="278"/>
      <c r="I1" s="278"/>
      <c r="J1" s="278"/>
      <c r="K1" s="278"/>
      <c r="L1" s="278"/>
      <c r="M1" s="278"/>
      <c r="N1" s="278"/>
      <c r="O1" s="278"/>
      <c r="P1" s="278"/>
      <c r="Q1" s="278"/>
      <c r="R1" s="278"/>
      <c r="S1" s="279"/>
      <c r="T1" s="278"/>
      <c r="U1" s="279"/>
      <c r="V1" s="278"/>
      <c r="W1" s="278"/>
    </row>
    <row r="2" spans="1:48">
      <c r="A2" s="280" t="s">
        <v>1062</v>
      </c>
      <c r="B2" s="308">
        <v>12</v>
      </c>
      <c r="C2" s="416" t="s">
        <v>1089</v>
      </c>
      <c r="D2" s="278"/>
      <c r="E2" s="278"/>
      <c r="F2" s="278"/>
      <c r="G2" s="278"/>
      <c r="H2" s="278"/>
      <c r="I2" s="308"/>
      <c r="J2" s="278"/>
      <c r="K2" s="278"/>
      <c r="L2" s="278"/>
      <c r="M2" s="278"/>
      <c r="N2" s="278"/>
      <c r="O2" s="278"/>
      <c r="P2" s="278"/>
      <c r="Q2" s="278"/>
      <c r="R2" s="307" t="s">
        <v>1075</v>
      </c>
      <c r="S2" s="279"/>
      <c r="T2" s="278"/>
      <c r="U2" s="279"/>
      <c r="V2" s="278"/>
      <c r="W2" s="278"/>
    </row>
    <row r="3" spans="1:48">
      <c r="A3" s="280"/>
      <c r="B3" s="301"/>
      <c r="C3" s="278"/>
      <c r="D3" s="278"/>
      <c r="E3" s="278"/>
      <c r="F3" s="278"/>
      <c r="G3" s="305" t="s">
        <v>1032</v>
      </c>
      <c r="H3" s="305"/>
      <c r="I3" s="306"/>
      <c r="J3" s="305"/>
      <c r="K3" s="278"/>
      <c r="L3" s="278"/>
      <c r="M3" s="278"/>
      <c r="N3" s="278"/>
      <c r="O3" s="278"/>
      <c r="P3" s="278"/>
      <c r="Q3" s="278"/>
      <c r="R3" s="305" t="s">
        <v>1033</v>
      </c>
      <c r="S3" s="304"/>
      <c r="T3" s="303" t="s">
        <v>1034</v>
      </c>
      <c r="U3" s="297"/>
      <c r="V3" s="303"/>
      <c r="W3" s="303"/>
    </row>
    <row r="4" spans="1:48">
      <c r="A4" s="301" t="s">
        <v>1035</v>
      </c>
      <c r="B4" s="301">
        <v>1</v>
      </c>
      <c r="C4" s="301">
        <v>1</v>
      </c>
      <c r="D4" s="301">
        <v>1</v>
      </c>
      <c r="E4" s="301">
        <v>1</v>
      </c>
      <c r="F4" s="301">
        <v>20</v>
      </c>
      <c r="G4" s="301">
        <v>20</v>
      </c>
      <c r="H4" s="301">
        <v>60</v>
      </c>
      <c r="I4" s="301">
        <v>60</v>
      </c>
      <c r="J4" s="301">
        <v>2</v>
      </c>
      <c r="K4" s="301">
        <v>2</v>
      </c>
      <c r="L4" s="301">
        <v>2</v>
      </c>
      <c r="M4" s="301">
        <v>2</v>
      </c>
      <c r="N4" s="301">
        <v>10</v>
      </c>
      <c r="O4" s="301">
        <v>10</v>
      </c>
      <c r="P4" s="301">
        <v>61</v>
      </c>
      <c r="Q4" s="301">
        <v>61</v>
      </c>
      <c r="R4" s="301">
        <v>37</v>
      </c>
      <c r="S4" s="301">
        <v>37</v>
      </c>
      <c r="T4" s="302">
        <v>34</v>
      </c>
      <c r="U4" s="302">
        <v>34</v>
      </c>
      <c r="V4" s="301"/>
      <c r="W4" s="301"/>
      <c r="X4" s="301"/>
      <c r="Y4" s="301"/>
      <c r="Z4" s="301"/>
      <c r="AA4" s="301"/>
      <c r="AB4" s="301"/>
      <c r="AC4" s="301"/>
      <c r="AD4" s="301"/>
      <c r="AE4" s="301"/>
      <c r="AF4" s="301"/>
      <c r="AG4" s="301"/>
      <c r="AH4" s="301"/>
      <c r="AI4" s="301"/>
      <c r="AJ4" s="301"/>
      <c r="AK4" s="301"/>
      <c r="AL4" s="301"/>
      <c r="AM4" s="301"/>
      <c r="AN4" s="301"/>
      <c r="AO4" s="301"/>
      <c r="AP4" s="301"/>
      <c r="AQ4" s="301"/>
      <c r="AR4" s="301"/>
      <c r="AS4" s="301"/>
      <c r="AT4" s="301"/>
      <c r="AU4" s="301"/>
      <c r="AV4" s="301"/>
    </row>
    <row r="5" spans="1:48">
      <c r="A5" s="299" t="s">
        <v>1036</v>
      </c>
      <c r="B5" s="299">
        <v>12001</v>
      </c>
      <c r="C5" s="299">
        <v>12001</v>
      </c>
      <c r="D5" s="299">
        <v>12001</v>
      </c>
      <c r="E5" s="299">
        <v>12001</v>
      </c>
      <c r="F5" s="299">
        <v>12020</v>
      </c>
      <c r="G5" s="299">
        <v>12020</v>
      </c>
      <c r="H5" s="299">
        <v>12060</v>
      </c>
      <c r="I5" s="299">
        <v>12060</v>
      </c>
      <c r="J5" s="299">
        <v>12002</v>
      </c>
      <c r="K5" s="299">
        <v>12002</v>
      </c>
      <c r="L5" s="299">
        <v>12002</v>
      </c>
      <c r="M5" s="299">
        <v>12002</v>
      </c>
      <c r="N5" s="299">
        <v>12010</v>
      </c>
      <c r="O5" s="299">
        <v>12010</v>
      </c>
      <c r="P5" s="299">
        <v>12061</v>
      </c>
      <c r="Q5" s="299">
        <v>12061</v>
      </c>
      <c r="R5" s="299">
        <v>12037</v>
      </c>
      <c r="S5" s="299">
        <v>12037</v>
      </c>
      <c r="T5" s="300">
        <v>12034</v>
      </c>
      <c r="U5" s="300">
        <v>12034</v>
      </c>
      <c r="V5" s="299"/>
      <c r="W5" s="299"/>
      <c r="X5" s="299"/>
      <c r="Y5" s="299"/>
      <c r="Z5" s="299"/>
      <c r="AA5" s="299"/>
      <c r="AB5" s="299"/>
      <c r="AC5" s="299"/>
      <c r="AD5" s="299"/>
      <c r="AE5" s="299"/>
      <c r="AF5" s="299"/>
      <c r="AG5" s="299"/>
      <c r="AH5" s="299"/>
      <c r="AI5" s="299"/>
      <c r="AJ5" s="299"/>
      <c r="AK5" s="299"/>
      <c r="AL5" s="299"/>
      <c r="AM5" s="299"/>
      <c r="AN5" s="299"/>
      <c r="AO5" s="299"/>
      <c r="AP5" s="299"/>
      <c r="AQ5" s="299"/>
      <c r="AR5" s="299"/>
      <c r="AS5" s="299"/>
      <c r="AT5" s="299"/>
      <c r="AU5" s="299"/>
      <c r="AV5" s="299"/>
    </row>
    <row r="6" spans="1:48" ht="45" customHeight="1">
      <c r="A6" s="298" t="s">
        <v>1037</v>
      </c>
      <c r="B6" s="297" t="s">
        <v>1038</v>
      </c>
      <c r="C6" s="297" t="s">
        <v>1039</v>
      </c>
      <c r="D6" s="297" t="s">
        <v>1040</v>
      </c>
      <c r="E6" s="297" t="s">
        <v>1041</v>
      </c>
      <c r="F6" s="297" t="s">
        <v>1042</v>
      </c>
      <c r="G6" s="297" t="s">
        <v>1043</v>
      </c>
      <c r="H6" s="297" t="s">
        <v>1044</v>
      </c>
      <c r="I6" s="297" t="s">
        <v>1045</v>
      </c>
      <c r="J6" s="297" t="s">
        <v>1046</v>
      </c>
      <c r="K6" s="297" t="s">
        <v>1047</v>
      </c>
      <c r="L6" s="297" t="s">
        <v>1048</v>
      </c>
      <c r="M6" s="297" t="s">
        <v>1049</v>
      </c>
      <c r="N6" s="297" t="s">
        <v>1050</v>
      </c>
      <c r="O6" s="297" t="s">
        <v>1051</v>
      </c>
      <c r="P6" s="297" t="s">
        <v>1052</v>
      </c>
      <c r="Q6" s="297" t="s">
        <v>1053</v>
      </c>
      <c r="R6" s="297" t="s">
        <v>1054</v>
      </c>
      <c r="S6" s="297" t="s">
        <v>1055</v>
      </c>
      <c r="T6" s="297" t="s">
        <v>1070</v>
      </c>
      <c r="U6" s="297" t="s">
        <v>1071</v>
      </c>
      <c r="V6" s="297" t="s">
        <v>1072</v>
      </c>
      <c r="W6" s="297" t="s">
        <v>1073</v>
      </c>
      <c r="X6" s="297" t="s">
        <v>1072</v>
      </c>
      <c r="Y6" s="297" t="s">
        <v>1073</v>
      </c>
      <c r="Z6" s="295"/>
      <c r="AA6" s="295"/>
      <c r="AB6" s="295"/>
      <c r="AC6" s="295"/>
      <c r="AD6" s="295"/>
      <c r="AE6" s="295"/>
      <c r="AF6" s="295"/>
      <c r="AG6" s="295"/>
      <c r="AH6" s="295"/>
      <c r="AI6" s="295"/>
      <c r="AJ6" s="295"/>
      <c r="AK6" s="295"/>
      <c r="AL6" s="295"/>
      <c r="AM6" s="295"/>
      <c r="AN6" s="295"/>
      <c r="AO6" s="295"/>
      <c r="AP6" s="295"/>
      <c r="AQ6" s="295"/>
      <c r="AR6" s="295"/>
      <c r="AS6" s="295"/>
      <c r="AT6" s="295"/>
      <c r="AU6" s="295"/>
      <c r="AV6" s="295"/>
    </row>
    <row r="7" spans="1:48">
      <c r="A7" s="296">
        <v>0</v>
      </c>
      <c r="B7" s="279">
        <v>1.08</v>
      </c>
      <c r="C7" s="279">
        <v>1.08</v>
      </c>
      <c r="D7" s="278"/>
      <c r="E7" s="278"/>
      <c r="F7" s="278">
        <v>0.65</v>
      </c>
      <c r="G7" s="278">
        <v>0.65</v>
      </c>
      <c r="H7" s="278">
        <v>0.86</v>
      </c>
      <c r="I7" s="278">
        <v>0.86</v>
      </c>
      <c r="J7" s="278">
        <v>2.16</v>
      </c>
      <c r="K7" s="278">
        <v>2.16</v>
      </c>
      <c r="L7" s="279"/>
      <c r="M7" s="279"/>
      <c r="N7" s="279">
        <v>1.3</v>
      </c>
      <c r="O7" s="279">
        <v>1.3</v>
      </c>
      <c r="P7" s="279">
        <v>1.72</v>
      </c>
      <c r="Q7" s="279">
        <v>1.72</v>
      </c>
      <c r="R7" s="279">
        <v>441</v>
      </c>
      <c r="S7" s="279">
        <v>393</v>
      </c>
      <c r="T7" s="279">
        <v>36.75</v>
      </c>
      <c r="U7" s="279">
        <v>32.75</v>
      </c>
      <c r="V7" s="279">
        <v>44.1</v>
      </c>
      <c r="W7" s="279">
        <v>39.299999999999997</v>
      </c>
      <c r="X7" s="279">
        <v>110.25</v>
      </c>
      <c r="Y7" s="279">
        <v>98.25</v>
      </c>
      <c r="Z7" s="295"/>
      <c r="AA7" s="295"/>
      <c r="AB7" s="295"/>
      <c r="AC7" s="295"/>
      <c r="AD7" s="295"/>
      <c r="AE7" s="295"/>
      <c r="AF7" s="295"/>
      <c r="AG7" s="295"/>
      <c r="AH7" s="295"/>
      <c r="AI7" s="295"/>
      <c r="AJ7" s="295"/>
      <c r="AK7" s="295"/>
      <c r="AL7" s="295"/>
      <c r="AM7" s="295"/>
      <c r="AN7" s="295"/>
      <c r="AO7" s="295"/>
      <c r="AP7" s="295"/>
      <c r="AQ7" s="295"/>
      <c r="AR7" s="295"/>
      <c r="AS7" s="295"/>
      <c r="AT7" s="295"/>
      <c r="AU7" s="295"/>
      <c r="AV7" s="295"/>
    </row>
    <row r="8" spans="1:48">
      <c r="A8" s="280">
        <v>1</v>
      </c>
      <c r="B8" s="278">
        <v>1.47</v>
      </c>
      <c r="C8" s="278">
        <v>1.31</v>
      </c>
      <c r="D8" s="278"/>
      <c r="E8" s="278"/>
      <c r="F8" s="278">
        <v>0.88</v>
      </c>
      <c r="G8" s="278">
        <v>0.79</v>
      </c>
      <c r="H8" s="278">
        <v>1.18</v>
      </c>
      <c r="I8" s="278">
        <v>1.05</v>
      </c>
      <c r="J8" s="278">
        <v>2.94</v>
      </c>
      <c r="K8" s="278">
        <v>2.62</v>
      </c>
      <c r="L8" s="279"/>
      <c r="M8" s="279"/>
      <c r="N8" s="279">
        <v>1.76</v>
      </c>
      <c r="O8" s="279">
        <v>1.58</v>
      </c>
      <c r="P8" s="279">
        <v>2.36</v>
      </c>
      <c r="Q8" s="279">
        <v>2.1</v>
      </c>
      <c r="R8" s="279">
        <v>441</v>
      </c>
      <c r="S8" s="279">
        <v>393</v>
      </c>
      <c r="T8" s="279">
        <v>36.75</v>
      </c>
      <c r="U8" s="279">
        <v>32.75</v>
      </c>
      <c r="V8" s="279">
        <v>44.1</v>
      </c>
      <c r="W8" s="279">
        <v>39.299999999999997</v>
      </c>
      <c r="X8" s="279">
        <v>110.25</v>
      </c>
      <c r="Y8" s="279">
        <v>98.25</v>
      </c>
    </row>
    <row r="9" spans="1:48">
      <c r="A9" s="280">
        <v>2</v>
      </c>
      <c r="B9" s="278">
        <v>1.86</v>
      </c>
      <c r="C9" s="278">
        <v>1.54</v>
      </c>
      <c r="D9" s="278"/>
      <c r="E9" s="278"/>
      <c r="F9" s="278">
        <v>1.1200000000000001</v>
      </c>
      <c r="G9" s="278">
        <v>0.92</v>
      </c>
      <c r="H9" s="278">
        <v>1.49</v>
      </c>
      <c r="I9" s="278">
        <v>1.23</v>
      </c>
      <c r="J9" s="278">
        <v>3.72</v>
      </c>
      <c r="K9" s="278">
        <v>3.08</v>
      </c>
      <c r="L9" s="279"/>
      <c r="M9" s="279"/>
      <c r="N9" s="279">
        <v>2.2400000000000002</v>
      </c>
      <c r="O9" s="279">
        <v>1.84</v>
      </c>
      <c r="P9" s="279">
        <v>2.98</v>
      </c>
      <c r="Q9" s="279">
        <v>2.46</v>
      </c>
      <c r="R9" s="279">
        <v>558</v>
      </c>
      <c r="S9" s="279">
        <v>462</v>
      </c>
      <c r="T9" s="279">
        <v>46.5</v>
      </c>
      <c r="U9" s="279">
        <v>38.5</v>
      </c>
      <c r="V9" s="279">
        <v>55.8</v>
      </c>
      <c r="W9" s="279">
        <v>46.199999999999996</v>
      </c>
      <c r="X9" s="279">
        <v>139.5</v>
      </c>
      <c r="Y9" s="279">
        <v>115.5</v>
      </c>
    </row>
    <row r="10" spans="1:48">
      <c r="A10" s="280">
        <v>3</v>
      </c>
      <c r="B10" s="278">
        <v>2.25</v>
      </c>
      <c r="C10" s="278">
        <v>1.77</v>
      </c>
      <c r="D10" s="278"/>
      <c r="E10" s="278"/>
      <c r="F10" s="278">
        <v>1.35</v>
      </c>
      <c r="G10" s="278">
        <v>1.06</v>
      </c>
      <c r="H10" s="278">
        <v>1.8</v>
      </c>
      <c r="I10" s="278">
        <v>1.42</v>
      </c>
      <c r="J10" s="278">
        <v>4.5</v>
      </c>
      <c r="K10" s="278">
        <v>3.54</v>
      </c>
      <c r="L10" s="279"/>
      <c r="M10" s="279"/>
      <c r="N10" s="279">
        <v>2.7</v>
      </c>
      <c r="O10" s="279">
        <v>2.12</v>
      </c>
      <c r="P10" s="279">
        <v>3.6</v>
      </c>
      <c r="Q10" s="279">
        <v>2.84</v>
      </c>
      <c r="R10" s="279">
        <v>675</v>
      </c>
      <c r="S10" s="279">
        <v>531</v>
      </c>
      <c r="T10" s="279">
        <v>56.25</v>
      </c>
      <c r="U10" s="279">
        <v>44.25</v>
      </c>
      <c r="V10" s="279">
        <v>67.5</v>
      </c>
      <c r="W10" s="279">
        <v>53.1</v>
      </c>
      <c r="X10" s="279">
        <v>168.75</v>
      </c>
      <c r="Y10" s="279">
        <v>132.75</v>
      </c>
    </row>
    <row r="11" spans="1:48">
      <c r="A11" s="280">
        <v>4</v>
      </c>
      <c r="B11" s="278">
        <v>2.64</v>
      </c>
      <c r="C11" s="278">
        <v>2</v>
      </c>
      <c r="D11" s="278"/>
      <c r="E11" s="278"/>
      <c r="F11" s="278">
        <v>1.58</v>
      </c>
      <c r="G11" s="278">
        <v>1.2</v>
      </c>
      <c r="H11" s="278">
        <v>2.11</v>
      </c>
      <c r="I11" s="278">
        <v>1.6</v>
      </c>
      <c r="J11" s="278">
        <v>5.28</v>
      </c>
      <c r="K11" s="278">
        <v>4</v>
      </c>
      <c r="L11" s="279"/>
      <c r="M11" s="279"/>
      <c r="N11" s="279">
        <v>3.16</v>
      </c>
      <c r="O11" s="279">
        <v>2.4</v>
      </c>
      <c r="P11" s="279">
        <v>4.22</v>
      </c>
      <c r="Q11" s="279">
        <v>3.2</v>
      </c>
      <c r="R11" s="279">
        <v>792</v>
      </c>
      <c r="S11" s="279">
        <v>600</v>
      </c>
      <c r="T11" s="279">
        <v>66</v>
      </c>
      <c r="U11" s="279">
        <v>50</v>
      </c>
      <c r="V11" s="279">
        <v>79.2</v>
      </c>
      <c r="W11" s="279">
        <v>60</v>
      </c>
      <c r="X11" s="279">
        <v>198</v>
      </c>
      <c r="Y11" s="279">
        <v>150</v>
      </c>
    </row>
    <row r="12" spans="1:48">
      <c r="A12" s="280">
        <v>5</v>
      </c>
      <c r="B12" s="278">
        <v>3.03</v>
      </c>
      <c r="C12" s="278">
        <v>2.2200000000000002</v>
      </c>
      <c r="D12" s="278"/>
      <c r="E12" s="278"/>
      <c r="F12" s="278">
        <v>1.82</v>
      </c>
      <c r="G12" s="278">
        <v>1.33</v>
      </c>
      <c r="H12" s="278">
        <v>2.42</v>
      </c>
      <c r="I12" s="278">
        <v>1.78</v>
      </c>
      <c r="J12" s="278">
        <v>6.06</v>
      </c>
      <c r="K12" s="278">
        <v>4.4400000000000004</v>
      </c>
      <c r="L12" s="279"/>
      <c r="M12" s="279"/>
      <c r="N12" s="279">
        <v>3.64</v>
      </c>
      <c r="O12" s="279">
        <v>2.66</v>
      </c>
      <c r="P12" s="279">
        <v>4.84</v>
      </c>
      <c r="Q12" s="279">
        <v>3.56</v>
      </c>
      <c r="R12" s="279">
        <v>908.99999999999989</v>
      </c>
      <c r="S12" s="279">
        <v>666.00000000000011</v>
      </c>
      <c r="T12" s="279">
        <v>75.75</v>
      </c>
      <c r="U12" s="279">
        <v>55.500000000000007</v>
      </c>
      <c r="V12" s="279">
        <v>90.899999999999991</v>
      </c>
      <c r="W12" s="279">
        <v>66.600000000000009</v>
      </c>
      <c r="X12" s="279">
        <v>227.25</v>
      </c>
      <c r="Y12" s="279">
        <v>166.50000000000003</v>
      </c>
    </row>
    <row r="13" spans="1:48">
      <c r="A13" s="280">
        <v>6</v>
      </c>
      <c r="B13" s="278">
        <v>3.41</v>
      </c>
      <c r="C13" s="278">
        <v>2.4500000000000002</v>
      </c>
      <c r="D13" s="278"/>
      <c r="E13" s="278"/>
      <c r="F13" s="278">
        <v>2.0499999999999998</v>
      </c>
      <c r="G13" s="278">
        <v>1.47</v>
      </c>
      <c r="H13" s="278">
        <v>2.73</v>
      </c>
      <c r="I13" s="278">
        <v>1.96</v>
      </c>
      <c r="J13" s="278">
        <v>6.82</v>
      </c>
      <c r="K13" s="278">
        <v>4.9000000000000004</v>
      </c>
      <c r="L13" s="279"/>
      <c r="M13" s="279"/>
      <c r="N13" s="279">
        <v>4.0999999999999996</v>
      </c>
      <c r="O13" s="279">
        <v>2.94</v>
      </c>
      <c r="P13" s="279">
        <v>5.46</v>
      </c>
      <c r="Q13" s="279">
        <v>3.92</v>
      </c>
      <c r="R13" s="279">
        <v>1023</v>
      </c>
      <c r="S13" s="279">
        <v>735</v>
      </c>
      <c r="T13" s="279">
        <v>85.25</v>
      </c>
      <c r="U13" s="279">
        <v>61.250000000000007</v>
      </c>
      <c r="V13" s="279">
        <v>102.3</v>
      </c>
      <c r="W13" s="279">
        <v>73.5</v>
      </c>
      <c r="X13" s="279">
        <v>255.75</v>
      </c>
      <c r="Y13" s="279">
        <v>183.75000000000003</v>
      </c>
    </row>
    <row r="14" spans="1:48">
      <c r="A14" s="280">
        <v>7</v>
      </c>
      <c r="B14" s="278">
        <v>3.8</v>
      </c>
      <c r="C14" s="278">
        <v>2.68</v>
      </c>
      <c r="D14" s="278"/>
      <c r="E14" s="278"/>
      <c r="F14" s="278">
        <v>2.2799999999999998</v>
      </c>
      <c r="G14" s="278">
        <v>1.61</v>
      </c>
      <c r="H14" s="278">
        <v>3.04</v>
      </c>
      <c r="I14" s="278">
        <v>2.14</v>
      </c>
      <c r="J14" s="278">
        <v>7.6</v>
      </c>
      <c r="K14" s="278">
        <v>5.36</v>
      </c>
      <c r="L14" s="279"/>
      <c r="M14" s="279"/>
      <c r="N14" s="279">
        <v>4.5599999999999996</v>
      </c>
      <c r="O14" s="279">
        <v>3.22</v>
      </c>
      <c r="P14" s="279">
        <v>6.08</v>
      </c>
      <c r="Q14" s="279">
        <v>4.28</v>
      </c>
      <c r="R14" s="279">
        <v>1140</v>
      </c>
      <c r="S14" s="279">
        <v>804</v>
      </c>
      <c r="T14" s="279">
        <v>95</v>
      </c>
      <c r="U14" s="279">
        <v>67</v>
      </c>
      <c r="V14" s="279">
        <v>114</v>
      </c>
      <c r="W14" s="279">
        <v>80.399999999999991</v>
      </c>
      <c r="X14" s="279">
        <v>285</v>
      </c>
      <c r="Y14" s="279">
        <v>201</v>
      </c>
    </row>
    <row r="15" spans="1:48">
      <c r="A15" s="280">
        <v>8</v>
      </c>
      <c r="B15" s="278">
        <v>4.1900000000000004</v>
      </c>
      <c r="C15" s="278">
        <v>2.91</v>
      </c>
      <c r="D15" s="278"/>
      <c r="E15" s="278"/>
      <c r="F15" s="278">
        <v>2.5099999999999998</v>
      </c>
      <c r="G15" s="278">
        <v>1.75</v>
      </c>
      <c r="H15" s="278">
        <v>3.35</v>
      </c>
      <c r="I15" s="278">
        <v>2.33</v>
      </c>
      <c r="J15" s="278">
        <v>8.3800000000000008</v>
      </c>
      <c r="K15" s="278">
        <v>5.82</v>
      </c>
      <c r="L15" s="279"/>
      <c r="M15" s="279"/>
      <c r="N15" s="279">
        <v>5.0199999999999996</v>
      </c>
      <c r="O15" s="279">
        <v>3.5</v>
      </c>
      <c r="P15" s="279">
        <v>6.7</v>
      </c>
      <c r="Q15" s="279">
        <v>4.66</v>
      </c>
      <c r="R15" s="279">
        <v>1257.0000000000002</v>
      </c>
      <c r="S15" s="279">
        <v>873</v>
      </c>
      <c r="T15" s="279">
        <v>104.75000000000001</v>
      </c>
      <c r="U15" s="279">
        <v>72.75</v>
      </c>
      <c r="V15" s="279">
        <v>125.70000000000002</v>
      </c>
      <c r="W15" s="279">
        <v>87.3</v>
      </c>
      <c r="X15" s="279">
        <v>314.25000000000006</v>
      </c>
      <c r="Y15" s="279">
        <v>218.25</v>
      </c>
    </row>
    <row r="16" spans="1:48">
      <c r="A16" s="280">
        <v>9</v>
      </c>
      <c r="B16" s="278">
        <v>4.58</v>
      </c>
      <c r="C16" s="278">
        <v>3.14</v>
      </c>
      <c r="D16" s="278"/>
      <c r="E16" s="278"/>
      <c r="F16" s="278">
        <v>2.75</v>
      </c>
      <c r="G16" s="278">
        <v>1.88</v>
      </c>
      <c r="H16" s="278">
        <v>3.66</v>
      </c>
      <c r="I16" s="278">
        <v>2.5099999999999998</v>
      </c>
      <c r="J16" s="278">
        <v>9.16</v>
      </c>
      <c r="K16" s="278">
        <v>6.28</v>
      </c>
      <c r="L16" s="279"/>
      <c r="M16" s="279"/>
      <c r="N16" s="279">
        <v>5.5</v>
      </c>
      <c r="O16" s="279">
        <v>3.76</v>
      </c>
      <c r="P16" s="279">
        <v>7.32</v>
      </c>
      <c r="Q16" s="279">
        <v>5.0199999999999996</v>
      </c>
      <c r="R16" s="279">
        <v>1374</v>
      </c>
      <c r="S16" s="279">
        <v>942</v>
      </c>
      <c r="T16" s="279">
        <v>114.5</v>
      </c>
      <c r="U16" s="279">
        <v>78.5</v>
      </c>
      <c r="V16" s="279">
        <v>137.4</v>
      </c>
      <c r="W16" s="279">
        <v>94.2</v>
      </c>
      <c r="X16" s="279">
        <v>343.5</v>
      </c>
      <c r="Y16" s="279">
        <v>235.5</v>
      </c>
    </row>
    <row r="17" spans="1:25">
      <c r="A17" s="280">
        <v>10</v>
      </c>
      <c r="B17" s="278">
        <v>4.97</v>
      </c>
      <c r="C17" s="278">
        <v>3.37</v>
      </c>
      <c r="D17" s="278"/>
      <c r="E17" s="278"/>
      <c r="F17" s="278">
        <v>2.98</v>
      </c>
      <c r="G17" s="278">
        <v>2.02</v>
      </c>
      <c r="H17" s="278">
        <v>3.98</v>
      </c>
      <c r="I17" s="278">
        <v>2.7</v>
      </c>
      <c r="J17" s="278">
        <v>9.94</v>
      </c>
      <c r="K17" s="278">
        <v>6.74</v>
      </c>
      <c r="L17" s="279"/>
      <c r="M17" s="279"/>
      <c r="N17" s="279">
        <v>5.96</v>
      </c>
      <c r="O17" s="279">
        <v>4.04</v>
      </c>
      <c r="P17" s="279">
        <v>7.96</v>
      </c>
      <c r="Q17" s="279">
        <v>5.4</v>
      </c>
      <c r="R17" s="279">
        <v>1491</v>
      </c>
      <c r="S17" s="279">
        <v>1011</v>
      </c>
      <c r="T17" s="279">
        <v>124.25</v>
      </c>
      <c r="U17" s="279">
        <v>84.25</v>
      </c>
      <c r="V17" s="279">
        <v>149.1</v>
      </c>
      <c r="W17" s="279">
        <v>101.1</v>
      </c>
      <c r="X17" s="279">
        <v>372.75</v>
      </c>
      <c r="Y17" s="279">
        <v>252.75</v>
      </c>
    </row>
    <row r="18" spans="1:25">
      <c r="A18" s="280">
        <v>11</v>
      </c>
      <c r="B18" s="278">
        <v>5.36</v>
      </c>
      <c r="C18" s="278">
        <v>3.6</v>
      </c>
      <c r="D18" s="278"/>
      <c r="E18" s="278"/>
      <c r="F18" s="278">
        <v>3.22</v>
      </c>
      <c r="G18" s="278">
        <v>2.16</v>
      </c>
      <c r="H18" s="278">
        <v>4.29</v>
      </c>
      <c r="I18" s="278">
        <v>2.88</v>
      </c>
      <c r="J18" s="278">
        <v>10.72</v>
      </c>
      <c r="K18" s="278">
        <v>7.2</v>
      </c>
      <c r="L18" s="279"/>
      <c r="M18" s="279"/>
      <c r="N18" s="279">
        <v>6.44</v>
      </c>
      <c r="O18" s="279">
        <v>4.32</v>
      </c>
      <c r="P18" s="279">
        <v>8.58</v>
      </c>
      <c r="Q18" s="279">
        <v>5.76</v>
      </c>
      <c r="R18" s="279">
        <v>1608</v>
      </c>
      <c r="S18" s="279">
        <v>1080</v>
      </c>
      <c r="T18" s="279">
        <v>134</v>
      </c>
      <c r="U18" s="279">
        <v>90</v>
      </c>
      <c r="V18" s="279">
        <v>160.79999999999998</v>
      </c>
      <c r="W18" s="279">
        <v>108</v>
      </c>
      <c r="X18" s="279">
        <v>402</v>
      </c>
      <c r="Y18" s="279">
        <v>270</v>
      </c>
    </row>
    <row r="19" spans="1:25">
      <c r="A19" s="280">
        <v>12</v>
      </c>
      <c r="B19" s="278">
        <v>5.75</v>
      </c>
      <c r="C19" s="278">
        <v>3.83</v>
      </c>
      <c r="D19" s="278"/>
      <c r="E19" s="278"/>
      <c r="F19" s="278">
        <v>3.45</v>
      </c>
      <c r="G19" s="278">
        <v>2.2999999999999998</v>
      </c>
      <c r="H19" s="278">
        <v>4.5999999999999996</v>
      </c>
      <c r="I19" s="278">
        <v>3.06</v>
      </c>
      <c r="J19" s="278">
        <v>11.5</v>
      </c>
      <c r="K19" s="278">
        <v>7.66</v>
      </c>
      <c r="L19" s="279"/>
      <c r="M19" s="279"/>
      <c r="N19" s="279">
        <v>6.9</v>
      </c>
      <c r="O19" s="279">
        <v>4.5999999999999996</v>
      </c>
      <c r="P19" s="279">
        <v>9.1999999999999993</v>
      </c>
      <c r="Q19" s="279">
        <v>6.12</v>
      </c>
      <c r="R19" s="279">
        <v>1725</v>
      </c>
      <c r="S19" s="279">
        <v>1149</v>
      </c>
      <c r="T19" s="279">
        <v>143.75</v>
      </c>
      <c r="U19" s="279">
        <v>95.75</v>
      </c>
      <c r="V19" s="279">
        <v>172.5</v>
      </c>
      <c r="W19" s="279">
        <v>114.89999999999999</v>
      </c>
      <c r="X19" s="279">
        <v>431.25</v>
      </c>
      <c r="Y19" s="279">
        <v>287.25</v>
      </c>
    </row>
    <row r="20" spans="1:25">
      <c r="A20" s="280">
        <v>13</v>
      </c>
      <c r="B20" s="278">
        <v>6.14</v>
      </c>
      <c r="C20" s="278">
        <v>4.05</v>
      </c>
      <c r="D20" s="278"/>
      <c r="E20" s="278"/>
      <c r="F20" s="278">
        <v>3.68</v>
      </c>
      <c r="G20" s="278">
        <v>2.4300000000000002</v>
      </c>
      <c r="H20" s="278">
        <v>4.91</v>
      </c>
      <c r="I20" s="278">
        <v>3.24</v>
      </c>
      <c r="J20" s="278">
        <v>12.28</v>
      </c>
      <c r="K20" s="278">
        <v>8.1</v>
      </c>
      <c r="L20" s="279"/>
      <c r="M20" s="279"/>
      <c r="N20" s="279">
        <v>7.36</v>
      </c>
      <c r="O20" s="279">
        <v>4.8600000000000003</v>
      </c>
      <c r="P20" s="279">
        <v>9.82</v>
      </c>
      <c r="Q20" s="279">
        <v>6.48</v>
      </c>
      <c r="R20" s="279">
        <v>1842</v>
      </c>
      <c r="S20" s="279">
        <v>1215</v>
      </c>
      <c r="T20" s="279">
        <v>153.5</v>
      </c>
      <c r="U20" s="279">
        <v>101.25</v>
      </c>
      <c r="V20" s="279">
        <v>184.2</v>
      </c>
      <c r="W20" s="279">
        <v>121.5</v>
      </c>
      <c r="X20" s="279">
        <v>460.5</v>
      </c>
      <c r="Y20" s="279">
        <v>303.75</v>
      </c>
    </row>
    <row r="21" spans="1:25" ht="15.75" customHeight="1">
      <c r="A21" s="280">
        <v>14</v>
      </c>
      <c r="B21" s="278">
        <v>6.53</v>
      </c>
      <c r="C21" s="278">
        <v>4.28</v>
      </c>
      <c r="D21" s="278"/>
      <c r="E21" s="278"/>
      <c r="F21" s="278">
        <v>3.92</v>
      </c>
      <c r="G21" s="278">
        <v>2.57</v>
      </c>
      <c r="H21" s="278">
        <v>5.22</v>
      </c>
      <c r="I21" s="278">
        <v>3.42</v>
      </c>
      <c r="J21" s="278">
        <v>13.06</v>
      </c>
      <c r="K21" s="278">
        <v>8.56</v>
      </c>
      <c r="L21" s="279"/>
      <c r="M21" s="279"/>
      <c r="N21" s="279">
        <v>7.84</v>
      </c>
      <c r="O21" s="279">
        <v>5.14</v>
      </c>
      <c r="P21" s="279">
        <v>10.44</v>
      </c>
      <c r="Q21" s="279">
        <v>6.84</v>
      </c>
      <c r="R21" s="279">
        <v>1959</v>
      </c>
      <c r="S21" s="279">
        <v>1284</v>
      </c>
      <c r="T21" s="279">
        <v>163.25</v>
      </c>
      <c r="U21" s="279">
        <v>107</v>
      </c>
      <c r="V21" s="279">
        <v>195.9</v>
      </c>
      <c r="W21" s="279">
        <v>128.4</v>
      </c>
      <c r="X21" s="279">
        <v>489.75</v>
      </c>
      <c r="Y21" s="279">
        <v>321</v>
      </c>
    </row>
    <row r="22" spans="1:25" ht="15.75" customHeight="1">
      <c r="A22" s="280">
        <v>15</v>
      </c>
      <c r="B22" s="278">
        <v>6.92</v>
      </c>
      <c r="C22" s="278">
        <v>4.51</v>
      </c>
      <c r="D22" s="278"/>
      <c r="E22" s="278"/>
      <c r="F22" s="278">
        <v>4.1500000000000004</v>
      </c>
      <c r="G22" s="278">
        <v>2.71</v>
      </c>
      <c r="H22" s="278">
        <v>5.54</v>
      </c>
      <c r="I22" s="278">
        <v>3.61</v>
      </c>
      <c r="J22" s="278">
        <v>13.84</v>
      </c>
      <c r="K22" s="278">
        <v>9.02</v>
      </c>
      <c r="L22" s="279"/>
      <c r="M22" s="279"/>
      <c r="N22" s="279">
        <v>8.3000000000000007</v>
      </c>
      <c r="O22" s="279">
        <v>5.42</v>
      </c>
      <c r="P22" s="279">
        <v>11.08</v>
      </c>
      <c r="Q22" s="279">
        <v>7.22</v>
      </c>
      <c r="R22" s="279">
        <v>2076</v>
      </c>
      <c r="S22" s="279">
        <v>1353</v>
      </c>
      <c r="T22" s="279">
        <v>173</v>
      </c>
      <c r="U22" s="279">
        <v>112.75</v>
      </c>
      <c r="V22" s="279">
        <v>207.6</v>
      </c>
      <c r="W22" s="279">
        <v>135.29999999999998</v>
      </c>
      <c r="X22" s="279">
        <v>519</v>
      </c>
      <c r="Y22" s="279">
        <v>338.25</v>
      </c>
    </row>
    <row r="23" spans="1:25" ht="15.75" customHeight="1">
      <c r="A23" s="280">
        <v>16</v>
      </c>
      <c r="B23" s="278">
        <v>7.3</v>
      </c>
      <c r="C23" s="278">
        <v>4.74</v>
      </c>
      <c r="D23" s="278"/>
      <c r="E23" s="278"/>
      <c r="F23" s="278">
        <v>4.38</v>
      </c>
      <c r="G23" s="278">
        <v>2.84</v>
      </c>
      <c r="H23" s="278">
        <v>5.84</v>
      </c>
      <c r="I23" s="278">
        <v>3.79</v>
      </c>
      <c r="J23" s="278">
        <v>14.6</v>
      </c>
      <c r="K23" s="278">
        <v>9.48</v>
      </c>
      <c r="L23" s="279"/>
      <c r="M23" s="279"/>
      <c r="N23" s="279">
        <v>8.76</v>
      </c>
      <c r="O23" s="279">
        <v>5.68</v>
      </c>
      <c r="P23" s="279">
        <v>11.68</v>
      </c>
      <c r="Q23" s="279">
        <v>7.58</v>
      </c>
      <c r="R23" s="279">
        <v>2190</v>
      </c>
      <c r="S23" s="279">
        <v>1422</v>
      </c>
      <c r="T23" s="279">
        <v>182.5</v>
      </c>
      <c r="U23" s="279">
        <v>118.5</v>
      </c>
      <c r="V23" s="279">
        <v>219</v>
      </c>
      <c r="W23" s="279">
        <v>142.19999999999999</v>
      </c>
      <c r="X23" s="279">
        <v>547.5</v>
      </c>
      <c r="Y23" s="279">
        <v>355.5</v>
      </c>
    </row>
    <row r="24" spans="1:25" ht="15.75" customHeight="1">
      <c r="A24" s="280">
        <v>17</v>
      </c>
      <c r="B24" s="278">
        <v>7.69</v>
      </c>
      <c r="C24" s="278">
        <v>4.97</v>
      </c>
      <c r="D24" s="278"/>
      <c r="E24" s="278"/>
      <c r="F24" s="278">
        <v>4.6100000000000003</v>
      </c>
      <c r="G24" s="278">
        <v>2.98</v>
      </c>
      <c r="H24" s="278">
        <v>6.15</v>
      </c>
      <c r="I24" s="278">
        <v>3.98</v>
      </c>
      <c r="J24" s="278">
        <v>15.38</v>
      </c>
      <c r="K24" s="278">
        <v>9.94</v>
      </c>
      <c r="L24" s="279"/>
      <c r="M24" s="279"/>
      <c r="N24" s="279">
        <v>9.2200000000000006</v>
      </c>
      <c r="O24" s="279">
        <v>5.96</v>
      </c>
      <c r="P24" s="279">
        <v>12.3</v>
      </c>
      <c r="Q24" s="279">
        <v>7.96</v>
      </c>
      <c r="R24" s="279">
        <v>2307</v>
      </c>
      <c r="S24" s="279">
        <v>1491</v>
      </c>
      <c r="T24" s="279">
        <v>192.25</v>
      </c>
      <c r="U24" s="279">
        <v>124.25</v>
      </c>
      <c r="V24" s="279">
        <v>230.7</v>
      </c>
      <c r="W24" s="279">
        <v>149.1</v>
      </c>
      <c r="X24" s="279">
        <v>576.75</v>
      </c>
      <c r="Y24" s="279">
        <v>372.75</v>
      </c>
    </row>
    <row r="25" spans="1:25" ht="15.75" customHeight="1">
      <c r="A25" s="280">
        <v>18</v>
      </c>
      <c r="B25" s="278">
        <v>8.08</v>
      </c>
      <c r="C25" s="278">
        <v>5.2</v>
      </c>
      <c r="D25" s="278"/>
      <c r="E25" s="278"/>
      <c r="F25" s="278">
        <v>4.8499999999999996</v>
      </c>
      <c r="G25" s="278">
        <v>3.12</v>
      </c>
      <c r="H25" s="278">
        <v>6.46</v>
      </c>
      <c r="I25" s="278">
        <v>4.16</v>
      </c>
      <c r="J25" s="278">
        <v>16.16</v>
      </c>
      <c r="K25" s="278">
        <v>10.4</v>
      </c>
      <c r="L25" s="279"/>
      <c r="M25" s="279"/>
      <c r="N25" s="279">
        <v>9.6999999999999993</v>
      </c>
      <c r="O25" s="279">
        <v>6.24</v>
      </c>
      <c r="P25" s="279">
        <v>12.92</v>
      </c>
      <c r="Q25" s="279">
        <v>8.32</v>
      </c>
      <c r="R25" s="279">
        <v>2424</v>
      </c>
      <c r="S25" s="279">
        <v>1560</v>
      </c>
      <c r="T25" s="279">
        <v>202</v>
      </c>
      <c r="U25" s="279">
        <v>130</v>
      </c>
      <c r="V25" s="279">
        <v>242.39999999999998</v>
      </c>
      <c r="W25" s="279">
        <v>156</v>
      </c>
      <c r="X25" s="279">
        <v>606</v>
      </c>
      <c r="Y25" s="279">
        <v>390</v>
      </c>
    </row>
    <row r="26" spans="1:25" ht="15.75" customHeight="1">
      <c r="A26" s="280">
        <v>19</v>
      </c>
      <c r="B26" s="278">
        <v>8.4700000000000006</v>
      </c>
      <c r="C26" s="278">
        <v>5.43</v>
      </c>
      <c r="D26" s="278"/>
      <c r="E26" s="278"/>
      <c r="F26" s="278">
        <v>5.08</v>
      </c>
      <c r="G26" s="278">
        <v>3.26</v>
      </c>
      <c r="H26" s="278">
        <v>6.78</v>
      </c>
      <c r="I26" s="278">
        <v>4.34</v>
      </c>
      <c r="J26" s="278">
        <v>16.940000000000001</v>
      </c>
      <c r="K26" s="278">
        <v>10.86</v>
      </c>
      <c r="L26" s="279"/>
      <c r="M26" s="279"/>
      <c r="N26" s="279">
        <v>10.16</v>
      </c>
      <c r="O26" s="279">
        <v>6.52</v>
      </c>
      <c r="P26" s="279">
        <v>13.56</v>
      </c>
      <c r="Q26" s="279">
        <v>8.68</v>
      </c>
      <c r="R26" s="279">
        <v>2541</v>
      </c>
      <c r="S26" s="279">
        <v>1629</v>
      </c>
      <c r="T26" s="279">
        <v>211.75000000000003</v>
      </c>
      <c r="U26" s="279">
        <v>135.75</v>
      </c>
      <c r="V26" s="279">
        <v>254.10000000000002</v>
      </c>
      <c r="W26" s="279">
        <v>162.9</v>
      </c>
      <c r="X26" s="279">
        <v>635.25000000000011</v>
      </c>
      <c r="Y26" s="279">
        <v>407.25</v>
      </c>
    </row>
    <row r="27" spans="1:25" ht="15.75" customHeight="1">
      <c r="A27" s="280">
        <v>20</v>
      </c>
      <c r="B27" s="278">
        <v>8.86</v>
      </c>
      <c r="C27" s="278">
        <v>5.66</v>
      </c>
      <c r="D27" s="278"/>
      <c r="E27" s="278"/>
      <c r="F27" s="278">
        <v>5.32</v>
      </c>
      <c r="G27" s="278">
        <v>3.4</v>
      </c>
      <c r="H27" s="278">
        <v>7.09</v>
      </c>
      <c r="I27" s="278">
        <v>4.53</v>
      </c>
      <c r="J27" s="278">
        <v>17.72</v>
      </c>
      <c r="K27" s="278">
        <v>11.32</v>
      </c>
      <c r="L27" s="279"/>
      <c r="M27" s="279"/>
      <c r="N27" s="279">
        <v>10.64</v>
      </c>
      <c r="O27" s="279">
        <v>6.8</v>
      </c>
      <c r="P27" s="279">
        <v>14.18</v>
      </c>
      <c r="Q27" s="279">
        <v>9.06</v>
      </c>
      <c r="R27" s="279">
        <v>2658</v>
      </c>
      <c r="S27" s="279">
        <v>1698</v>
      </c>
      <c r="T27" s="279">
        <v>221.5</v>
      </c>
      <c r="U27" s="279">
        <v>141.5</v>
      </c>
      <c r="V27" s="279">
        <v>265.8</v>
      </c>
      <c r="W27" s="279">
        <v>169.79999999999998</v>
      </c>
      <c r="X27" s="279">
        <v>664.5</v>
      </c>
      <c r="Y27" s="279">
        <v>424.5</v>
      </c>
    </row>
    <row r="28" spans="1:25" ht="15.75" customHeight="1">
      <c r="A28" s="280">
        <v>21</v>
      </c>
      <c r="B28" s="278">
        <v>9.25</v>
      </c>
      <c r="C28" s="278">
        <v>5.88</v>
      </c>
      <c r="D28" s="278"/>
      <c r="E28" s="278"/>
      <c r="F28" s="278">
        <v>5.55</v>
      </c>
      <c r="G28" s="278">
        <v>3.53</v>
      </c>
      <c r="H28" s="278">
        <v>7.4</v>
      </c>
      <c r="I28" s="278">
        <v>4.7</v>
      </c>
      <c r="J28" s="278">
        <v>18.5</v>
      </c>
      <c r="K28" s="278">
        <v>11.76</v>
      </c>
      <c r="L28" s="279"/>
      <c r="M28" s="279"/>
      <c r="N28" s="279">
        <v>11.1</v>
      </c>
      <c r="O28" s="279">
        <v>7.06</v>
      </c>
      <c r="P28" s="279">
        <v>14.8</v>
      </c>
      <c r="Q28" s="279">
        <v>9.4</v>
      </c>
      <c r="R28" s="279">
        <v>2775</v>
      </c>
      <c r="S28" s="279">
        <v>1764</v>
      </c>
      <c r="T28" s="279">
        <v>231.25</v>
      </c>
      <c r="U28" s="279">
        <v>147</v>
      </c>
      <c r="V28" s="279">
        <v>277.5</v>
      </c>
      <c r="W28" s="279">
        <v>176.4</v>
      </c>
      <c r="X28" s="279">
        <v>693.75</v>
      </c>
      <c r="Y28" s="279">
        <v>441</v>
      </c>
    </row>
    <row r="29" spans="1:25" ht="15.75" customHeight="1">
      <c r="A29" s="280">
        <v>22</v>
      </c>
      <c r="B29" s="278">
        <v>9.64</v>
      </c>
      <c r="C29" s="278">
        <v>6.11</v>
      </c>
      <c r="D29" s="278"/>
      <c r="E29" s="278"/>
      <c r="F29" s="278">
        <v>5.78</v>
      </c>
      <c r="G29" s="278">
        <v>3.67</v>
      </c>
      <c r="H29" s="278">
        <v>7.71</v>
      </c>
      <c r="I29" s="278">
        <v>4.8899999999999997</v>
      </c>
      <c r="J29" s="278">
        <v>19.28</v>
      </c>
      <c r="K29" s="278">
        <v>12.22</v>
      </c>
      <c r="L29" s="279"/>
      <c r="M29" s="279"/>
      <c r="N29" s="279">
        <v>11.56</v>
      </c>
      <c r="O29" s="279">
        <v>7.34</v>
      </c>
      <c r="P29" s="279">
        <v>15.42</v>
      </c>
      <c r="Q29" s="279">
        <v>9.7799999999999994</v>
      </c>
      <c r="R29" s="279">
        <v>2892</v>
      </c>
      <c r="S29" s="279">
        <v>1833</v>
      </c>
      <c r="T29" s="279">
        <v>241</v>
      </c>
      <c r="U29" s="279">
        <v>152.75</v>
      </c>
      <c r="V29" s="279">
        <v>289.2</v>
      </c>
      <c r="W29" s="279">
        <v>183.29999999999998</v>
      </c>
      <c r="X29" s="279">
        <v>723</v>
      </c>
      <c r="Y29" s="279">
        <v>458.25</v>
      </c>
    </row>
    <row r="30" spans="1:25" ht="15.75" customHeight="1">
      <c r="A30" s="280">
        <v>23</v>
      </c>
      <c r="B30" s="278">
        <v>10.029999999999999</v>
      </c>
      <c r="C30" s="278">
        <v>6.34</v>
      </c>
      <c r="D30" s="278"/>
      <c r="E30" s="278"/>
      <c r="F30" s="278">
        <v>6.02</v>
      </c>
      <c r="G30" s="278">
        <v>3.8</v>
      </c>
      <c r="H30" s="278">
        <v>8.02</v>
      </c>
      <c r="I30" s="278">
        <v>5.07</v>
      </c>
      <c r="J30" s="278">
        <v>20.059999999999999</v>
      </c>
      <c r="K30" s="278">
        <v>12.68</v>
      </c>
      <c r="L30" s="279"/>
      <c r="M30" s="279"/>
      <c r="N30" s="279">
        <v>12.04</v>
      </c>
      <c r="O30" s="279">
        <v>7.6</v>
      </c>
      <c r="P30" s="279">
        <v>16.04</v>
      </c>
      <c r="Q30" s="279">
        <v>10.14</v>
      </c>
      <c r="R30" s="279">
        <v>3009</v>
      </c>
      <c r="S30" s="279">
        <v>1902</v>
      </c>
      <c r="T30" s="279">
        <v>250.74999999999997</v>
      </c>
      <c r="U30" s="279">
        <v>158.5</v>
      </c>
      <c r="V30" s="279">
        <v>300.89999999999998</v>
      </c>
      <c r="W30" s="279">
        <v>190.2</v>
      </c>
      <c r="X30" s="279">
        <v>752.24999999999989</v>
      </c>
      <c r="Y30" s="279">
        <v>475.5</v>
      </c>
    </row>
    <row r="31" spans="1:25" ht="15.75" customHeight="1">
      <c r="A31" s="280">
        <v>24</v>
      </c>
      <c r="B31" s="278">
        <v>10.42</v>
      </c>
      <c r="C31" s="278">
        <v>6.57</v>
      </c>
      <c r="D31" s="278"/>
      <c r="E31" s="278"/>
      <c r="F31" s="278">
        <v>6.25</v>
      </c>
      <c r="G31" s="278">
        <v>3.94</v>
      </c>
      <c r="H31" s="278">
        <v>8.34</v>
      </c>
      <c r="I31" s="278">
        <v>5.26</v>
      </c>
      <c r="J31" s="278">
        <v>20.84</v>
      </c>
      <c r="K31" s="278">
        <v>13.14</v>
      </c>
      <c r="L31" s="279"/>
      <c r="M31" s="279"/>
      <c r="N31" s="279">
        <v>12.5</v>
      </c>
      <c r="O31" s="279">
        <v>7.88</v>
      </c>
      <c r="P31" s="279">
        <v>16.68</v>
      </c>
      <c r="Q31" s="279">
        <v>10.52</v>
      </c>
      <c r="R31" s="279">
        <v>3126</v>
      </c>
      <c r="S31" s="279">
        <v>1971</v>
      </c>
      <c r="T31" s="279">
        <v>260.5</v>
      </c>
      <c r="U31" s="279">
        <v>164.25</v>
      </c>
      <c r="V31" s="279">
        <v>312.59999999999997</v>
      </c>
      <c r="W31" s="279">
        <v>197.1</v>
      </c>
      <c r="X31" s="279">
        <v>781.5</v>
      </c>
      <c r="Y31" s="279">
        <v>492.75</v>
      </c>
    </row>
    <row r="32" spans="1:25" ht="15.75" customHeight="1">
      <c r="A32" s="280">
        <v>25</v>
      </c>
      <c r="B32" s="278">
        <v>10.81</v>
      </c>
      <c r="C32" s="278">
        <v>6.8</v>
      </c>
      <c r="D32" s="278"/>
      <c r="E32" s="278"/>
      <c r="F32" s="278">
        <v>6.49</v>
      </c>
      <c r="G32" s="278">
        <v>4.08</v>
      </c>
      <c r="H32" s="278">
        <v>8.65</v>
      </c>
      <c r="I32" s="278">
        <v>5.44</v>
      </c>
      <c r="J32" s="278">
        <v>21.62</v>
      </c>
      <c r="K32" s="278">
        <v>13.6</v>
      </c>
      <c r="L32" s="279"/>
      <c r="M32" s="279"/>
      <c r="N32" s="279">
        <v>12.98</v>
      </c>
      <c r="O32" s="279">
        <v>8.16</v>
      </c>
      <c r="P32" s="279">
        <v>17.3</v>
      </c>
      <c r="Q32" s="279">
        <v>10.88</v>
      </c>
      <c r="R32" s="279">
        <v>3243</v>
      </c>
      <c r="S32" s="279">
        <v>2040</v>
      </c>
      <c r="T32" s="279">
        <v>270.25</v>
      </c>
      <c r="U32" s="279">
        <v>170</v>
      </c>
      <c r="V32" s="279">
        <v>324.3</v>
      </c>
      <c r="W32" s="279">
        <v>204</v>
      </c>
      <c r="X32" s="279">
        <v>810.75</v>
      </c>
      <c r="Y32" s="279">
        <v>510</v>
      </c>
    </row>
    <row r="33" spans="1:25" ht="15.75" customHeight="1">
      <c r="A33" s="280">
        <v>26</v>
      </c>
      <c r="B33" s="278">
        <v>11.19</v>
      </c>
      <c r="C33" s="278">
        <v>7.03</v>
      </c>
      <c r="D33" s="278"/>
      <c r="E33" s="278"/>
      <c r="F33" s="278">
        <v>6.71</v>
      </c>
      <c r="G33" s="278">
        <v>4.22</v>
      </c>
      <c r="H33" s="278">
        <v>8.9499999999999993</v>
      </c>
      <c r="I33" s="278">
        <v>5.62</v>
      </c>
      <c r="J33" s="278">
        <v>22.38</v>
      </c>
      <c r="K33" s="278">
        <v>14.06</v>
      </c>
      <c r="L33" s="279"/>
      <c r="M33" s="279"/>
      <c r="N33" s="279">
        <v>13.42</v>
      </c>
      <c r="O33" s="279">
        <v>8.44</v>
      </c>
      <c r="P33" s="279">
        <v>17.899999999999999</v>
      </c>
      <c r="Q33" s="279">
        <v>11.24</v>
      </c>
      <c r="R33" s="279">
        <v>3357</v>
      </c>
      <c r="S33" s="279">
        <v>2109</v>
      </c>
      <c r="T33" s="279">
        <v>279.75</v>
      </c>
      <c r="U33" s="279">
        <v>175.75</v>
      </c>
      <c r="V33" s="279">
        <v>335.7</v>
      </c>
      <c r="W33" s="279">
        <v>210.9</v>
      </c>
      <c r="X33" s="279">
        <v>839.25</v>
      </c>
      <c r="Y33" s="279">
        <v>527.25</v>
      </c>
    </row>
    <row r="34" spans="1:25" ht="15.75" customHeight="1">
      <c r="A34" s="280">
        <v>27</v>
      </c>
      <c r="B34" s="278">
        <v>11.58</v>
      </c>
      <c r="C34" s="278">
        <v>7.26</v>
      </c>
      <c r="D34" s="278"/>
      <c r="E34" s="278"/>
      <c r="F34" s="278">
        <v>6.95</v>
      </c>
      <c r="G34" s="278">
        <v>4.3600000000000003</v>
      </c>
      <c r="H34" s="278">
        <v>9.26</v>
      </c>
      <c r="I34" s="278">
        <v>5.81</v>
      </c>
      <c r="J34" s="278">
        <v>23.16</v>
      </c>
      <c r="K34" s="278">
        <v>14.52</v>
      </c>
      <c r="L34" s="279"/>
      <c r="M34" s="279"/>
      <c r="N34" s="279">
        <v>13.9</v>
      </c>
      <c r="O34" s="279">
        <v>8.7200000000000006</v>
      </c>
      <c r="P34" s="279">
        <v>18.52</v>
      </c>
      <c r="Q34" s="279">
        <v>11.62</v>
      </c>
      <c r="R34" s="279">
        <v>3474</v>
      </c>
      <c r="S34" s="279">
        <v>2178</v>
      </c>
      <c r="T34" s="279">
        <v>289.5</v>
      </c>
      <c r="U34" s="279">
        <v>181.5</v>
      </c>
      <c r="V34" s="279">
        <v>347.4</v>
      </c>
      <c r="W34" s="279">
        <v>217.79999999999998</v>
      </c>
      <c r="X34" s="279">
        <v>868.5</v>
      </c>
      <c r="Y34" s="279">
        <v>544.5</v>
      </c>
    </row>
    <row r="35" spans="1:25" ht="15.75" customHeight="1">
      <c r="A35" s="280">
        <v>28</v>
      </c>
      <c r="B35" s="278">
        <v>11.97</v>
      </c>
      <c r="C35" s="278">
        <v>7.49</v>
      </c>
      <c r="D35" s="278"/>
      <c r="E35" s="278"/>
      <c r="F35" s="278">
        <v>7.18</v>
      </c>
      <c r="G35" s="278">
        <v>4.49</v>
      </c>
      <c r="H35" s="278">
        <v>9.58</v>
      </c>
      <c r="I35" s="278">
        <v>5.99</v>
      </c>
      <c r="J35" s="278">
        <v>23.94</v>
      </c>
      <c r="K35" s="278">
        <v>14.98</v>
      </c>
      <c r="L35" s="279"/>
      <c r="M35" s="279"/>
      <c r="N35" s="279">
        <v>14.36</v>
      </c>
      <c r="O35" s="279">
        <v>8.98</v>
      </c>
      <c r="P35" s="279">
        <v>19.16</v>
      </c>
      <c r="Q35" s="279">
        <v>11.98</v>
      </c>
      <c r="R35" s="279">
        <v>3591</v>
      </c>
      <c r="S35" s="279">
        <v>2247</v>
      </c>
      <c r="T35" s="279">
        <v>299.25</v>
      </c>
      <c r="U35" s="279">
        <v>187.25</v>
      </c>
      <c r="V35" s="279">
        <v>359.09999999999997</v>
      </c>
      <c r="W35" s="279">
        <v>224.7</v>
      </c>
      <c r="X35" s="279">
        <v>897.75</v>
      </c>
      <c r="Y35" s="279">
        <v>561.75</v>
      </c>
    </row>
    <row r="36" spans="1:25" ht="15.75" customHeight="1">
      <c r="A36" s="280">
        <v>29</v>
      </c>
      <c r="B36" s="278">
        <v>12.36</v>
      </c>
      <c r="C36" s="278">
        <v>7.71</v>
      </c>
      <c r="D36" s="278"/>
      <c r="E36" s="278"/>
      <c r="F36" s="278">
        <v>7.42</v>
      </c>
      <c r="G36" s="278">
        <v>4.63</v>
      </c>
      <c r="H36" s="278">
        <v>9.89</v>
      </c>
      <c r="I36" s="278">
        <v>6.17</v>
      </c>
      <c r="J36" s="278">
        <v>24.72</v>
      </c>
      <c r="K36" s="278">
        <v>15.42</v>
      </c>
      <c r="L36" s="279"/>
      <c r="M36" s="279"/>
      <c r="N36" s="279">
        <v>14.84</v>
      </c>
      <c r="O36" s="279">
        <v>9.26</v>
      </c>
      <c r="P36" s="279">
        <v>19.78</v>
      </c>
      <c r="Q36" s="279">
        <v>12.34</v>
      </c>
      <c r="R36" s="279">
        <v>3708</v>
      </c>
      <c r="S36" s="279">
        <v>2313</v>
      </c>
      <c r="T36" s="279">
        <v>309</v>
      </c>
      <c r="U36" s="279">
        <v>192.75</v>
      </c>
      <c r="V36" s="279">
        <v>370.8</v>
      </c>
      <c r="W36" s="279">
        <v>231.29999999999998</v>
      </c>
      <c r="X36" s="279">
        <v>927</v>
      </c>
      <c r="Y36" s="279">
        <v>578.25</v>
      </c>
    </row>
    <row r="37" spans="1:25" ht="15.75" customHeight="1">
      <c r="A37" s="280">
        <v>30</v>
      </c>
      <c r="B37" s="278">
        <v>12.75</v>
      </c>
      <c r="C37" s="278">
        <v>7.94</v>
      </c>
      <c r="D37" s="278"/>
      <c r="E37" s="278"/>
      <c r="F37" s="278">
        <v>7.65</v>
      </c>
      <c r="G37" s="278">
        <v>4.76</v>
      </c>
      <c r="H37" s="278">
        <v>10.199999999999999</v>
      </c>
      <c r="I37" s="278">
        <v>6.35</v>
      </c>
      <c r="J37" s="278">
        <v>25.5</v>
      </c>
      <c r="K37" s="278">
        <v>15.88</v>
      </c>
      <c r="L37" s="279"/>
      <c r="M37" s="279"/>
      <c r="N37" s="279">
        <v>15.3</v>
      </c>
      <c r="O37" s="279">
        <v>9.52</v>
      </c>
      <c r="P37" s="279">
        <v>20.399999999999999</v>
      </c>
      <c r="Q37" s="279">
        <v>12.7</v>
      </c>
      <c r="R37" s="279">
        <v>3825</v>
      </c>
      <c r="S37" s="279">
        <v>2382</v>
      </c>
      <c r="T37" s="279">
        <v>318.75</v>
      </c>
      <c r="U37" s="279">
        <v>198.5</v>
      </c>
      <c r="V37" s="279">
        <v>382.5</v>
      </c>
      <c r="W37" s="279">
        <v>238.2</v>
      </c>
      <c r="X37" s="279">
        <v>956.25</v>
      </c>
      <c r="Y37" s="279">
        <v>595.5</v>
      </c>
    </row>
    <row r="38" spans="1:25" ht="15.75" customHeight="1">
      <c r="A38" s="280">
        <v>31</v>
      </c>
      <c r="B38" s="278">
        <v>13.14</v>
      </c>
      <c r="C38" s="278">
        <v>8.17</v>
      </c>
      <c r="D38" s="278"/>
      <c r="E38" s="278"/>
      <c r="F38" s="278">
        <v>7.88</v>
      </c>
      <c r="G38" s="278">
        <v>4.9000000000000004</v>
      </c>
      <c r="H38" s="278">
        <v>10.51</v>
      </c>
      <c r="I38" s="278">
        <v>6.54</v>
      </c>
      <c r="J38" s="278">
        <v>26.28</v>
      </c>
      <c r="K38" s="278">
        <v>16.34</v>
      </c>
      <c r="L38" s="279"/>
      <c r="M38" s="279"/>
      <c r="N38" s="279">
        <v>15.76</v>
      </c>
      <c r="O38" s="279">
        <v>9.8000000000000007</v>
      </c>
      <c r="P38" s="279">
        <v>21.02</v>
      </c>
      <c r="Q38" s="279">
        <v>13.08</v>
      </c>
      <c r="R38" s="279">
        <v>3942</v>
      </c>
      <c r="S38" s="279">
        <v>2451</v>
      </c>
      <c r="T38" s="279">
        <v>328.5</v>
      </c>
      <c r="U38" s="279">
        <v>204.25</v>
      </c>
      <c r="V38" s="279">
        <v>394.2</v>
      </c>
      <c r="W38" s="279">
        <v>245.1</v>
      </c>
      <c r="X38" s="279">
        <v>985.5</v>
      </c>
      <c r="Y38" s="279">
        <v>612.75</v>
      </c>
    </row>
    <row r="39" spans="1:25" ht="15.75" customHeight="1">
      <c r="A39" s="280">
        <v>32</v>
      </c>
      <c r="B39" s="278">
        <v>13.53</v>
      </c>
      <c r="C39" s="278">
        <v>8.4</v>
      </c>
      <c r="D39" s="278"/>
      <c r="E39" s="278"/>
      <c r="F39" s="278">
        <v>8.1199999999999992</v>
      </c>
      <c r="G39" s="278">
        <v>5.04</v>
      </c>
      <c r="H39" s="278">
        <v>10.82</v>
      </c>
      <c r="I39" s="278">
        <v>6.72</v>
      </c>
      <c r="J39" s="278">
        <v>27.06</v>
      </c>
      <c r="K39" s="278">
        <v>16.8</v>
      </c>
      <c r="L39" s="279"/>
      <c r="M39" s="279"/>
      <c r="N39" s="279">
        <v>16.239999999999998</v>
      </c>
      <c r="O39" s="279">
        <v>10.08</v>
      </c>
      <c r="P39" s="279">
        <v>21.64</v>
      </c>
      <c r="Q39" s="279">
        <v>13.44</v>
      </c>
      <c r="R39" s="279">
        <v>4059</v>
      </c>
      <c r="S39" s="279">
        <v>2520</v>
      </c>
      <c r="T39" s="279">
        <v>338.25</v>
      </c>
      <c r="U39" s="279">
        <v>210</v>
      </c>
      <c r="V39" s="279">
        <v>405.9</v>
      </c>
      <c r="W39" s="279">
        <v>252</v>
      </c>
      <c r="X39" s="279">
        <v>1014.75</v>
      </c>
      <c r="Y39" s="279">
        <v>630</v>
      </c>
    </row>
    <row r="40" spans="1:25" ht="15.75" customHeight="1">
      <c r="A40" s="280">
        <v>33</v>
      </c>
      <c r="B40" s="278">
        <v>13.92</v>
      </c>
      <c r="C40" s="278">
        <v>8.6300000000000008</v>
      </c>
      <c r="D40" s="278"/>
      <c r="E40" s="278"/>
      <c r="F40" s="278">
        <v>8.35</v>
      </c>
      <c r="G40" s="278">
        <v>5.18</v>
      </c>
      <c r="H40" s="278">
        <v>11.14</v>
      </c>
      <c r="I40" s="278">
        <v>6.9</v>
      </c>
      <c r="J40" s="278">
        <v>27.84</v>
      </c>
      <c r="K40" s="278">
        <v>17.260000000000002</v>
      </c>
      <c r="L40" s="279"/>
      <c r="M40" s="279"/>
      <c r="N40" s="279">
        <v>16.7</v>
      </c>
      <c r="O40" s="279">
        <v>10.36</v>
      </c>
      <c r="P40" s="279">
        <v>22.28</v>
      </c>
      <c r="Q40" s="279">
        <v>13.8</v>
      </c>
      <c r="R40" s="279">
        <v>4176</v>
      </c>
      <c r="S40" s="279">
        <v>2589.0000000000005</v>
      </c>
      <c r="T40" s="279">
        <v>348</v>
      </c>
      <c r="U40" s="279">
        <v>215.75000000000003</v>
      </c>
      <c r="V40" s="279">
        <v>417.59999999999997</v>
      </c>
      <c r="W40" s="279">
        <v>258.90000000000003</v>
      </c>
      <c r="X40" s="279">
        <v>1044</v>
      </c>
      <c r="Y40" s="279">
        <v>647.25000000000011</v>
      </c>
    </row>
    <row r="41" spans="1:25" ht="15.75" customHeight="1">
      <c r="A41" s="280">
        <v>34</v>
      </c>
      <c r="B41" s="278">
        <v>14.31</v>
      </c>
      <c r="C41" s="278">
        <v>8.86</v>
      </c>
      <c r="D41" s="278"/>
      <c r="E41" s="278"/>
      <c r="F41" s="278">
        <v>8.59</v>
      </c>
      <c r="G41" s="278">
        <v>5.32</v>
      </c>
      <c r="H41" s="278">
        <v>11.45</v>
      </c>
      <c r="I41" s="278">
        <v>7.09</v>
      </c>
      <c r="J41" s="278">
        <v>28.62</v>
      </c>
      <c r="K41" s="278">
        <v>17.72</v>
      </c>
      <c r="L41" s="279"/>
      <c r="M41" s="279"/>
      <c r="N41" s="279">
        <v>17.18</v>
      </c>
      <c r="O41" s="279">
        <v>10.64</v>
      </c>
      <c r="P41" s="279">
        <v>22.9</v>
      </c>
      <c r="Q41" s="279">
        <v>14.18</v>
      </c>
      <c r="R41" s="279">
        <v>4293</v>
      </c>
      <c r="S41" s="279">
        <v>2658</v>
      </c>
      <c r="T41" s="279">
        <v>357.75</v>
      </c>
      <c r="U41" s="279">
        <v>221.5</v>
      </c>
      <c r="V41" s="279">
        <v>429.3</v>
      </c>
      <c r="W41" s="279">
        <v>265.8</v>
      </c>
      <c r="X41" s="279">
        <v>1073.25</v>
      </c>
      <c r="Y41" s="279">
        <v>664.5</v>
      </c>
    </row>
    <row r="42" spans="1:25" ht="15.75" customHeight="1">
      <c r="A42" s="280">
        <v>35</v>
      </c>
      <c r="B42" s="278">
        <v>14.7</v>
      </c>
      <c r="C42" s="278">
        <v>9.09</v>
      </c>
      <c r="D42" s="278"/>
      <c r="E42" s="278"/>
      <c r="F42" s="278">
        <v>8.82</v>
      </c>
      <c r="G42" s="278">
        <v>5.45</v>
      </c>
      <c r="H42" s="278">
        <v>11.76</v>
      </c>
      <c r="I42" s="278">
        <v>7.27</v>
      </c>
      <c r="J42" s="278">
        <v>29.4</v>
      </c>
      <c r="K42" s="278">
        <v>18.18</v>
      </c>
      <c r="L42" s="279"/>
      <c r="M42" s="279"/>
      <c r="N42" s="279">
        <v>17.64</v>
      </c>
      <c r="O42" s="279">
        <v>10.9</v>
      </c>
      <c r="P42" s="279">
        <v>23.52</v>
      </c>
      <c r="Q42" s="279">
        <v>14.54</v>
      </c>
      <c r="R42" s="279">
        <v>4410</v>
      </c>
      <c r="S42" s="279">
        <v>2727</v>
      </c>
      <c r="T42" s="279">
        <v>367.5</v>
      </c>
      <c r="U42" s="279">
        <v>227.25</v>
      </c>
      <c r="V42" s="279">
        <v>441</v>
      </c>
      <c r="W42" s="279">
        <v>272.7</v>
      </c>
      <c r="X42" s="279">
        <v>1102.5</v>
      </c>
      <c r="Y42" s="279">
        <v>681.75</v>
      </c>
    </row>
    <row r="43" spans="1:25" ht="15.75" customHeight="1">
      <c r="A43" s="280">
        <v>36</v>
      </c>
      <c r="B43" s="278">
        <v>15.08</v>
      </c>
      <c r="C43" s="278">
        <v>9.32</v>
      </c>
      <c r="D43" s="278"/>
      <c r="E43" s="278"/>
      <c r="F43" s="278">
        <v>9.0500000000000007</v>
      </c>
      <c r="G43" s="278">
        <v>5.59</v>
      </c>
      <c r="H43" s="278">
        <v>12.06</v>
      </c>
      <c r="I43" s="278">
        <v>7.46</v>
      </c>
      <c r="J43" s="278">
        <v>30.16</v>
      </c>
      <c r="K43" s="278">
        <v>18.64</v>
      </c>
      <c r="L43" s="279"/>
      <c r="M43" s="279"/>
      <c r="N43" s="279">
        <v>18.100000000000001</v>
      </c>
      <c r="O43" s="279">
        <v>11.18</v>
      </c>
      <c r="P43" s="279">
        <v>24.12</v>
      </c>
      <c r="Q43" s="279">
        <v>14.92</v>
      </c>
      <c r="R43" s="279">
        <v>4524</v>
      </c>
      <c r="S43" s="279">
        <v>2796</v>
      </c>
      <c r="T43" s="279">
        <v>377</v>
      </c>
      <c r="U43" s="279">
        <v>233</v>
      </c>
      <c r="V43" s="279">
        <v>452.4</v>
      </c>
      <c r="W43" s="279">
        <v>279.59999999999997</v>
      </c>
      <c r="X43" s="279">
        <v>1131</v>
      </c>
      <c r="Y43" s="279">
        <v>699</v>
      </c>
    </row>
    <row r="44" spans="1:25" ht="15.75" customHeight="1">
      <c r="A44" s="280">
        <v>37</v>
      </c>
      <c r="B44" s="278">
        <v>15.47</v>
      </c>
      <c r="C44" s="278">
        <v>9.5399999999999991</v>
      </c>
      <c r="D44" s="278"/>
      <c r="E44" s="278"/>
      <c r="F44" s="278">
        <v>9.2799999999999994</v>
      </c>
      <c r="G44" s="278">
        <v>5.72</v>
      </c>
      <c r="H44" s="278">
        <v>12.38</v>
      </c>
      <c r="I44" s="278">
        <v>7.63</v>
      </c>
      <c r="J44" s="278">
        <v>30.94</v>
      </c>
      <c r="K44" s="278">
        <v>19.079999999999998</v>
      </c>
      <c r="L44" s="279"/>
      <c r="M44" s="279"/>
      <c r="N44" s="279">
        <v>18.559999999999999</v>
      </c>
      <c r="O44" s="279">
        <v>11.44</v>
      </c>
      <c r="P44" s="279">
        <v>24.76</v>
      </c>
      <c r="Q44" s="279">
        <v>15.26</v>
      </c>
      <c r="R44" s="279">
        <v>4641</v>
      </c>
      <c r="S44" s="279">
        <v>2861.9999999999995</v>
      </c>
      <c r="T44" s="279">
        <v>386.75</v>
      </c>
      <c r="U44" s="279">
        <v>238.49999999999997</v>
      </c>
      <c r="V44" s="279">
        <v>464.09999999999997</v>
      </c>
      <c r="W44" s="279">
        <v>286.19999999999993</v>
      </c>
      <c r="X44" s="279">
        <v>1160.25</v>
      </c>
      <c r="Y44" s="279">
        <v>715.49999999999989</v>
      </c>
    </row>
    <row r="45" spans="1:25" ht="15.75" customHeight="1">
      <c r="A45" s="280">
        <v>38</v>
      </c>
      <c r="B45" s="278">
        <v>15.86</v>
      </c>
      <c r="C45" s="278">
        <v>9.77</v>
      </c>
      <c r="D45" s="278"/>
      <c r="E45" s="278"/>
      <c r="F45" s="278">
        <v>9.52</v>
      </c>
      <c r="G45" s="278">
        <v>5.86</v>
      </c>
      <c r="H45" s="278">
        <v>12.69</v>
      </c>
      <c r="I45" s="278">
        <v>7.82</v>
      </c>
      <c r="J45" s="278">
        <v>31.72</v>
      </c>
      <c r="K45" s="278">
        <v>19.54</v>
      </c>
      <c r="L45" s="279"/>
      <c r="M45" s="279"/>
      <c r="N45" s="279">
        <v>19.04</v>
      </c>
      <c r="O45" s="279">
        <v>11.72</v>
      </c>
      <c r="P45" s="279">
        <v>25.38</v>
      </c>
      <c r="Q45" s="279">
        <v>15.64</v>
      </c>
      <c r="R45" s="279">
        <v>4758</v>
      </c>
      <c r="S45" s="279">
        <v>2931</v>
      </c>
      <c r="T45" s="279">
        <v>396.5</v>
      </c>
      <c r="U45" s="279">
        <v>244.25</v>
      </c>
      <c r="V45" s="279">
        <v>475.79999999999995</v>
      </c>
      <c r="W45" s="279">
        <v>293.09999999999997</v>
      </c>
      <c r="X45" s="279">
        <v>1189.5</v>
      </c>
      <c r="Y45" s="279">
        <v>732.75</v>
      </c>
    </row>
    <row r="46" spans="1:25" ht="15.75" customHeight="1">
      <c r="A46" s="280">
        <v>39</v>
      </c>
      <c r="B46" s="278">
        <v>16.25</v>
      </c>
      <c r="C46" s="278">
        <v>10</v>
      </c>
      <c r="D46" s="278"/>
      <c r="E46" s="278"/>
      <c r="F46" s="278">
        <v>9.75</v>
      </c>
      <c r="G46" s="278">
        <v>6</v>
      </c>
      <c r="H46" s="278">
        <v>13</v>
      </c>
      <c r="I46" s="278">
        <v>8</v>
      </c>
      <c r="J46" s="278">
        <v>32.5</v>
      </c>
      <c r="K46" s="278">
        <v>20</v>
      </c>
      <c r="L46" s="279"/>
      <c r="M46" s="279"/>
      <c r="N46" s="279">
        <v>19.5</v>
      </c>
      <c r="O46" s="279">
        <v>12</v>
      </c>
      <c r="P46" s="279">
        <v>26</v>
      </c>
      <c r="Q46" s="279">
        <v>16</v>
      </c>
      <c r="R46" s="279">
        <v>4875</v>
      </c>
      <c r="S46" s="279">
        <v>3000</v>
      </c>
      <c r="T46" s="279">
        <v>406.25</v>
      </c>
      <c r="U46" s="279">
        <v>250</v>
      </c>
      <c r="V46" s="279">
        <v>487.5</v>
      </c>
      <c r="W46" s="279">
        <v>300</v>
      </c>
      <c r="X46" s="279">
        <v>1218.75</v>
      </c>
      <c r="Y46" s="279">
        <v>750</v>
      </c>
    </row>
    <row r="47" spans="1:25" ht="15.75" customHeight="1">
      <c r="A47" s="280">
        <v>40</v>
      </c>
      <c r="B47" s="278">
        <v>16.64</v>
      </c>
      <c r="C47" s="278">
        <v>10.23</v>
      </c>
      <c r="D47" s="278"/>
      <c r="E47" s="278"/>
      <c r="F47" s="278">
        <v>9.98</v>
      </c>
      <c r="G47" s="278">
        <v>6.14</v>
      </c>
      <c r="H47" s="278">
        <v>13.31</v>
      </c>
      <c r="I47" s="278">
        <v>8.18</v>
      </c>
      <c r="J47" s="278">
        <v>33.28</v>
      </c>
      <c r="K47" s="278">
        <v>20.46</v>
      </c>
      <c r="L47" s="279"/>
      <c r="M47" s="279"/>
      <c r="N47" s="279">
        <v>19.96</v>
      </c>
      <c r="O47" s="279">
        <v>12.28</v>
      </c>
      <c r="P47" s="279">
        <v>26.62</v>
      </c>
      <c r="Q47" s="279">
        <v>16.36</v>
      </c>
      <c r="R47" s="279">
        <v>4992</v>
      </c>
      <c r="S47" s="279">
        <v>3069</v>
      </c>
      <c r="T47" s="279">
        <v>416</v>
      </c>
      <c r="U47" s="279">
        <v>255.75</v>
      </c>
      <c r="V47" s="279">
        <v>499.2</v>
      </c>
      <c r="W47" s="279">
        <v>306.89999999999998</v>
      </c>
      <c r="X47" s="279">
        <v>1248</v>
      </c>
      <c r="Y47" s="279">
        <v>767.25</v>
      </c>
    </row>
    <row r="48" spans="1:25" ht="15.75" customHeight="1">
      <c r="A48" s="280">
        <v>41</v>
      </c>
      <c r="B48" s="278">
        <v>17.03</v>
      </c>
      <c r="C48" s="278">
        <v>10.46</v>
      </c>
      <c r="D48" s="278"/>
      <c r="E48" s="278"/>
      <c r="F48" s="278">
        <v>10.220000000000001</v>
      </c>
      <c r="G48" s="278">
        <v>6.28</v>
      </c>
      <c r="H48" s="278">
        <v>13.62</v>
      </c>
      <c r="I48" s="278">
        <v>8.3699999999999992</v>
      </c>
      <c r="J48" s="278">
        <v>34.06</v>
      </c>
      <c r="K48" s="278">
        <v>20.92</v>
      </c>
      <c r="L48" s="279"/>
      <c r="M48" s="279"/>
      <c r="N48" s="279">
        <v>20.440000000000001</v>
      </c>
      <c r="O48" s="279">
        <v>12.56</v>
      </c>
      <c r="P48" s="279">
        <v>27.24</v>
      </c>
      <c r="Q48" s="279">
        <v>16.739999999999998</v>
      </c>
      <c r="R48" s="279">
        <v>5109</v>
      </c>
      <c r="S48" s="279">
        <v>3138.0000000000005</v>
      </c>
      <c r="T48" s="279">
        <v>425.75</v>
      </c>
      <c r="U48" s="279">
        <v>261.5</v>
      </c>
      <c r="V48" s="279">
        <v>510.9</v>
      </c>
      <c r="W48" s="279">
        <v>313.8</v>
      </c>
      <c r="X48" s="279">
        <v>1277.25</v>
      </c>
      <c r="Y48" s="279">
        <v>784.5</v>
      </c>
    </row>
    <row r="49" spans="1:25" ht="15.75" customHeight="1">
      <c r="A49" s="280">
        <v>42</v>
      </c>
      <c r="B49" s="278">
        <v>17.41</v>
      </c>
      <c r="C49" s="278">
        <v>10.68</v>
      </c>
      <c r="D49" s="278"/>
      <c r="E49" s="278"/>
      <c r="F49" s="278">
        <v>10.45</v>
      </c>
      <c r="G49" s="278">
        <v>6.41</v>
      </c>
      <c r="H49" s="278">
        <v>13.93</v>
      </c>
      <c r="I49" s="278">
        <v>8.5399999999999991</v>
      </c>
      <c r="J49" s="278">
        <v>34.82</v>
      </c>
      <c r="K49" s="278">
        <v>21.36</v>
      </c>
      <c r="L49" s="279"/>
      <c r="M49" s="279"/>
      <c r="N49" s="279">
        <v>20.9</v>
      </c>
      <c r="O49" s="279">
        <v>12.82</v>
      </c>
      <c r="P49" s="279">
        <v>27.86</v>
      </c>
      <c r="Q49" s="279">
        <v>17.079999999999998</v>
      </c>
      <c r="R49" s="279">
        <v>5223</v>
      </c>
      <c r="S49" s="279">
        <v>3204</v>
      </c>
      <c r="T49" s="279">
        <v>435.25</v>
      </c>
      <c r="U49" s="279">
        <v>267</v>
      </c>
      <c r="V49" s="279">
        <v>522.29999999999995</v>
      </c>
      <c r="W49" s="279">
        <v>320.39999999999998</v>
      </c>
      <c r="X49" s="279">
        <v>1305.75</v>
      </c>
      <c r="Y49" s="279">
        <v>801</v>
      </c>
    </row>
    <row r="50" spans="1:25" ht="15.75" customHeight="1">
      <c r="A50" s="280">
        <v>43</v>
      </c>
      <c r="B50" s="278">
        <v>17.8</v>
      </c>
      <c r="C50" s="278">
        <v>10.91</v>
      </c>
      <c r="D50" s="278"/>
      <c r="E50" s="278"/>
      <c r="F50" s="278">
        <v>10.68</v>
      </c>
      <c r="G50" s="278">
        <v>6.55</v>
      </c>
      <c r="H50" s="278">
        <v>14.24</v>
      </c>
      <c r="I50" s="278">
        <v>8.73</v>
      </c>
      <c r="J50" s="278">
        <v>35.6</v>
      </c>
      <c r="K50" s="278">
        <v>21.82</v>
      </c>
      <c r="L50" s="279"/>
      <c r="M50" s="279"/>
      <c r="N50" s="279">
        <v>21.36</v>
      </c>
      <c r="O50" s="279">
        <v>13.1</v>
      </c>
      <c r="P50" s="279">
        <v>28.48</v>
      </c>
      <c r="Q50" s="279">
        <v>17.46</v>
      </c>
      <c r="R50" s="279">
        <v>5340</v>
      </c>
      <c r="S50" s="279">
        <v>3273</v>
      </c>
      <c r="T50" s="279">
        <v>445</v>
      </c>
      <c r="U50" s="279">
        <v>272.75</v>
      </c>
      <c r="V50" s="279">
        <v>534</v>
      </c>
      <c r="W50" s="279">
        <v>327.3</v>
      </c>
      <c r="X50" s="279">
        <v>1335</v>
      </c>
      <c r="Y50" s="279">
        <v>818.25</v>
      </c>
    </row>
    <row r="51" spans="1:25" ht="15.75" customHeight="1">
      <c r="A51" s="280">
        <v>44</v>
      </c>
      <c r="B51" s="278">
        <v>18.18</v>
      </c>
      <c r="C51" s="278">
        <v>11.14</v>
      </c>
      <c r="D51" s="278"/>
      <c r="E51" s="278"/>
      <c r="F51" s="278">
        <v>10.91</v>
      </c>
      <c r="G51" s="278">
        <v>6.68</v>
      </c>
      <c r="H51" s="278">
        <v>14.54</v>
      </c>
      <c r="I51" s="278">
        <v>8.91</v>
      </c>
      <c r="J51" s="278">
        <v>36.36</v>
      </c>
      <c r="K51" s="278">
        <v>22.28</v>
      </c>
      <c r="L51" s="279"/>
      <c r="M51" s="279"/>
      <c r="N51" s="279">
        <v>21.82</v>
      </c>
      <c r="O51" s="279">
        <v>13.36</v>
      </c>
      <c r="P51" s="279">
        <v>29.08</v>
      </c>
      <c r="Q51" s="279">
        <v>17.82</v>
      </c>
      <c r="R51" s="279">
        <v>5454</v>
      </c>
      <c r="S51" s="279">
        <v>3342</v>
      </c>
      <c r="T51" s="279">
        <v>454.5</v>
      </c>
      <c r="U51" s="279">
        <v>278.5</v>
      </c>
      <c r="V51" s="279">
        <v>545.4</v>
      </c>
      <c r="W51" s="279">
        <v>334.2</v>
      </c>
      <c r="X51" s="279">
        <v>1363.5</v>
      </c>
      <c r="Y51" s="279">
        <v>835.5</v>
      </c>
    </row>
    <row r="52" spans="1:25" ht="15.75" customHeight="1">
      <c r="A52" s="280">
        <v>45</v>
      </c>
      <c r="B52" s="278">
        <v>18.57</v>
      </c>
      <c r="C52" s="278">
        <v>11.36</v>
      </c>
      <c r="D52" s="278"/>
      <c r="E52" s="278"/>
      <c r="F52" s="278">
        <v>11.14</v>
      </c>
      <c r="G52" s="278">
        <v>6.82</v>
      </c>
      <c r="H52" s="278">
        <v>14.86</v>
      </c>
      <c r="I52" s="278">
        <v>9.09</v>
      </c>
      <c r="J52" s="278">
        <v>37.14</v>
      </c>
      <c r="K52" s="278">
        <v>22.72</v>
      </c>
      <c r="L52" s="279"/>
      <c r="M52" s="279"/>
      <c r="N52" s="279">
        <v>22.28</v>
      </c>
      <c r="O52" s="279">
        <v>13.64</v>
      </c>
      <c r="P52" s="279">
        <v>29.72</v>
      </c>
      <c r="Q52" s="279">
        <v>18.18</v>
      </c>
      <c r="R52" s="279">
        <v>5571</v>
      </c>
      <c r="S52" s="279">
        <v>3408</v>
      </c>
      <c r="T52" s="279">
        <v>464.25</v>
      </c>
      <c r="U52" s="279">
        <v>284</v>
      </c>
      <c r="V52" s="279">
        <v>557.1</v>
      </c>
      <c r="W52" s="279">
        <v>340.8</v>
      </c>
      <c r="X52" s="279">
        <v>1392.75</v>
      </c>
      <c r="Y52" s="279">
        <v>852</v>
      </c>
    </row>
    <row r="53" spans="1:25" ht="15.75" customHeight="1">
      <c r="A53" s="280">
        <v>46</v>
      </c>
      <c r="B53" s="278">
        <v>18.95</v>
      </c>
      <c r="C53" s="278">
        <v>11.59</v>
      </c>
      <c r="D53" s="278"/>
      <c r="E53" s="278"/>
      <c r="F53" s="278">
        <v>11.37</v>
      </c>
      <c r="G53" s="278">
        <v>6.95</v>
      </c>
      <c r="H53" s="278">
        <v>15.16</v>
      </c>
      <c r="I53" s="278">
        <v>9.27</v>
      </c>
      <c r="J53" s="278">
        <v>37.9</v>
      </c>
      <c r="K53" s="278">
        <v>23.18</v>
      </c>
      <c r="L53" s="279"/>
      <c r="M53" s="279"/>
      <c r="N53" s="279">
        <v>22.74</v>
      </c>
      <c r="O53" s="279">
        <v>13.9</v>
      </c>
      <c r="P53" s="279">
        <v>30.32</v>
      </c>
      <c r="Q53" s="279">
        <v>18.54</v>
      </c>
      <c r="R53" s="279">
        <v>5685</v>
      </c>
      <c r="S53" s="279">
        <v>3477</v>
      </c>
      <c r="T53" s="279">
        <v>473.75</v>
      </c>
      <c r="U53" s="279">
        <v>289.75</v>
      </c>
      <c r="V53" s="279">
        <v>568.5</v>
      </c>
      <c r="W53" s="279">
        <v>347.7</v>
      </c>
      <c r="X53" s="279">
        <v>1421.25</v>
      </c>
      <c r="Y53" s="279">
        <v>869.25</v>
      </c>
    </row>
    <row r="54" spans="1:25" ht="15.75" customHeight="1">
      <c r="A54" s="280">
        <v>47</v>
      </c>
      <c r="B54" s="278">
        <v>19.34</v>
      </c>
      <c r="C54" s="278">
        <v>11.82</v>
      </c>
      <c r="D54" s="278"/>
      <c r="E54" s="278"/>
      <c r="F54" s="278">
        <v>11.6</v>
      </c>
      <c r="G54" s="278">
        <v>7.09</v>
      </c>
      <c r="H54" s="278">
        <v>15.47</v>
      </c>
      <c r="I54" s="278">
        <v>9.4600000000000009</v>
      </c>
      <c r="J54" s="278">
        <v>38.68</v>
      </c>
      <c r="K54" s="278">
        <v>23.64</v>
      </c>
      <c r="L54" s="279"/>
      <c r="M54" s="279"/>
      <c r="N54" s="279">
        <v>23.2</v>
      </c>
      <c r="O54" s="279">
        <v>14.18</v>
      </c>
      <c r="P54" s="279">
        <v>30.94</v>
      </c>
      <c r="Q54" s="279">
        <v>18.920000000000002</v>
      </c>
      <c r="R54" s="279">
        <v>5802</v>
      </c>
      <c r="S54" s="279">
        <v>3546</v>
      </c>
      <c r="T54" s="279">
        <v>483.5</v>
      </c>
      <c r="U54" s="279">
        <v>295.5</v>
      </c>
      <c r="V54" s="279">
        <v>580.19999999999993</v>
      </c>
      <c r="W54" s="279">
        <v>354.59999999999997</v>
      </c>
      <c r="X54" s="279">
        <v>1450.5</v>
      </c>
      <c r="Y54" s="279">
        <v>886.5</v>
      </c>
    </row>
    <row r="55" spans="1:25" ht="15.75" customHeight="1">
      <c r="A55" s="280">
        <v>48</v>
      </c>
      <c r="B55" s="278">
        <v>19.72</v>
      </c>
      <c r="C55" s="278">
        <v>12.04</v>
      </c>
      <c r="D55" s="278"/>
      <c r="E55" s="278"/>
      <c r="F55" s="278">
        <v>11.83</v>
      </c>
      <c r="G55" s="278">
        <v>7.22</v>
      </c>
      <c r="H55" s="278">
        <v>15.78</v>
      </c>
      <c r="I55" s="278">
        <v>9.6300000000000008</v>
      </c>
      <c r="J55" s="278">
        <v>39.44</v>
      </c>
      <c r="K55" s="278">
        <v>24.08</v>
      </c>
      <c r="L55" s="279"/>
      <c r="M55" s="279"/>
      <c r="N55" s="279">
        <v>23.66</v>
      </c>
      <c r="O55" s="279">
        <v>14.44</v>
      </c>
      <c r="P55" s="279">
        <v>31.56</v>
      </c>
      <c r="Q55" s="279">
        <v>19.260000000000002</v>
      </c>
      <c r="R55" s="279">
        <v>5916</v>
      </c>
      <c r="S55" s="279">
        <v>3611.9999999999995</v>
      </c>
      <c r="T55" s="279">
        <v>493</v>
      </c>
      <c r="U55" s="279">
        <v>301</v>
      </c>
      <c r="V55" s="279">
        <v>591.6</v>
      </c>
      <c r="W55" s="279">
        <v>361.2</v>
      </c>
      <c r="X55" s="279">
        <v>1479</v>
      </c>
      <c r="Y55" s="279">
        <v>903</v>
      </c>
    </row>
    <row r="56" spans="1:25" ht="15.75" customHeight="1">
      <c r="A56" s="280">
        <v>49</v>
      </c>
      <c r="B56" s="278">
        <v>20.11</v>
      </c>
      <c r="C56" s="278">
        <v>12.27</v>
      </c>
      <c r="D56" s="278"/>
      <c r="E56" s="278"/>
      <c r="F56" s="278">
        <v>12.07</v>
      </c>
      <c r="G56" s="278">
        <v>7.36</v>
      </c>
      <c r="H56" s="278">
        <v>16.09</v>
      </c>
      <c r="I56" s="278">
        <v>9.82</v>
      </c>
      <c r="J56" s="278">
        <v>40.22</v>
      </c>
      <c r="K56" s="278">
        <v>24.54</v>
      </c>
      <c r="L56" s="279"/>
      <c r="M56" s="279"/>
      <c r="N56" s="279">
        <v>24.14</v>
      </c>
      <c r="O56" s="279">
        <v>14.72</v>
      </c>
      <c r="P56" s="279">
        <v>32.18</v>
      </c>
      <c r="Q56" s="279">
        <v>19.64</v>
      </c>
      <c r="R56" s="279">
        <v>6033</v>
      </c>
      <c r="S56" s="279">
        <v>3681</v>
      </c>
      <c r="T56" s="279">
        <v>502.75</v>
      </c>
      <c r="U56" s="279">
        <v>306.75</v>
      </c>
      <c r="V56" s="279">
        <v>603.29999999999995</v>
      </c>
      <c r="W56" s="279">
        <v>368.09999999999997</v>
      </c>
      <c r="X56" s="279">
        <v>1508.25</v>
      </c>
      <c r="Y56" s="279">
        <v>920.25</v>
      </c>
    </row>
    <row r="57" spans="1:25" ht="15.75" customHeight="1">
      <c r="A57" s="280">
        <v>50</v>
      </c>
      <c r="B57" s="278">
        <v>20.49</v>
      </c>
      <c r="C57" s="278">
        <v>12.49</v>
      </c>
      <c r="D57" s="278"/>
      <c r="E57" s="278"/>
      <c r="F57" s="278">
        <v>12.29</v>
      </c>
      <c r="G57" s="278">
        <v>7.49</v>
      </c>
      <c r="H57" s="278">
        <v>16.39</v>
      </c>
      <c r="I57" s="278">
        <v>9.99</v>
      </c>
      <c r="J57" s="278">
        <v>40.98</v>
      </c>
      <c r="K57" s="278">
        <v>24.98</v>
      </c>
      <c r="L57" s="279"/>
      <c r="M57" s="279"/>
      <c r="N57" s="279">
        <v>24.58</v>
      </c>
      <c r="O57" s="279">
        <v>14.98</v>
      </c>
      <c r="P57" s="279">
        <v>32.78</v>
      </c>
      <c r="Q57" s="279">
        <v>19.98</v>
      </c>
      <c r="R57" s="279">
        <v>6146.9999999999991</v>
      </c>
      <c r="S57" s="279">
        <v>3747</v>
      </c>
      <c r="T57" s="279">
        <v>512.25</v>
      </c>
      <c r="U57" s="279">
        <v>312.25</v>
      </c>
      <c r="V57" s="279">
        <v>614.69999999999993</v>
      </c>
      <c r="W57" s="279">
        <v>374.7</v>
      </c>
      <c r="X57" s="279">
        <v>1536.75</v>
      </c>
      <c r="Y57" s="279">
        <v>936.75</v>
      </c>
    </row>
    <row r="58" spans="1:25" ht="15.75" customHeight="1">
      <c r="A58" s="280">
        <v>51</v>
      </c>
      <c r="B58" s="278">
        <v>20.88</v>
      </c>
      <c r="C58" s="278">
        <v>12.72</v>
      </c>
      <c r="D58" s="278"/>
      <c r="E58" s="278"/>
      <c r="F58" s="278">
        <v>12.53</v>
      </c>
      <c r="G58" s="278">
        <v>7.63</v>
      </c>
      <c r="H58" s="278">
        <v>16.7</v>
      </c>
      <c r="I58" s="278">
        <v>10.18</v>
      </c>
      <c r="J58" s="278">
        <v>41.76</v>
      </c>
      <c r="K58" s="278">
        <v>25.44</v>
      </c>
      <c r="L58" s="279"/>
      <c r="M58" s="279"/>
      <c r="N58" s="279">
        <v>25.06</v>
      </c>
      <c r="O58" s="279">
        <v>15.26</v>
      </c>
      <c r="P58" s="279">
        <v>33.4</v>
      </c>
      <c r="Q58" s="279">
        <v>20.36</v>
      </c>
      <c r="R58" s="279">
        <v>6264</v>
      </c>
      <c r="S58" s="279">
        <v>3816</v>
      </c>
      <c r="T58" s="279">
        <v>522</v>
      </c>
      <c r="U58" s="279">
        <v>318</v>
      </c>
      <c r="V58" s="279">
        <v>626.4</v>
      </c>
      <c r="W58" s="279">
        <v>381.59999999999997</v>
      </c>
      <c r="X58" s="279">
        <v>1566</v>
      </c>
      <c r="Y58" s="279">
        <v>954</v>
      </c>
    </row>
    <row r="59" spans="1:25" ht="15.75" customHeight="1">
      <c r="A59" s="280">
        <v>52</v>
      </c>
      <c r="B59" s="278">
        <v>21.26</v>
      </c>
      <c r="C59" s="278">
        <v>12.95</v>
      </c>
      <c r="D59" s="278"/>
      <c r="E59" s="278"/>
      <c r="F59" s="278">
        <v>12.76</v>
      </c>
      <c r="G59" s="278">
        <v>7.77</v>
      </c>
      <c r="H59" s="278">
        <v>17.010000000000002</v>
      </c>
      <c r="I59" s="278">
        <v>10.36</v>
      </c>
      <c r="J59" s="278">
        <v>42.52</v>
      </c>
      <c r="K59" s="278">
        <v>25.9</v>
      </c>
      <c r="L59" s="279"/>
      <c r="M59" s="279"/>
      <c r="N59" s="279">
        <v>25.52</v>
      </c>
      <c r="O59" s="279">
        <v>15.54</v>
      </c>
      <c r="P59" s="279">
        <v>34.020000000000003</v>
      </c>
      <c r="Q59" s="279">
        <v>20.72</v>
      </c>
      <c r="R59" s="279">
        <v>6378.0000000000009</v>
      </c>
      <c r="S59" s="279">
        <v>3885</v>
      </c>
      <c r="T59" s="279">
        <v>531.5</v>
      </c>
      <c r="U59" s="279">
        <v>323.75</v>
      </c>
      <c r="V59" s="279">
        <v>637.79999999999995</v>
      </c>
      <c r="W59" s="279">
        <v>388.5</v>
      </c>
      <c r="X59" s="279">
        <v>1594.5</v>
      </c>
      <c r="Y59" s="279">
        <v>971.25</v>
      </c>
    </row>
    <row r="60" spans="1:25" ht="15.75" customHeight="1">
      <c r="A60" s="280">
        <v>53</v>
      </c>
      <c r="B60" s="278">
        <v>21.65</v>
      </c>
      <c r="C60" s="278">
        <v>13.17</v>
      </c>
      <c r="D60" s="278"/>
      <c r="E60" s="278"/>
      <c r="F60" s="278">
        <v>12.99</v>
      </c>
      <c r="G60" s="278">
        <v>7.9</v>
      </c>
      <c r="H60" s="278">
        <v>17.32</v>
      </c>
      <c r="I60" s="278">
        <v>10.54</v>
      </c>
      <c r="J60" s="278">
        <v>43.3</v>
      </c>
      <c r="K60" s="278">
        <v>26.34</v>
      </c>
      <c r="L60" s="279"/>
      <c r="M60" s="279"/>
      <c r="N60" s="279">
        <v>25.98</v>
      </c>
      <c r="O60" s="279">
        <v>15.8</v>
      </c>
      <c r="P60" s="279">
        <v>34.64</v>
      </c>
      <c r="Q60" s="279">
        <v>21.08</v>
      </c>
      <c r="R60" s="279">
        <v>6495</v>
      </c>
      <c r="S60" s="279">
        <v>3951</v>
      </c>
      <c r="T60" s="279">
        <v>541.25</v>
      </c>
      <c r="U60" s="279">
        <v>329.25</v>
      </c>
      <c r="V60" s="279">
        <v>649.5</v>
      </c>
      <c r="W60" s="279">
        <v>395.09999999999997</v>
      </c>
      <c r="X60" s="279">
        <v>1623.75</v>
      </c>
      <c r="Y60" s="279">
        <v>987.75</v>
      </c>
    </row>
    <row r="61" spans="1:25" ht="15.75" customHeight="1">
      <c r="A61" s="280">
        <v>54</v>
      </c>
      <c r="B61" s="278">
        <v>22.03</v>
      </c>
      <c r="C61" s="278">
        <v>13.4</v>
      </c>
      <c r="D61" s="278"/>
      <c r="E61" s="278"/>
      <c r="F61" s="278">
        <v>13.22</v>
      </c>
      <c r="G61" s="278">
        <v>8.0399999999999991</v>
      </c>
      <c r="H61" s="278">
        <v>17.62</v>
      </c>
      <c r="I61" s="278">
        <v>10.72</v>
      </c>
      <c r="J61" s="278">
        <v>44.06</v>
      </c>
      <c r="K61" s="278">
        <v>26.8</v>
      </c>
      <c r="L61" s="279"/>
      <c r="M61" s="279"/>
      <c r="N61" s="279">
        <v>26.44</v>
      </c>
      <c r="O61" s="279">
        <v>16.079999999999998</v>
      </c>
      <c r="P61" s="279">
        <v>35.24</v>
      </c>
      <c r="Q61" s="279">
        <v>21.44</v>
      </c>
      <c r="R61" s="279">
        <v>6609</v>
      </c>
      <c r="S61" s="279">
        <v>4020</v>
      </c>
      <c r="T61" s="279">
        <v>550.75</v>
      </c>
      <c r="U61" s="279">
        <v>335</v>
      </c>
      <c r="V61" s="279">
        <v>660.9</v>
      </c>
      <c r="W61" s="279">
        <v>402</v>
      </c>
      <c r="X61" s="279">
        <v>1652.25</v>
      </c>
      <c r="Y61" s="279">
        <v>1005</v>
      </c>
    </row>
    <row r="62" spans="1:25" ht="15.75" customHeight="1">
      <c r="A62" s="280">
        <v>55</v>
      </c>
      <c r="B62" s="278">
        <v>22.42</v>
      </c>
      <c r="C62" s="278">
        <v>13.63</v>
      </c>
      <c r="D62" s="278"/>
      <c r="E62" s="278"/>
      <c r="F62" s="278">
        <v>13.45</v>
      </c>
      <c r="G62" s="278">
        <v>8.18</v>
      </c>
      <c r="H62" s="278">
        <v>17.940000000000001</v>
      </c>
      <c r="I62" s="278">
        <v>10.9</v>
      </c>
      <c r="J62" s="278">
        <v>44.84</v>
      </c>
      <c r="K62" s="278">
        <v>27.26</v>
      </c>
      <c r="L62" s="279"/>
      <c r="M62" s="279"/>
      <c r="N62" s="279">
        <v>26.9</v>
      </c>
      <c r="O62" s="279">
        <v>16.36</v>
      </c>
      <c r="P62" s="279">
        <v>35.880000000000003</v>
      </c>
      <c r="Q62" s="279">
        <v>21.8</v>
      </c>
      <c r="R62" s="279">
        <v>6726.0000000000009</v>
      </c>
      <c r="S62" s="279">
        <v>4089.0000000000005</v>
      </c>
      <c r="T62" s="279">
        <v>560.5</v>
      </c>
      <c r="U62" s="279">
        <v>340.75</v>
      </c>
      <c r="V62" s="279">
        <v>672.6</v>
      </c>
      <c r="W62" s="279">
        <v>408.9</v>
      </c>
      <c r="X62" s="279">
        <v>1681.5</v>
      </c>
      <c r="Y62" s="279">
        <v>1022.25</v>
      </c>
    </row>
    <row r="63" spans="1:25" ht="15.75" customHeight="1">
      <c r="A63" s="280">
        <v>56</v>
      </c>
      <c r="B63" s="278">
        <v>22.8</v>
      </c>
      <c r="C63" s="278">
        <v>13.85</v>
      </c>
      <c r="D63" s="278"/>
      <c r="E63" s="278"/>
      <c r="F63" s="278">
        <v>13.68</v>
      </c>
      <c r="G63" s="278">
        <v>8.31</v>
      </c>
      <c r="H63" s="278">
        <v>18.239999999999998</v>
      </c>
      <c r="I63" s="278">
        <v>11.08</v>
      </c>
      <c r="J63" s="278">
        <v>45.6</v>
      </c>
      <c r="K63" s="278">
        <v>27.7</v>
      </c>
      <c r="L63" s="279"/>
      <c r="M63" s="279"/>
      <c r="N63" s="279">
        <v>27.36</v>
      </c>
      <c r="O63" s="279">
        <v>16.62</v>
      </c>
      <c r="P63" s="279">
        <v>36.479999999999997</v>
      </c>
      <c r="Q63" s="279">
        <v>22.16</v>
      </c>
      <c r="R63" s="279">
        <v>6840</v>
      </c>
      <c r="S63" s="279">
        <v>4155</v>
      </c>
      <c r="T63" s="279">
        <v>570</v>
      </c>
      <c r="U63" s="279">
        <v>346.25</v>
      </c>
      <c r="V63" s="279">
        <v>684</v>
      </c>
      <c r="W63" s="279">
        <v>415.5</v>
      </c>
      <c r="X63" s="279">
        <v>1710</v>
      </c>
      <c r="Y63" s="279">
        <v>1038.75</v>
      </c>
    </row>
    <row r="64" spans="1:25" ht="15.75" customHeight="1">
      <c r="A64" s="280">
        <v>57</v>
      </c>
      <c r="B64" s="278">
        <v>23.19</v>
      </c>
      <c r="C64" s="278">
        <v>14.08</v>
      </c>
      <c r="D64" s="278"/>
      <c r="E64" s="278"/>
      <c r="F64" s="278">
        <v>13.91</v>
      </c>
      <c r="G64" s="278">
        <v>8.4499999999999993</v>
      </c>
      <c r="H64" s="278">
        <v>18.55</v>
      </c>
      <c r="I64" s="278">
        <v>11.26</v>
      </c>
      <c r="J64" s="278">
        <v>46.38</v>
      </c>
      <c r="K64" s="278">
        <v>28.16</v>
      </c>
      <c r="L64" s="279"/>
      <c r="M64" s="279"/>
      <c r="N64" s="279">
        <v>27.82</v>
      </c>
      <c r="O64" s="279">
        <v>16.899999999999999</v>
      </c>
      <c r="P64" s="279">
        <v>37.1</v>
      </c>
      <c r="Q64" s="279">
        <v>22.52</v>
      </c>
      <c r="R64" s="279">
        <v>6957</v>
      </c>
      <c r="S64" s="279">
        <v>4224</v>
      </c>
      <c r="T64" s="279">
        <v>579.75</v>
      </c>
      <c r="U64" s="279">
        <v>352</v>
      </c>
      <c r="V64" s="279">
        <v>695.69999999999993</v>
      </c>
      <c r="W64" s="279">
        <v>422.4</v>
      </c>
      <c r="X64" s="279">
        <v>1739.25</v>
      </c>
      <c r="Y64" s="279">
        <v>1056</v>
      </c>
    </row>
    <row r="65" spans="1:35" ht="15.75" customHeight="1">
      <c r="A65" s="280">
        <v>58</v>
      </c>
      <c r="B65" s="278">
        <v>23.57</v>
      </c>
      <c r="C65" s="278">
        <v>14.31</v>
      </c>
      <c r="D65" s="278"/>
      <c r="E65" s="278"/>
      <c r="F65" s="278">
        <v>14.14</v>
      </c>
      <c r="G65" s="278">
        <v>8.59</v>
      </c>
      <c r="H65" s="278">
        <v>18.86</v>
      </c>
      <c r="I65" s="278">
        <v>11.45</v>
      </c>
      <c r="J65" s="278">
        <v>47.14</v>
      </c>
      <c r="K65" s="278">
        <v>28.62</v>
      </c>
      <c r="L65" s="279"/>
      <c r="M65" s="279"/>
      <c r="N65" s="279">
        <v>28.28</v>
      </c>
      <c r="O65" s="279">
        <v>17.18</v>
      </c>
      <c r="P65" s="279">
        <v>37.72</v>
      </c>
      <c r="Q65" s="279">
        <v>22.9</v>
      </c>
      <c r="R65" s="279">
        <v>7071</v>
      </c>
      <c r="S65" s="279">
        <v>4293</v>
      </c>
      <c r="T65" s="279">
        <v>589.25</v>
      </c>
      <c r="U65" s="279">
        <v>357.75</v>
      </c>
      <c r="V65" s="279">
        <v>707.1</v>
      </c>
      <c r="W65" s="279">
        <v>429.3</v>
      </c>
      <c r="X65" s="279">
        <v>1767.75</v>
      </c>
      <c r="Y65" s="279">
        <v>1073.25</v>
      </c>
    </row>
    <row r="66" spans="1:35" ht="15.75" customHeight="1">
      <c r="A66" s="280">
        <v>59</v>
      </c>
      <c r="B66" s="278">
        <v>23.96</v>
      </c>
      <c r="C66" s="278">
        <v>14.53</v>
      </c>
      <c r="D66" s="278"/>
      <c r="E66" s="278"/>
      <c r="F66" s="278">
        <v>14.38</v>
      </c>
      <c r="G66" s="278">
        <v>8.7200000000000006</v>
      </c>
      <c r="H66" s="278">
        <v>19.170000000000002</v>
      </c>
      <c r="I66" s="278">
        <v>11.62</v>
      </c>
      <c r="J66" s="278">
        <v>47.92</v>
      </c>
      <c r="K66" s="278">
        <v>29.06</v>
      </c>
      <c r="L66" s="279"/>
      <c r="M66" s="279"/>
      <c r="N66" s="279">
        <v>28.76</v>
      </c>
      <c r="O66" s="279">
        <v>17.440000000000001</v>
      </c>
      <c r="P66" s="279">
        <v>38.340000000000003</v>
      </c>
      <c r="Q66" s="279">
        <v>23.24</v>
      </c>
      <c r="R66" s="279">
        <v>7188</v>
      </c>
      <c r="S66" s="279">
        <v>4359</v>
      </c>
      <c r="T66" s="279">
        <v>599</v>
      </c>
      <c r="U66" s="279">
        <v>363.25</v>
      </c>
      <c r="V66" s="279">
        <v>718.8</v>
      </c>
      <c r="W66" s="279">
        <v>435.9</v>
      </c>
      <c r="X66" s="279">
        <v>1797</v>
      </c>
      <c r="Y66" s="279">
        <v>1089.75</v>
      </c>
    </row>
    <row r="67" spans="1:35" ht="15.75" customHeight="1">
      <c r="A67" s="280">
        <v>60</v>
      </c>
      <c r="B67" s="278">
        <v>24.34</v>
      </c>
      <c r="C67" s="278">
        <v>14.76</v>
      </c>
      <c r="D67" s="278"/>
      <c r="E67" s="278"/>
      <c r="F67" s="278">
        <v>14.6</v>
      </c>
      <c r="G67" s="278">
        <v>8.86</v>
      </c>
      <c r="H67" s="278">
        <v>19.47</v>
      </c>
      <c r="I67" s="278">
        <v>11.81</v>
      </c>
      <c r="J67" s="278">
        <v>48.68</v>
      </c>
      <c r="K67" s="278">
        <v>29.52</v>
      </c>
      <c r="L67" s="279"/>
      <c r="M67" s="279"/>
      <c r="N67" s="279">
        <v>29.2</v>
      </c>
      <c r="O67" s="279">
        <v>17.72</v>
      </c>
      <c r="P67" s="279">
        <v>38.94</v>
      </c>
      <c r="Q67" s="279">
        <v>23.62</v>
      </c>
      <c r="R67" s="279">
        <v>7302</v>
      </c>
      <c r="S67" s="279">
        <v>4428</v>
      </c>
      <c r="T67" s="279">
        <v>608.5</v>
      </c>
      <c r="U67" s="279">
        <v>369</v>
      </c>
      <c r="V67" s="279">
        <v>730.19999999999993</v>
      </c>
      <c r="W67" s="279">
        <v>442.8</v>
      </c>
      <c r="X67" s="279">
        <v>1825.5</v>
      </c>
      <c r="Y67" s="279">
        <v>1107</v>
      </c>
    </row>
    <row r="68" spans="1:35" ht="15.75" customHeight="1">
      <c r="A68" s="280">
        <v>61</v>
      </c>
      <c r="B68" s="278">
        <v>24.73</v>
      </c>
      <c r="C68" s="278">
        <v>14.99</v>
      </c>
      <c r="D68" s="278"/>
      <c r="E68" s="278"/>
      <c r="F68" s="278">
        <v>14.84</v>
      </c>
      <c r="G68" s="278">
        <v>8.99</v>
      </c>
      <c r="H68" s="278">
        <v>19.78</v>
      </c>
      <c r="I68" s="278">
        <v>11.99</v>
      </c>
      <c r="J68" s="278">
        <v>49.46</v>
      </c>
      <c r="K68" s="278">
        <v>29.98</v>
      </c>
      <c r="L68" s="279"/>
      <c r="M68" s="279"/>
      <c r="N68" s="279">
        <v>29.68</v>
      </c>
      <c r="O68" s="279">
        <v>17.98</v>
      </c>
      <c r="P68" s="279">
        <v>39.56</v>
      </c>
      <c r="Q68" s="279">
        <v>23.98</v>
      </c>
      <c r="R68" s="279">
        <v>7419</v>
      </c>
      <c r="S68" s="279">
        <v>4497</v>
      </c>
      <c r="T68" s="279">
        <v>618.25</v>
      </c>
      <c r="U68" s="279">
        <v>374.75</v>
      </c>
      <c r="V68" s="279">
        <v>741.9</v>
      </c>
      <c r="W68" s="279">
        <v>449.7</v>
      </c>
      <c r="X68" s="279">
        <v>1854.75</v>
      </c>
      <c r="Y68" s="279">
        <v>1124.25</v>
      </c>
    </row>
    <row r="69" spans="1:35" ht="15.75" customHeight="1">
      <c r="A69" s="280">
        <v>62</v>
      </c>
      <c r="B69" s="278">
        <v>25.11</v>
      </c>
      <c r="C69" s="278">
        <v>15.21</v>
      </c>
      <c r="D69" s="278"/>
      <c r="E69" s="278"/>
      <c r="F69" s="278">
        <v>15.07</v>
      </c>
      <c r="G69" s="278">
        <v>9.1300000000000008</v>
      </c>
      <c r="H69" s="278">
        <v>20.09</v>
      </c>
      <c r="I69" s="278">
        <v>12.17</v>
      </c>
      <c r="J69" s="278">
        <v>50.22</v>
      </c>
      <c r="K69" s="278">
        <v>30.42</v>
      </c>
      <c r="L69" s="279"/>
      <c r="M69" s="279"/>
      <c r="N69" s="279">
        <v>30.14</v>
      </c>
      <c r="O69" s="279">
        <v>18.260000000000002</v>
      </c>
      <c r="P69" s="279">
        <v>40.18</v>
      </c>
      <c r="Q69" s="279">
        <v>24.34</v>
      </c>
      <c r="R69" s="279">
        <v>7533</v>
      </c>
      <c r="S69" s="279">
        <v>4563</v>
      </c>
      <c r="T69" s="279">
        <v>627.75</v>
      </c>
      <c r="U69" s="279">
        <v>380.25</v>
      </c>
      <c r="V69" s="279">
        <v>753.3</v>
      </c>
      <c r="W69" s="279">
        <v>456.3</v>
      </c>
      <c r="X69" s="279">
        <v>1883.25</v>
      </c>
      <c r="Y69" s="279">
        <v>1140.75</v>
      </c>
    </row>
    <row r="70" spans="1:35" ht="15.75" customHeight="1">
      <c r="A70" s="280">
        <v>63</v>
      </c>
      <c r="B70" s="278">
        <v>25.5</v>
      </c>
      <c r="C70" s="278">
        <v>15.44</v>
      </c>
      <c r="D70" s="278"/>
      <c r="E70" s="278"/>
      <c r="F70" s="278">
        <v>15.3</v>
      </c>
      <c r="G70" s="278">
        <v>9.26</v>
      </c>
      <c r="H70" s="278">
        <v>20.399999999999999</v>
      </c>
      <c r="I70" s="278">
        <v>12.35</v>
      </c>
      <c r="J70" s="278">
        <v>51</v>
      </c>
      <c r="K70" s="278">
        <v>30.88</v>
      </c>
      <c r="L70" s="279"/>
      <c r="M70" s="279"/>
      <c r="N70" s="279">
        <v>30.6</v>
      </c>
      <c r="O70" s="279">
        <v>18.52</v>
      </c>
      <c r="P70" s="279">
        <v>40.799999999999997</v>
      </c>
      <c r="Q70" s="279">
        <v>24.7</v>
      </c>
      <c r="R70" s="279">
        <v>7650</v>
      </c>
      <c r="S70" s="279">
        <v>4632</v>
      </c>
      <c r="T70" s="279">
        <v>637.5</v>
      </c>
      <c r="U70" s="279">
        <v>386</v>
      </c>
      <c r="V70" s="279">
        <v>765</v>
      </c>
      <c r="W70" s="279">
        <v>463.2</v>
      </c>
      <c r="X70" s="279">
        <v>1912.5</v>
      </c>
      <c r="Y70" s="279">
        <v>1158</v>
      </c>
    </row>
    <row r="71" spans="1:35" ht="15.75" customHeight="1">
      <c r="A71" s="280">
        <v>64</v>
      </c>
      <c r="B71" s="278">
        <v>25.88</v>
      </c>
      <c r="C71" s="278">
        <v>15.67</v>
      </c>
      <c r="D71" s="278"/>
      <c r="E71" s="278"/>
      <c r="F71" s="278">
        <v>15.53</v>
      </c>
      <c r="G71" s="278">
        <v>9.4</v>
      </c>
      <c r="H71" s="278">
        <v>20.7</v>
      </c>
      <c r="I71" s="278">
        <v>12.54</v>
      </c>
      <c r="J71" s="278">
        <v>51.76</v>
      </c>
      <c r="K71" s="278">
        <v>31.34</v>
      </c>
      <c r="L71" s="279"/>
      <c r="M71" s="279"/>
      <c r="N71" s="279">
        <v>31.06</v>
      </c>
      <c r="O71" s="279">
        <v>18.8</v>
      </c>
      <c r="P71" s="279">
        <v>41.4</v>
      </c>
      <c r="Q71" s="279">
        <v>25.08</v>
      </c>
      <c r="R71" s="279">
        <v>7764</v>
      </c>
      <c r="S71" s="279">
        <v>4701</v>
      </c>
      <c r="T71" s="279">
        <v>647</v>
      </c>
      <c r="U71" s="279">
        <v>391.75</v>
      </c>
      <c r="V71" s="279">
        <v>776.4</v>
      </c>
      <c r="W71" s="279">
        <v>470.09999999999997</v>
      </c>
      <c r="X71" s="279">
        <v>1941</v>
      </c>
      <c r="Y71" s="279">
        <v>1175.25</v>
      </c>
    </row>
    <row r="72" spans="1:35" ht="15.75" customHeight="1">
      <c r="A72" s="280">
        <v>65</v>
      </c>
      <c r="B72" s="278">
        <v>26.27</v>
      </c>
      <c r="C72" s="278">
        <v>15.89</v>
      </c>
      <c r="D72" s="278"/>
      <c r="E72" s="278"/>
      <c r="F72" s="278">
        <v>15.76</v>
      </c>
      <c r="G72" s="278">
        <v>9.5299999999999994</v>
      </c>
      <c r="H72" s="278">
        <v>21.02</v>
      </c>
      <c r="I72" s="278">
        <v>12.71</v>
      </c>
      <c r="J72" s="278">
        <v>52.54</v>
      </c>
      <c r="K72" s="278">
        <v>31.78</v>
      </c>
      <c r="L72" s="279"/>
      <c r="M72" s="279"/>
      <c r="N72" s="279">
        <v>31.52</v>
      </c>
      <c r="O72" s="279">
        <v>19.059999999999999</v>
      </c>
      <c r="P72" s="279">
        <v>42.04</v>
      </c>
      <c r="Q72" s="279">
        <v>25.42</v>
      </c>
      <c r="R72" s="279">
        <v>7881</v>
      </c>
      <c r="S72" s="279">
        <v>4767</v>
      </c>
      <c r="T72" s="279">
        <v>656.75</v>
      </c>
      <c r="U72" s="279">
        <v>391.75</v>
      </c>
      <c r="V72" s="279">
        <v>788.1</v>
      </c>
      <c r="W72" s="279">
        <v>470.09999999999997</v>
      </c>
      <c r="X72" s="279">
        <v>1970.25</v>
      </c>
      <c r="Y72" s="279">
        <v>1175.25</v>
      </c>
    </row>
    <row r="73" spans="1:35" ht="15.75" customHeight="1">
      <c r="A73" s="280">
        <v>66</v>
      </c>
      <c r="B73" s="278">
        <v>26.65</v>
      </c>
      <c r="C73" s="278">
        <v>16.12</v>
      </c>
      <c r="D73" s="278"/>
      <c r="E73" s="278"/>
      <c r="F73" s="278">
        <v>15.99</v>
      </c>
      <c r="G73" s="278">
        <v>9.67</v>
      </c>
      <c r="H73" s="278">
        <v>21.32</v>
      </c>
      <c r="I73" s="278">
        <v>12.9</v>
      </c>
      <c r="J73" s="278">
        <v>53.3</v>
      </c>
      <c r="K73" s="278">
        <v>32.24</v>
      </c>
      <c r="L73" s="279"/>
      <c r="M73" s="279"/>
      <c r="N73" s="279">
        <v>31.98</v>
      </c>
      <c r="O73" s="279">
        <v>19.34</v>
      </c>
      <c r="P73" s="279">
        <v>42.64</v>
      </c>
      <c r="Q73" s="279">
        <v>25.8</v>
      </c>
      <c r="R73" s="279">
        <v>7995</v>
      </c>
      <c r="S73" s="279">
        <v>4836</v>
      </c>
      <c r="T73" s="279">
        <v>656.75</v>
      </c>
      <c r="U73" s="279">
        <v>391.75</v>
      </c>
      <c r="V73" s="279">
        <v>788.1</v>
      </c>
      <c r="W73" s="279">
        <v>470.09999999999997</v>
      </c>
      <c r="X73" s="279">
        <v>1970.25</v>
      </c>
      <c r="Y73" s="279">
        <v>1175.25</v>
      </c>
    </row>
    <row r="74" spans="1:35" ht="15.75" customHeight="1">
      <c r="A74" s="280">
        <v>67</v>
      </c>
      <c r="B74" s="278">
        <v>27.04</v>
      </c>
      <c r="C74" s="278">
        <v>16.34</v>
      </c>
      <c r="D74" s="278"/>
      <c r="E74" s="278"/>
      <c r="F74" s="278">
        <v>16.22</v>
      </c>
      <c r="G74" s="278">
        <v>9.8000000000000007</v>
      </c>
      <c r="H74" s="278">
        <v>21.63</v>
      </c>
      <c r="I74" s="278">
        <v>13.07</v>
      </c>
      <c r="J74" s="278">
        <v>54.08</v>
      </c>
      <c r="K74" s="278">
        <v>32.68</v>
      </c>
      <c r="L74" s="279"/>
      <c r="M74" s="279"/>
      <c r="N74" s="279">
        <v>32.44</v>
      </c>
      <c r="O74" s="279">
        <v>19.600000000000001</v>
      </c>
      <c r="P74" s="279">
        <v>43.26</v>
      </c>
      <c r="Q74" s="279">
        <v>26.14</v>
      </c>
      <c r="R74" s="279">
        <v>8112</v>
      </c>
      <c r="S74" s="279">
        <v>4902</v>
      </c>
      <c r="T74" s="279">
        <v>656.75</v>
      </c>
      <c r="U74" s="279">
        <v>391.75</v>
      </c>
      <c r="V74" s="279">
        <v>788.1</v>
      </c>
      <c r="W74" s="279">
        <v>470.09999999999997</v>
      </c>
      <c r="X74" s="279">
        <v>1970.25</v>
      </c>
      <c r="Y74" s="279">
        <v>1175.25</v>
      </c>
    </row>
    <row r="75" spans="1:35" ht="15.75" customHeight="1">
      <c r="A75" s="280">
        <v>68</v>
      </c>
      <c r="B75" s="278">
        <v>27.42</v>
      </c>
      <c r="C75" s="278">
        <v>16.57</v>
      </c>
      <c r="D75" s="278"/>
      <c r="E75" s="278"/>
      <c r="F75" s="278">
        <v>16.45</v>
      </c>
      <c r="G75" s="278">
        <v>9.94</v>
      </c>
      <c r="H75" s="278">
        <v>21.94</v>
      </c>
      <c r="I75" s="278">
        <v>13.26</v>
      </c>
      <c r="J75" s="278">
        <v>54.84</v>
      </c>
      <c r="K75" s="278">
        <v>33.14</v>
      </c>
      <c r="L75" s="279"/>
      <c r="M75" s="279"/>
      <c r="N75" s="279">
        <v>32.9</v>
      </c>
      <c r="O75" s="279">
        <v>19.88</v>
      </c>
      <c r="P75" s="279">
        <v>43.88</v>
      </c>
      <c r="Q75" s="279">
        <v>26.52</v>
      </c>
      <c r="R75" s="279">
        <v>8226</v>
      </c>
      <c r="S75" s="279">
        <v>4902</v>
      </c>
      <c r="T75" s="279">
        <v>656.75</v>
      </c>
      <c r="U75" s="279">
        <v>391.75</v>
      </c>
      <c r="V75" s="279">
        <v>788.1</v>
      </c>
      <c r="W75" s="279">
        <v>470.09999999999997</v>
      </c>
      <c r="X75" s="279">
        <v>1970.25</v>
      </c>
      <c r="Y75" s="279">
        <v>1175.25</v>
      </c>
    </row>
    <row r="76" spans="1:35" ht="15.75" customHeight="1">
      <c r="A76" s="280">
        <v>69</v>
      </c>
      <c r="B76" s="278">
        <v>27.81</v>
      </c>
      <c r="C76" s="278">
        <v>16.8</v>
      </c>
      <c r="D76" s="278"/>
      <c r="E76" s="278"/>
      <c r="F76" s="278">
        <v>16.690000000000001</v>
      </c>
      <c r="G76" s="278">
        <v>10.08</v>
      </c>
      <c r="H76" s="278">
        <v>22.25</v>
      </c>
      <c r="I76" s="278">
        <v>13.44</v>
      </c>
      <c r="J76" s="278">
        <v>55.62</v>
      </c>
      <c r="K76" s="278">
        <v>33.6</v>
      </c>
      <c r="L76" s="279"/>
      <c r="M76" s="279"/>
      <c r="N76" s="279">
        <v>33.380000000000003</v>
      </c>
      <c r="O76" s="279">
        <v>20.16</v>
      </c>
      <c r="P76" s="279">
        <v>44.5</v>
      </c>
      <c r="Q76" s="279">
        <v>26.88</v>
      </c>
      <c r="R76" s="279">
        <v>8226</v>
      </c>
      <c r="S76" s="279">
        <v>4902</v>
      </c>
      <c r="T76" s="279">
        <v>656.75</v>
      </c>
      <c r="U76" s="279">
        <v>391.75</v>
      </c>
      <c r="V76" s="279">
        <v>788.1</v>
      </c>
      <c r="W76" s="279">
        <v>470.09999999999997</v>
      </c>
      <c r="X76" s="279">
        <v>1970.25</v>
      </c>
      <c r="Y76" s="279">
        <v>1175.25</v>
      </c>
    </row>
    <row r="77" spans="1:35" ht="15.75" customHeight="1">
      <c r="A77" s="280">
        <v>70</v>
      </c>
      <c r="B77" s="278">
        <v>28.19</v>
      </c>
      <c r="C77" s="278">
        <v>17.02</v>
      </c>
      <c r="D77" s="278"/>
      <c r="E77" s="278"/>
      <c r="F77" s="278">
        <v>16.91</v>
      </c>
      <c r="G77" s="278">
        <v>10.210000000000001</v>
      </c>
      <c r="H77" s="278">
        <v>22.55</v>
      </c>
      <c r="I77" s="278">
        <v>13.62</v>
      </c>
      <c r="J77" s="278">
        <v>56.38</v>
      </c>
      <c r="K77" s="278">
        <v>34.04</v>
      </c>
      <c r="L77" s="279"/>
      <c r="M77" s="279"/>
      <c r="N77" s="279">
        <v>33.82</v>
      </c>
      <c r="O77" s="279">
        <v>20.420000000000002</v>
      </c>
      <c r="P77" s="279">
        <v>45.1</v>
      </c>
      <c r="Q77" s="279">
        <v>27.24</v>
      </c>
      <c r="R77" s="279">
        <v>8226</v>
      </c>
      <c r="S77" s="279">
        <v>4902</v>
      </c>
      <c r="T77" s="279">
        <v>656.75</v>
      </c>
      <c r="U77" s="279">
        <v>391.75</v>
      </c>
      <c r="V77" s="279">
        <v>788.1</v>
      </c>
      <c r="W77" s="279">
        <v>470.09999999999997</v>
      </c>
      <c r="X77" s="279">
        <v>1970.25</v>
      </c>
      <c r="Y77" s="279">
        <v>1175.25</v>
      </c>
    </row>
    <row r="78" spans="1:35" ht="15.75" customHeight="1">
      <c r="A78" s="280">
        <v>71</v>
      </c>
      <c r="B78" s="278">
        <v>28.58</v>
      </c>
      <c r="C78" s="278">
        <v>17.25</v>
      </c>
      <c r="D78" s="278"/>
      <c r="E78" s="278"/>
      <c r="F78" s="278">
        <v>17.149999999999999</v>
      </c>
      <c r="G78" s="278">
        <v>10.35</v>
      </c>
      <c r="H78" s="278">
        <v>22.86</v>
      </c>
      <c r="I78" s="278">
        <v>13.8</v>
      </c>
      <c r="J78" s="278">
        <v>57.16</v>
      </c>
      <c r="K78" s="278">
        <v>34.5</v>
      </c>
      <c r="L78" s="279"/>
      <c r="M78" s="279"/>
      <c r="N78" s="279">
        <v>34.299999999999997</v>
      </c>
      <c r="O78" s="279">
        <v>20.7</v>
      </c>
      <c r="P78" s="279">
        <v>45.72</v>
      </c>
      <c r="Q78" s="279">
        <v>27.6</v>
      </c>
      <c r="R78" s="279">
        <v>8226</v>
      </c>
      <c r="S78" s="279">
        <v>4902</v>
      </c>
      <c r="T78" s="279">
        <v>656.75</v>
      </c>
      <c r="U78" s="279">
        <v>391.75</v>
      </c>
      <c r="V78" s="279">
        <v>788.1</v>
      </c>
      <c r="W78" s="279">
        <v>470.09999999999997</v>
      </c>
      <c r="X78" s="279">
        <v>1970.25</v>
      </c>
      <c r="Y78" s="279">
        <v>1175.25</v>
      </c>
    </row>
    <row r="79" spans="1:35" ht="15.75" customHeight="1">
      <c r="A79" s="280">
        <v>72</v>
      </c>
      <c r="B79" s="278">
        <v>28.96</v>
      </c>
      <c r="C79" s="278">
        <v>17.48</v>
      </c>
      <c r="D79" s="278"/>
      <c r="E79" s="278"/>
      <c r="F79" s="278">
        <v>17.38</v>
      </c>
      <c r="G79" s="278">
        <v>10.49</v>
      </c>
      <c r="H79" s="278">
        <v>23.17</v>
      </c>
      <c r="I79" s="278">
        <v>13.98</v>
      </c>
      <c r="J79" s="278">
        <v>57.92</v>
      </c>
      <c r="K79" s="278">
        <v>34.96</v>
      </c>
      <c r="L79" s="279"/>
      <c r="M79" s="279"/>
      <c r="N79" s="279">
        <v>34.76</v>
      </c>
      <c r="O79" s="279">
        <v>20.98</v>
      </c>
      <c r="P79" s="279">
        <v>46.34</v>
      </c>
      <c r="Q79" s="279">
        <v>27.96</v>
      </c>
      <c r="R79" s="279">
        <v>8226</v>
      </c>
      <c r="S79" s="279">
        <v>4902</v>
      </c>
      <c r="T79" s="279">
        <v>656.75</v>
      </c>
      <c r="U79" s="279">
        <v>391.75</v>
      </c>
      <c r="V79" s="279">
        <v>788.1</v>
      </c>
      <c r="W79" s="279">
        <v>470.09999999999997</v>
      </c>
      <c r="X79" s="279">
        <v>1970.25</v>
      </c>
      <c r="Y79" s="279">
        <v>1175.25</v>
      </c>
    </row>
    <row r="80" spans="1:35" ht="15.75" customHeight="1">
      <c r="A80" s="280">
        <v>73</v>
      </c>
      <c r="B80" s="278">
        <v>29.35</v>
      </c>
      <c r="C80" s="278">
        <v>17.7</v>
      </c>
      <c r="D80" s="278"/>
      <c r="E80" s="278"/>
      <c r="F80" s="278">
        <v>17.61</v>
      </c>
      <c r="G80" s="278">
        <v>10.62</v>
      </c>
      <c r="H80" s="278">
        <v>23.48</v>
      </c>
      <c r="I80" s="278">
        <v>14.16</v>
      </c>
      <c r="J80" s="278">
        <v>58.7</v>
      </c>
      <c r="K80" s="278">
        <v>35.4</v>
      </c>
      <c r="L80" s="279"/>
      <c r="M80" s="279"/>
      <c r="N80" s="279">
        <v>35.22</v>
      </c>
      <c r="O80" s="279">
        <v>21.24</v>
      </c>
      <c r="P80" s="279">
        <v>46.96</v>
      </c>
      <c r="Q80" s="279">
        <v>28.32</v>
      </c>
      <c r="R80" s="279">
        <v>8226</v>
      </c>
      <c r="S80" s="279">
        <v>4902</v>
      </c>
      <c r="T80" s="279">
        <v>656.75</v>
      </c>
      <c r="U80" s="279">
        <v>391.75</v>
      </c>
      <c r="V80" s="279">
        <v>788.1</v>
      </c>
      <c r="W80" s="279">
        <v>470.09999999999997</v>
      </c>
      <c r="X80" s="279">
        <v>1970.25</v>
      </c>
      <c r="Y80" s="279">
        <v>1175.25</v>
      </c>
      <c r="Z80" s="279"/>
      <c r="AA80" s="279"/>
      <c r="AD80" s="289"/>
      <c r="AE80" s="294"/>
      <c r="AF80" s="294"/>
      <c r="AG80" s="294"/>
      <c r="AH80" s="293" t="s">
        <v>1076</v>
      </c>
      <c r="AI80" s="414" t="s">
        <v>1077</v>
      </c>
    </row>
    <row r="81" spans="1:35" ht="15.75" customHeight="1">
      <c r="A81" s="280">
        <v>74</v>
      </c>
      <c r="B81" s="278">
        <v>29.73</v>
      </c>
      <c r="C81" s="278">
        <v>17.93</v>
      </c>
      <c r="D81" s="278"/>
      <c r="E81" s="278"/>
      <c r="F81" s="278">
        <v>17.84</v>
      </c>
      <c r="G81" s="278">
        <v>10.76</v>
      </c>
      <c r="H81" s="278">
        <v>23.78</v>
      </c>
      <c r="I81" s="278">
        <v>14.34</v>
      </c>
      <c r="J81" s="278">
        <v>59.46</v>
      </c>
      <c r="K81" s="278">
        <v>35.86</v>
      </c>
      <c r="L81" s="279"/>
      <c r="M81" s="279"/>
      <c r="N81" s="279">
        <v>35.68</v>
      </c>
      <c r="O81" s="279">
        <v>21.52</v>
      </c>
      <c r="P81" s="279">
        <v>47.56</v>
      </c>
      <c r="Q81" s="279">
        <v>28.68</v>
      </c>
      <c r="R81" s="279">
        <v>8226</v>
      </c>
      <c r="S81" s="279">
        <v>4902</v>
      </c>
      <c r="T81" s="279">
        <v>656.75</v>
      </c>
      <c r="U81" s="279">
        <v>391.75</v>
      </c>
      <c r="V81" s="279">
        <v>788.1</v>
      </c>
      <c r="W81" s="279">
        <v>470.09999999999997</v>
      </c>
      <c r="X81" s="279">
        <v>1970.25</v>
      </c>
      <c r="Y81" s="279">
        <v>1175.25</v>
      </c>
      <c r="Z81" s="279"/>
      <c r="AA81" s="279"/>
      <c r="AB81" s="289"/>
      <c r="AC81" s="286"/>
      <c r="AD81" s="292">
        <v>2019</v>
      </c>
      <c r="AE81" s="292">
        <v>2020</v>
      </c>
      <c r="AF81" s="292">
        <v>2021</v>
      </c>
      <c r="AG81" s="291">
        <v>2022</v>
      </c>
      <c r="AH81" s="287">
        <v>4.9529470034670453E-4</v>
      </c>
      <c r="AI81" s="288">
        <v>2.7720598325785644</v>
      </c>
    </row>
    <row r="82" spans="1:35" ht="15.75" customHeight="1">
      <c r="A82" s="280">
        <v>75</v>
      </c>
      <c r="B82" s="278">
        <v>30.12</v>
      </c>
      <c r="C82" s="278">
        <v>18.16</v>
      </c>
      <c r="D82" s="278"/>
      <c r="E82" s="278"/>
      <c r="F82" s="278">
        <v>18.07</v>
      </c>
      <c r="G82" s="278">
        <v>10.9</v>
      </c>
      <c r="H82" s="278">
        <v>24.1</v>
      </c>
      <c r="I82" s="278">
        <v>14.53</v>
      </c>
      <c r="J82" s="278">
        <v>60.24</v>
      </c>
      <c r="K82" s="278">
        <v>36.32</v>
      </c>
      <c r="L82" s="279"/>
      <c r="M82" s="279"/>
      <c r="N82" s="279">
        <v>36.14</v>
      </c>
      <c r="O82" s="279">
        <v>21.8</v>
      </c>
      <c r="P82" s="279">
        <v>48.2</v>
      </c>
      <c r="Q82" s="279">
        <v>29.06</v>
      </c>
      <c r="R82" s="279">
        <v>8226</v>
      </c>
      <c r="S82" s="279">
        <v>4902</v>
      </c>
      <c r="T82" s="279">
        <v>656.75</v>
      </c>
      <c r="U82" s="279">
        <v>391.75</v>
      </c>
      <c r="V82" s="279">
        <v>788.1</v>
      </c>
      <c r="W82" s="279">
        <v>470.09999999999997</v>
      </c>
      <c r="X82" s="279">
        <v>1970.25</v>
      </c>
      <c r="Y82" s="279">
        <v>1175.25</v>
      </c>
      <c r="Z82" s="279"/>
      <c r="AA82" s="279"/>
      <c r="AB82" s="289" t="s">
        <v>1078</v>
      </c>
      <c r="AC82" s="286" t="s">
        <v>1079</v>
      </c>
      <c r="AD82" s="285">
        <v>734</v>
      </c>
      <c r="AE82" s="284">
        <v>728.7</v>
      </c>
      <c r="AF82" s="284">
        <v>762.7</v>
      </c>
      <c r="AG82" s="283">
        <v>751.28</v>
      </c>
      <c r="AH82" s="287">
        <v>-7.2207084468663973E-3</v>
      </c>
    </row>
    <row r="83" spans="1:35" ht="15.75" customHeight="1">
      <c r="A83" s="280">
        <v>76</v>
      </c>
      <c r="B83" s="278">
        <v>30.5</v>
      </c>
      <c r="C83" s="278">
        <v>18.38</v>
      </c>
      <c r="D83" s="278"/>
      <c r="E83" s="278"/>
      <c r="F83" s="278">
        <v>18.3</v>
      </c>
      <c r="G83" s="278">
        <v>11.03</v>
      </c>
      <c r="H83" s="278">
        <v>24.4</v>
      </c>
      <c r="I83" s="278">
        <v>14.7</v>
      </c>
      <c r="J83" s="278">
        <v>61</v>
      </c>
      <c r="K83" s="278">
        <v>36.76</v>
      </c>
      <c r="L83" s="279"/>
      <c r="M83" s="279"/>
      <c r="N83" s="279">
        <v>36.6</v>
      </c>
      <c r="O83" s="279">
        <v>22.06</v>
      </c>
      <c r="P83" s="279">
        <v>48.8</v>
      </c>
      <c r="Q83" s="279">
        <v>29.4</v>
      </c>
      <c r="R83" s="279">
        <v>8226</v>
      </c>
      <c r="S83" s="279">
        <v>4902</v>
      </c>
      <c r="T83" s="279">
        <v>656.75</v>
      </c>
      <c r="U83" s="279">
        <v>391.75</v>
      </c>
      <c r="V83" s="279">
        <v>788.1</v>
      </c>
      <c r="W83" s="279">
        <v>470.09999999999997</v>
      </c>
      <c r="X83" s="279">
        <v>1970.25</v>
      </c>
      <c r="Y83" s="279">
        <v>1175.25</v>
      </c>
      <c r="Z83" s="279"/>
      <c r="AA83" s="279"/>
      <c r="AB83" s="289" t="s">
        <v>1080</v>
      </c>
      <c r="AC83" s="286" t="s">
        <v>1081</v>
      </c>
      <c r="AD83" s="285">
        <v>429</v>
      </c>
      <c r="AE83" s="284">
        <v>431.2</v>
      </c>
      <c r="AF83" s="284">
        <v>445.2</v>
      </c>
      <c r="AG83" s="283">
        <v>445.55</v>
      </c>
      <c r="AH83" s="287">
        <v>5.12820512820511E-3</v>
      </c>
      <c r="AI83" s="288">
        <v>0.72837837837837838</v>
      </c>
    </row>
    <row r="84" spans="1:35" ht="15.75" customHeight="1">
      <c r="A84" s="280">
        <v>77</v>
      </c>
      <c r="B84" s="278">
        <v>30.89</v>
      </c>
      <c r="C84" s="278">
        <v>18.61</v>
      </c>
      <c r="D84" s="278"/>
      <c r="E84" s="278"/>
      <c r="F84" s="278">
        <v>18.53</v>
      </c>
      <c r="G84" s="278">
        <v>11.17</v>
      </c>
      <c r="H84" s="278">
        <v>24.71</v>
      </c>
      <c r="I84" s="278">
        <v>14.89</v>
      </c>
      <c r="J84" s="278">
        <v>61.78</v>
      </c>
      <c r="K84" s="278">
        <v>37.22</v>
      </c>
      <c r="L84" s="279"/>
      <c r="M84" s="279"/>
      <c r="N84" s="279">
        <v>37.06</v>
      </c>
      <c r="O84" s="279">
        <v>22.34</v>
      </c>
      <c r="P84" s="279">
        <v>49.42</v>
      </c>
      <c r="Q84" s="279">
        <v>29.78</v>
      </c>
      <c r="R84" s="279">
        <v>8226</v>
      </c>
      <c r="S84" s="279">
        <v>4902</v>
      </c>
      <c r="T84" s="279">
        <v>656.75</v>
      </c>
      <c r="U84" s="279">
        <v>391.75</v>
      </c>
      <c r="V84" s="279">
        <v>788.1</v>
      </c>
      <c r="W84" s="279">
        <v>470.09999999999997</v>
      </c>
      <c r="X84" s="279">
        <v>1970.25</v>
      </c>
      <c r="Y84" s="279">
        <v>1175.25</v>
      </c>
      <c r="Z84" s="279"/>
      <c r="AA84" s="279"/>
      <c r="AB84" s="289" t="s">
        <v>1082</v>
      </c>
      <c r="AC84" s="286" t="s">
        <v>1079</v>
      </c>
      <c r="AD84" s="285">
        <v>586</v>
      </c>
      <c r="AE84" s="284">
        <v>592</v>
      </c>
      <c r="AF84" s="284">
        <v>602</v>
      </c>
      <c r="AG84" s="283">
        <v>612.83600000000001</v>
      </c>
      <c r="AH84" s="287">
        <v>1.0238907849829282E-2</v>
      </c>
    </row>
    <row r="85" spans="1:35" ht="15.75" customHeight="1">
      <c r="A85" s="280">
        <v>78</v>
      </c>
      <c r="B85" s="278">
        <v>31.27</v>
      </c>
      <c r="C85" s="278">
        <v>18.84</v>
      </c>
      <c r="D85" s="278"/>
      <c r="E85" s="278"/>
      <c r="F85" s="278">
        <v>18.760000000000002</v>
      </c>
      <c r="G85" s="278">
        <v>11.3</v>
      </c>
      <c r="H85" s="278">
        <v>25.02</v>
      </c>
      <c r="I85" s="278">
        <v>15.07</v>
      </c>
      <c r="J85" s="278">
        <v>62.54</v>
      </c>
      <c r="K85" s="278">
        <v>37.68</v>
      </c>
      <c r="L85" s="279"/>
      <c r="M85" s="279"/>
      <c r="N85" s="279">
        <v>37.520000000000003</v>
      </c>
      <c r="O85" s="279">
        <v>22.6</v>
      </c>
      <c r="P85" s="279">
        <v>50.04</v>
      </c>
      <c r="Q85" s="279">
        <v>30.14</v>
      </c>
      <c r="R85" s="279">
        <v>8226</v>
      </c>
      <c r="S85" s="279">
        <v>4902</v>
      </c>
      <c r="T85" s="279">
        <v>656.75</v>
      </c>
      <c r="U85" s="279">
        <v>391.75</v>
      </c>
      <c r="V85" s="279">
        <v>788.1</v>
      </c>
      <c r="W85" s="279">
        <v>470.09999999999997</v>
      </c>
      <c r="X85" s="279">
        <v>1970.25</v>
      </c>
      <c r="Y85" s="279">
        <v>1175.25</v>
      </c>
      <c r="Z85" s="279"/>
      <c r="AA85" s="279"/>
      <c r="AB85" s="289" t="s">
        <v>1083</v>
      </c>
      <c r="AC85" s="286" t="s">
        <v>1081</v>
      </c>
      <c r="AD85" s="285">
        <v>349</v>
      </c>
      <c r="AE85" s="285">
        <v>351</v>
      </c>
      <c r="AF85" s="285">
        <v>356</v>
      </c>
      <c r="AG85" s="283">
        <v>362.68</v>
      </c>
      <c r="AH85" s="290">
        <v>2.5999999999999999E-2</v>
      </c>
      <c r="AI85" s="414" t="s">
        <v>1084</v>
      </c>
    </row>
    <row r="86" spans="1:35" ht="15.75" customHeight="1">
      <c r="A86" s="280">
        <v>79</v>
      </c>
      <c r="B86" s="278">
        <v>31.66</v>
      </c>
      <c r="C86" s="278">
        <v>19.059999999999999</v>
      </c>
      <c r="D86" s="278"/>
      <c r="E86" s="278"/>
      <c r="F86" s="278">
        <v>19</v>
      </c>
      <c r="G86" s="278">
        <v>11.44</v>
      </c>
      <c r="H86" s="278">
        <v>25.33</v>
      </c>
      <c r="I86" s="278">
        <v>15.25</v>
      </c>
      <c r="J86" s="278">
        <v>63.32</v>
      </c>
      <c r="K86" s="278">
        <v>38.119999999999997</v>
      </c>
      <c r="L86" s="279"/>
      <c r="M86" s="279"/>
      <c r="N86" s="279">
        <v>38</v>
      </c>
      <c r="O86" s="279">
        <v>22.88</v>
      </c>
      <c r="P86" s="279">
        <v>50.66</v>
      </c>
      <c r="Q86" s="279">
        <v>30.5</v>
      </c>
      <c r="R86" s="279">
        <v>8226</v>
      </c>
      <c r="S86" s="279">
        <v>4902</v>
      </c>
      <c r="T86" s="279">
        <v>656.75</v>
      </c>
      <c r="U86" s="279">
        <v>391.75</v>
      </c>
      <c r="V86" s="279">
        <v>788.1</v>
      </c>
      <c r="W86" s="279">
        <v>470.09999999999997</v>
      </c>
      <c r="X86" s="279">
        <v>1970.25</v>
      </c>
      <c r="Y86" s="279">
        <v>1175.25</v>
      </c>
      <c r="Z86" s="279"/>
      <c r="AA86" s="279"/>
      <c r="AB86" s="289" t="s">
        <v>1085</v>
      </c>
      <c r="AC86" s="286" t="s">
        <v>1079</v>
      </c>
      <c r="AD86" s="285">
        <v>6997.8</v>
      </c>
      <c r="AE86" s="285">
        <v>7179.74</v>
      </c>
      <c r="AF86" s="285">
        <v>7218.85</v>
      </c>
      <c r="AG86" s="283">
        <v>7765.3</v>
      </c>
      <c r="AH86" s="290">
        <v>2.5999999999999999E-2</v>
      </c>
      <c r="AI86" s="414" t="s">
        <v>1084</v>
      </c>
    </row>
    <row r="87" spans="1:35" ht="15.75" customHeight="1">
      <c r="A87" s="280">
        <v>80</v>
      </c>
      <c r="B87" s="278">
        <v>32.04</v>
      </c>
      <c r="C87" s="278">
        <v>19.29</v>
      </c>
      <c r="D87" s="278"/>
      <c r="E87" s="278"/>
      <c r="F87" s="278">
        <v>19.22</v>
      </c>
      <c r="G87" s="278">
        <v>11.57</v>
      </c>
      <c r="H87" s="278">
        <v>25.63</v>
      </c>
      <c r="I87" s="278">
        <v>15.43</v>
      </c>
      <c r="J87" s="278">
        <v>64.08</v>
      </c>
      <c r="K87" s="278">
        <v>38.58</v>
      </c>
      <c r="L87" s="279"/>
      <c r="M87" s="279"/>
      <c r="N87" s="279">
        <v>38.44</v>
      </c>
      <c r="O87" s="279">
        <v>23.14</v>
      </c>
      <c r="P87" s="279">
        <v>51.26</v>
      </c>
      <c r="Q87" s="279">
        <v>30.86</v>
      </c>
      <c r="R87" s="279">
        <v>8226</v>
      </c>
      <c r="S87" s="279">
        <v>4902</v>
      </c>
      <c r="T87" s="279">
        <v>656.75</v>
      </c>
      <c r="U87" s="279">
        <v>391.75</v>
      </c>
      <c r="V87" s="279">
        <v>788.1</v>
      </c>
      <c r="W87" s="279">
        <v>470.09999999999997</v>
      </c>
      <c r="X87" s="279">
        <v>1970.25</v>
      </c>
      <c r="Y87" s="279">
        <v>1175.25</v>
      </c>
      <c r="Z87" s="279"/>
      <c r="AA87" s="279"/>
      <c r="AB87" s="289" t="s">
        <v>1086</v>
      </c>
      <c r="AC87" s="286" t="s">
        <v>1081</v>
      </c>
      <c r="AD87" s="285">
        <v>4146.3599999999997</v>
      </c>
      <c r="AE87" s="284">
        <v>4254.17</v>
      </c>
      <c r="AF87" s="284">
        <v>4271.93</v>
      </c>
      <c r="AG87" s="283">
        <v>4532.1400000000003</v>
      </c>
      <c r="AH87" s="287">
        <v>2.6001119053820743E-2</v>
      </c>
      <c r="AI87" s="288">
        <v>48.331856396273579</v>
      </c>
    </row>
    <row r="88" spans="1:35" ht="15.75" customHeight="1">
      <c r="A88" s="280">
        <v>81</v>
      </c>
      <c r="B88" s="278">
        <v>32.369999999999997</v>
      </c>
      <c r="C88" s="278">
        <v>19.48</v>
      </c>
      <c r="D88" s="278"/>
      <c r="E88" s="278"/>
      <c r="F88" s="278">
        <v>19.420000000000002</v>
      </c>
      <c r="G88" s="278">
        <v>11.69</v>
      </c>
      <c r="H88" s="278">
        <v>25.9</v>
      </c>
      <c r="I88" s="278">
        <v>15.58</v>
      </c>
      <c r="J88" s="278">
        <v>64.739999999999995</v>
      </c>
      <c r="K88" s="278">
        <v>38.96</v>
      </c>
      <c r="L88" s="279"/>
      <c r="M88" s="279"/>
      <c r="N88" s="279">
        <v>38.840000000000003</v>
      </c>
      <c r="O88" s="279">
        <v>23.38</v>
      </c>
      <c r="P88" s="279">
        <v>51.8</v>
      </c>
      <c r="Q88" s="279">
        <v>31.16</v>
      </c>
      <c r="R88" s="279">
        <v>8226</v>
      </c>
      <c r="S88" s="279">
        <v>4902</v>
      </c>
      <c r="T88" s="279">
        <v>656.75</v>
      </c>
      <c r="U88" s="279">
        <v>391.75</v>
      </c>
      <c r="V88" s="279">
        <v>788.1</v>
      </c>
      <c r="W88" s="279">
        <v>470.09999999999997</v>
      </c>
      <c r="X88" s="279">
        <v>1970.25</v>
      </c>
      <c r="Y88" s="279">
        <v>1175.25</v>
      </c>
      <c r="Z88" s="279"/>
      <c r="AA88" s="279"/>
      <c r="AB88" s="415" t="s">
        <v>1087</v>
      </c>
      <c r="AC88" s="286" t="s">
        <v>1079</v>
      </c>
      <c r="AD88" s="285">
        <v>87.46</v>
      </c>
      <c r="AE88" s="284">
        <v>88.02</v>
      </c>
      <c r="AF88" s="284">
        <v>90.42</v>
      </c>
      <c r="AG88" s="283">
        <v>92.05</v>
      </c>
      <c r="AH88" s="287">
        <v>6.4029270523668913E-3</v>
      </c>
    </row>
    <row r="89" spans="1:35" ht="15.75" customHeight="1">
      <c r="A89" s="280">
        <v>82</v>
      </c>
      <c r="B89" s="278">
        <v>32.700000000000003</v>
      </c>
      <c r="C89" s="278">
        <v>19.670000000000002</v>
      </c>
      <c r="D89" s="278"/>
      <c r="E89" s="278"/>
      <c r="F89" s="278">
        <v>19.62</v>
      </c>
      <c r="G89" s="278">
        <v>11.8</v>
      </c>
      <c r="H89" s="278">
        <v>26.16</v>
      </c>
      <c r="I89" s="278">
        <v>15.74</v>
      </c>
      <c r="J89" s="278">
        <v>65.400000000000006</v>
      </c>
      <c r="K89" s="278">
        <v>39.340000000000003</v>
      </c>
      <c r="L89" s="279"/>
      <c r="M89" s="279"/>
      <c r="N89" s="279">
        <v>39.24</v>
      </c>
      <c r="O89" s="279">
        <v>23.6</v>
      </c>
      <c r="P89" s="279">
        <v>52.32</v>
      </c>
      <c r="Q89" s="279">
        <v>31.48</v>
      </c>
      <c r="R89" s="279">
        <v>8226</v>
      </c>
      <c r="S89" s="279">
        <v>4902</v>
      </c>
      <c r="T89" s="279">
        <v>656.75</v>
      </c>
      <c r="U89" s="279">
        <v>391.75</v>
      </c>
      <c r="V89" s="279">
        <v>788.1</v>
      </c>
      <c r="W89" s="279">
        <v>470.09999999999997</v>
      </c>
      <c r="X89" s="279">
        <v>1970.25</v>
      </c>
      <c r="Y89" s="279">
        <v>1175.25</v>
      </c>
      <c r="Z89" s="279"/>
      <c r="AA89" s="279"/>
      <c r="AB89" s="415" t="s">
        <v>1088</v>
      </c>
      <c r="AC89" s="286" t="s">
        <v>1081</v>
      </c>
      <c r="AD89" s="285">
        <v>53</v>
      </c>
      <c r="AE89" s="284">
        <v>54</v>
      </c>
      <c r="AF89" s="284">
        <v>54.8</v>
      </c>
      <c r="AG89" s="283">
        <v>55.8</v>
      </c>
    </row>
    <row r="90" spans="1:35" ht="15.75" customHeight="1">
      <c r="A90" s="280">
        <v>83</v>
      </c>
      <c r="B90" s="278">
        <v>33.020000000000003</v>
      </c>
      <c r="C90" s="278">
        <v>19.87</v>
      </c>
      <c r="D90" s="278"/>
      <c r="E90" s="278"/>
      <c r="F90" s="278">
        <v>19.809999999999999</v>
      </c>
      <c r="G90" s="278">
        <v>11.92</v>
      </c>
      <c r="H90" s="278">
        <v>26.42</v>
      </c>
      <c r="I90" s="278">
        <v>15.9</v>
      </c>
      <c r="J90" s="278">
        <v>66.040000000000006</v>
      </c>
      <c r="K90" s="278">
        <v>39.74</v>
      </c>
      <c r="L90" s="279"/>
      <c r="M90" s="279"/>
      <c r="N90" s="279">
        <v>39.619999999999997</v>
      </c>
      <c r="O90" s="279">
        <v>23.84</v>
      </c>
      <c r="P90" s="279">
        <v>52.84</v>
      </c>
      <c r="Q90" s="279">
        <v>31.8</v>
      </c>
      <c r="R90" s="279">
        <v>8226</v>
      </c>
      <c r="S90" s="279">
        <v>4902</v>
      </c>
      <c r="T90" s="279">
        <v>656.75</v>
      </c>
      <c r="U90" s="279">
        <v>391.75</v>
      </c>
      <c r="V90" s="279">
        <v>788.1</v>
      </c>
      <c r="W90" s="279">
        <v>470.09999999999997</v>
      </c>
      <c r="X90" s="279">
        <v>1970.25</v>
      </c>
      <c r="Y90" s="279">
        <v>1175.25</v>
      </c>
      <c r="Z90" s="279"/>
      <c r="AA90" s="279"/>
    </row>
    <row r="91" spans="1:35" ht="15.75" customHeight="1">
      <c r="A91" s="280">
        <v>84</v>
      </c>
      <c r="B91" s="278">
        <v>33.35</v>
      </c>
      <c r="C91" s="278">
        <v>20.059999999999999</v>
      </c>
      <c r="D91" s="278"/>
      <c r="E91" s="278"/>
      <c r="F91" s="278">
        <v>20.010000000000002</v>
      </c>
      <c r="G91" s="278">
        <v>12.04</v>
      </c>
      <c r="H91" s="278">
        <v>26.68</v>
      </c>
      <c r="I91" s="278">
        <v>16.05</v>
      </c>
      <c r="J91" s="278">
        <v>66.7</v>
      </c>
      <c r="K91" s="278">
        <v>40.119999999999997</v>
      </c>
      <c r="L91" s="279"/>
      <c r="M91" s="279"/>
      <c r="N91" s="279">
        <v>40.020000000000003</v>
      </c>
      <c r="O91" s="279">
        <v>24.08</v>
      </c>
      <c r="P91" s="279">
        <v>53.36</v>
      </c>
      <c r="Q91" s="279">
        <v>32.1</v>
      </c>
      <c r="R91" s="279">
        <v>8226</v>
      </c>
      <c r="S91" s="279">
        <v>4902</v>
      </c>
      <c r="T91" s="279">
        <v>656.75</v>
      </c>
      <c r="U91" s="279">
        <v>391.75</v>
      </c>
      <c r="V91" s="279">
        <v>788.1</v>
      </c>
      <c r="W91" s="279">
        <v>470.09999999999997</v>
      </c>
      <c r="X91" s="279">
        <v>1970.25</v>
      </c>
      <c r="Y91" s="279">
        <v>1175.25</v>
      </c>
      <c r="Z91" s="279"/>
      <c r="AA91" s="279"/>
    </row>
    <row r="92" spans="1:35" ht="15.75" customHeight="1">
      <c r="A92" s="280">
        <v>85</v>
      </c>
      <c r="B92" s="278">
        <v>33.68</v>
      </c>
      <c r="C92" s="278">
        <v>20.25</v>
      </c>
      <c r="D92" s="278"/>
      <c r="E92" s="278"/>
      <c r="F92" s="278">
        <v>20.21</v>
      </c>
      <c r="G92" s="278">
        <v>12.15</v>
      </c>
      <c r="H92" s="278">
        <v>26.94</v>
      </c>
      <c r="I92" s="278">
        <v>16.2</v>
      </c>
      <c r="J92" s="278">
        <v>67.36</v>
      </c>
      <c r="K92" s="278">
        <v>40.5</v>
      </c>
      <c r="L92" s="279"/>
      <c r="M92" s="279"/>
      <c r="N92" s="279">
        <v>40.42</v>
      </c>
      <c r="O92" s="279">
        <v>24.3</v>
      </c>
      <c r="P92" s="279">
        <v>53.88</v>
      </c>
      <c r="Q92" s="279">
        <v>32.4</v>
      </c>
      <c r="R92" s="279">
        <v>8226</v>
      </c>
      <c r="S92" s="279">
        <v>4902</v>
      </c>
      <c r="T92" s="279">
        <v>656.75</v>
      </c>
      <c r="U92" s="279">
        <v>391.75</v>
      </c>
      <c r="V92" s="279">
        <v>788.1</v>
      </c>
      <c r="W92" s="279">
        <v>470.09999999999997</v>
      </c>
      <c r="X92" s="279">
        <v>1970.25</v>
      </c>
      <c r="Y92" s="279">
        <v>1175.25</v>
      </c>
      <c r="Z92" s="279"/>
      <c r="AA92" s="279"/>
    </row>
    <row r="93" spans="1:35" ht="15.75" customHeight="1">
      <c r="A93" s="280">
        <v>86</v>
      </c>
      <c r="B93" s="278">
        <v>34</v>
      </c>
      <c r="C93" s="278">
        <v>20.440000000000001</v>
      </c>
      <c r="D93" s="278"/>
      <c r="E93" s="278"/>
      <c r="F93" s="278">
        <v>20.399999999999999</v>
      </c>
      <c r="G93" s="278">
        <v>12.26</v>
      </c>
      <c r="H93" s="278">
        <v>27.2</v>
      </c>
      <c r="I93" s="278">
        <v>16.350000000000001</v>
      </c>
      <c r="J93" s="278">
        <v>68</v>
      </c>
      <c r="K93" s="278">
        <v>40.880000000000003</v>
      </c>
      <c r="L93" s="279"/>
      <c r="M93" s="279"/>
      <c r="N93" s="279">
        <v>40.799999999999997</v>
      </c>
      <c r="O93" s="279">
        <v>24.52</v>
      </c>
      <c r="P93" s="279">
        <v>54.4</v>
      </c>
      <c r="Q93" s="279">
        <v>32.700000000000003</v>
      </c>
      <c r="R93" s="279">
        <v>8226</v>
      </c>
      <c r="S93" s="279">
        <v>4902</v>
      </c>
      <c r="T93" s="279">
        <v>656.75</v>
      </c>
      <c r="U93" s="279">
        <v>391.75</v>
      </c>
      <c r="V93" s="279">
        <v>788.1</v>
      </c>
      <c r="W93" s="279">
        <v>470.09999999999997</v>
      </c>
      <c r="X93" s="279">
        <v>1970.25</v>
      </c>
      <c r="Y93" s="279">
        <v>1175.25</v>
      </c>
    </row>
    <row r="94" spans="1:35" ht="15.75" customHeight="1">
      <c r="A94" s="280">
        <v>87</v>
      </c>
      <c r="B94" s="278">
        <v>34.33</v>
      </c>
      <c r="C94" s="278">
        <v>20.63</v>
      </c>
      <c r="D94" s="278"/>
      <c r="E94" s="278"/>
      <c r="F94" s="278">
        <v>20.6</v>
      </c>
      <c r="G94" s="278">
        <v>12.38</v>
      </c>
      <c r="H94" s="278">
        <v>27.46</v>
      </c>
      <c r="I94" s="278">
        <v>16.5</v>
      </c>
      <c r="J94" s="278">
        <v>68.66</v>
      </c>
      <c r="K94" s="278">
        <v>41.26</v>
      </c>
      <c r="L94" s="279"/>
      <c r="M94" s="279"/>
      <c r="N94" s="279">
        <v>41.2</v>
      </c>
      <c r="O94" s="279">
        <v>24.76</v>
      </c>
      <c r="P94" s="279">
        <v>54.92</v>
      </c>
      <c r="Q94" s="279">
        <v>33</v>
      </c>
      <c r="R94" s="279">
        <v>8226</v>
      </c>
      <c r="S94" s="279">
        <v>4902</v>
      </c>
      <c r="T94" s="279">
        <v>656.75</v>
      </c>
      <c r="U94" s="279">
        <v>391.75</v>
      </c>
      <c r="V94" s="279">
        <v>788.1</v>
      </c>
      <c r="W94" s="279">
        <v>470.09999999999997</v>
      </c>
      <c r="X94" s="279">
        <v>1970.25</v>
      </c>
      <c r="Y94" s="279">
        <v>1175.25</v>
      </c>
    </row>
    <row r="95" spans="1:35" ht="15.75" customHeight="1">
      <c r="A95" s="280">
        <v>88</v>
      </c>
      <c r="B95" s="278">
        <v>34.659999999999997</v>
      </c>
      <c r="C95" s="278">
        <v>20.83</v>
      </c>
      <c r="D95" s="278"/>
      <c r="E95" s="278"/>
      <c r="F95" s="278">
        <v>20.8</v>
      </c>
      <c r="G95" s="278">
        <v>12.5</v>
      </c>
      <c r="H95" s="278">
        <v>27.73</v>
      </c>
      <c r="I95" s="278">
        <v>16.66</v>
      </c>
      <c r="J95" s="278">
        <v>69.319999999999993</v>
      </c>
      <c r="K95" s="278">
        <v>41.66</v>
      </c>
      <c r="L95" s="279"/>
      <c r="M95" s="279"/>
      <c r="N95" s="279">
        <v>41.6</v>
      </c>
      <c r="O95" s="279">
        <v>25</v>
      </c>
      <c r="P95" s="279">
        <v>55.46</v>
      </c>
      <c r="Q95" s="279">
        <v>33.32</v>
      </c>
      <c r="R95" s="279">
        <v>8226</v>
      </c>
      <c r="S95" s="279">
        <v>4902</v>
      </c>
      <c r="T95" s="279">
        <v>656.75</v>
      </c>
      <c r="U95" s="279">
        <v>391.75</v>
      </c>
      <c r="V95" s="279">
        <v>788.1</v>
      </c>
      <c r="W95" s="279">
        <v>470.09999999999997</v>
      </c>
      <c r="X95" s="279">
        <v>1970.25</v>
      </c>
      <c r="Y95" s="279">
        <v>1175.25</v>
      </c>
    </row>
    <row r="96" spans="1:35" ht="15.75" customHeight="1">
      <c r="A96" s="280">
        <v>89</v>
      </c>
      <c r="B96" s="278">
        <v>34.99</v>
      </c>
      <c r="C96" s="278">
        <v>21.02</v>
      </c>
      <c r="D96" s="278"/>
      <c r="E96" s="278"/>
      <c r="F96" s="278">
        <v>20.99</v>
      </c>
      <c r="G96" s="278">
        <v>12.61</v>
      </c>
      <c r="H96" s="278">
        <v>27.99</v>
      </c>
      <c r="I96" s="278">
        <v>16.82</v>
      </c>
      <c r="J96" s="278">
        <v>69.98</v>
      </c>
      <c r="K96" s="278">
        <v>42.04</v>
      </c>
      <c r="L96" s="279"/>
      <c r="M96" s="279"/>
      <c r="N96" s="279">
        <v>41.98</v>
      </c>
      <c r="O96" s="279">
        <v>25.22</v>
      </c>
      <c r="P96" s="279">
        <v>55.98</v>
      </c>
      <c r="Q96" s="279">
        <v>33.64</v>
      </c>
      <c r="R96" s="279">
        <v>8226</v>
      </c>
      <c r="S96" s="279">
        <v>4902</v>
      </c>
      <c r="T96" s="279">
        <v>656.75</v>
      </c>
      <c r="U96" s="279">
        <v>391.75</v>
      </c>
      <c r="V96" s="279">
        <v>788.1</v>
      </c>
      <c r="W96" s="279">
        <v>470.09999999999997</v>
      </c>
      <c r="X96" s="279">
        <v>1970.25</v>
      </c>
      <c r="Y96" s="279">
        <v>1175.25</v>
      </c>
    </row>
    <row r="97" spans="1:25" ht="15.75" customHeight="1">
      <c r="A97" s="280">
        <v>90</v>
      </c>
      <c r="B97" s="278">
        <v>35.31</v>
      </c>
      <c r="C97" s="278">
        <v>21.21</v>
      </c>
      <c r="D97" s="278"/>
      <c r="E97" s="278"/>
      <c r="F97" s="278">
        <v>21.19</v>
      </c>
      <c r="G97" s="278">
        <v>12.73</v>
      </c>
      <c r="H97" s="278">
        <v>28.25</v>
      </c>
      <c r="I97" s="278">
        <v>16.97</v>
      </c>
      <c r="J97" s="278">
        <v>70.62</v>
      </c>
      <c r="K97" s="278">
        <v>42.42</v>
      </c>
      <c r="L97" s="279"/>
      <c r="M97" s="279"/>
      <c r="N97" s="279">
        <v>42.38</v>
      </c>
      <c r="O97" s="279">
        <v>25.46</v>
      </c>
      <c r="P97" s="279">
        <v>56.5</v>
      </c>
      <c r="Q97" s="279">
        <v>33.94</v>
      </c>
      <c r="R97" s="279">
        <v>8226</v>
      </c>
      <c r="S97" s="279">
        <v>4902</v>
      </c>
      <c r="T97" s="279">
        <v>656.75</v>
      </c>
      <c r="U97" s="279">
        <v>391.75</v>
      </c>
      <c r="V97" s="279">
        <v>788.1</v>
      </c>
      <c r="W97" s="279">
        <v>470.09999999999997</v>
      </c>
      <c r="X97" s="279">
        <v>1970.25</v>
      </c>
      <c r="Y97" s="279">
        <v>1175.25</v>
      </c>
    </row>
    <row r="98" spans="1:25" ht="15.75" customHeight="1">
      <c r="A98" s="280">
        <v>91</v>
      </c>
      <c r="B98" s="278">
        <v>35.6</v>
      </c>
      <c r="C98" s="278">
        <v>21.38</v>
      </c>
      <c r="D98" s="278"/>
      <c r="E98" s="278"/>
      <c r="F98" s="278">
        <v>21.36</v>
      </c>
      <c r="G98" s="278">
        <v>12.83</v>
      </c>
      <c r="H98" s="278">
        <v>28.48</v>
      </c>
      <c r="I98" s="278">
        <v>17.100000000000001</v>
      </c>
      <c r="J98" s="278">
        <v>71.2</v>
      </c>
      <c r="K98" s="278">
        <v>42.76</v>
      </c>
      <c r="L98" s="279"/>
      <c r="M98" s="279"/>
      <c r="N98" s="279">
        <v>42.72</v>
      </c>
      <c r="O98" s="279">
        <v>25.66</v>
      </c>
      <c r="P98" s="279">
        <v>56.96</v>
      </c>
      <c r="Q98" s="279">
        <v>34.200000000000003</v>
      </c>
      <c r="R98" s="279"/>
      <c r="S98" s="279"/>
      <c r="T98" s="279"/>
      <c r="U98" s="279"/>
      <c r="V98" s="279"/>
      <c r="W98" s="279"/>
    </row>
    <row r="99" spans="1:25" ht="15.75" customHeight="1">
      <c r="A99" s="280">
        <v>92</v>
      </c>
      <c r="B99" s="278">
        <v>35.9</v>
      </c>
      <c r="C99" s="278">
        <v>21.55</v>
      </c>
      <c r="D99" s="278"/>
      <c r="E99" s="278"/>
      <c r="F99" s="278">
        <v>21.54</v>
      </c>
      <c r="G99" s="278">
        <v>12.93</v>
      </c>
      <c r="H99" s="278">
        <v>28.72</v>
      </c>
      <c r="I99" s="278">
        <v>17.239999999999998</v>
      </c>
      <c r="J99" s="278">
        <v>71.8</v>
      </c>
      <c r="K99" s="278">
        <v>43.1</v>
      </c>
      <c r="L99" s="279"/>
      <c r="M99" s="279"/>
      <c r="N99" s="279">
        <v>43.08</v>
      </c>
      <c r="O99" s="279">
        <v>25.86</v>
      </c>
      <c r="P99" s="279">
        <v>57.44</v>
      </c>
      <c r="Q99" s="279">
        <v>34.479999999999997</v>
      </c>
      <c r="R99" s="279"/>
      <c r="S99" s="279"/>
      <c r="T99" s="279"/>
      <c r="U99" s="279"/>
      <c r="V99" s="279"/>
      <c r="W99" s="279"/>
    </row>
    <row r="100" spans="1:25" ht="15.75" customHeight="1">
      <c r="A100" s="280">
        <v>93</v>
      </c>
      <c r="B100" s="278">
        <v>36.19</v>
      </c>
      <c r="C100" s="278">
        <v>21.73</v>
      </c>
      <c r="D100" s="278"/>
      <c r="E100" s="278"/>
      <c r="F100" s="278">
        <v>21.71</v>
      </c>
      <c r="G100" s="278">
        <v>13.04</v>
      </c>
      <c r="H100" s="278">
        <v>28.95</v>
      </c>
      <c r="I100" s="278">
        <v>17.38</v>
      </c>
      <c r="J100" s="278">
        <v>72.38</v>
      </c>
      <c r="K100" s="278">
        <v>43.46</v>
      </c>
      <c r="L100" s="279"/>
      <c r="M100" s="279"/>
      <c r="N100" s="279">
        <v>43.42</v>
      </c>
      <c r="O100" s="279">
        <v>26.08</v>
      </c>
      <c r="P100" s="279">
        <v>57.9</v>
      </c>
      <c r="Q100" s="279">
        <v>34.76</v>
      </c>
      <c r="R100" s="282"/>
      <c r="S100" s="282"/>
      <c r="T100" s="279"/>
      <c r="U100" s="279"/>
      <c r="V100" s="279"/>
      <c r="W100" s="279"/>
    </row>
    <row r="101" spans="1:25" ht="15.75" customHeight="1">
      <c r="A101" s="280">
        <v>94</v>
      </c>
      <c r="B101" s="278">
        <v>36.479999999999997</v>
      </c>
      <c r="C101" s="278">
        <v>21.9</v>
      </c>
      <c r="D101" s="278"/>
      <c r="E101" s="278"/>
      <c r="F101" s="278">
        <v>21.89</v>
      </c>
      <c r="G101" s="278">
        <v>13.14</v>
      </c>
      <c r="H101" s="278">
        <v>29.18</v>
      </c>
      <c r="I101" s="278">
        <v>17.52</v>
      </c>
      <c r="J101" s="278">
        <v>72.959999999999994</v>
      </c>
      <c r="K101" s="278">
        <v>43.8</v>
      </c>
      <c r="L101" s="279"/>
      <c r="M101" s="279"/>
      <c r="N101" s="279">
        <v>43.78</v>
      </c>
      <c r="O101" s="279">
        <v>26.28</v>
      </c>
      <c r="P101" s="279">
        <v>58.36</v>
      </c>
      <c r="Q101" s="279">
        <v>35.04</v>
      </c>
      <c r="R101" s="282"/>
      <c r="S101" s="282"/>
      <c r="T101" s="279"/>
      <c r="U101" s="279"/>
      <c r="V101" s="279"/>
      <c r="W101" s="279"/>
    </row>
    <row r="102" spans="1:25" ht="15.75" customHeight="1">
      <c r="A102" s="280">
        <v>95</v>
      </c>
      <c r="B102" s="278">
        <v>36.770000000000003</v>
      </c>
      <c r="C102" s="278">
        <v>22.07</v>
      </c>
      <c r="D102" s="278"/>
      <c r="E102" s="278"/>
      <c r="F102" s="278">
        <v>22.06</v>
      </c>
      <c r="G102" s="278">
        <v>13.24</v>
      </c>
      <c r="H102" s="278">
        <v>29.42</v>
      </c>
      <c r="I102" s="278">
        <v>17.66</v>
      </c>
      <c r="J102" s="278">
        <v>73.540000000000006</v>
      </c>
      <c r="K102" s="278">
        <v>44.14</v>
      </c>
      <c r="L102" s="279"/>
      <c r="M102" s="279"/>
      <c r="N102" s="279">
        <v>44.12</v>
      </c>
      <c r="O102" s="279">
        <v>26.48</v>
      </c>
      <c r="P102" s="279">
        <v>58.84</v>
      </c>
      <c r="Q102" s="279">
        <v>35.32</v>
      </c>
      <c r="R102" s="282"/>
      <c r="S102" s="282"/>
      <c r="T102" s="279"/>
      <c r="U102" s="279"/>
      <c r="V102" s="279"/>
      <c r="W102" s="279"/>
    </row>
    <row r="103" spans="1:25" ht="15.75" customHeight="1">
      <c r="A103" s="280">
        <v>96</v>
      </c>
      <c r="B103" s="278">
        <v>37.06</v>
      </c>
      <c r="C103" s="278">
        <v>22.24</v>
      </c>
      <c r="D103" s="278"/>
      <c r="E103" s="278"/>
      <c r="F103" s="278">
        <v>22.24</v>
      </c>
      <c r="G103" s="278">
        <v>13.34</v>
      </c>
      <c r="H103" s="278">
        <v>29.65</v>
      </c>
      <c r="I103" s="278">
        <v>17.79</v>
      </c>
      <c r="J103" s="278">
        <v>74.12</v>
      </c>
      <c r="K103" s="278">
        <v>44.48</v>
      </c>
      <c r="L103" s="279"/>
      <c r="M103" s="279"/>
      <c r="N103" s="279">
        <v>44.48</v>
      </c>
      <c r="O103" s="279">
        <v>26.68</v>
      </c>
      <c r="P103" s="279">
        <v>59.3</v>
      </c>
      <c r="Q103" s="279">
        <v>35.58</v>
      </c>
      <c r="R103" s="279"/>
      <c r="S103" s="279"/>
      <c r="T103" s="279"/>
      <c r="U103" s="279"/>
      <c r="V103" s="279"/>
      <c r="W103" s="279"/>
    </row>
    <row r="104" spans="1:25" ht="15.75" customHeight="1">
      <c r="A104" s="280">
        <v>97</v>
      </c>
      <c r="B104" s="278">
        <v>37.35</v>
      </c>
      <c r="C104" s="278">
        <v>22.41</v>
      </c>
      <c r="D104" s="278"/>
      <c r="E104" s="278"/>
      <c r="F104" s="278">
        <v>22.41</v>
      </c>
      <c r="G104" s="278">
        <v>13.45</v>
      </c>
      <c r="H104" s="278">
        <v>29.88</v>
      </c>
      <c r="I104" s="278">
        <v>17.93</v>
      </c>
      <c r="J104" s="278">
        <v>74.7</v>
      </c>
      <c r="K104" s="278">
        <v>44.82</v>
      </c>
      <c r="L104" s="279"/>
      <c r="M104" s="279"/>
      <c r="N104" s="279">
        <v>44.82</v>
      </c>
      <c r="O104" s="279">
        <v>26.9</v>
      </c>
      <c r="P104" s="279">
        <v>59.76</v>
      </c>
      <c r="Q104" s="279">
        <v>35.86</v>
      </c>
      <c r="R104" s="279"/>
      <c r="S104" s="279"/>
      <c r="T104" s="279"/>
      <c r="U104" s="279"/>
      <c r="V104" s="279"/>
      <c r="W104" s="279"/>
    </row>
    <row r="105" spans="1:25" ht="15.75" customHeight="1">
      <c r="A105" s="280">
        <v>98</v>
      </c>
      <c r="B105" s="278">
        <v>37.65</v>
      </c>
      <c r="C105" s="278">
        <v>22.58</v>
      </c>
      <c r="D105" s="278"/>
      <c r="E105" s="278"/>
      <c r="F105" s="278">
        <v>22.59</v>
      </c>
      <c r="G105" s="278">
        <v>13.55</v>
      </c>
      <c r="H105" s="278">
        <v>30.12</v>
      </c>
      <c r="I105" s="278">
        <v>18.059999999999999</v>
      </c>
      <c r="J105" s="278">
        <v>75.3</v>
      </c>
      <c r="K105" s="278">
        <v>45.16</v>
      </c>
      <c r="L105" s="279"/>
      <c r="M105" s="279"/>
      <c r="N105" s="279">
        <v>45.18</v>
      </c>
      <c r="O105" s="279">
        <v>27.1</v>
      </c>
      <c r="P105" s="279">
        <v>60.24</v>
      </c>
      <c r="Q105" s="279">
        <v>36.119999999999997</v>
      </c>
      <c r="R105" s="279"/>
      <c r="S105" s="279"/>
      <c r="T105" s="279"/>
      <c r="U105" s="279"/>
      <c r="V105" s="279"/>
      <c r="W105" s="279"/>
    </row>
    <row r="106" spans="1:25" ht="15.75" customHeight="1">
      <c r="A106" s="280">
        <v>99</v>
      </c>
      <c r="B106" s="278">
        <v>37.94</v>
      </c>
      <c r="C106" s="278">
        <v>22.75</v>
      </c>
      <c r="D106" s="278"/>
      <c r="E106" s="278"/>
      <c r="F106" s="278">
        <v>22.76</v>
      </c>
      <c r="G106" s="278">
        <v>13.65</v>
      </c>
      <c r="H106" s="278">
        <v>30.35</v>
      </c>
      <c r="I106" s="278">
        <v>18.2</v>
      </c>
      <c r="J106" s="278">
        <v>75.88</v>
      </c>
      <c r="K106" s="278">
        <v>45.5</v>
      </c>
      <c r="L106" s="279"/>
      <c r="M106" s="279"/>
      <c r="N106" s="279">
        <v>45.52</v>
      </c>
      <c r="O106" s="279">
        <v>27.3</v>
      </c>
      <c r="P106" s="279">
        <v>60.7</v>
      </c>
      <c r="Q106" s="279">
        <v>36.4</v>
      </c>
      <c r="R106" s="279"/>
      <c r="S106" s="279"/>
      <c r="T106" s="279"/>
      <c r="U106" s="279"/>
      <c r="V106" s="279"/>
      <c r="W106" s="279"/>
    </row>
    <row r="107" spans="1:25" ht="15.75" customHeight="1">
      <c r="A107" s="280">
        <v>100</v>
      </c>
      <c r="B107" s="278">
        <v>38.229999999999997</v>
      </c>
      <c r="C107" s="278">
        <v>22.93</v>
      </c>
      <c r="D107" s="278"/>
      <c r="E107" s="278"/>
      <c r="F107" s="278">
        <v>22.94</v>
      </c>
      <c r="G107" s="278">
        <v>13.76</v>
      </c>
      <c r="H107" s="278">
        <v>30.58</v>
      </c>
      <c r="I107" s="278">
        <v>18.34</v>
      </c>
      <c r="J107" s="278">
        <v>76.459999999999994</v>
      </c>
      <c r="K107" s="278">
        <v>45.86</v>
      </c>
      <c r="L107" s="279"/>
      <c r="M107" s="279"/>
      <c r="N107" s="279">
        <v>45.88</v>
      </c>
      <c r="O107" s="279">
        <v>27.52</v>
      </c>
      <c r="P107" s="279">
        <v>61.16</v>
      </c>
      <c r="Q107" s="279">
        <v>36.68</v>
      </c>
      <c r="R107" s="279"/>
      <c r="S107" s="279"/>
      <c r="T107" s="279"/>
      <c r="U107" s="279"/>
      <c r="V107" s="279"/>
      <c r="W107" s="279"/>
    </row>
    <row r="108" spans="1:25" ht="15.75" customHeight="1">
      <c r="A108" s="280">
        <v>101</v>
      </c>
      <c r="B108" s="278">
        <v>38.5</v>
      </c>
      <c r="C108" s="278">
        <v>23.09</v>
      </c>
      <c r="D108" s="278"/>
      <c r="E108" s="278"/>
      <c r="F108" s="278">
        <v>23.1</v>
      </c>
      <c r="G108" s="278">
        <v>13.85</v>
      </c>
      <c r="H108" s="278">
        <v>30.8</v>
      </c>
      <c r="I108" s="278">
        <v>18.47</v>
      </c>
      <c r="J108" s="278">
        <v>77</v>
      </c>
      <c r="K108" s="278">
        <v>46.18</v>
      </c>
      <c r="L108" s="279"/>
      <c r="M108" s="279"/>
      <c r="N108" s="279">
        <v>46.2</v>
      </c>
      <c r="O108" s="279">
        <v>27.7</v>
      </c>
      <c r="P108" s="279">
        <v>61.6</v>
      </c>
      <c r="Q108" s="279">
        <v>36.94</v>
      </c>
      <c r="R108" s="279"/>
      <c r="S108" s="279"/>
      <c r="T108" s="279"/>
      <c r="U108" s="279"/>
      <c r="V108" s="279"/>
      <c r="W108" s="279"/>
    </row>
    <row r="109" spans="1:25" ht="15.75" customHeight="1">
      <c r="A109" s="280">
        <v>102</v>
      </c>
      <c r="B109" s="278">
        <v>38.770000000000003</v>
      </c>
      <c r="C109" s="278">
        <v>23.25</v>
      </c>
      <c r="D109" s="278"/>
      <c r="E109" s="278"/>
      <c r="F109" s="278">
        <v>23.26</v>
      </c>
      <c r="G109" s="278">
        <v>13.95</v>
      </c>
      <c r="H109" s="278">
        <v>31.02</v>
      </c>
      <c r="I109" s="278">
        <v>18.600000000000001</v>
      </c>
      <c r="J109" s="278">
        <v>77.540000000000006</v>
      </c>
      <c r="K109" s="278">
        <v>46.5</v>
      </c>
      <c r="L109" s="279"/>
      <c r="M109" s="279"/>
      <c r="N109" s="279">
        <v>46.52</v>
      </c>
      <c r="O109" s="279">
        <v>27.9</v>
      </c>
      <c r="P109" s="279">
        <v>62.04</v>
      </c>
      <c r="Q109" s="279">
        <v>37.200000000000003</v>
      </c>
      <c r="R109" s="279"/>
      <c r="S109" s="279"/>
      <c r="T109" s="279"/>
      <c r="U109" s="279"/>
      <c r="V109" s="279"/>
      <c r="W109" s="279"/>
    </row>
    <row r="110" spans="1:25" ht="15.75" customHeight="1">
      <c r="A110" s="280">
        <v>103</v>
      </c>
      <c r="B110" s="278">
        <v>39.049999999999997</v>
      </c>
      <c r="C110" s="278">
        <v>23.41</v>
      </c>
      <c r="D110" s="278"/>
      <c r="E110" s="278"/>
      <c r="F110" s="278">
        <v>23.43</v>
      </c>
      <c r="G110" s="278">
        <v>14.05</v>
      </c>
      <c r="H110" s="278">
        <v>31.24</v>
      </c>
      <c r="I110" s="278">
        <v>18.73</v>
      </c>
      <c r="J110" s="278">
        <v>78.099999999999994</v>
      </c>
      <c r="K110" s="278">
        <v>46.82</v>
      </c>
      <c r="L110" s="279"/>
      <c r="M110" s="279"/>
      <c r="N110" s="279">
        <v>46.86</v>
      </c>
      <c r="O110" s="279">
        <v>28.1</v>
      </c>
      <c r="P110" s="279">
        <v>62.48</v>
      </c>
      <c r="Q110" s="279">
        <v>37.46</v>
      </c>
      <c r="R110" s="279"/>
      <c r="S110" s="279"/>
      <c r="T110" s="279"/>
      <c r="U110" s="279"/>
      <c r="V110" s="279"/>
      <c r="W110" s="279"/>
    </row>
    <row r="111" spans="1:25" ht="15.75" customHeight="1">
      <c r="A111" s="280">
        <v>104</v>
      </c>
      <c r="B111" s="278">
        <v>39.32</v>
      </c>
      <c r="C111" s="278">
        <v>23.57</v>
      </c>
      <c r="D111" s="278"/>
      <c r="E111" s="278"/>
      <c r="F111" s="278">
        <v>23.59</v>
      </c>
      <c r="G111" s="278">
        <v>14.14</v>
      </c>
      <c r="H111" s="278">
        <v>31.46</v>
      </c>
      <c r="I111" s="278">
        <v>18.86</v>
      </c>
      <c r="J111" s="278">
        <v>78.64</v>
      </c>
      <c r="K111" s="278">
        <v>47.14</v>
      </c>
      <c r="L111" s="279"/>
      <c r="M111" s="279"/>
      <c r="N111" s="279">
        <v>47.18</v>
      </c>
      <c r="O111" s="279">
        <v>28.28</v>
      </c>
      <c r="P111" s="279">
        <v>62.92</v>
      </c>
      <c r="Q111" s="279">
        <v>37.72</v>
      </c>
      <c r="R111" s="279"/>
      <c r="S111" s="279"/>
      <c r="T111" s="279"/>
      <c r="U111" s="279"/>
      <c r="V111" s="279"/>
      <c r="W111" s="279"/>
    </row>
    <row r="112" spans="1:25" ht="15.75" customHeight="1">
      <c r="A112" s="280">
        <v>105</v>
      </c>
      <c r="B112" s="278">
        <v>39.590000000000003</v>
      </c>
      <c r="C112" s="278">
        <v>23.73</v>
      </c>
      <c r="D112" s="278"/>
      <c r="E112" s="278"/>
      <c r="F112" s="278">
        <v>23.75</v>
      </c>
      <c r="G112" s="278">
        <v>14.24</v>
      </c>
      <c r="H112" s="278">
        <v>31.67</v>
      </c>
      <c r="I112" s="278">
        <v>18.98</v>
      </c>
      <c r="J112" s="278">
        <v>79.180000000000007</v>
      </c>
      <c r="K112" s="278">
        <v>47.46</v>
      </c>
      <c r="L112" s="279"/>
      <c r="M112" s="279"/>
      <c r="N112" s="279">
        <v>47.5</v>
      </c>
      <c r="O112" s="279">
        <v>28.48</v>
      </c>
      <c r="P112" s="279">
        <v>63.34</v>
      </c>
      <c r="Q112" s="279">
        <v>37.96</v>
      </c>
      <c r="R112" s="279"/>
      <c r="S112" s="279"/>
      <c r="T112" s="279"/>
      <c r="U112" s="279"/>
      <c r="V112" s="279"/>
      <c r="W112" s="279"/>
    </row>
    <row r="113" spans="1:23" ht="15.75" customHeight="1">
      <c r="A113" s="280">
        <v>106</v>
      </c>
      <c r="B113" s="278">
        <v>39.86</v>
      </c>
      <c r="C113" s="278">
        <v>23.89</v>
      </c>
      <c r="D113" s="278"/>
      <c r="E113" s="278"/>
      <c r="F113" s="278">
        <v>23.92</v>
      </c>
      <c r="G113" s="278">
        <v>14.33</v>
      </c>
      <c r="H113" s="278">
        <v>31.89</v>
      </c>
      <c r="I113" s="278">
        <v>19.11</v>
      </c>
      <c r="J113" s="278">
        <v>79.72</v>
      </c>
      <c r="K113" s="278">
        <v>47.78</v>
      </c>
      <c r="L113" s="279"/>
      <c r="M113" s="279"/>
      <c r="N113" s="279">
        <v>47.84</v>
      </c>
      <c r="O113" s="279">
        <v>28.66</v>
      </c>
      <c r="P113" s="279">
        <v>63.78</v>
      </c>
      <c r="Q113" s="279">
        <v>38.22</v>
      </c>
      <c r="R113" s="279"/>
      <c r="S113" s="279"/>
      <c r="T113" s="279"/>
      <c r="U113" s="279"/>
      <c r="V113" s="279"/>
      <c r="W113" s="279"/>
    </row>
    <row r="114" spans="1:23" ht="15.75" customHeight="1">
      <c r="A114" s="280">
        <v>107</v>
      </c>
      <c r="B114" s="278">
        <v>40.14</v>
      </c>
      <c r="C114" s="278">
        <v>24.05</v>
      </c>
      <c r="D114" s="278"/>
      <c r="E114" s="278"/>
      <c r="F114" s="278">
        <v>24.08</v>
      </c>
      <c r="G114" s="278">
        <v>14.43</v>
      </c>
      <c r="H114" s="278">
        <v>32.11</v>
      </c>
      <c r="I114" s="278">
        <v>19.239999999999998</v>
      </c>
      <c r="J114" s="278">
        <v>80.28</v>
      </c>
      <c r="K114" s="278">
        <v>48.1</v>
      </c>
      <c r="L114" s="279"/>
      <c r="M114" s="279"/>
      <c r="N114" s="279">
        <v>48.16</v>
      </c>
      <c r="O114" s="279">
        <v>28.86</v>
      </c>
      <c r="P114" s="279">
        <v>64.22</v>
      </c>
      <c r="Q114" s="279">
        <v>38.479999999999997</v>
      </c>
      <c r="R114" s="279"/>
      <c r="S114" s="279"/>
      <c r="T114" s="279"/>
      <c r="U114" s="279"/>
      <c r="V114" s="279"/>
      <c r="W114" s="279"/>
    </row>
    <row r="115" spans="1:23" ht="15.75" customHeight="1">
      <c r="A115" s="280">
        <v>108</v>
      </c>
      <c r="B115" s="278">
        <v>40.409999999999997</v>
      </c>
      <c r="C115" s="278">
        <v>24.21</v>
      </c>
      <c r="D115" s="278"/>
      <c r="E115" s="278"/>
      <c r="F115" s="278">
        <v>24.25</v>
      </c>
      <c r="G115" s="278">
        <v>14.53</v>
      </c>
      <c r="H115" s="278">
        <v>32.33</v>
      </c>
      <c r="I115" s="278">
        <v>19.37</v>
      </c>
      <c r="J115" s="278">
        <v>80.819999999999993</v>
      </c>
      <c r="K115" s="278">
        <v>48.42</v>
      </c>
      <c r="L115" s="279"/>
      <c r="M115" s="279"/>
      <c r="N115" s="279">
        <v>48.5</v>
      </c>
      <c r="O115" s="279">
        <v>29.06</v>
      </c>
      <c r="P115" s="279">
        <v>64.66</v>
      </c>
      <c r="Q115" s="279">
        <v>38.74</v>
      </c>
      <c r="R115" s="279"/>
      <c r="S115" s="279"/>
      <c r="T115" s="279"/>
      <c r="U115" s="279"/>
      <c r="V115" s="279"/>
      <c r="W115" s="279"/>
    </row>
    <row r="116" spans="1:23" ht="15.75" customHeight="1">
      <c r="A116" s="280">
        <v>109</v>
      </c>
      <c r="B116" s="278">
        <v>40.68</v>
      </c>
      <c r="C116" s="278">
        <v>24.37</v>
      </c>
      <c r="D116" s="278"/>
      <c r="E116" s="278"/>
      <c r="F116" s="278">
        <v>24.41</v>
      </c>
      <c r="G116" s="278">
        <v>14.62</v>
      </c>
      <c r="H116" s="278">
        <v>32.54</v>
      </c>
      <c r="I116" s="278">
        <v>19.5</v>
      </c>
      <c r="J116" s="278">
        <v>81.36</v>
      </c>
      <c r="K116" s="278">
        <v>48.74</v>
      </c>
      <c r="L116" s="279"/>
      <c r="M116" s="279"/>
      <c r="N116" s="279">
        <v>48.82</v>
      </c>
      <c r="O116" s="279">
        <v>29.24</v>
      </c>
      <c r="P116" s="279">
        <v>65.08</v>
      </c>
      <c r="Q116" s="279">
        <v>39</v>
      </c>
      <c r="R116" s="279"/>
      <c r="S116" s="279"/>
      <c r="T116" s="279"/>
      <c r="U116" s="279"/>
      <c r="V116" s="279"/>
      <c r="W116" s="279"/>
    </row>
    <row r="117" spans="1:23" ht="15.75" customHeight="1">
      <c r="A117" s="280">
        <v>110</v>
      </c>
      <c r="B117" s="278">
        <v>40.950000000000003</v>
      </c>
      <c r="C117" s="278">
        <v>24.53</v>
      </c>
      <c r="D117" s="278"/>
      <c r="E117" s="278"/>
      <c r="F117" s="278">
        <v>24.57</v>
      </c>
      <c r="G117" s="278">
        <v>14.72</v>
      </c>
      <c r="H117" s="278">
        <v>32.76</v>
      </c>
      <c r="I117" s="278">
        <v>19.62</v>
      </c>
      <c r="J117" s="278">
        <v>81.900000000000006</v>
      </c>
      <c r="K117" s="278">
        <v>49.06</v>
      </c>
      <c r="L117" s="279"/>
      <c r="M117" s="279"/>
      <c r="N117" s="279">
        <v>49.14</v>
      </c>
      <c r="O117" s="279">
        <v>29.44</v>
      </c>
      <c r="P117" s="279">
        <v>65.52</v>
      </c>
      <c r="Q117" s="279">
        <v>39.24</v>
      </c>
      <c r="R117" s="279"/>
      <c r="S117" s="279"/>
      <c r="T117" s="279"/>
      <c r="U117" s="279"/>
      <c r="V117" s="279"/>
      <c r="W117" s="279"/>
    </row>
    <row r="118" spans="1:23" ht="15.75" customHeight="1">
      <c r="A118" s="280">
        <v>111</v>
      </c>
      <c r="B118" s="278">
        <v>41.22</v>
      </c>
      <c r="C118" s="278">
        <v>24.69</v>
      </c>
      <c r="D118" s="278"/>
      <c r="E118" s="278"/>
      <c r="F118" s="278">
        <v>24.73</v>
      </c>
      <c r="G118" s="278">
        <v>14.81</v>
      </c>
      <c r="H118" s="278">
        <v>32.979999999999997</v>
      </c>
      <c r="I118" s="278">
        <v>19.75</v>
      </c>
      <c r="J118" s="278">
        <v>82.44</v>
      </c>
      <c r="K118" s="278">
        <v>49.38</v>
      </c>
      <c r="L118" s="279"/>
      <c r="M118" s="279"/>
      <c r="N118" s="279">
        <v>49.46</v>
      </c>
      <c r="O118" s="279">
        <v>29.62</v>
      </c>
      <c r="P118" s="279">
        <v>65.959999999999994</v>
      </c>
      <c r="Q118" s="279">
        <v>39.5</v>
      </c>
      <c r="R118" s="279"/>
      <c r="S118" s="279"/>
      <c r="T118" s="279"/>
      <c r="U118" s="279"/>
      <c r="V118" s="279"/>
      <c r="W118" s="279"/>
    </row>
    <row r="119" spans="1:23" ht="15.75" customHeight="1">
      <c r="A119" s="280">
        <v>112</v>
      </c>
      <c r="B119" s="278">
        <v>41.5</v>
      </c>
      <c r="C119" s="278">
        <v>24.85</v>
      </c>
      <c r="D119" s="278"/>
      <c r="E119" s="278"/>
      <c r="F119" s="278">
        <v>24.9</v>
      </c>
      <c r="G119" s="278">
        <v>14.91</v>
      </c>
      <c r="H119" s="278">
        <v>33.200000000000003</v>
      </c>
      <c r="I119" s="278">
        <v>19.88</v>
      </c>
      <c r="J119" s="278">
        <v>83</v>
      </c>
      <c r="K119" s="278">
        <v>49.7</v>
      </c>
      <c r="L119" s="279"/>
      <c r="M119" s="279"/>
      <c r="N119" s="279">
        <v>49.8</v>
      </c>
      <c r="O119" s="279">
        <v>29.82</v>
      </c>
      <c r="P119" s="279">
        <v>66.400000000000006</v>
      </c>
      <c r="Q119" s="279">
        <v>39.76</v>
      </c>
      <c r="R119" s="279"/>
      <c r="S119" s="279"/>
      <c r="T119" s="279"/>
      <c r="U119" s="279"/>
      <c r="V119" s="279"/>
      <c r="W119" s="279"/>
    </row>
    <row r="120" spans="1:23" ht="15.75" customHeight="1">
      <c r="A120" s="280">
        <v>113</v>
      </c>
      <c r="B120" s="278">
        <v>41.77</v>
      </c>
      <c r="C120" s="278">
        <v>25.01</v>
      </c>
      <c r="D120" s="278"/>
      <c r="E120" s="278"/>
      <c r="F120" s="278">
        <v>25.06</v>
      </c>
      <c r="G120" s="278">
        <v>15.01</v>
      </c>
      <c r="H120" s="278">
        <v>33.42</v>
      </c>
      <c r="I120" s="278">
        <v>20.010000000000002</v>
      </c>
      <c r="J120" s="278">
        <v>83.54</v>
      </c>
      <c r="K120" s="278">
        <v>50.02</v>
      </c>
      <c r="L120" s="279"/>
      <c r="M120" s="279"/>
      <c r="N120" s="279">
        <v>50.12</v>
      </c>
      <c r="O120" s="279">
        <v>30.02</v>
      </c>
      <c r="P120" s="279">
        <v>66.84</v>
      </c>
      <c r="Q120" s="279">
        <v>40.020000000000003</v>
      </c>
      <c r="R120" s="279"/>
      <c r="S120" s="279"/>
      <c r="T120" s="279"/>
      <c r="U120" s="279"/>
      <c r="V120" s="279"/>
      <c r="W120" s="279"/>
    </row>
    <row r="121" spans="1:23" ht="15.75" customHeight="1">
      <c r="A121" s="280">
        <v>114</v>
      </c>
      <c r="B121" s="278">
        <v>42.04</v>
      </c>
      <c r="C121" s="278">
        <v>25.17</v>
      </c>
      <c r="D121" s="278"/>
      <c r="E121" s="278"/>
      <c r="F121" s="278">
        <v>25.22</v>
      </c>
      <c r="G121" s="278">
        <v>15.1</v>
      </c>
      <c r="H121" s="278">
        <v>33.630000000000003</v>
      </c>
      <c r="I121" s="278">
        <v>20.14</v>
      </c>
      <c r="J121" s="278">
        <v>84.08</v>
      </c>
      <c r="K121" s="278">
        <v>50.34</v>
      </c>
      <c r="L121" s="279"/>
      <c r="M121" s="279"/>
      <c r="N121" s="279">
        <v>50.44</v>
      </c>
      <c r="O121" s="279">
        <v>30.2</v>
      </c>
      <c r="P121" s="279">
        <v>67.260000000000005</v>
      </c>
      <c r="Q121" s="279">
        <v>40.28</v>
      </c>
      <c r="R121" s="279"/>
      <c r="S121" s="279"/>
      <c r="T121" s="279"/>
      <c r="U121" s="279"/>
      <c r="V121" s="279"/>
      <c r="W121" s="279"/>
    </row>
    <row r="122" spans="1:23" ht="15.75" customHeight="1">
      <c r="A122" s="280">
        <v>115</v>
      </c>
      <c r="B122" s="278">
        <v>42.31</v>
      </c>
      <c r="C122" s="278">
        <v>25.33</v>
      </c>
      <c r="D122" s="278"/>
      <c r="E122" s="278"/>
      <c r="F122" s="278">
        <v>25.39</v>
      </c>
      <c r="G122" s="278">
        <v>15.2</v>
      </c>
      <c r="H122" s="278">
        <v>33.85</v>
      </c>
      <c r="I122" s="278">
        <v>20.260000000000002</v>
      </c>
      <c r="J122" s="278">
        <v>84.62</v>
      </c>
      <c r="K122" s="278">
        <v>50.66</v>
      </c>
      <c r="L122" s="279"/>
      <c r="M122" s="279"/>
      <c r="N122" s="279">
        <v>50.78</v>
      </c>
      <c r="O122" s="279">
        <v>30.4</v>
      </c>
      <c r="P122" s="279">
        <v>67.7</v>
      </c>
      <c r="Q122" s="279">
        <v>40.520000000000003</v>
      </c>
      <c r="R122" s="279"/>
      <c r="S122" s="279"/>
      <c r="T122" s="279"/>
      <c r="U122" s="279"/>
      <c r="V122" s="279"/>
      <c r="W122" s="279"/>
    </row>
    <row r="123" spans="1:23" ht="15.75" customHeight="1">
      <c r="A123" s="280">
        <v>116</v>
      </c>
      <c r="B123" s="278">
        <v>42.59</v>
      </c>
      <c r="C123" s="278">
        <v>25.49</v>
      </c>
      <c r="D123" s="278"/>
      <c r="E123" s="278"/>
      <c r="F123" s="278">
        <v>25.55</v>
      </c>
      <c r="G123" s="278">
        <v>15.29</v>
      </c>
      <c r="H123" s="278">
        <v>34.07</v>
      </c>
      <c r="I123" s="278">
        <v>20.39</v>
      </c>
      <c r="J123" s="278">
        <v>85.18</v>
      </c>
      <c r="K123" s="278">
        <v>50.98</v>
      </c>
      <c r="L123" s="279"/>
      <c r="M123" s="279"/>
      <c r="N123" s="279">
        <v>51.1</v>
      </c>
      <c r="O123" s="279">
        <v>30.58</v>
      </c>
      <c r="P123" s="279">
        <v>68.14</v>
      </c>
      <c r="Q123" s="279">
        <v>40.78</v>
      </c>
      <c r="R123" s="279"/>
      <c r="S123" s="279"/>
      <c r="T123" s="279"/>
      <c r="U123" s="279"/>
      <c r="V123" s="279"/>
      <c r="W123" s="279"/>
    </row>
    <row r="124" spans="1:23" ht="15.75" customHeight="1">
      <c r="A124" s="280">
        <v>117</v>
      </c>
      <c r="B124" s="278">
        <v>42.86</v>
      </c>
      <c r="C124" s="278">
        <v>25.65</v>
      </c>
      <c r="D124" s="278"/>
      <c r="E124" s="278"/>
      <c r="F124" s="278">
        <v>25.72</v>
      </c>
      <c r="G124" s="278">
        <v>15.39</v>
      </c>
      <c r="H124" s="278">
        <v>34.29</v>
      </c>
      <c r="I124" s="278">
        <v>20.52</v>
      </c>
      <c r="J124" s="278">
        <v>85.72</v>
      </c>
      <c r="K124" s="278">
        <v>51.3</v>
      </c>
      <c r="L124" s="279"/>
      <c r="M124" s="279"/>
      <c r="N124" s="279">
        <v>51.44</v>
      </c>
      <c r="O124" s="279">
        <v>30.78</v>
      </c>
      <c r="P124" s="279">
        <v>68.58</v>
      </c>
      <c r="Q124" s="279">
        <v>41.04</v>
      </c>
      <c r="R124" s="279"/>
      <c r="S124" s="279"/>
      <c r="T124" s="279"/>
      <c r="U124" s="279"/>
      <c r="V124" s="279"/>
      <c r="W124" s="279"/>
    </row>
    <row r="125" spans="1:23" ht="15.75" customHeight="1">
      <c r="A125" s="280">
        <v>118</v>
      </c>
      <c r="B125" s="278">
        <v>43.13</v>
      </c>
      <c r="C125" s="278">
        <v>25.81</v>
      </c>
      <c r="D125" s="278"/>
      <c r="E125" s="278"/>
      <c r="F125" s="278">
        <v>25.88</v>
      </c>
      <c r="G125" s="278">
        <v>15.49</v>
      </c>
      <c r="H125" s="278">
        <v>34.5</v>
      </c>
      <c r="I125" s="278">
        <v>20.65</v>
      </c>
      <c r="J125" s="278">
        <v>86.26</v>
      </c>
      <c r="K125" s="278">
        <v>51.62</v>
      </c>
      <c r="L125" s="279"/>
      <c r="M125" s="279"/>
      <c r="N125" s="279">
        <v>51.76</v>
      </c>
      <c r="O125" s="279">
        <v>30.98</v>
      </c>
      <c r="P125" s="279">
        <v>69</v>
      </c>
      <c r="Q125" s="279">
        <v>41.3</v>
      </c>
      <c r="R125" s="279"/>
      <c r="S125" s="279"/>
      <c r="T125" s="279"/>
      <c r="U125" s="279"/>
      <c r="V125" s="279"/>
      <c r="W125" s="279"/>
    </row>
    <row r="126" spans="1:23" ht="15.75" customHeight="1">
      <c r="A126" s="280">
        <v>119</v>
      </c>
      <c r="B126" s="278">
        <v>43.4</v>
      </c>
      <c r="C126" s="278">
        <v>25.97</v>
      </c>
      <c r="D126" s="278"/>
      <c r="E126" s="278"/>
      <c r="F126" s="278">
        <v>26.04</v>
      </c>
      <c r="G126" s="278">
        <v>15.58</v>
      </c>
      <c r="H126" s="278">
        <v>34.72</v>
      </c>
      <c r="I126" s="278">
        <v>20.78</v>
      </c>
      <c r="J126" s="278">
        <v>86.8</v>
      </c>
      <c r="K126" s="278">
        <v>51.94</v>
      </c>
      <c r="L126" s="279"/>
      <c r="M126" s="279"/>
      <c r="N126" s="279">
        <v>52.08</v>
      </c>
      <c r="O126" s="279">
        <v>31.16</v>
      </c>
      <c r="P126" s="279">
        <v>69.44</v>
      </c>
      <c r="Q126" s="279">
        <v>41.56</v>
      </c>
      <c r="R126" s="279"/>
      <c r="S126" s="279"/>
      <c r="T126" s="279"/>
      <c r="U126" s="279"/>
      <c r="V126" s="279"/>
      <c r="W126" s="279"/>
    </row>
    <row r="127" spans="1:23" ht="15.75" customHeight="1">
      <c r="A127" s="280">
        <v>120</v>
      </c>
      <c r="B127" s="278">
        <v>43.68</v>
      </c>
      <c r="C127" s="278">
        <v>26.13</v>
      </c>
      <c r="D127" s="278"/>
      <c r="E127" s="278"/>
      <c r="F127" s="278">
        <v>26.21</v>
      </c>
      <c r="G127" s="278">
        <v>15.68</v>
      </c>
      <c r="H127" s="278">
        <v>34.94</v>
      </c>
      <c r="I127" s="278">
        <v>20.9</v>
      </c>
      <c r="J127" s="278">
        <v>87.36</v>
      </c>
      <c r="K127" s="278">
        <v>52.26</v>
      </c>
      <c r="L127" s="279"/>
      <c r="M127" s="279"/>
      <c r="N127" s="279">
        <v>52.42</v>
      </c>
      <c r="O127" s="279">
        <v>31.36</v>
      </c>
      <c r="P127" s="279">
        <v>69.88</v>
      </c>
      <c r="Q127" s="279">
        <v>41.8</v>
      </c>
      <c r="R127" s="279"/>
      <c r="S127" s="279"/>
      <c r="T127" s="279"/>
      <c r="U127" s="279"/>
      <c r="V127" s="279"/>
      <c r="W127" s="279"/>
    </row>
    <row r="128" spans="1:23" ht="15.75" customHeight="1">
      <c r="A128" s="280">
        <v>121</v>
      </c>
      <c r="B128" s="278">
        <v>43.86</v>
      </c>
      <c r="C128" s="278">
        <v>26.24</v>
      </c>
      <c r="D128" s="278"/>
      <c r="E128" s="278"/>
      <c r="F128" s="278">
        <v>26.32</v>
      </c>
      <c r="G128" s="278">
        <v>15.74</v>
      </c>
      <c r="H128" s="278">
        <v>35.090000000000003</v>
      </c>
      <c r="I128" s="278">
        <v>20.99</v>
      </c>
      <c r="J128" s="278">
        <v>87.72</v>
      </c>
      <c r="K128" s="278">
        <v>52.48</v>
      </c>
      <c r="L128" s="279"/>
      <c r="M128" s="279"/>
      <c r="N128" s="279">
        <v>52.64</v>
      </c>
      <c r="O128" s="279">
        <v>31.48</v>
      </c>
      <c r="P128" s="279">
        <v>70.180000000000007</v>
      </c>
      <c r="Q128" s="279">
        <v>41.98</v>
      </c>
      <c r="R128" s="279"/>
      <c r="S128" s="279"/>
      <c r="T128" s="279"/>
      <c r="U128" s="279"/>
      <c r="V128" s="279"/>
      <c r="W128" s="279"/>
    </row>
    <row r="129" spans="1:23" ht="15.75" customHeight="1">
      <c r="A129" s="280">
        <v>122</v>
      </c>
      <c r="B129" s="278">
        <v>44.05</v>
      </c>
      <c r="C129" s="278">
        <v>26.35</v>
      </c>
      <c r="D129" s="278"/>
      <c r="E129" s="278"/>
      <c r="F129" s="278">
        <v>26.43</v>
      </c>
      <c r="G129" s="278">
        <v>15.81</v>
      </c>
      <c r="H129" s="278">
        <v>35.24</v>
      </c>
      <c r="I129" s="278">
        <v>21.08</v>
      </c>
      <c r="J129" s="278">
        <v>88.1</v>
      </c>
      <c r="K129" s="278">
        <v>52.7</v>
      </c>
      <c r="L129" s="279"/>
      <c r="M129" s="279"/>
      <c r="N129" s="279">
        <v>52.86</v>
      </c>
      <c r="O129" s="279">
        <v>31.62</v>
      </c>
      <c r="P129" s="279">
        <v>70.48</v>
      </c>
      <c r="Q129" s="279">
        <v>42.16</v>
      </c>
      <c r="R129" s="279"/>
      <c r="S129" s="279"/>
      <c r="T129" s="279"/>
      <c r="U129" s="279"/>
      <c r="V129" s="279"/>
      <c r="W129" s="279"/>
    </row>
    <row r="130" spans="1:23" ht="15.75" customHeight="1">
      <c r="A130" s="280">
        <v>123</v>
      </c>
      <c r="B130" s="278">
        <v>44.24</v>
      </c>
      <c r="C130" s="278">
        <v>26.46</v>
      </c>
      <c r="D130" s="278"/>
      <c r="E130" s="278"/>
      <c r="F130" s="278">
        <v>26.54</v>
      </c>
      <c r="G130" s="278">
        <v>15.88</v>
      </c>
      <c r="H130" s="278">
        <v>35.39</v>
      </c>
      <c r="I130" s="278">
        <v>21.17</v>
      </c>
      <c r="J130" s="278">
        <v>88.48</v>
      </c>
      <c r="K130" s="278">
        <v>52.92</v>
      </c>
      <c r="L130" s="279"/>
      <c r="M130" s="279"/>
      <c r="N130" s="279">
        <v>53.08</v>
      </c>
      <c r="O130" s="279">
        <v>31.76</v>
      </c>
      <c r="P130" s="279">
        <v>70.78</v>
      </c>
      <c r="Q130" s="279">
        <v>42.34</v>
      </c>
      <c r="R130" s="279"/>
      <c r="S130" s="279"/>
      <c r="T130" s="279"/>
      <c r="U130" s="279"/>
      <c r="V130" s="279"/>
      <c r="W130" s="279"/>
    </row>
    <row r="131" spans="1:23" ht="15.75" customHeight="1">
      <c r="A131" s="280">
        <v>124</v>
      </c>
      <c r="B131" s="278">
        <v>44.42</v>
      </c>
      <c r="C131" s="278">
        <v>26.57</v>
      </c>
      <c r="D131" s="278"/>
      <c r="E131" s="278"/>
      <c r="F131" s="278">
        <v>26.65</v>
      </c>
      <c r="G131" s="278">
        <v>15.94</v>
      </c>
      <c r="H131" s="278">
        <v>35.54</v>
      </c>
      <c r="I131" s="278">
        <v>21.26</v>
      </c>
      <c r="J131" s="278">
        <v>88.84</v>
      </c>
      <c r="K131" s="278">
        <v>53.14</v>
      </c>
      <c r="L131" s="279"/>
      <c r="M131" s="279"/>
      <c r="N131" s="279">
        <v>53.3</v>
      </c>
      <c r="O131" s="279">
        <v>31.88</v>
      </c>
      <c r="P131" s="279">
        <v>71.08</v>
      </c>
      <c r="Q131" s="279">
        <v>42.52</v>
      </c>
      <c r="R131" s="279"/>
      <c r="S131" s="279"/>
      <c r="T131" s="279"/>
      <c r="U131" s="279"/>
      <c r="V131" s="279"/>
      <c r="W131" s="279"/>
    </row>
    <row r="132" spans="1:23" ht="15.75" customHeight="1">
      <c r="A132" s="280">
        <v>125</v>
      </c>
      <c r="B132" s="278">
        <v>44.61</v>
      </c>
      <c r="C132" s="278">
        <v>26.68</v>
      </c>
      <c r="D132" s="278"/>
      <c r="E132" s="278"/>
      <c r="F132" s="278">
        <v>26.77</v>
      </c>
      <c r="G132" s="278">
        <v>16.010000000000002</v>
      </c>
      <c r="H132" s="278">
        <v>35.69</v>
      </c>
      <c r="I132" s="278">
        <v>21.34</v>
      </c>
      <c r="J132" s="278">
        <v>89.22</v>
      </c>
      <c r="K132" s="278">
        <v>53.36</v>
      </c>
      <c r="L132" s="279"/>
      <c r="M132" s="279"/>
      <c r="N132" s="279">
        <v>53.54</v>
      </c>
      <c r="O132" s="279">
        <v>32.020000000000003</v>
      </c>
      <c r="P132" s="279">
        <v>71.38</v>
      </c>
      <c r="Q132" s="279">
        <v>42.68</v>
      </c>
      <c r="R132" s="279"/>
      <c r="S132" s="279"/>
      <c r="T132" s="279"/>
      <c r="U132" s="279"/>
      <c r="V132" s="279"/>
      <c r="W132" s="279"/>
    </row>
    <row r="133" spans="1:23" ht="15.75" customHeight="1">
      <c r="A133" s="280">
        <v>126</v>
      </c>
      <c r="B133" s="278">
        <v>44.8</v>
      </c>
      <c r="C133" s="278">
        <v>26.79</v>
      </c>
      <c r="D133" s="278"/>
      <c r="E133" s="278"/>
      <c r="F133" s="278">
        <v>26.88</v>
      </c>
      <c r="G133" s="278">
        <v>16.07</v>
      </c>
      <c r="H133" s="278">
        <v>35.840000000000003</v>
      </c>
      <c r="I133" s="278">
        <v>21.43</v>
      </c>
      <c r="J133" s="278">
        <v>89.6</v>
      </c>
      <c r="K133" s="278">
        <v>53.58</v>
      </c>
      <c r="L133" s="279"/>
      <c r="M133" s="279"/>
      <c r="N133" s="279">
        <v>53.76</v>
      </c>
      <c r="O133" s="279">
        <v>32.14</v>
      </c>
      <c r="P133" s="279">
        <v>71.680000000000007</v>
      </c>
      <c r="Q133" s="279">
        <v>42.86</v>
      </c>
      <c r="R133" s="279"/>
      <c r="S133" s="279"/>
      <c r="T133" s="279"/>
      <c r="U133" s="279"/>
      <c r="V133" s="279"/>
      <c r="W133" s="279"/>
    </row>
    <row r="134" spans="1:23" ht="15.75" customHeight="1">
      <c r="A134" s="280">
        <v>127</v>
      </c>
      <c r="B134" s="278">
        <v>44.98</v>
      </c>
      <c r="C134" s="278">
        <v>26.9</v>
      </c>
      <c r="D134" s="278"/>
      <c r="E134" s="278"/>
      <c r="F134" s="278">
        <v>26.99</v>
      </c>
      <c r="G134" s="278">
        <v>16.14</v>
      </c>
      <c r="H134" s="278">
        <v>35.979999999999997</v>
      </c>
      <c r="I134" s="278">
        <v>21.52</v>
      </c>
      <c r="J134" s="278">
        <v>89.96</v>
      </c>
      <c r="K134" s="278">
        <v>53.8</v>
      </c>
      <c r="L134" s="279"/>
      <c r="M134" s="279"/>
      <c r="N134" s="279">
        <v>53.98</v>
      </c>
      <c r="O134" s="279">
        <v>32.28</v>
      </c>
      <c r="P134" s="279">
        <v>71.959999999999994</v>
      </c>
      <c r="Q134" s="279">
        <v>43.04</v>
      </c>
      <c r="R134" s="279"/>
      <c r="S134" s="279"/>
      <c r="T134" s="279"/>
      <c r="U134" s="279"/>
      <c r="V134" s="279"/>
      <c r="W134" s="279"/>
    </row>
    <row r="135" spans="1:23" ht="15.75" customHeight="1">
      <c r="A135" s="280">
        <v>128</v>
      </c>
      <c r="B135" s="278">
        <v>45.17</v>
      </c>
      <c r="C135" s="278">
        <v>27.01</v>
      </c>
      <c r="D135" s="278"/>
      <c r="E135" s="278"/>
      <c r="F135" s="278">
        <v>27.1</v>
      </c>
      <c r="G135" s="278">
        <v>16.21</v>
      </c>
      <c r="H135" s="278">
        <v>36.14</v>
      </c>
      <c r="I135" s="278">
        <v>21.61</v>
      </c>
      <c r="J135" s="278">
        <v>90.34</v>
      </c>
      <c r="K135" s="278">
        <v>54.02</v>
      </c>
      <c r="L135" s="279"/>
      <c r="M135" s="279"/>
      <c r="N135" s="279">
        <v>54.2</v>
      </c>
      <c r="O135" s="279">
        <v>32.42</v>
      </c>
      <c r="P135" s="279">
        <v>72.28</v>
      </c>
      <c r="Q135" s="279">
        <v>43.22</v>
      </c>
      <c r="R135" s="279"/>
      <c r="S135" s="279"/>
      <c r="T135" s="279"/>
      <c r="U135" s="279"/>
      <c r="V135" s="279"/>
      <c r="W135" s="279"/>
    </row>
    <row r="136" spans="1:23" ht="15.75" customHeight="1">
      <c r="A136" s="280">
        <v>129</v>
      </c>
      <c r="B136" s="278">
        <v>45.36</v>
      </c>
      <c r="C136" s="278">
        <v>27.12</v>
      </c>
      <c r="D136" s="278"/>
      <c r="E136" s="278"/>
      <c r="F136" s="278">
        <v>27.22</v>
      </c>
      <c r="G136" s="278">
        <v>16.27</v>
      </c>
      <c r="H136" s="278">
        <v>36.29</v>
      </c>
      <c r="I136" s="278">
        <v>21.7</v>
      </c>
      <c r="J136" s="278">
        <v>90.72</v>
      </c>
      <c r="K136" s="278">
        <v>54.24</v>
      </c>
      <c r="L136" s="279"/>
      <c r="M136" s="279"/>
      <c r="N136" s="279">
        <v>54.44</v>
      </c>
      <c r="O136" s="279">
        <v>32.54</v>
      </c>
      <c r="P136" s="279">
        <v>72.58</v>
      </c>
      <c r="Q136" s="279">
        <v>43.4</v>
      </c>
      <c r="R136" s="279"/>
      <c r="S136" s="279"/>
      <c r="T136" s="279"/>
      <c r="U136" s="279"/>
      <c r="V136" s="279"/>
      <c r="W136" s="279"/>
    </row>
    <row r="137" spans="1:23" ht="15.75" customHeight="1">
      <c r="A137" s="280">
        <v>130</v>
      </c>
      <c r="B137" s="278">
        <v>45.54</v>
      </c>
      <c r="C137" s="278">
        <v>27.23</v>
      </c>
      <c r="D137" s="278"/>
      <c r="E137" s="278"/>
      <c r="F137" s="278">
        <v>27.32</v>
      </c>
      <c r="G137" s="278">
        <v>16.34</v>
      </c>
      <c r="H137" s="278">
        <v>36.43</v>
      </c>
      <c r="I137" s="278">
        <v>21.78</v>
      </c>
      <c r="J137" s="278">
        <v>91.08</v>
      </c>
      <c r="K137" s="278">
        <v>54.46</v>
      </c>
      <c r="L137" s="279"/>
      <c r="M137" s="279"/>
      <c r="N137" s="279">
        <v>54.64</v>
      </c>
      <c r="O137" s="279">
        <v>32.68</v>
      </c>
      <c r="P137" s="279">
        <v>72.86</v>
      </c>
      <c r="Q137" s="279">
        <v>43.56</v>
      </c>
      <c r="R137" s="279"/>
      <c r="S137" s="279"/>
      <c r="T137" s="279"/>
      <c r="U137" s="279"/>
      <c r="V137" s="279"/>
      <c r="W137" s="279"/>
    </row>
    <row r="138" spans="1:23" ht="15.75" customHeight="1">
      <c r="A138" s="280">
        <v>131</v>
      </c>
      <c r="B138" s="278">
        <v>45.73</v>
      </c>
      <c r="C138" s="278">
        <v>27.34</v>
      </c>
      <c r="D138" s="278"/>
      <c r="E138" s="278"/>
      <c r="F138" s="278">
        <v>27.44</v>
      </c>
      <c r="G138" s="278">
        <v>16.399999999999999</v>
      </c>
      <c r="H138" s="278">
        <v>36.58</v>
      </c>
      <c r="I138" s="278">
        <v>21.87</v>
      </c>
      <c r="J138" s="278">
        <v>91.46</v>
      </c>
      <c r="K138" s="278">
        <v>54.68</v>
      </c>
      <c r="L138" s="279"/>
      <c r="M138" s="279"/>
      <c r="N138" s="279">
        <v>54.88</v>
      </c>
      <c r="O138" s="279">
        <v>32.799999999999997</v>
      </c>
      <c r="P138" s="279">
        <v>73.16</v>
      </c>
      <c r="Q138" s="279">
        <v>43.74</v>
      </c>
      <c r="R138" s="279"/>
      <c r="S138" s="279"/>
      <c r="T138" s="279"/>
      <c r="U138" s="279"/>
      <c r="V138" s="279"/>
      <c r="W138" s="279"/>
    </row>
    <row r="139" spans="1:23" ht="15.75" customHeight="1">
      <c r="A139" s="280">
        <v>132</v>
      </c>
      <c r="B139" s="278">
        <v>45.92</v>
      </c>
      <c r="C139" s="278">
        <v>27.45</v>
      </c>
      <c r="D139" s="278"/>
      <c r="E139" s="278"/>
      <c r="F139" s="278">
        <v>27.55</v>
      </c>
      <c r="G139" s="278">
        <v>16.47</v>
      </c>
      <c r="H139" s="278">
        <v>36.74</v>
      </c>
      <c r="I139" s="278">
        <v>21.96</v>
      </c>
      <c r="J139" s="278">
        <v>91.84</v>
      </c>
      <c r="K139" s="278">
        <v>54.9</v>
      </c>
      <c r="L139" s="279"/>
      <c r="M139" s="279"/>
      <c r="N139" s="279">
        <v>55.1</v>
      </c>
      <c r="O139" s="279">
        <v>32.94</v>
      </c>
      <c r="P139" s="279">
        <v>73.48</v>
      </c>
      <c r="Q139" s="279">
        <v>43.92</v>
      </c>
      <c r="R139" s="279"/>
      <c r="S139" s="279"/>
      <c r="T139" s="279"/>
      <c r="U139" s="279"/>
      <c r="V139" s="279"/>
      <c r="W139" s="279"/>
    </row>
    <row r="140" spans="1:23" ht="15.75" customHeight="1">
      <c r="A140" s="280">
        <v>133</v>
      </c>
      <c r="B140" s="278">
        <v>46.1</v>
      </c>
      <c r="C140" s="278">
        <v>27.56</v>
      </c>
      <c r="D140" s="278"/>
      <c r="E140" s="278"/>
      <c r="F140" s="278">
        <v>27.66</v>
      </c>
      <c r="G140" s="278">
        <v>16.54</v>
      </c>
      <c r="H140" s="278">
        <v>36.880000000000003</v>
      </c>
      <c r="I140" s="278">
        <v>22.05</v>
      </c>
      <c r="J140" s="278">
        <v>92.2</v>
      </c>
      <c r="K140" s="278">
        <v>55.12</v>
      </c>
      <c r="L140" s="279"/>
      <c r="M140" s="279"/>
      <c r="N140" s="279">
        <v>55.32</v>
      </c>
      <c r="O140" s="279">
        <v>33.08</v>
      </c>
      <c r="P140" s="279">
        <v>73.760000000000005</v>
      </c>
      <c r="Q140" s="279">
        <v>44.1</v>
      </c>
      <c r="R140" s="279"/>
      <c r="S140" s="279"/>
      <c r="T140" s="279"/>
      <c r="U140" s="279"/>
      <c r="V140" s="279"/>
      <c r="W140" s="279"/>
    </row>
    <row r="141" spans="1:23" ht="15.75" customHeight="1">
      <c r="A141" s="280">
        <v>134</v>
      </c>
      <c r="B141" s="278">
        <v>46.29</v>
      </c>
      <c r="C141" s="278">
        <v>27.67</v>
      </c>
      <c r="D141" s="278"/>
      <c r="E141" s="278"/>
      <c r="F141" s="278">
        <v>27.77</v>
      </c>
      <c r="G141" s="278">
        <v>16.600000000000001</v>
      </c>
      <c r="H141" s="278">
        <v>37.03</v>
      </c>
      <c r="I141" s="278">
        <v>22.14</v>
      </c>
      <c r="J141" s="278">
        <v>92.58</v>
      </c>
      <c r="K141" s="278">
        <v>55.34</v>
      </c>
      <c r="L141" s="279"/>
      <c r="M141" s="279"/>
      <c r="N141" s="279">
        <v>55.54</v>
      </c>
      <c r="O141" s="279">
        <v>33.200000000000003</v>
      </c>
      <c r="P141" s="279">
        <v>74.06</v>
      </c>
      <c r="Q141" s="279">
        <v>44.28</v>
      </c>
      <c r="R141" s="279"/>
      <c r="S141" s="279"/>
      <c r="T141" s="279"/>
      <c r="U141" s="279"/>
      <c r="V141" s="279"/>
      <c r="W141" s="279"/>
    </row>
    <row r="142" spans="1:23" ht="15.75" customHeight="1">
      <c r="A142" s="280">
        <v>135</v>
      </c>
      <c r="B142" s="278">
        <v>46.48</v>
      </c>
      <c r="C142" s="278">
        <v>27.78</v>
      </c>
      <c r="D142" s="278"/>
      <c r="E142" s="278"/>
      <c r="F142" s="278">
        <v>27.89</v>
      </c>
      <c r="G142" s="278">
        <v>16.670000000000002</v>
      </c>
      <c r="H142" s="278">
        <v>37.18</v>
      </c>
      <c r="I142" s="278">
        <v>22.22</v>
      </c>
      <c r="J142" s="278">
        <v>92.96</v>
      </c>
      <c r="K142" s="278">
        <v>55.56</v>
      </c>
      <c r="L142" s="279"/>
      <c r="M142" s="279"/>
      <c r="N142" s="279">
        <v>55.78</v>
      </c>
      <c r="O142" s="279">
        <v>33.340000000000003</v>
      </c>
      <c r="P142" s="279">
        <v>74.36</v>
      </c>
      <c r="Q142" s="279">
        <v>44.44</v>
      </c>
      <c r="R142" s="279"/>
      <c r="S142" s="279"/>
      <c r="T142" s="279"/>
      <c r="U142" s="279"/>
      <c r="V142" s="279"/>
      <c r="W142" s="279"/>
    </row>
    <row r="143" spans="1:23" ht="15.75" customHeight="1">
      <c r="A143" s="280">
        <v>136</v>
      </c>
      <c r="B143" s="278">
        <v>46.66</v>
      </c>
      <c r="C143" s="278">
        <v>27.89</v>
      </c>
      <c r="D143" s="278"/>
      <c r="E143" s="278"/>
      <c r="F143" s="278">
        <v>28</v>
      </c>
      <c r="G143" s="278">
        <v>16.73</v>
      </c>
      <c r="H143" s="278">
        <v>37.33</v>
      </c>
      <c r="I143" s="278">
        <v>22.31</v>
      </c>
      <c r="J143" s="278">
        <v>93.32</v>
      </c>
      <c r="K143" s="278">
        <v>55.78</v>
      </c>
      <c r="L143" s="279"/>
      <c r="M143" s="279"/>
      <c r="N143" s="279">
        <v>56</v>
      </c>
      <c r="O143" s="279">
        <v>33.46</v>
      </c>
      <c r="P143" s="279">
        <v>74.66</v>
      </c>
      <c r="Q143" s="279">
        <v>44.62</v>
      </c>
      <c r="R143" s="279"/>
      <c r="S143" s="279"/>
      <c r="T143" s="279"/>
      <c r="U143" s="279"/>
      <c r="V143" s="279"/>
      <c r="W143" s="279"/>
    </row>
    <row r="144" spans="1:23" ht="15.75" customHeight="1">
      <c r="A144" s="280">
        <v>137</v>
      </c>
      <c r="B144" s="278">
        <v>46.85</v>
      </c>
      <c r="C144" s="278">
        <v>28</v>
      </c>
      <c r="D144" s="278"/>
      <c r="E144" s="278"/>
      <c r="F144" s="278">
        <v>28.11</v>
      </c>
      <c r="G144" s="278">
        <v>16.8</v>
      </c>
      <c r="H144" s="278">
        <v>37.479999999999997</v>
      </c>
      <c r="I144" s="278">
        <v>22.4</v>
      </c>
      <c r="J144" s="278">
        <v>93.7</v>
      </c>
      <c r="K144" s="278">
        <v>56</v>
      </c>
      <c r="L144" s="279"/>
      <c r="M144" s="279"/>
      <c r="N144" s="279">
        <v>56.22</v>
      </c>
      <c r="O144" s="279">
        <v>33.6</v>
      </c>
      <c r="P144" s="279">
        <v>74.959999999999994</v>
      </c>
      <c r="Q144" s="279">
        <v>44.8</v>
      </c>
      <c r="R144" s="279"/>
      <c r="S144" s="279"/>
      <c r="T144" s="279"/>
      <c r="U144" s="279"/>
      <c r="V144" s="279"/>
      <c r="W144" s="279"/>
    </row>
    <row r="145" spans="1:23" ht="15.75" customHeight="1">
      <c r="A145" s="280">
        <v>138</v>
      </c>
      <c r="B145" s="278">
        <v>47.04</v>
      </c>
      <c r="C145" s="278">
        <v>28.11</v>
      </c>
      <c r="D145" s="278"/>
      <c r="E145" s="278"/>
      <c r="F145" s="278">
        <v>28.22</v>
      </c>
      <c r="G145" s="278">
        <v>16.87</v>
      </c>
      <c r="H145" s="278">
        <v>37.630000000000003</v>
      </c>
      <c r="I145" s="278">
        <v>22.49</v>
      </c>
      <c r="J145" s="278">
        <v>94.08</v>
      </c>
      <c r="K145" s="278">
        <v>56.22</v>
      </c>
      <c r="L145" s="279"/>
      <c r="M145" s="279"/>
      <c r="N145" s="279">
        <v>56.44</v>
      </c>
      <c r="O145" s="279">
        <v>33.74</v>
      </c>
      <c r="P145" s="279">
        <v>75.260000000000005</v>
      </c>
      <c r="Q145" s="279">
        <v>44.98</v>
      </c>
      <c r="R145" s="279"/>
      <c r="S145" s="279"/>
      <c r="T145" s="279"/>
      <c r="U145" s="279"/>
      <c r="V145" s="279"/>
      <c r="W145" s="279"/>
    </row>
    <row r="146" spans="1:23" ht="15.75" customHeight="1">
      <c r="A146" s="280">
        <v>139</v>
      </c>
      <c r="B146" s="278">
        <v>47.22</v>
      </c>
      <c r="C146" s="278">
        <v>28.22</v>
      </c>
      <c r="D146" s="278"/>
      <c r="E146" s="278"/>
      <c r="F146" s="278">
        <v>28.33</v>
      </c>
      <c r="G146" s="278">
        <v>16.93</v>
      </c>
      <c r="H146" s="278">
        <v>37.78</v>
      </c>
      <c r="I146" s="278">
        <v>22.58</v>
      </c>
      <c r="J146" s="278">
        <v>94.44</v>
      </c>
      <c r="K146" s="278">
        <v>56.44</v>
      </c>
      <c r="L146" s="279"/>
      <c r="M146" s="279"/>
      <c r="N146" s="279">
        <v>56.66</v>
      </c>
      <c r="O146" s="279">
        <v>33.86</v>
      </c>
      <c r="P146" s="279">
        <v>75.56</v>
      </c>
      <c r="Q146" s="279">
        <v>45.16</v>
      </c>
      <c r="R146" s="279"/>
      <c r="S146" s="279"/>
      <c r="T146" s="279"/>
      <c r="U146" s="279"/>
      <c r="V146" s="279"/>
      <c r="W146" s="279"/>
    </row>
    <row r="147" spans="1:23" ht="15.75" customHeight="1">
      <c r="A147" s="280">
        <v>140</v>
      </c>
      <c r="B147" s="278">
        <v>47.41</v>
      </c>
      <c r="C147" s="278">
        <v>28.32</v>
      </c>
      <c r="D147" s="278"/>
      <c r="E147" s="278"/>
      <c r="F147" s="278">
        <v>28.45</v>
      </c>
      <c r="G147" s="278">
        <v>16.989999999999998</v>
      </c>
      <c r="H147" s="278">
        <v>37.93</v>
      </c>
      <c r="I147" s="278">
        <v>22.66</v>
      </c>
      <c r="J147" s="278">
        <v>94.82</v>
      </c>
      <c r="K147" s="278">
        <v>56.64</v>
      </c>
      <c r="L147" s="279"/>
      <c r="M147" s="279"/>
      <c r="N147" s="279">
        <v>56.9</v>
      </c>
      <c r="O147" s="279">
        <v>33.979999999999997</v>
      </c>
      <c r="P147" s="279">
        <v>75.86</v>
      </c>
      <c r="Q147" s="279">
        <v>45.32</v>
      </c>
      <c r="R147" s="279"/>
      <c r="S147" s="279"/>
      <c r="T147" s="279"/>
      <c r="U147" s="279"/>
      <c r="V147" s="279"/>
      <c r="W147" s="279"/>
    </row>
    <row r="148" spans="1:23" ht="15.75" customHeight="1">
      <c r="A148" s="280">
        <v>141</v>
      </c>
      <c r="B148" s="278">
        <v>47.6</v>
      </c>
      <c r="C148" s="278">
        <v>28.43</v>
      </c>
      <c r="D148" s="278"/>
      <c r="E148" s="278"/>
      <c r="F148" s="278">
        <v>28.56</v>
      </c>
      <c r="G148" s="278">
        <v>17.059999999999999</v>
      </c>
      <c r="H148" s="278">
        <v>38.08</v>
      </c>
      <c r="I148" s="278">
        <v>22.74</v>
      </c>
      <c r="J148" s="278">
        <v>95.2</v>
      </c>
      <c r="K148" s="278">
        <v>56.86</v>
      </c>
      <c r="L148" s="279"/>
      <c r="M148" s="279"/>
      <c r="N148" s="279">
        <v>57.12</v>
      </c>
      <c r="O148" s="279">
        <v>34.119999999999997</v>
      </c>
      <c r="P148" s="279">
        <v>76.16</v>
      </c>
      <c r="Q148" s="279">
        <v>45.48</v>
      </c>
      <c r="R148" s="279"/>
      <c r="S148" s="279"/>
      <c r="T148" s="279"/>
      <c r="U148" s="279"/>
      <c r="V148" s="279"/>
      <c r="W148" s="279"/>
    </row>
    <row r="149" spans="1:23" ht="15.75" customHeight="1">
      <c r="A149" s="280">
        <v>142</v>
      </c>
      <c r="B149" s="278">
        <v>47.78</v>
      </c>
      <c r="C149" s="278">
        <v>28.54</v>
      </c>
      <c r="D149" s="278"/>
      <c r="E149" s="278"/>
      <c r="F149" s="278">
        <v>28.67</v>
      </c>
      <c r="G149" s="278">
        <v>17.12</v>
      </c>
      <c r="H149" s="278">
        <v>38.22</v>
      </c>
      <c r="I149" s="278">
        <v>22.83</v>
      </c>
      <c r="J149" s="278">
        <v>95.56</v>
      </c>
      <c r="K149" s="278">
        <v>57.08</v>
      </c>
      <c r="L149" s="279"/>
      <c r="M149" s="279"/>
      <c r="N149" s="279">
        <v>57.34</v>
      </c>
      <c r="O149" s="279">
        <v>34.24</v>
      </c>
      <c r="P149" s="279">
        <v>76.44</v>
      </c>
      <c r="Q149" s="279">
        <v>45.66</v>
      </c>
      <c r="R149" s="279"/>
      <c r="S149" s="279"/>
      <c r="T149" s="279"/>
      <c r="U149" s="279"/>
      <c r="V149" s="279"/>
      <c r="W149" s="279"/>
    </row>
    <row r="150" spans="1:23" ht="15.75" customHeight="1">
      <c r="A150" s="280">
        <v>143</v>
      </c>
      <c r="B150" s="278">
        <v>47.97</v>
      </c>
      <c r="C150" s="278">
        <v>28.65</v>
      </c>
      <c r="D150" s="278"/>
      <c r="E150" s="278"/>
      <c r="F150" s="278">
        <v>28.78</v>
      </c>
      <c r="G150" s="278">
        <v>17.190000000000001</v>
      </c>
      <c r="H150" s="278">
        <v>38.380000000000003</v>
      </c>
      <c r="I150" s="278">
        <v>22.92</v>
      </c>
      <c r="J150" s="278">
        <v>95.94</v>
      </c>
      <c r="K150" s="278">
        <v>57.3</v>
      </c>
      <c r="L150" s="279"/>
      <c r="M150" s="279"/>
      <c r="N150" s="279">
        <v>57.56</v>
      </c>
      <c r="O150" s="279">
        <v>34.380000000000003</v>
      </c>
      <c r="P150" s="279">
        <v>76.760000000000005</v>
      </c>
      <c r="Q150" s="279">
        <v>45.84</v>
      </c>
      <c r="R150" s="279"/>
      <c r="S150" s="279"/>
      <c r="T150" s="279"/>
      <c r="U150" s="279"/>
      <c r="V150" s="279"/>
      <c r="W150" s="279"/>
    </row>
    <row r="151" spans="1:23" ht="15.75" customHeight="1">
      <c r="A151" s="280">
        <v>144</v>
      </c>
      <c r="B151" s="278">
        <v>48.16</v>
      </c>
      <c r="C151" s="278">
        <v>28.76</v>
      </c>
      <c r="D151" s="278"/>
      <c r="E151" s="278"/>
      <c r="F151" s="278">
        <v>28.9</v>
      </c>
      <c r="G151" s="278">
        <v>17.260000000000002</v>
      </c>
      <c r="H151" s="278">
        <v>38.53</v>
      </c>
      <c r="I151" s="278">
        <v>23.01</v>
      </c>
      <c r="J151" s="278">
        <v>96.32</v>
      </c>
      <c r="K151" s="278">
        <v>57.52</v>
      </c>
      <c r="L151" s="279"/>
      <c r="M151" s="279"/>
      <c r="N151" s="279">
        <v>57.8</v>
      </c>
      <c r="O151" s="279">
        <v>34.520000000000003</v>
      </c>
      <c r="P151" s="279">
        <v>77.06</v>
      </c>
      <c r="Q151" s="279">
        <v>46.02</v>
      </c>
      <c r="R151" s="279"/>
      <c r="S151" s="279"/>
      <c r="T151" s="279"/>
      <c r="U151" s="279"/>
      <c r="V151" s="279"/>
      <c r="W151" s="279"/>
    </row>
    <row r="152" spans="1:23" ht="15.75" customHeight="1">
      <c r="A152" s="280">
        <v>145</v>
      </c>
      <c r="B152" s="278">
        <v>48.34</v>
      </c>
      <c r="C152" s="278">
        <v>28.87</v>
      </c>
      <c r="D152" s="278"/>
      <c r="E152" s="278"/>
      <c r="F152" s="278">
        <v>29</v>
      </c>
      <c r="G152" s="278">
        <v>17.32</v>
      </c>
      <c r="H152" s="278">
        <v>38.67</v>
      </c>
      <c r="I152" s="278">
        <v>23.1</v>
      </c>
      <c r="J152" s="278">
        <v>96.68</v>
      </c>
      <c r="K152" s="278">
        <v>57.74</v>
      </c>
      <c r="L152" s="279"/>
      <c r="M152" s="279"/>
      <c r="N152" s="279">
        <v>58</v>
      </c>
      <c r="O152" s="279">
        <v>34.64</v>
      </c>
      <c r="P152" s="279">
        <v>77.34</v>
      </c>
      <c r="Q152" s="279">
        <v>46.2</v>
      </c>
      <c r="R152" s="279"/>
      <c r="S152" s="279"/>
      <c r="T152" s="279"/>
      <c r="U152" s="279"/>
      <c r="V152" s="279"/>
      <c r="W152" s="279"/>
    </row>
    <row r="153" spans="1:23" ht="15.75" customHeight="1">
      <c r="A153" s="280">
        <v>146</v>
      </c>
      <c r="B153" s="278">
        <v>48.53</v>
      </c>
      <c r="C153" s="278">
        <v>28.98</v>
      </c>
      <c r="D153" s="278"/>
      <c r="E153" s="278"/>
      <c r="F153" s="278">
        <v>29.12</v>
      </c>
      <c r="G153" s="278">
        <v>17.39</v>
      </c>
      <c r="H153" s="278">
        <v>38.82</v>
      </c>
      <c r="I153" s="278">
        <v>23.18</v>
      </c>
      <c r="J153" s="278">
        <v>97.06</v>
      </c>
      <c r="K153" s="278">
        <v>57.96</v>
      </c>
      <c r="L153" s="279"/>
      <c r="M153" s="279"/>
      <c r="N153" s="279">
        <v>58.24</v>
      </c>
      <c r="O153" s="279">
        <v>34.78</v>
      </c>
      <c r="P153" s="279">
        <v>77.64</v>
      </c>
      <c r="Q153" s="279">
        <v>46.36</v>
      </c>
      <c r="R153" s="279"/>
      <c r="S153" s="279"/>
      <c r="T153" s="279"/>
      <c r="U153" s="279"/>
      <c r="V153" s="279"/>
      <c r="W153" s="279"/>
    </row>
    <row r="154" spans="1:23" ht="15.75" customHeight="1">
      <c r="A154" s="280">
        <v>147</v>
      </c>
      <c r="B154" s="278">
        <v>48.72</v>
      </c>
      <c r="C154" s="278">
        <v>29.09</v>
      </c>
      <c r="D154" s="278"/>
      <c r="E154" s="278"/>
      <c r="F154" s="278">
        <v>29.23</v>
      </c>
      <c r="G154" s="278">
        <v>17.45</v>
      </c>
      <c r="H154" s="278">
        <v>38.979999999999997</v>
      </c>
      <c r="I154" s="278">
        <v>23.27</v>
      </c>
      <c r="J154" s="278">
        <v>97.44</v>
      </c>
      <c r="K154" s="278">
        <v>58.18</v>
      </c>
      <c r="L154" s="279"/>
      <c r="M154" s="279"/>
      <c r="N154" s="279">
        <v>58.46</v>
      </c>
      <c r="O154" s="279">
        <v>34.9</v>
      </c>
      <c r="P154" s="279">
        <v>77.959999999999994</v>
      </c>
      <c r="Q154" s="279">
        <v>46.54</v>
      </c>
      <c r="R154" s="279"/>
      <c r="S154" s="279"/>
      <c r="T154" s="279"/>
      <c r="U154" s="279"/>
      <c r="V154" s="279"/>
      <c r="W154" s="279"/>
    </row>
    <row r="155" spans="1:23" ht="15.75" customHeight="1">
      <c r="A155" s="280">
        <v>148</v>
      </c>
      <c r="B155" s="278">
        <v>48.9</v>
      </c>
      <c r="C155" s="278">
        <v>29.2</v>
      </c>
      <c r="D155" s="278"/>
      <c r="E155" s="278"/>
      <c r="F155" s="278">
        <v>29.34</v>
      </c>
      <c r="G155" s="278">
        <v>17.52</v>
      </c>
      <c r="H155" s="278">
        <v>39.119999999999997</v>
      </c>
      <c r="I155" s="278">
        <v>23.36</v>
      </c>
      <c r="J155" s="278">
        <v>97.8</v>
      </c>
      <c r="K155" s="278">
        <v>58.4</v>
      </c>
      <c r="L155" s="279"/>
      <c r="M155" s="279"/>
      <c r="N155" s="279">
        <v>58.68</v>
      </c>
      <c r="O155" s="279">
        <v>35.04</v>
      </c>
      <c r="P155" s="279">
        <v>78.239999999999995</v>
      </c>
      <c r="Q155" s="279">
        <v>46.72</v>
      </c>
      <c r="R155" s="279"/>
      <c r="S155" s="279"/>
      <c r="T155" s="279"/>
      <c r="U155" s="279"/>
      <c r="V155" s="279"/>
      <c r="W155" s="279"/>
    </row>
    <row r="156" spans="1:23" ht="15.75" customHeight="1">
      <c r="A156" s="280">
        <v>149</v>
      </c>
      <c r="B156" s="278">
        <v>49.09</v>
      </c>
      <c r="C156" s="278">
        <v>29.31</v>
      </c>
      <c r="D156" s="278"/>
      <c r="E156" s="278"/>
      <c r="F156" s="278">
        <v>29.45</v>
      </c>
      <c r="G156" s="278">
        <v>17.59</v>
      </c>
      <c r="H156" s="278">
        <v>39.270000000000003</v>
      </c>
      <c r="I156" s="278">
        <v>23.45</v>
      </c>
      <c r="J156" s="278">
        <v>98.18</v>
      </c>
      <c r="K156" s="278">
        <v>58.62</v>
      </c>
      <c r="L156" s="279"/>
      <c r="M156" s="279"/>
      <c r="N156" s="279">
        <v>58.9</v>
      </c>
      <c r="O156" s="279">
        <v>35.18</v>
      </c>
      <c r="P156" s="279">
        <v>78.540000000000006</v>
      </c>
      <c r="Q156" s="279">
        <v>46.9</v>
      </c>
      <c r="R156" s="279"/>
      <c r="S156" s="279"/>
      <c r="T156" s="279"/>
      <c r="U156" s="279"/>
      <c r="V156" s="279"/>
      <c r="W156" s="279"/>
    </row>
    <row r="157" spans="1:23" ht="15.75" customHeight="1">
      <c r="A157" s="280">
        <v>150</v>
      </c>
      <c r="B157" s="278">
        <v>49.28</v>
      </c>
      <c r="C157" s="278">
        <v>29.42</v>
      </c>
      <c r="D157" s="278"/>
      <c r="E157" s="278"/>
      <c r="F157" s="278">
        <v>29.57</v>
      </c>
      <c r="G157" s="278">
        <v>17.649999999999999</v>
      </c>
      <c r="H157" s="278">
        <v>39.42</v>
      </c>
      <c r="I157" s="278">
        <v>23.54</v>
      </c>
      <c r="J157" s="278">
        <v>98.56</v>
      </c>
      <c r="K157" s="278">
        <v>58.84</v>
      </c>
      <c r="L157" s="279"/>
      <c r="M157" s="279"/>
      <c r="N157" s="279">
        <v>59.14</v>
      </c>
      <c r="O157" s="279">
        <v>35.299999999999997</v>
      </c>
      <c r="P157" s="279">
        <v>78.84</v>
      </c>
      <c r="Q157" s="279">
        <v>47.08</v>
      </c>
      <c r="R157" s="279"/>
      <c r="S157" s="279"/>
      <c r="T157" s="279"/>
      <c r="U157" s="279"/>
      <c r="V157" s="279"/>
      <c r="W157" s="279"/>
    </row>
    <row r="158" spans="1:23" ht="15.75" customHeight="1">
      <c r="A158" s="280">
        <v>151</v>
      </c>
      <c r="B158" s="278">
        <v>49.43</v>
      </c>
      <c r="C158" s="278">
        <v>29.51</v>
      </c>
      <c r="D158" s="278"/>
      <c r="E158" s="278"/>
      <c r="F158" s="278">
        <v>29.66</v>
      </c>
      <c r="G158" s="278">
        <v>17.71</v>
      </c>
      <c r="H158" s="278">
        <v>39.54</v>
      </c>
      <c r="I158" s="278">
        <v>23.61</v>
      </c>
      <c r="J158" s="278">
        <v>98.86</v>
      </c>
      <c r="K158" s="278">
        <v>59.02</v>
      </c>
      <c r="L158" s="279"/>
      <c r="M158" s="279"/>
      <c r="N158" s="279">
        <v>59.32</v>
      </c>
      <c r="O158" s="279">
        <v>35.42</v>
      </c>
      <c r="P158" s="279">
        <v>79.08</v>
      </c>
      <c r="Q158" s="279">
        <v>47.22</v>
      </c>
      <c r="R158" s="279"/>
      <c r="S158" s="279"/>
      <c r="T158" s="279"/>
      <c r="U158" s="279"/>
      <c r="V158" s="279"/>
      <c r="W158" s="279"/>
    </row>
    <row r="159" spans="1:23" ht="15.75" customHeight="1">
      <c r="A159" s="280">
        <v>152</v>
      </c>
      <c r="B159" s="278">
        <v>49.59</v>
      </c>
      <c r="C159" s="278">
        <v>29.61</v>
      </c>
      <c r="D159" s="278"/>
      <c r="E159" s="278"/>
      <c r="F159" s="278">
        <v>29.75</v>
      </c>
      <c r="G159" s="278">
        <v>17.77</v>
      </c>
      <c r="H159" s="278">
        <v>39.67</v>
      </c>
      <c r="I159" s="278">
        <v>23.69</v>
      </c>
      <c r="J159" s="278">
        <v>98.86</v>
      </c>
      <c r="K159" s="278">
        <v>59.02</v>
      </c>
      <c r="L159" s="279"/>
      <c r="M159" s="279"/>
      <c r="N159" s="279">
        <v>59.5</v>
      </c>
      <c r="O159" s="279">
        <v>35.54</v>
      </c>
      <c r="P159" s="279">
        <v>79.34</v>
      </c>
      <c r="Q159" s="279">
        <v>47.38</v>
      </c>
      <c r="R159" s="279"/>
      <c r="S159" s="279"/>
      <c r="T159" s="279"/>
      <c r="U159" s="279"/>
      <c r="V159" s="279"/>
      <c r="W159" s="279"/>
    </row>
    <row r="160" spans="1:23" ht="15.75" customHeight="1">
      <c r="A160" s="280">
        <v>153</v>
      </c>
      <c r="B160" s="278">
        <v>49.74</v>
      </c>
      <c r="C160" s="278">
        <v>29.7</v>
      </c>
      <c r="D160" s="278"/>
      <c r="E160" s="278"/>
      <c r="F160" s="278">
        <v>29.84</v>
      </c>
      <c r="G160" s="278">
        <v>17.82</v>
      </c>
      <c r="H160" s="278">
        <v>39.79</v>
      </c>
      <c r="I160" s="278">
        <v>23.76</v>
      </c>
      <c r="J160" s="278">
        <v>98.86</v>
      </c>
      <c r="K160" s="278">
        <v>59.02</v>
      </c>
      <c r="L160" s="279"/>
      <c r="M160" s="279"/>
      <c r="N160" s="279">
        <v>59.68</v>
      </c>
      <c r="O160" s="279">
        <v>35.64</v>
      </c>
      <c r="P160" s="279">
        <v>79.58</v>
      </c>
      <c r="Q160" s="279">
        <v>47.52</v>
      </c>
      <c r="R160" s="279"/>
      <c r="S160" s="279"/>
      <c r="T160" s="279"/>
      <c r="U160" s="279"/>
      <c r="V160" s="279"/>
      <c r="W160" s="279"/>
    </row>
    <row r="161" spans="1:23" ht="15.75" customHeight="1">
      <c r="A161" s="280">
        <v>154</v>
      </c>
      <c r="B161" s="278">
        <v>49.9</v>
      </c>
      <c r="C161" s="278">
        <v>29.79</v>
      </c>
      <c r="D161" s="278"/>
      <c r="E161" s="278"/>
      <c r="F161" s="278">
        <v>29.94</v>
      </c>
      <c r="G161" s="278">
        <v>17.87</v>
      </c>
      <c r="H161" s="278">
        <v>39.92</v>
      </c>
      <c r="I161" s="278">
        <v>23.83</v>
      </c>
      <c r="J161" s="278">
        <v>98.86</v>
      </c>
      <c r="K161" s="278">
        <v>59.02</v>
      </c>
      <c r="L161" s="279"/>
      <c r="M161" s="279"/>
      <c r="N161" s="279">
        <v>59.88</v>
      </c>
      <c r="O161" s="279">
        <v>35.74</v>
      </c>
      <c r="P161" s="279">
        <v>79.84</v>
      </c>
      <c r="Q161" s="279">
        <v>47.66</v>
      </c>
      <c r="R161" s="279"/>
      <c r="S161" s="279"/>
      <c r="T161" s="279"/>
      <c r="U161" s="279"/>
      <c r="V161" s="279"/>
      <c r="W161" s="279"/>
    </row>
    <row r="162" spans="1:23" ht="15.75" customHeight="1">
      <c r="A162" s="280">
        <v>155</v>
      </c>
      <c r="B162" s="278">
        <v>50.06</v>
      </c>
      <c r="C162" s="278">
        <v>29.88</v>
      </c>
      <c r="D162" s="278"/>
      <c r="E162" s="278"/>
      <c r="F162" s="278">
        <v>30.04</v>
      </c>
      <c r="G162" s="278">
        <v>17.93</v>
      </c>
      <c r="H162" s="278">
        <v>40.049999999999997</v>
      </c>
      <c r="I162" s="278">
        <v>23.9</v>
      </c>
      <c r="J162" s="278">
        <v>98.86</v>
      </c>
      <c r="K162" s="278">
        <v>59.02</v>
      </c>
      <c r="L162" s="279"/>
      <c r="M162" s="279"/>
      <c r="N162" s="279">
        <v>60.08</v>
      </c>
      <c r="O162" s="279">
        <v>35.86</v>
      </c>
      <c r="P162" s="279">
        <v>80.099999999999994</v>
      </c>
      <c r="Q162" s="279">
        <v>47.8</v>
      </c>
      <c r="R162" s="279"/>
      <c r="S162" s="279"/>
      <c r="T162" s="279"/>
      <c r="U162" s="279"/>
      <c r="V162" s="279"/>
      <c r="W162" s="279"/>
    </row>
    <row r="163" spans="1:23" ht="15.75" customHeight="1">
      <c r="A163" s="280">
        <v>156</v>
      </c>
      <c r="B163" s="278">
        <v>50.21</v>
      </c>
      <c r="C163" s="278">
        <v>29.97</v>
      </c>
      <c r="D163" s="278"/>
      <c r="E163" s="278"/>
      <c r="F163" s="278">
        <v>30.13</v>
      </c>
      <c r="G163" s="278">
        <v>17.98</v>
      </c>
      <c r="H163" s="278">
        <v>40.17</v>
      </c>
      <c r="I163" s="278">
        <v>23.98</v>
      </c>
      <c r="J163" s="278">
        <v>98.86</v>
      </c>
      <c r="K163" s="278">
        <v>59.02</v>
      </c>
      <c r="L163" s="279"/>
      <c r="M163" s="279"/>
      <c r="N163" s="279">
        <v>60.26</v>
      </c>
      <c r="O163" s="279">
        <v>35.96</v>
      </c>
      <c r="P163" s="279">
        <v>80.34</v>
      </c>
      <c r="Q163" s="279">
        <v>47.96</v>
      </c>
      <c r="R163" s="279"/>
      <c r="S163" s="279"/>
      <c r="T163" s="279"/>
      <c r="U163" s="279"/>
      <c r="V163" s="279"/>
      <c r="W163" s="279"/>
    </row>
    <row r="164" spans="1:23" ht="15.75" customHeight="1">
      <c r="A164" s="280">
        <v>157</v>
      </c>
      <c r="B164" s="278">
        <v>50.37</v>
      </c>
      <c r="C164" s="278">
        <v>30.06</v>
      </c>
      <c r="D164" s="278"/>
      <c r="E164" s="278"/>
      <c r="F164" s="278">
        <v>30.22</v>
      </c>
      <c r="G164" s="278">
        <v>18.04</v>
      </c>
      <c r="H164" s="278">
        <v>40.299999999999997</v>
      </c>
      <c r="I164" s="278">
        <v>24.05</v>
      </c>
      <c r="J164" s="278">
        <v>98.86</v>
      </c>
      <c r="K164" s="278">
        <v>59.02</v>
      </c>
      <c r="L164" s="279"/>
      <c r="M164" s="279"/>
      <c r="N164" s="279">
        <v>60.44</v>
      </c>
      <c r="O164" s="279">
        <v>36.08</v>
      </c>
      <c r="P164" s="279">
        <v>80.599999999999994</v>
      </c>
      <c r="Q164" s="279">
        <v>48.1</v>
      </c>
      <c r="R164" s="279"/>
      <c r="S164" s="279"/>
      <c r="T164" s="279"/>
      <c r="U164" s="279"/>
      <c r="V164" s="279"/>
      <c r="W164" s="279"/>
    </row>
    <row r="165" spans="1:23" ht="15.75" customHeight="1">
      <c r="A165" s="280">
        <v>158</v>
      </c>
      <c r="B165" s="278">
        <v>50.52</v>
      </c>
      <c r="C165" s="278">
        <v>30.15</v>
      </c>
      <c r="D165" s="278"/>
      <c r="E165" s="278"/>
      <c r="F165" s="278">
        <v>30.31</v>
      </c>
      <c r="G165" s="278">
        <v>18.09</v>
      </c>
      <c r="H165" s="278">
        <v>40.42</v>
      </c>
      <c r="I165" s="278">
        <v>24.12</v>
      </c>
      <c r="J165" s="278">
        <v>98.86</v>
      </c>
      <c r="K165" s="278">
        <v>59.02</v>
      </c>
      <c r="L165" s="279"/>
      <c r="M165" s="279"/>
      <c r="N165" s="279">
        <v>60.62</v>
      </c>
      <c r="O165" s="279">
        <v>36.18</v>
      </c>
      <c r="P165" s="279">
        <v>80.84</v>
      </c>
      <c r="Q165" s="279">
        <v>48.24</v>
      </c>
      <c r="R165" s="279"/>
      <c r="S165" s="279"/>
      <c r="T165" s="279"/>
      <c r="U165" s="279"/>
      <c r="V165" s="279"/>
      <c r="W165" s="279"/>
    </row>
    <row r="166" spans="1:23" ht="15.75" customHeight="1">
      <c r="A166" s="280">
        <v>159</v>
      </c>
      <c r="B166" s="278">
        <v>50.68</v>
      </c>
      <c r="C166" s="278">
        <v>30.25</v>
      </c>
      <c r="D166" s="278"/>
      <c r="E166" s="278"/>
      <c r="F166" s="278">
        <v>30.41</v>
      </c>
      <c r="G166" s="278">
        <v>18.149999999999999</v>
      </c>
      <c r="H166" s="278">
        <v>40.54</v>
      </c>
      <c r="I166" s="278">
        <v>24.2</v>
      </c>
      <c r="J166" s="278">
        <v>98.86</v>
      </c>
      <c r="K166" s="278">
        <v>59.02</v>
      </c>
      <c r="L166" s="279"/>
      <c r="M166" s="279"/>
      <c r="N166" s="279">
        <v>60.82</v>
      </c>
      <c r="O166" s="279">
        <v>36.299999999999997</v>
      </c>
      <c r="P166" s="279">
        <v>81.08</v>
      </c>
      <c r="Q166" s="279">
        <v>48.4</v>
      </c>
      <c r="R166" s="279"/>
      <c r="S166" s="279"/>
      <c r="T166" s="279"/>
      <c r="U166" s="279"/>
      <c r="V166" s="279"/>
      <c r="W166" s="279"/>
    </row>
    <row r="167" spans="1:23" ht="15.75" customHeight="1">
      <c r="A167" s="280">
        <v>160</v>
      </c>
      <c r="B167" s="278">
        <v>50.83</v>
      </c>
      <c r="C167" s="278">
        <v>30.34</v>
      </c>
      <c r="D167" s="278"/>
      <c r="E167" s="278"/>
      <c r="F167" s="278">
        <v>30.5</v>
      </c>
      <c r="G167" s="278">
        <v>18.2</v>
      </c>
      <c r="H167" s="278">
        <v>40.659999999999997</v>
      </c>
      <c r="I167" s="278">
        <v>24.27</v>
      </c>
      <c r="J167" s="278">
        <v>98.86</v>
      </c>
      <c r="K167" s="278">
        <v>59.02</v>
      </c>
      <c r="L167" s="279"/>
      <c r="M167" s="279"/>
      <c r="N167" s="279">
        <v>61</v>
      </c>
      <c r="O167" s="279">
        <v>36.4</v>
      </c>
      <c r="P167" s="279">
        <v>81.319999999999993</v>
      </c>
      <c r="Q167" s="279">
        <v>48.54</v>
      </c>
      <c r="R167" s="279"/>
      <c r="S167" s="279"/>
      <c r="T167" s="279"/>
      <c r="U167" s="279"/>
      <c r="V167" s="279"/>
      <c r="W167" s="279"/>
    </row>
    <row r="168" spans="1:23" ht="15.75" customHeight="1">
      <c r="A168" s="280">
        <v>161</v>
      </c>
      <c r="B168" s="278">
        <v>50.99</v>
      </c>
      <c r="C168" s="278">
        <v>30.43</v>
      </c>
      <c r="D168" s="278"/>
      <c r="E168" s="278"/>
      <c r="F168" s="278">
        <v>30.59</v>
      </c>
      <c r="G168" s="278">
        <v>18.260000000000002</v>
      </c>
      <c r="H168" s="278">
        <v>40.79</v>
      </c>
      <c r="I168" s="278">
        <v>24.34</v>
      </c>
      <c r="J168" s="278">
        <v>98.86</v>
      </c>
      <c r="K168" s="278">
        <v>59.02</v>
      </c>
      <c r="L168" s="279"/>
      <c r="M168" s="279"/>
      <c r="N168" s="279">
        <v>61.18</v>
      </c>
      <c r="O168" s="279">
        <v>36.520000000000003</v>
      </c>
      <c r="P168" s="279">
        <v>81.58</v>
      </c>
      <c r="Q168" s="279">
        <v>48.68</v>
      </c>
      <c r="R168" s="279"/>
      <c r="S168" s="279"/>
      <c r="T168" s="279"/>
      <c r="U168" s="279"/>
      <c r="V168" s="279"/>
      <c r="W168" s="279"/>
    </row>
    <row r="169" spans="1:23" ht="15.75" customHeight="1">
      <c r="A169" s="280">
        <v>162</v>
      </c>
      <c r="B169" s="278">
        <v>51.14</v>
      </c>
      <c r="C169" s="278">
        <v>30.52</v>
      </c>
      <c r="D169" s="278"/>
      <c r="E169" s="278"/>
      <c r="F169" s="278">
        <v>30.68</v>
      </c>
      <c r="G169" s="278">
        <v>18.309999999999999</v>
      </c>
      <c r="H169" s="278">
        <v>40.909999999999997</v>
      </c>
      <c r="I169" s="278">
        <v>24.42</v>
      </c>
      <c r="J169" s="278">
        <v>98.86</v>
      </c>
      <c r="K169" s="278">
        <v>59.02</v>
      </c>
      <c r="L169" s="279"/>
      <c r="M169" s="279"/>
      <c r="N169" s="279">
        <v>61.36</v>
      </c>
      <c r="O169" s="279">
        <v>36.619999999999997</v>
      </c>
      <c r="P169" s="279">
        <v>81.819999999999993</v>
      </c>
      <c r="Q169" s="279">
        <v>48.84</v>
      </c>
      <c r="R169" s="279"/>
      <c r="S169" s="279"/>
      <c r="T169" s="279"/>
      <c r="U169" s="279"/>
      <c r="V169" s="279"/>
      <c r="W169" s="279"/>
    </row>
    <row r="170" spans="1:23" ht="15.75" customHeight="1">
      <c r="A170" s="280">
        <v>163</v>
      </c>
      <c r="B170" s="278">
        <v>51.3</v>
      </c>
      <c r="C170" s="278">
        <v>30.61</v>
      </c>
      <c r="D170" s="278"/>
      <c r="E170" s="278"/>
      <c r="F170" s="278">
        <v>30.78</v>
      </c>
      <c r="G170" s="278">
        <v>18.37</v>
      </c>
      <c r="H170" s="278">
        <v>41.04</v>
      </c>
      <c r="I170" s="278">
        <v>24.49</v>
      </c>
      <c r="J170" s="278">
        <v>98.86</v>
      </c>
      <c r="K170" s="278">
        <v>59.02</v>
      </c>
      <c r="L170" s="279"/>
      <c r="M170" s="279"/>
      <c r="N170" s="279">
        <v>61.56</v>
      </c>
      <c r="O170" s="279">
        <v>36.74</v>
      </c>
      <c r="P170" s="279">
        <v>82.08</v>
      </c>
      <c r="Q170" s="279">
        <v>48.98</v>
      </c>
      <c r="R170" s="279"/>
      <c r="S170" s="279"/>
      <c r="T170" s="279"/>
      <c r="U170" s="279"/>
      <c r="V170" s="279"/>
      <c r="W170" s="279"/>
    </row>
    <row r="171" spans="1:23" ht="15.75" customHeight="1">
      <c r="A171" s="280">
        <v>164</v>
      </c>
      <c r="B171" s="278">
        <v>51.46</v>
      </c>
      <c r="C171" s="278">
        <v>30.7</v>
      </c>
      <c r="D171" s="278"/>
      <c r="E171" s="278"/>
      <c r="F171" s="278">
        <v>30.88</v>
      </c>
      <c r="G171" s="278">
        <v>18.420000000000002</v>
      </c>
      <c r="H171" s="278">
        <v>41.17</v>
      </c>
      <c r="I171" s="278">
        <v>24.56</v>
      </c>
      <c r="J171" s="278">
        <v>98.86</v>
      </c>
      <c r="K171" s="278">
        <v>59.02</v>
      </c>
      <c r="L171" s="279"/>
      <c r="M171" s="279"/>
      <c r="N171" s="279">
        <v>61.76</v>
      </c>
      <c r="O171" s="279">
        <v>36.840000000000003</v>
      </c>
      <c r="P171" s="279">
        <v>82.34</v>
      </c>
      <c r="Q171" s="279">
        <v>49.12</v>
      </c>
      <c r="R171" s="279"/>
      <c r="S171" s="279"/>
      <c r="T171" s="279"/>
      <c r="U171" s="279"/>
      <c r="V171" s="279"/>
      <c r="W171" s="279"/>
    </row>
    <row r="172" spans="1:23" ht="15.75" customHeight="1">
      <c r="A172" s="280">
        <v>165</v>
      </c>
      <c r="B172" s="278">
        <v>51.61</v>
      </c>
      <c r="C172" s="278">
        <v>30.8</v>
      </c>
      <c r="D172" s="278"/>
      <c r="E172" s="278"/>
      <c r="F172" s="278">
        <v>30.97</v>
      </c>
      <c r="G172" s="278">
        <v>18.48</v>
      </c>
      <c r="H172" s="278">
        <v>41.29</v>
      </c>
      <c r="I172" s="278">
        <v>24.64</v>
      </c>
      <c r="J172" s="278">
        <v>98.86</v>
      </c>
      <c r="K172" s="278">
        <v>59.02</v>
      </c>
      <c r="L172" s="279"/>
      <c r="M172" s="279"/>
      <c r="N172" s="279">
        <v>61.94</v>
      </c>
      <c r="O172" s="279">
        <v>36.96</v>
      </c>
      <c r="P172" s="279">
        <v>82.58</v>
      </c>
      <c r="Q172" s="279">
        <v>49.28</v>
      </c>
      <c r="R172" s="279"/>
      <c r="S172" s="279"/>
      <c r="T172" s="279"/>
      <c r="U172" s="279"/>
      <c r="V172" s="279"/>
      <c r="W172" s="279"/>
    </row>
    <row r="173" spans="1:23" ht="15.75" customHeight="1">
      <c r="A173" s="280">
        <v>166</v>
      </c>
      <c r="B173" s="278">
        <v>51.77</v>
      </c>
      <c r="C173" s="278">
        <v>30.89</v>
      </c>
      <c r="D173" s="278"/>
      <c r="E173" s="278"/>
      <c r="F173" s="278">
        <v>31.06</v>
      </c>
      <c r="G173" s="278">
        <v>18.53</v>
      </c>
      <c r="H173" s="278">
        <v>41.42</v>
      </c>
      <c r="I173" s="278">
        <v>24.71</v>
      </c>
      <c r="J173" s="278">
        <v>98.86</v>
      </c>
      <c r="K173" s="278">
        <v>59.02</v>
      </c>
      <c r="L173" s="279"/>
      <c r="M173" s="279"/>
      <c r="N173" s="279">
        <v>62.12</v>
      </c>
      <c r="O173" s="279">
        <v>37.06</v>
      </c>
      <c r="P173" s="279">
        <v>82.84</v>
      </c>
      <c r="Q173" s="279">
        <v>49.42</v>
      </c>
      <c r="R173" s="279"/>
      <c r="S173" s="279"/>
      <c r="T173" s="279"/>
      <c r="U173" s="279"/>
      <c r="V173" s="279"/>
      <c r="W173" s="279"/>
    </row>
    <row r="174" spans="1:23" ht="15.75" customHeight="1">
      <c r="A174" s="280">
        <v>167</v>
      </c>
      <c r="B174" s="278">
        <v>51.92</v>
      </c>
      <c r="C174" s="278">
        <v>30.98</v>
      </c>
      <c r="D174" s="278"/>
      <c r="E174" s="278"/>
      <c r="F174" s="278">
        <v>31.15</v>
      </c>
      <c r="G174" s="278">
        <v>18.59</v>
      </c>
      <c r="H174" s="278">
        <v>41.54</v>
      </c>
      <c r="I174" s="278">
        <v>24.78</v>
      </c>
      <c r="J174" s="278">
        <v>98.86</v>
      </c>
      <c r="K174" s="278">
        <v>59.02</v>
      </c>
      <c r="L174" s="279"/>
      <c r="M174" s="279"/>
      <c r="N174" s="279">
        <v>62.3</v>
      </c>
      <c r="O174" s="279">
        <v>37.18</v>
      </c>
      <c r="P174" s="279">
        <v>83.08</v>
      </c>
      <c r="Q174" s="279">
        <v>49.56</v>
      </c>
      <c r="R174" s="279"/>
      <c r="S174" s="279"/>
      <c r="T174" s="279"/>
      <c r="U174" s="279"/>
      <c r="V174" s="279"/>
      <c r="W174" s="279"/>
    </row>
    <row r="175" spans="1:23" ht="15.75" customHeight="1">
      <c r="A175" s="280">
        <v>168</v>
      </c>
      <c r="B175" s="278">
        <v>52.08</v>
      </c>
      <c r="C175" s="278">
        <v>31.07</v>
      </c>
      <c r="D175" s="278"/>
      <c r="E175" s="278"/>
      <c r="F175" s="278">
        <v>31.25</v>
      </c>
      <c r="G175" s="278">
        <v>18.64</v>
      </c>
      <c r="H175" s="278">
        <v>41.66</v>
      </c>
      <c r="I175" s="278">
        <v>24.86</v>
      </c>
      <c r="J175" s="278">
        <v>98.86</v>
      </c>
      <c r="K175" s="278">
        <v>59.02</v>
      </c>
      <c r="L175" s="279"/>
      <c r="M175" s="279"/>
      <c r="N175" s="279">
        <v>62.5</v>
      </c>
      <c r="O175" s="279">
        <v>37.28</v>
      </c>
      <c r="P175" s="279">
        <v>83.32</v>
      </c>
      <c r="Q175" s="279">
        <v>49.72</v>
      </c>
      <c r="R175" s="279"/>
      <c r="S175" s="279"/>
      <c r="T175" s="279"/>
      <c r="U175" s="279"/>
      <c r="V175" s="279"/>
      <c r="W175" s="279"/>
    </row>
    <row r="176" spans="1:23" ht="15.75" customHeight="1">
      <c r="A176" s="280">
        <v>169</v>
      </c>
      <c r="B176" s="278">
        <v>52.23</v>
      </c>
      <c r="C176" s="278">
        <v>31.16</v>
      </c>
      <c r="D176" s="278"/>
      <c r="E176" s="278"/>
      <c r="F176" s="278">
        <v>31.34</v>
      </c>
      <c r="G176" s="278">
        <v>18.7</v>
      </c>
      <c r="H176" s="278">
        <v>41.78</v>
      </c>
      <c r="I176" s="278">
        <v>24.93</v>
      </c>
      <c r="J176" s="278">
        <v>98.86</v>
      </c>
      <c r="K176" s="278">
        <v>59.02</v>
      </c>
      <c r="L176" s="279"/>
      <c r="M176" s="279"/>
      <c r="N176" s="279">
        <v>62.68</v>
      </c>
      <c r="O176" s="279">
        <v>37.4</v>
      </c>
      <c r="P176" s="279">
        <v>83.56</v>
      </c>
      <c r="Q176" s="279">
        <v>49.86</v>
      </c>
      <c r="R176" s="279"/>
      <c r="S176" s="279"/>
      <c r="T176" s="279"/>
      <c r="U176" s="279"/>
      <c r="V176" s="279"/>
      <c r="W176" s="279"/>
    </row>
    <row r="177" spans="1:23" ht="15.75" customHeight="1">
      <c r="A177" s="280">
        <v>170</v>
      </c>
      <c r="B177" s="278">
        <v>52.39</v>
      </c>
      <c r="C177" s="278">
        <v>31.25</v>
      </c>
      <c r="D177" s="278"/>
      <c r="E177" s="278"/>
      <c r="F177" s="278">
        <v>31.43</v>
      </c>
      <c r="G177" s="278">
        <v>18.75</v>
      </c>
      <c r="H177" s="278">
        <v>41.91</v>
      </c>
      <c r="I177" s="278">
        <v>25</v>
      </c>
      <c r="J177" s="278">
        <v>98.86</v>
      </c>
      <c r="K177" s="278">
        <v>59.02</v>
      </c>
      <c r="L177" s="279"/>
      <c r="M177" s="279"/>
      <c r="N177" s="279">
        <v>62.86</v>
      </c>
      <c r="O177" s="279">
        <v>37.5</v>
      </c>
      <c r="P177" s="279">
        <v>83.82</v>
      </c>
      <c r="Q177" s="279">
        <v>50</v>
      </c>
      <c r="R177" s="279"/>
      <c r="S177" s="279"/>
      <c r="T177" s="279"/>
      <c r="U177" s="279"/>
      <c r="V177" s="279"/>
      <c r="W177" s="279"/>
    </row>
    <row r="178" spans="1:23" ht="15.75" customHeight="1">
      <c r="A178" s="280">
        <v>171</v>
      </c>
      <c r="B178" s="278">
        <v>52.54</v>
      </c>
      <c r="C178" s="278">
        <v>31.34</v>
      </c>
      <c r="D178" s="278"/>
      <c r="E178" s="278"/>
      <c r="F178" s="278">
        <v>31.52</v>
      </c>
      <c r="G178" s="278">
        <v>18.8</v>
      </c>
      <c r="H178" s="278">
        <v>42.03</v>
      </c>
      <c r="I178" s="278">
        <v>25.07</v>
      </c>
      <c r="J178" s="278">
        <v>98.86</v>
      </c>
      <c r="K178" s="278">
        <v>59.02</v>
      </c>
      <c r="L178" s="279"/>
      <c r="M178" s="279"/>
      <c r="N178" s="279">
        <v>63.04</v>
      </c>
      <c r="O178" s="279">
        <v>37.6</v>
      </c>
      <c r="P178" s="279">
        <v>84.06</v>
      </c>
      <c r="Q178" s="279">
        <v>50.14</v>
      </c>
      <c r="R178" s="279"/>
      <c r="S178" s="279"/>
      <c r="T178" s="279"/>
      <c r="U178" s="279"/>
      <c r="V178" s="279"/>
      <c r="W178" s="279"/>
    </row>
    <row r="179" spans="1:23" ht="15.75" customHeight="1">
      <c r="A179" s="280">
        <v>172</v>
      </c>
      <c r="B179" s="278">
        <v>52.7</v>
      </c>
      <c r="C179" s="278">
        <v>31.44</v>
      </c>
      <c r="D179" s="278"/>
      <c r="E179" s="278"/>
      <c r="F179" s="278">
        <v>31.62</v>
      </c>
      <c r="G179" s="278">
        <v>18.86</v>
      </c>
      <c r="H179" s="278">
        <v>42.16</v>
      </c>
      <c r="I179" s="278">
        <v>25.15</v>
      </c>
      <c r="J179" s="278">
        <v>98.86</v>
      </c>
      <c r="K179" s="278">
        <v>59.02</v>
      </c>
      <c r="L179" s="279"/>
      <c r="M179" s="279"/>
      <c r="N179" s="279">
        <v>63.24</v>
      </c>
      <c r="O179" s="279">
        <v>37.72</v>
      </c>
      <c r="P179" s="279">
        <v>84.32</v>
      </c>
      <c r="Q179" s="279">
        <v>50.3</v>
      </c>
      <c r="R179" s="279"/>
      <c r="S179" s="279"/>
      <c r="T179" s="279"/>
      <c r="U179" s="279"/>
      <c r="V179" s="279"/>
      <c r="W179" s="279"/>
    </row>
    <row r="180" spans="1:23" ht="15.75" customHeight="1">
      <c r="A180" s="280">
        <v>173</v>
      </c>
      <c r="B180" s="278">
        <v>52.86</v>
      </c>
      <c r="C180" s="278">
        <v>31.53</v>
      </c>
      <c r="D180" s="278"/>
      <c r="E180" s="278"/>
      <c r="F180" s="278">
        <v>31.72</v>
      </c>
      <c r="G180" s="278">
        <v>18.920000000000002</v>
      </c>
      <c r="H180" s="278">
        <v>42.29</v>
      </c>
      <c r="I180" s="278">
        <v>25.22</v>
      </c>
      <c r="J180" s="278">
        <v>98.86</v>
      </c>
      <c r="K180" s="278">
        <v>59.02</v>
      </c>
      <c r="L180" s="279"/>
      <c r="M180" s="279"/>
      <c r="N180" s="279">
        <v>63.44</v>
      </c>
      <c r="O180" s="279">
        <v>37.840000000000003</v>
      </c>
      <c r="P180" s="279">
        <v>84.58</v>
      </c>
      <c r="Q180" s="279">
        <v>50.44</v>
      </c>
      <c r="R180" s="279"/>
      <c r="S180" s="279"/>
      <c r="T180" s="279"/>
      <c r="U180" s="279"/>
      <c r="V180" s="279"/>
      <c r="W180" s="279"/>
    </row>
    <row r="181" spans="1:23" ht="15.75" customHeight="1">
      <c r="A181" s="280">
        <v>174</v>
      </c>
      <c r="B181" s="278">
        <v>53.01</v>
      </c>
      <c r="C181" s="278">
        <v>31.62</v>
      </c>
      <c r="D181" s="278"/>
      <c r="E181" s="278"/>
      <c r="F181" s="278">
        <v>31.81</v>
      </c>
      <c r="G181" s="278">
        <v>18.97</v>
      </c>
      <c r="H181" s="278">
        <v>42.41</v>
      </c>
      <c r="I181" s="278">
        <v>25.3</v>
      </c>
      <c r="J181" s="278">
        <v>98.86</v>
      </c>
      <c r="K181" s="278">
        <v>59.02</v>
      </c>
      <c r="L181" s="279"/>
      <c r="M181" s="279"/>
      <c r="N181" s="279">
        <v>63.62</v>
      </c>
      <c r="O181" s="279">
        <v>37.94</v>
      </c>
      <c r="P181" s="279">
        <v>84.82</v>
      </c>
      <c r="Q181" s="279">
        <v>50.6</v>
      </c>
      <c r="R181" s="279"/>
      <c r="S181" s="279"/>
      <c r="T181" s="279"/>
      <c r="U181" s="279"/>
      <c r="V181" s="279"/>
      <c r="W181" s="279"/>
    </row>
    <row r="182" spans="1:23" ht="15.75" customHeight="1">
      <c r="A182" s="280">
        <v>175</v>
      </c>
      <c r="B182" s="278">
        <v>53.17</v>
      </c>
      <c r="C182" s="278">
        <v>31.71</v>
      </c>
      <c r="D182" s="278"/>
      <c r="E182" s="278"/>
      <c r="F182" s="278">
        <v>31.9</v>
      </c>
      <c r="G182" s="278">
        <v>19.03</v>
      </c>
      <c r="H182" s="278">
        <v>42.54</v>
      </c>
      <c r="I182" s="278">
        <v>25.37</v>
      </c>
      <c r="J182" s="278">
        <v>98.86</v>
      </c>
      <c r="K182" s="278">
        <v>59.02</v>
      </c>
      <c r="L182" s="279"/>
      <c r="M182" s="279"/>
      <c r="N182" s="279">
        <v>63.8</v>
      </c>
      <c r="O182" s="279">
        <v>38.06</v>
      </c>
      <c r="P182" s="279">
        <v>85.08</v>
      </c>
      <c r="Q182" s="279">
        <v>50.74</v>
      </c>
      <c r="R182" s="279"/>
      <c r="S182" s="279"/>
      <c r="T182" s="279"/>
      <c r="U182" s="279"/>
      <c r="V182" s="279"/>
      <c r="W182" s="279"/>
    </row>
    <row r="183" spans="1:23" ht="15.75" customHeight="1">
      <c r="A183" s="280">
        <v>176</v>
      </c>
      <c r="B183" s="278">
        <v>53.32</v>
      </c>
      <c r="C183" s="278">
        <v>31.8</v>
      </c>
      <c r="D183" s="278"/>
      <c r="E183" s="278"/>
      <c r="F183" s="278">
        <v>31.99</v>
      </c>
      <c r="G183" s="278">
        <v>19.079999999999998</v>
      </c>
      <c r="H183" s="278">
        <v>42.66</v>
      </c>
      <c r="I183" s="278">
        <v>25.44</v>
      </c>
      <c r="J183" s="278">
        <v>98.86</v>
      </c>
      <c r="K183" s="278">
        <v>59.02</v>
      </c>
      <c r="L183" s="279"/>
      <c r="M183" s="279"/>
      <c r="N183" s="279">
        <v>63.98</v>
      </c>
      <c r="O183" s="279">
        <v>38.159999999999997</v>
      </c>
      <c r="P183" s="279">
        <v>85.32</v>
      </c>
      <c r="Q183" s="279">
        <v>50.88</v>
      </c>
      <c r="R183" s="279"/>
      <c r="S183" s="279"/>
      <c r="T183" s="279"/>
      <c r="U183" s="279"/>
      <c r="V183" s="279"/>
      <c r="W183" s="279"/>
    </row>
    <row r="184" spans="1:23" ht="15.75" customHeight="1">
      <c r="A184" s="280">
        <v>177</v>
      </c>
      <c r="B184" s="278">
        <v>53.48</v>
      </c>
      <c r="C184" s="278">
        <v>31.89</v>
      </c>
      <c r="D184" s="278"/>
      <c r="E184" s="278"/>
      <c r="F184" s="278">
        <v>32.090000000000003</v>
      </c>
      <c r="G184" s="278">
        <v>19.13</v>
      </c>
      <c r="H184" s="278">
        <v>42.78</v>
      </c>
      <c r="I184" s="278">
        <v>25.51</v>
      </c>
      <c r="J184" s="278">
        <v>98.86</v>
      </c>
      <c r="K184" s="278">
        <v>59.02</v>
      </c>
      <c r="L184" s="279"/>
      <c r="M184" s="279"/>
      <c r="N184" s="279">
        <v>64.180000000000007</v>
      </c>
      <c r="O184" s="279">
        <v>38.26</v>
      </c>
      <c r="P184" s="279">
        <v>85.56</v>
      </c>
      <c r="Q184" s="279">
        <v>51.02</v>
      </c>
      <c r="R184" s="279"/>
      <c r="S184" s="279"/>
      <c r="T184" s="279"/>
      <c r="U184" s="279"/>
      <c r="V184" s="279"/>
      <c r="W184" s="279"/>
    </row>
    <row r="185" spans="1:23" ht="15.75" customHeight="1">
      <c r="A185" s="280">
        <v>178</v>
      </c>
      <c r="B185" s="278">
        <v>53.63</v>
      </c>
      <c r="C185" s="278">
        <v>31.98</v>
      </c>
      <c r="D185" s="278"/>
      <c r="E185" s="278"/>
      <c r="F185" s="278">
        <v>32.18</v>
      </c>
      <c r="G185" s="278">
        <v>19.190000000000001</v>
      </c>
      <c r="H185" s="278">
        <v>42.9</v>
      </c>
      <c r="I185" s="278">
        <v>25.58</v>
      </c>
      <c r="J185" s="278">
        <v>98.86</v>
      </c>
      <c r="K185" s="278">
        <v>59.02</v>
      </c>
      <c r="L185" s="279"/>
      <c r="M185" s="279"/>
      <c r="N185" s="279">
        <v>64.36</v>
      </c>
      <c r="O185" s="279">
        <v>38.380000000000003</v>
      </c>
      <c r="P185" s="279">
        <v>85.8</v>
      </c>
      <c r="Q185" s="279">
        <v>51.16</v>
      </c>
      <c r="R185" s="279"/>
      <c r="S185" s="279"/>
      <c r="T185" s="279"/>
      <c r="U185" s="279"/>
      <c r="V185" s="279"/>
      <c r="W185" s="279"/>
    </row>
    <row r="186" spans="1:23" ht="15.75" customHeight="1">
      <c r="A186" s="280">
        <v>179</v>
      </c>
      <c r="B186" s="278">
        <v>53.79</v>
      </c>
      <c r="C186" s="278">
        <v>32.08</v>
      </c>
      <c r="D186" s="278"/>
      <c r="E186" s="278"/>
      <c r="F186" s="278">
        <v>32.270000000000003</v>
      </c>
      <c r="G186" s="278">
        <v>19.25</v>
      </c>
      <c r="H186" s="278">
        <v>43.03</v>
      </c>
      <c r="I186" s="278">
        <v>25.66</v>
      </c>
      <c r="J186" s="278">
        <v>98.86</v>
      </c>
      <c r="K186" s="278">
        <v>59.02</v>
      </c>
      <c r="L186" s="279"/>
      <c r="M186" s="279"/>
      <c r="N186" s="279">
        <v>64.540000000000006</v>
      </c>
      <c r="O186" s="279">
        <v>38.5</v>
      </c>
      <c r="P186" s="279">
        <v>86.06</v>
      </c>
      <c r="Q186" s="279">
        <v>51.32</v>
      </c>
      <c r="R186" s="279"/>
      <c r="S186" s="279"/>
      <c r="T186" s="279"/>
      <c r="U186" s="279"/>
      <c r="V186" s="279"/>
      <c r="W186" s="279"/>
    </row>
    <row r="187" spans="1:23" ht="15.75" customHeight="1">
      <c r="A187" s="280">
        <v>180</v>
      </c>
      <c r="B187" s="278">
        <v>53.95</v>
      </c>
      <c r="C187" s="278">
        <v>32.17</v>
      </c>
      <c r="D187" s="278"/>
      <c r="E187" s="278"/>
      <c r="F187" s="278">
        <v>32.369999999999997</v>
      </c>
      <c r="G187" s="278">
        <v>19.3</v>
      </c>
      <c r="H187" s="278">
        <v>43.16</v>
      </c>
      <c r="I187" s="278">
        <v>25.74</v>
      </c>
      <c r="J187" s="278">
        <v>98.86</v>
      </c>
      <c r="K187" s="278">
        <v>59.02</v>
      </c>
      <c r="L187" s="279"/>
      <c r="M187" s="279"/>
      <c r="N187" s="279">
        <v>64.739999999999995</v>
      </c>
      <c r="O187" s="279">
        <v>38.6</v>
      </c>
      <c r="P187" s="279">
        <v>86.32</v>
      </c>
      <c r="Q187" s="279">
        <v>51.48</v>
      </c>
      <c r="R187" s="279"/>
      <c r="S187" s="279"/>
      <c r="T187" s="279"/>
      <c r="U187" s="279"/>
      <c r="V187" s="279"/>
      <c r="W187" s="279"/>
    </row>
    <row r="188" spans="1:23" ht="15.75" customHeight="1">
      <c r="A188" s="280">
        <v>181</v>
      </c>
      <c r="B188" s="278">
        <v>54.1</v>
      </c>
      <c r="C188" s="278">
        <v>32.26</v>
      </c>
      <c r="D188" s="278"/>
      <c r="E188" s="278"/>
      <c r="F188" s="278">
        <v>32.46</v>
      </c>
      <c r="G188" s="278">
        <v>19.36</v>
      </c>
      <c r="H188" s="278">
        <v>43.28</v>
      </c>
      <c r="I188" s="278">
        <v>25.81</v>
      </c>
      <c r="J188" s="278">
        <v>98.86</v>
      </c>
      <c r="K188" s="278">
        <v>59.02</v>
      </c>
      <c r="L188" s="279"/>
      <c r="M188" s="279"/>
      <c r="N188" s="279">
        <v>64.92</v>
      </c>
      <c r="O188" s="279">
        <v>38.72</v>
      </c>
      <c r="P188" s="279">
        <v>86.56</v>
      </c>
      <c r="Q188" s="279">
        <v>51.62</v>
      </c>
      <c r="R188" s="279"/>
      <c r="S188" s="279"/>
      <c r="T188" s="279"/>
      <c r="U188" s="279"/>
      <c r="V188" s="279"/>
      <c r="W188" s="279"/>
    </row>
    <row r="189" spans="1:23" ht="15.75" customHeight="1">
      <c r="A189" s="280">
        <v>182</v>
      </c>
      <c r="B189" s="278">
        <v>54.26</v>
      </c>
      <c r="C189" s="278">
        <v>32.35</v>
      </c>
      <c r="D189" s="278"/>
      <c r="E189" s="278"/>
      <c r="F189" s="278">
        <v>32.56</v>
      </c>
      <c r="G189" s="278">
        <v>19.41</v>
      </c>
      <c r="H189" s="278">
        <v>43.41</v>
      </c>
      <c r="I189" s="278">
        <v>25.88</v>
      </c>
      <c r="J189" s="278">
        <v>98.86</v>
      </c>
      <c r="K189" s="278">
        <v>59.02</v>
      </c>
      <c r="L189" s="279"/>
      <c r="M189" s="279"/>
      <c r="N189" s="279">
        <v>65.12</v>
      </c>
      <c r="O189" s="279">
        <v>38.82</v>
      </c>
      <c r="P189" s="279">
        <v>86.82</v>
      </c>
      <c r="Q189" s="279">
        <v>51.76</v>
      </c>
      <c r="R189" s="279"/>
      <c r="S189" s="279"/>
      <c r="T189" s="279"/>
      <c r="U189" s="279"/>
      <c r="V189" s="279"/>
      <c r="W189" s="279"/>
    </row>
    <row r="190" spans="1:23" ht="15.75" customHeight="1">
      <c r="A190" s="280">
        <v>183</v>
      </c>
      <c r="B190" s="278">
        <v>54.41</v>
      </c>
      <c r="C190" s="278">
        <v>32.44</v>
      </c>
      <c r="D190" s="278"/>
      <c r="E190" s="278"/>
      <c r="F190" s="278">
        <v>32.65</v>
      </c>
      <c r="G190" s="278">
        <v>19.46</v>
      </c>
      <c r="H190" s="278">
        <v>43.53</v>
      </c>
      <c r="I190" s="278">
        <v>25.95</v>
      </c>
      <c r="J190" s="278">
        <v>98.86</v>
      </c>
      <c r="K190" s="278">
        <v>59.02</v>
      </c>
      <c r="L190" s="279"/>
      <c r="M190" s="279"/>
      <c r="N190" s="279">
        <v>65.3</v>
      </c>
      <c r="O190" s="279">
        <v>38.92</v>
      </c>
      <c r="P190" s="279">
        <v>87.06</v>
      </c>
      <c r="Q190" s="279">
        <v>51.9</v>
      </c>
      <c r="R190" s="279"/>
      <c r="S190" s="279"/>
      <c r="T190" s="279"/>
      <c r="U190" s="279"/>
      <c r="V190" s="279"/>
      <c r="W190" s="279"/>
    </row>
    <row r="191" spans="1:23" ht="15.75" customHeight="1">
      <c r="A191" s="280">
        <v>184</v>
      </c>
      <c r="B191" s="278">
        <v>54.57</v>
      </c>
      <c r="C191" s="278">
        <v>32.53</v>
      </c>
      <c r="D191" s="278"/>
      <c r="E191" s="278"/>
      <c r="F191" s="278">
        <v>32.74</v>
      </c>
      <c r="G191" s="278">
        <v>19.52</v>
      </c>
      <c r="H191" s="278">
        <v>43.66</v>
      </c>
      <c r="I191" s="278">
        <v>26.02</v>
      </c>
      <c r="J191" s="278">
        <v>98.86</v>
      </c>
      <c r="K191" s="278">
        <v>59.02</v>
      </c>
      <c r="L191" s="279"/>
      <c r="M191" s="279"/>
      <c r="N191" s="279">
        <v>65.48</v>
      </c>
      <c r="O191" s="279">
        <v>39.04</v>
      </c>
      <c r="P191" s="279">
        <v>87.32</v>
      </c>
      <c r="Q191" s="279">
        <v>52.04</v>
      </c>
      <c r="R191" s="279"/>
      <c r="S191" s="279"/>
      <c r="T191" s="279"/>
      <c r="U191" s="279"/>
      <c r="V191" s="279"/>
      <c r="W191" s="279"/>
    </row>
    <row r="192" spans="1:23" ht="15.75" customHeight="1">
      <c r="A192" s="280">
        <v>185</v>
      </c>
      <c r="B192" s="278">
        <v>54.72</v>
      </c>
      <c r="C192" s="278">
        <v>32.630000000000003</v>
      </c>
      <c r="D192" s="278"/>
      <c r="E192" s="278"/>
      <c r="F192" s="278">
        <v>32.83</v>
      </c>
      <c r="G192" s="278">
        <v>19.579999999999998</v>
      </c>
      <c r="H192" s="278">
        <v>43.78</v>
      </c>
      <c r="I192" s="278">
        <v>26.1</v>
      </c>
      <c r="J192" s="278">
        <v>98.86</v>
      </c>
      <c r="K192" s="278">
        <v>59.02</v>
      </c>
      <c r="L192" s="279"/>
      <c r="M192" s="279"/>
      <c r="N192" s="279">
        <v>65.66</v>
      </c>
      <c r="O192" s="279">
        <v>39.159999999999997</v>
      </c>
      <c r="P192" s="279">
        <v>87.56</v>
      </c>
      <c r="Q192" s="279">
        <v>52.2</v>
      </c>
      <c r="R192" s="279"/>
      <c r="S192" s="279"/>
      <c r="T192" s="279"/>
      <c r="U192" s="279"/>
      <c r="V192" s="279"/>
      <c r="W192" s="279"/>
    </row>
    <row r="193" spans="1:23" ht="15.75" customHeight="1">
      <c r="A193" s="280">
        <v>186</v>
      </c>
      <c r="B193" s="278">
        <v>54.88</v>
      </c>
      <c r="C193" s="278">
        <v>32.72</v>
      </c>
      <c r="D193" s="278"/>
      <c r="E193" s="278"/>
      <c r="F193" s="278">
        <v>32.93</v>
      </c>
      <c r="G193" s="278">
        <v>19.63</v>
      </c>
      <c r="H193" s="278">
        <v>43.9</v>
      </c>
      <c r="I193" s="278">
        <v>26.18</v>
      </c>
      <c r="J193" s="278">
        <v>98.86</v>
      </c>
      <c r="K193" s="278">
        <v>59.02</v>
      </c>
      <c r="L193" s="279"/>
      <c r="M193" s="279"/>
      <c r="N193" s="279">
        <v>65.86</v>
      </c>
      <c r="O193" s="279">
        <v>39.26</v>
      </c>
      <c r="P193" s="279">
        <v>87.8</v>
      </c>
      <c r="Q193" s="279">
        <v>52.36</v>
      </c>
      <c r="R193" s="279"/>
      <c r="S193" s="279"/>
      <c r="T193" s="279"/>
      <c r="U193" s="279"/>
      <c r="V193" s="279"/>
      <c r="W193" s="279"/>
    </row>
    <row r="194" spans="1:23" ht="15.75" customHeight="1">
      <c r="A194" s="280">
        <v>187</v>
      </c>
      <c r="B194" s="278">
        <v>55.03</v>
      </c>
      <c r="C194" s="278">
        <v>32.81</v>
      </c>
      <c r="D194" s="278"/>
      <c r="E194" s="278"/>
      <c r="F194" s="278">
        <v>33.020000000000003</v>
      </c>
      <c r="G194" s="278">
        <v>19.690000000000001</v>
      </c>
      <c r="H194" s="278">
        <v>44.02</v>
      </c>
      <c r="I194" s="278">
        <v>26.25</v>
      </c>
      <c r="J194" s="278">
        <v>98.86</v>
      </c>
      <c r="K194" s="278">
        <v>59.02</v>
      </c>
      <c r="L194" s="279"/>
      <c r="M194" s="279"/>
      <c r="N194" s="279">
        <v>66.040000000000006</v>
      </c>
      <c r="O194" s="279">
        <v>39.380000000000003</v>
      </c>
      <c r="P194" s="279">
        <v>88.04</v>
      </c>
      <c r="Q194" s="279">
        <v>52.5</v>
      </c>
      <c r="R194" s="279"/>
      <c r="S194" s="279"/>
      <c r="T194" s="279"/>
      <c r="U194" s="279"/>
      <c r="V194" s="279"/>
      <c r="W194" s="279"/>
    </row>
    <row r="195" spans="1:23" ht="15.75" customHeight="1">
      <c r="A195" s="280">
        <v>188</v>
      </c>
      <c r="B195" s="278">
        <v>55.19</v>
      </c>
      <c r="C195" s="278">
        <v>32.9</v>
      </c>
      <c r="D195" s="278"/>
      <c r="E195" s="278"/>
      <c r="F195" s="278">
        <v>33.11</v>
      </c>
      <c r="G195" s="278">
        <v>19.739999999999998</v>
      </c>
      <c r="H195" s="278">
        <v>44.15</v>
      </c>
      <c r="I195" s="278">
        <v>26.32</v>
      </c>
      <c r="J195" s="278">
        <v>98.86</v>
      </c>
      <c r="K195" s="278">
        <v>59.02</v>
      </c>
      <c r="L195" s="279"/>
      <c r="M195" s="279"/>
      <c r="N195" s="279">
        <v>66.22</v>
      </c>
      <c r="O195" s="279">
        <v>39.479999999999997</v>
      </c>
      <c r="P195" s="279">
        <v>88.3</v>
      </c>
      <c r="Q195" s="279">
        <v>52.64</v>
      </c>
      <c r="R195" s="279"/>
      <c r="S195" s="279"/>
      <c r="T195" s="279"/>
      <c r="U195" s="279"/>
      <c r="V195" s="279"/>
      <c r="W195" s="279"/>
    </row>
    <row r="196" spans="1:23" ht="15.75" customHeight="1">
      <c r="A196" s="280">
        <v>189</v>
      </c>
      <c r="B196" s="278">
        <v>55.35</v>
      </c>
      <c r="C196" s="278">
        <v>32.99</v>
      </c>
      <c r="D196" s="278"/>
      <c r="E196" s="278"/>
      <c r="F196" s="278">
        <v>33.21</v>
      </c>
      <c r="G196" s="278">
        <v>19.79</v>
      </c>
      <c r="H196" s="278">
        <v>44.28</v>
      </c>
      <c r="I196" s="278">
        <v>26.39</v>
      </c>
      <c r="J196" s="278">
        <v>98.86</v>
      </c>
      <c r="K196" s="278">
        <v>59.02</v>
      </c>
      <c r="L196" s="279"/>
      <c r="M196" s="279"/>
      <c r="N196" s="279">
        <v>66.42</v>
      </c>
      <c r="O196" s="279">
        <v>39.58</v>
      </c>
      <c r="P196" s="279">
        <v>88.56</v>
      </c>
      <c r="Q196" s="279">
        <v>52.78</v>
      </c>
      <c r="R196" s="279"/>
      <c r="S196" s="279"/>
      <c r="T196" s="279"/>
      <c r="U196" s="279"/>
      <c r="V196" s="279"/>
      <c r="W196" s="279"/>
    </row>
    <row r="197" spans="1:23" ht="15.75" customHeight="1">
      <c r="A197" s="280">
        <v>190</v>
      </c>
      <c r="B197" s="278">
        <v>55.5</v>
      </c>
      <c r="C197" s="278">
        <v>33.08</v>
      </c>
      <c r="D197" s="278"/>
      <c r="E197" s="278"/>
      <c r="F197" s="278">
        <v>33.299999999999997</v>
      </c>
      <c r="G197" s="278">
        <v>19.850000000000001</v>
      </c>
      <c r="H197" s="278">
        <v>44.4</v>
      </c>
      <c r="I197" s="278">
        <v>26.46</v>
      </c>
      <c r="J197" s="278">
        <v>98.86</v>
      </c>
      <c r="K197" s="278">
        <v>59.02</v>
      </c>
      <c r="L197" s="279"/>
      <c r="M197" s="279"/>
      <c r="N197" s="279">
        <v>66.599999999999994</v>
      </c>
      <c r="O197" s="279">
        <v>39.700000000000003</v>
      </c>
      <c r="P197" s="279">
        <v>88.8</v>
      </c>
      <c r="Q197" s="279">
        <v>52.92</v>
      </c>
      <c r="R197" s="279"/>
      <c r="S197" s="279"/>
      <c r="T197" s="279"/>
      <c r="U197" s="279"/>
      <c r="V197" s="279"/>
      <c r="W197" s="279"/>
    </row>
    <row r="198" spans="1:23" ht="15.75" customHeight="1">
      <c r="A198" s="280">
        <v>191</v>
      </c>
      <c r="B198" s="278">
        <v>55.66</v>
      </c>
      <c r="C198" s="278">
        <v>33.17</v>
      </c>
      <c r="D198" s="278"/>
      <c r="E198" s="278"/>
      <c r="F198" s="278">
        <v>33.4</v>
      </c>
      <c r="G198" s="278">
        <v>19.899999999999999</v>
      </c>
      <c r="H198" s="278">
        <v>44.53</v>
      </c>
      <c r="I198" s="278">
        <v>26.54</v>
      </c>
      <c r="J198" s="278">
        <v>98.86</v>
      </c>
      <c r="K198" s="278">
        <v>59.02</v>
      </c>
      <c r="L198" s="279"/>
      <c r="M198" s="279"/>
      <c r="N198" s="279">
        <v>66.8</v>
      </c>
      <c r="O198" s="279">
        <v>39.799999999999997</v>
      </c>
      <c r="P198" s="279">
        <v>89.06</v>
      </c>
      <c r="Q198" s="279">
        <v>53.08</v>
      </c>
      <c r="R198" s="279"/>
      <c r="S198" s="279"/>
      <c r="T198" s="279"/>
      <c r="U198" s="279"/>
      <c r="V198" s="279"/>
      <c r="W198" s="279"/>
    </row>
    <row r="199" spans="1:23" ht="15.75" customHeight="1">
      <c r="A199" s="280">
        <v>192</v>
      </c>
      <c r="B199" s="278">
        <v>55.81</v>
      </c>
      <c r="C199" s="278">
        <v>33.270000000000003</v>
      </c>
      <c r="D199" s="278"/>
      <c r="E199" s="278"/>
      <c r="F199" s="278">
        <v>33.49</v>
      </c>
      <c r="G199" s="278">
        <v>19.96</v>
      </c>
      <c r="H199" s="278">
        <v>44.65</v>
      </c>
      <c r="I199" s="278">
        <v>26.62</v>
      </c>
      <c r="J199" s="278">
        <v>98.86</v>
      </c>
      <c r="K199" s="278">
        <v>59.02</v>
      </c>
      <c r="L199" s="279"/>
      <c r="M199" s="279"/>
      <c r="N199" s="279">
        <v>66.98</v>
      </c>
      <c r="O199" s="279">
        <v>39.92</v>
      </c>
      <c r="P199" s="279">
        <v>89.3</v>
      </c>
      <c r="Q199" s="279">
        <v>53.24</v>
      </c>
      <c r="R199" s="279"/>
      <c r="S199" s="279"/>
      <c r="T199" s="279"/>
      <c r="U199" s="279"/>
      <c r="V199" s="279"/>
      <c r="W199" s="279"/>
    </row>
    <row r="200" spans="1:23" ht="15.75" customHeight="1">
      <c r="A200" s="280">
        <v>193</v>
      </c>
      <c r="B200" s="278">
        <v>55.97</v>
      </c>
      <c r="C200" s="278">
        <v>33.36</v>
      </c>
      <c r="D200" s="278"/>
      <c r="E200" s="278"/>
      <c r="F200" s="278">
        <v>33.58</v>
      </c>
      <c r="G200" s="278">
        <v>20.02</v>
      </c>
      <c r="H200" s="278">
        <v>44.78</v>
      </c>
      <c r="I200" s="278">
        <v>26.69</v>
      </c>
      <c r="J200" s="278">
        <v>98.86</v>
      </c>
      <c r="K200" s="278">
        <v>59.02</v>
      </c>
      <c r="L200" s="279"/>
      <c r="M200" s="279"/>
      <c r="N200" s="279">
        <v>67.16</v>
      </c>
      <c r="O200" s="279">
        <v>40.04</v>
      </c>
      <c r="P200" s="279">
        <v>89.56</v>
      </c>
      <c r="Q200" s="279">
        <v>53.38</v>
      </c>
      <c r="R200" s="279"/>
      <c r="S200" s="279"/>
      <c r="T200" s="279"/>
      <c r="U200" s="279"/>
      <c r="V200" s="279"/>
      <c r="W200" s="279"/>
    </row>
    <row r="201" spans="1:23" ht="15.75" customHeight="1">
      <c r="A201" s="280">
        <v>194</v>
      </c>
      <c r="B201" s="278">
        <v>56.12</v>
      </c>
      <c r="C201" s="278">
        <v>33.450000000000003</v>
      </c>
      <c r="D201" s="278"/>
      <c r="E201" s="278"/>
      <c r="F201" s="278">
        <v>33.67</v>
      </c>
      <c r="G201" s="278">
        <v>20.07</v>
      </c>
      <c r="H201" s="278">
        <v>44.9</v>
      </c>
      <c r="I201" s="278">
        <v>26.76</v>
      </c>
      <c r="J201" s="278">
        <v>98.86</v>
      </c>
      <c r="K201" s="278">
        <v>59.02</v>
      </c>
      <c r="L201" s="279"/>
      <c r="M201" s="279"/>
      <c r="N201" s="279">
        <v>67.34</v>
      </c>
      <c r="O201" s="279">
        <v>40.14</v>
      </c>
      <c r="P201" s="279">
        <v>89.8</v>
      </c>
      <c r="Q201" s="279">
        <v>53.52</v>
      </c>
      <c r="R201" s="279"/>
      <c r="S201" s="279"/>
      <c r="T201" s="279"/>
      <c r="U201" s="279"/>
      <c r="V201" s="279"/>
      <c r="W201" s="279"/>
    </row>
    <row r="202" spans="1:23" ht="15.75" customHeight="1">
      <c r="A202" s="280">
        <v>195</v>
      </c>
      <c r="B202" s="278">
        <v>56.28</v>
      </c>
      <c r="C202" s="278">
        <v>33.54</v>
      </c>
      <c r="D202" s="278"/>
      <c r="E202" s="278"/>
      <c r="F202" s="278">
        <v>33.770000000000003</v>
      </c>
      <c r="G202" s="278">
        <v>20.12</v>
      </c>
      <c r="H202" s="278">
        <v>45.02</v>
      </c>
      <c r="I202" s="278">
        <v>26.83</v>
      </c>
      <c r="J202" s="278">
        <v>98.86</v>
      </c>
      <c r="K202" s="278">
        <v>59.02</v>
      </c>
      <c r="L202" s="279"/>
      <c r="M202" s="279"/>
      <c r="N202" s="279">
        <v>67.540000000000006</v>
      </c>
      <c r="O202" s="279">
        <v>40.24</v>
      </c>
      <c r="P202" s="279">
        <v>90.04</v>
      </c>
      <c r="Q202" s="279">
        <v>53.66</v>
      </c>
      <c r="R202" s="279"/>
      <c r="S202" s="279"/>
      <c r="T202" s="279"/>
      <c r="U202" s="279"/>
      <c r="V202" s="279"/>
      <c r="W202" s="279"/>
    </row>
    <row r="203" spans="1:23" ht="15.75" customHeight="1">
      <c r="A203" s="280">
        <v>196</v>
      </c>
      <c r="B203" s="278">
        <v>56.43</v>
      </c>
      <c r="C203" s="278">
        <v>33.630000000000003</v>
      </c>
      <c r="D203" s="278"/>
      <c r="E203" s="278"/>
      <c r="F203" s="278">
        <v>33.86</v>
      </c>
      <c r="G203" s="278">
        <v>20.18</v>
      </c>
      <c r="H203" s="278">
        <v>45.14</v>
      </c>
      <c r="I203" s="278">
        <v>26.9</v>
      </c>
      <c r="J203" s="278">
        <v>98.86</v>
      </c>
      <c r="K203" s="278">
        <v>59.02</v>
      </c>
      <c r="L203" s="279"/>
      <c r="M203" s="279"/>
      <c r="N203" s="279">
        <v>67.72</v>
      </c>
      <c r="O203" s="279">
        <v>40.36</v>
      </c>
      <c r="P203" s="279">
        <v>90.28</v>
      </c>
      <c r="Q203" s="279">
        <v>53.8</v>
      </c>
      <c r="R203" s="279"/>
      <c r="S203" s="279"/>
      <c r="T203" s="279"/>
      <c r="U203" s="279"/>
      <c r="V203" s="279"/>
      <c r="W203" s="279"/>
    </row>
    <row r="204" spans="1:23" ht="15.75" customHeight="1">
      <c r="A204" s="280">
        <v>197</v>
      </c>
      <c r="B204" s="278">
        <v>56.59</v>
      </c>
      <c r="C204" s="278">
        <v>33.72</v>
      </c>
      <c r="D204" s="278"/>
      <c r="E204" s="278"/>
      <c r="F204" s="278">
        <v>33.950000000000003</v>
      </c>
      <c r="G204" s="278">
        <v>20.23</v>
      </c>
      <c r="H204" s="278">
        <v>45.27</v>
      </c>
      <c r="I204" s="278">
        <v>26.98</v>
      </c>
      <c r="J204" s="278">
        <v>98.86</v>
      </c>
      <c r="K204" s="278">
        <v>59.02</v>
      </c>
      <c r="L204" s="279"/>
      <c r="M204" s="279"/>
      <c r="N204" s="279">
        <v>67.900000000000006</v>
      </c>
      <c r="O204" s="279">
        <v>40.46</v>
      </c>
      <c r="P204" s="279">
        <v>90.54</v>
      </c>
      <c r="Q204" s="279">
        <v>53.96</v>
      </c>
      <c r="R204" s="279"/>
      <c r="S204" s="279"/>
      <c r="T204" s="279"/>
      <c r="U204" s="279"/>
      <c r="V204" s="279"/>
      <c r="W204" s="279"/>
    </row>
    <row r="205" spans="1:23" ht="15.75" customHeight="1">
      <c r="A205" s="280">
        <v>198</v>
      </c>
      <c r="B205" s="278">
        <v>56.75</v>
      </c>
      <c r="C205" s="278">
        <v>33.81</v>
      </c>
      <c r="D205" s="278"/>
      <c r="E205" s="278"/>
      <c r="F205" s="278">
        <v>34.049999999999997</v>
      </c>
      <c r="G205" s="278">
        <v>20.29</v>
      </c>
      <c r="H205" s="278">
        <v>45.4</v>
      </c>
      <c r="I205" s="278">
        <v>27.05</v>
      </c>
      <c r="J205" s="278">
        <v>98.86</v>
      </c>
      <c r="K205" s="278">
        <v>59.02</v>
      </c>
      <c r="L205" s="279"/>
      <c r="M205" s="279"/>
      <c r="N205" s="279">
        <v>68.099999999999994</v>
      </c>
      <c r="O205" s="279">
        <v>40.58</v>
      </c>
      <c r="P205" s="279">
        <v>90.8</v>
      </c>
      <c r="Q205" s="279">
        <v>54.1</v>
      </c>
      <c r="R205" s="279"/>
      <c r="S205" s="279"/>
      <c r="T205" s="279"/>
      <c r="U205" s="279"/>
      <c r="V205" s="279"/>
      <c r="W205" s="279"/>
    </row>
    <row r="206" spans="1:23" ht="15.75" customHeight="1">
      <c r="A206" s="280">
        <v>199</v>
      </c>
      <c r="B206" s="278">
        <v>56.9</v>
      </c>
      <c r="C206" s="278">
        <v>33.909999999999997</v>
      </c>
      <c r="D206" s="278"/>
      <c r="E206" s="278"/>
      <c r="F206" s="278">
        <v>34.14</v>
      </c>
      <c r="G206" s="278">
        <v>20.350000000000001</v>
      </c>
      <c r="H206" s="278">
        <v>45.52</v>
      </c>
      <c r="I206" s="278">
        <v>27.13</v>
      </c>
      <c r="J206" s="278">
        <v>98.86</v>
      </c>
      <c r="K206" s="278">
        <v>59.02</v>
      </c>
      <c r="L206" s="279"/>
      <c r="M206" s="279"/>
      <c r="N206" s="279">
        <v>68.28</v>
      </c>
      <c r="O206" s="279">
        <v>40.700000000000003</v>
      </c>
      <c r="P206" s="279">
        <v>91.04</v>
      </c>
      <c r="Q206" s="279">
        <v>54.26</v>
      </c>
      <c r="R206" s="279"/>
      <c r="S206" s="279"/>
      <c r="T206" s="279"/>
      <c r="U206" s="279"/>
      <c r="V206" s="279"/>
      <c r="W206" s="279"/>
    </row>
    <row r="207" spans="1:23" ht="15.75" customHeight="1">
      <c r="A207" s="280">
        <v>200</v>
      </c>
      <c r="B207" s="278">
        <v>57.06</v>
      </c>
      <c r="C207" s="278">
        <v>34</v>
      </c>
      <c r="D207" s="278"/>
      <c r="E207" s="278"/>
      <c r="F207" s="278">
        <v>34.24</v>
      </c>
      <c r="G207" s="278">
        <v>20.399999999999999</v>
      </c>
      <c r="H207" s="278">
        <v>45.65</v>
      </c>
      <c r="I207" s="278">
        <v>27.2</v>
      </c>
      <c r="J207" s="278">
        <v>98.86</v>
      </c>
      <c r="K207" s="278">
        <v>59.02</v>
      </c>
      <c r="L207" s="279"/>
      <c r="M207" s="279"/>
      <c r="N207" s="279">
        <v>68.48</v>
      </c>
      <c r="O207" s="279">
        <v>40.799999999999997</v>
      </c>
      <c r="P207" s="279">
        <v>91.3</v>
      </c>
      <c r="Q207" s="279">
        <v>54.4</v>
      </c>
      <c r="R207" s="279"/>
      <c r="S207" s="279"/>
      <c r="T207" s="279"/>
      <c r="U207" s="279"/>
      <c r="V207" s="279"/>
      <c r="W207" s="279"/>
    </row>
    <row r="208" spans="1:23" ht="15.75" customHeight="1">
      <c r="A208" s="280">
        <v>201</v>
      </c>
      <c r="B208" s="278">
        <v>57.11</v>
      </c>
      <c r="C208" s="278">
        <v>34.03</v>
      </c>
      <c r="D208" s="278"/>
      <c r="E208" s="278"/>
      <c r="F208" s="278">
        <v>34.270000000000003</v>
      </c>
      <c r="G208" s="278">
        <v>20.420000000000002</v>
      </c>
      <c r="H208" s="278">
        <v>45.69</v>
      </c>
      <c r="I208" s="278">
        <v>27.22</v>
      </c>
      <c r="J208" s="278">
        <v>98.86</v>
      </c>
      <c r="K208" s="278">
        <v>59.02</v>
      </c>
      <c r="L208" s="279"/>
      <c r="M208" s="279"/>
      <c r="N208" s="279">
        <v>68.540000000000006</v>
      </c>
      <c r="O208" s="279">
        <v>40.840000000000003</v>
      </c>
      <c r="P208" s="279">
        <v>91.38</v>
      </c>
      <c r="Q208" s="279">
        <v>54.44</v>
      </c>
      <c r="R208" s="279"/>
      <c r="S208" s="279"/>
      <c r="T208" s="279"/>
      <c r="U208" s="279"/>
      <c r="V208" s="279"/>
      <c r="W208" s="279"/>
    </row>
    <row r="209" spans="1:23" ht="15.75" customHeight="1">
      <c r="A209" s="280">
        <v>202</v>
      </c>
      <c r="B209" s="278">
        <v>57.17</v>
      </c>
      <c r="C209" s="278">
        <v>34.06</v>
      </c>
      <c r="D209" s="278"/>
      <c r="E209" s="278"/>
      <c r="F209" s="278">
        <v>34.299999999999997</v>
      </c>
      <c r="G209" s="278">
        <v>20.440000000000001</v>
      </c>
      <c r="H209" s="278">
        <v>45.74</v>
      </c>
      <c r="I209" s="278">
        <v>27.25</v>
      </c>
      <c r="J209" s="278">
        <v>98.86</v>
      </c>
      <c r="K209" s="278">
        <v>59.02</v>
      </c>
      <c r="L209" s="279"/>
      <c r="M209" s="279"/>
      <c r="N209" s="279">
        <v>68.599999999999994</v>
      </c>
      <c r="O209" s="279">
        <v>40.880000000000003</v>
      </c>
      <c r="P209" s="279">
        <v>91.48</v>
      </c>
      <c r="Q209" s="279">
        <v>54.5</v>
      </c>
      <c r="R209" s="279"/>
      <c r="S209" s="279"/>
      <c r="T209" s="279"/>
      <c r="U209" s="279"/>
      <c r="V209" s="279"/>
      <c r="W209" s="279"/>
    </row>
    <row r="210" spans="1:23" ht="15.75" customHeight="1">
      <c r="A210" s="280">
        <v>203</v>
      </c>
      <c r="B210" s="278">
        <v>57.23</v>
      </c>
      <c r="C210" s="278">
        <v>34.1</v>
      </c>
      <c r="D210" s="278"/>
      <c r="E210" s="278"/>
      <c r="F210" s="278">
        <v>34.340000000000003</v>
      </c>
      <c r="G210" s="278">
        <v>20.46</v>
      </c>
      <c r="H210" s="278">
        <v>45.78</v>
      </c>
      <c r="I210" s="278">
        <v>27.28</v>
      </c>
      <c r="J210" s="278">
        <v>98.86</v>
      </c>
      <c r="K210" s="278">
        <v>59.02</v>
      </c>
      <c r="L210" s="279"/>
      <c r="M210" s="279"/>
      <c r="N210" s="279">
        <v>68.680000000000007</v>
      </c>
      <c r="O210" s="279">
        <v>40.92</v>
      </c>
      <c r="P210" s="279">
        <v>91.56</v>
      </c>
      <c r="Q210" s="279">
        <v>54.56</v>
      </c>
      <c r="R210" s="279"/>
      <c r="S210" s="279"/>
      <c r="T210" s="279"/>
      <c r="U210" s="279"/>
      <c r="V210" s="279"/>
      <c r="W210" s="279"/>
    </row>
    <row r="211" spans="1:23" ht="15.75" customHeight="1">
      <c r="A211" s="280">
        <v>204</v>
      </c>
      <c r="B211" s="278">
        <v>57.28</v>
      </c>
      <c r="C211" s="278">
        <v>34.130000000000003</v>
      </c>
      <c r="D211" s="278"/>
      <c r="E211" s="278"/>
      <c r="F211" s="278">
        <v>34.369999999999997</v>
      </c>
      <c r="G211" s="278">
        <v>20.48</v>
      </c>
      <c r="H211" s="278">
        <v>45.82</v>
      </c>
      <c r="I211" s="278">
        <v>27.3</v>
      </c>
      <c r="J211" s="278">
        <v>98.86</v>
      </c>
      <c r="K211" s="278">
        <v>59.02</v>
      </c>
      <c r="L211" s="279"/>
      <c r="M211" s="279"/>
      <c r="N211" s="279">
        <v>68.739999999999995</v>
      </c>
      <c r="O211" s="279">
        <v>40.96</v>
      </c>
      <c r="P211" s="279">
        <v>91.64</v>
      </c>
      <c r="Q211" s="279">
        <v>54.6</v>
      </c>
      <c r="R211" s="279"/>
      <c r="S211" s="279"/>
      <c r="T211" s="279"/>
      <c r="U211" s="279"/>
      <c r="V211" s="279"/>
      <c r="W211" s="279"/>
    </row>
    <row r="212" spans="1:23" ht="15.75" customHeight="1">
      <c r="A212" s="280">
        <v>205</v>
      </c>
      <c r="B212" s="278">
        <v>57.34</v>
      </c>
      <c r="C212" s="278">
        <v>34.159999999999997</v>
      </c>
      <c r="D212" s="278"/>
      <c r="E212" s="278"/>
      <c r="F212" s="278">
        <v>34.4</v>
      </c>
      <c r="G212" s="278">
        <v>20.5</v>
      </c>
      <c r="H212" s="278">
        <v>45.87</v>
      </c>
      <c r="I212" s="278">
        <v>27.33</v>
      </c>
      <c r="J212" s="278">
        <v>98.86</v>
      </c>
      <c r="K212" s="278">
        <v>59.02</v>
      </c>
      <c r="L212" s="279"/>
      <c r="M212" s="279"/>
      <c r="N212" s="279">
        <v>68.8</v>
      </c>
      <c r="O212" s="279">
        <v>41</v>
      </c>
      <c r="P212" s="279">
        <v>91.74</v>
      </c>
      <c r="Q212" s="279">
        <v>54.66</v>
      </c>
      <c r="R212" s="279"/>
      <c r="S212" s="279"/>
      <c r="T212" s="279"/>
      <c r="U212" s="279"/>
      <c r="V212" s="279"/>
      <c r="W212" s="279"/>
    </row>
    <row r="213" spans="1:23" ht="15.75" customHeight="1">
      <c r="A213" s="280">
        <v>206</v>
      </c>
      <c r="B213" s="278">
        <v>57.4</v>
      </c>
      <c r="C213" s="278">
        <v>34.200000000000003</v>
      </c>
      <c r="D213" s="278"/>
      <c r="E213" s="278"/>
      <c r="F213" s="278">
        <v>34.44</v>
      </c>
      <c r="G213" s="278">
        <v>20.52</v>
      </c>
      <c r="H213" s="278">
        <v>45.92</v>
      </c>
      <c r="I213" s="278">
        <v>27.36</v>
      </c>
      <c r="J213" s="278">
        <v>98.86</v>
      </c>
      <c r="K213" s="278">
        <v>59.02</v>
      </c>
      <c r="L213" s="279"/>
      <c r="M213" s="279"/>
      <c r="N213" s="279">
        <v>68.88</v>
      </c>
      <c r="O213" s="279">
        <v>41.04</v>
      </c>
      <c r="P213" s="279">
        <v>91.84</v>
      </c>
      <c r="Q213" s="279">
        <v>54.72</v>
      </c>
      <c r="R213" s="279"/>
      <c r="S213" s="279"/>
      <c r="T213" s="279"/>
      <c r="U213" s="279"/>
      <c r="V213" s="279"/>
      <c r="W213" s="279"/>
    </row>
    <row r="214" spans="1:23" ht="15.75" customHeight="1">
      <c r="A214" s="280">
        <v>207</v>
      </c>
      <c r="B214" s="278">
        <v>57.45</v>
      </c>
      <c r="C214" s="278">
        <v>34.229999999999997</v>
      </c>
      <c r="D214" s="278"/>
      <c r="E214" s="278"/>
      <c r="F214" s="278">
        <v>34.47</v>
      </c>
      <c r="G214" s="278">
        <v>20.54</v>
      </c>
      <c r="H214" s="278">
        <v>45.96</v>
      </c>
      <c r="I214" s="278">
        <v>27.38</v>
      </c>
      <c r="J214" s="278">
        <v>98.86</v>
      </c>
      <c r="K214" s="278">
        <v>59.02</v>
      </c>
      <c r="L214" s="279"/>
      <c r="M214" s="279"/>
      <c r="N214" s="279">
        <v>68.94</v>
      </c>
      <c r="O214" s="279">
        <v>41.08</v>
      </c>
      <c r="P214" s="279">
        <v>91.92</v>
      </c>
      <c r="Q214" s="279">
        <v>54.76</v>
      </c>
      <c r="R214" s="279"/>
      <c r="S214" s="279"/>
      <c r="T214" s="279"/>
      <c r="U214" s="279"/>
      <c r="V214" s="279"/>
      <c r="W214" s="279"/>
    </row>
    <row r="215" spans="1:23" ht="15.75" customHeight="1">
      <c r="A215" s="280">
        <v>208</v>
      </c>
      <c r="B215" s="278">
        <v>57.51</v>
      </c>
      <c r="C215" s="278">
        <v>34.26</v>
      </c>
      <c r="D215" s="278"/>
      <c r="E215" s="278"/>
      <c r="F215" s="278">
        <v>34.51</v>
      </c>
      <c r="G215" s="278">
        <v>20.56</v>
      </c>
      <c r="H215" s="278">
        <v>46.01</v>
      </c>
      <c r="I215" s="278">
        <v>27.41</v>
      </c>
      <c r="J215" s="278">
        <v>98.86</v>
      </c>
      <c r="K215" s="278">
        <v>59.02</v>
      </c>
      <c r="L215" s="279"/>
      <c r="M215" s="279"/>
      <c r="N215" s="279">
        <v>69.02</v>
      </c>
      <c r="O215" s="279">
        <v>41.12</v>
      </c>
      <c r="P215" s="279">
        <v>92.02</v>
      </c>
      <c r="Q215" s="279">
        <v>54.82</v>
      </c>
      <c r="R215" s="279"/>
      <c r="S215" s="279"/>
      <c r="T215" s="279"/>
      <c r="U215" s="279"/>
      <c r="V215" s="279"/>
      <c r="W215" s="279"/>
    </row>
    <row r="216" spans="1:23" ht="15.75" customHeight="1">
      <c r="A216" s="280">
        <v>209</v>
      </c>
      <c r="B216" s="278">
        <v>57.56</v>
      </c>
      <c r="C216" s="278">
        <v>34.299999999999997</v>
      </c>
      <c r="D216" s="278"/>
      <c r="E216" s="278"/>
      <c r="F216" s="278">
        <v>34.54</v>
      </c>
      <c r="G216" s="278">
        <v>20.58</v>
      </c>
      <c r="H216" s="278">
        <v>46.05</v>
      </c>
      <c r="I216" s="278">
        <v>27.44</v>
      </c>
      <c r="J216" s="278">
        <v>98.86</v>
      </c>
      <c r="K216" s="278">
        <v>59.02</v>
      </c>
      <c r="L216" s="279"/>
      <c r="M216" s="279"/>
      <c r="N216" s="279">
        <v>69.08</v>
      </c>
      <c r="O216" s="279">
        <v>41.16</v>
      </c>
      <c r="P216" s="279">
        <v>92.1</v>
      </c>
      <c r="Q216" s="279">
        <v>54.88</v>
      </c>
      <c r="R216" s="279"/>
      <c r="S216" s="279"/>
      <c r="T216" s="279"/>
      <c r="U216" s="279"/>
      <c r="V216" s="279"/>
      <c r="W216" s="279"/>
    </row>
    <row r="217" spans="1:23" ht="15.75" customHeight="1">
      <c r="A217" s="280">
        <v>210</v>
      </c>
      <c r="B217" s="278">
        <v>57.62</v>
      </c>
      <c r="C217" s="278">
        <v>34.33</v>
      </c>
      <c r="D217" s="278"/>
      <c r="E217" s="278"/>
      <c r="F217" s="278">
        <v>34.57</v>
      </c>
      <c r="G217" s="278">
        <v>20.6</v>
      </c>
      <c r="H217" s="278">
        <v>46.1</v>
      </c>
      <c r="I217" s="278">
        <v>27.46</v>
      </c>
      <c r="J217" s="278">
        <v>98.86</v>
      </c>
      <c r="K217" s="278">
        <v>59.02</v>
      </c>
      <c r="L217" s="279"/>
      <c r="M217" s="279"/>
      <c r="N217" s="279">
        <v>69.14</v>
      </c>
      <c r="O217" s="279">
        <v>41.2</v>
      </c>
      <c r="P217" s="279">
        <v>92.2</v>
      </c>
      <c r="Q217" s="279">
        <v>54.92</v>
      </c>
      <c r="R217" s="279"/>
      <c r="S217" s="279"/>
      <c r="T217" s="279"/>
      <c r="U217" s="279"/>
      <c r="V217" s="279"/>
      <c r="W217" s="279"/>
    </row>
    <row r="218" spans="1:23" ht="15.75" customHeight="1">
      <c r="A218" s="280">
        <v>211</v>
      </c>
      <c r="B218" s="278">
        <v>57.68</v>
      </c>
      <c r="C218" s="278">
        <v>34.36</v>
      </c>
      <c r="D218" s="278"/>
      <c r="E218" s="278"/>
      <c r="F218" s="278">
        <v>34.61</v>
      </c>
      <c r="G218" s="278">
        <v>20.62</v>
      </c>
      <c r="H218" s="278">
        <v>46.14</v>
      </c>
      <c r="I218" s="278">
        <v>27.49</v>
      </c>
      <c r="J218" s="278">
        <v>98.86</v>
      </c>
      <c r="K218" s="278">
        <v>59.02</v>
      </c>
      <c r="L218" s="279"/>
      <c r="M218" s="279"/>
      <c r="N218" s="279">
        <v>69.22</v>
      </c>
      <c r="O218" s="279">
        <v>41.24</v>
      </c>
      <c r="P218" s="279">
        <v>92.28</v>
      </c>
      <c r="Q218" s="279">
        <v>54.98</v>
      </c>
      <c r="R218" s="279"/>
      <c r="S218" s="279"/>
      <c r="T218" s="279"/>
      <c r="U218" s="279"/>
      <c r="V218" s="279"/>
      <c r="W218" s="279"/>
    </row>
    <row r="219" spans="1:23" ht="15.75" customHeight="1">
      <c r="A219" s="280">
        <v>212</v>
      </c>
      <c r="B219" s="278">
        <v>57.73</v>
      </c>
      <c r="C219" s="278">
        <v>34.4</v>
      </c>
      <c r="D219" s="278"/>
      <c r="E219" s="278"/>
      <c r="F219" s="278">
        <v>34.64</v>
      </c>
      <c r="G219" s="278">
        <v>20.64</v>
      </c>
      <c r="H219" s="278">
        <v>46.18</v>
      </c>
      <c r="I219" s="278">
        <v>27.52</v>
      </c>
      <c r="J219" s="278">
        <v>98.86</v>
      </c>
      <c r="K219" s="278">
        <v>59.02</v>
      </c>
      <c r="L219" s="279"/>
      <c r="M219" s="279"/>
      <c r="N219" s="279">
        <v>69.28</v>
      </c>
      <c r="O219" s="279">
        <v>41.28</v>
      </c>
      <c r="P219" s="279">
        <v>92.36</v>
      </c>
      <c r="Q219" s="279">
        <v>55.04</v>
      </c>
      <c r="R219" s="279"/>
      <c r="S219" s="279"/>
      <c r="T219" s="279"/>
      <c r="U219" s="279"/>
      <c r="V219" s="279"/>
      <c r="W219" s="279"/>
    </row>
    <row r="220" spans="1:23" ht="15.75" customHeight="1">
      <c r="A220" s="280">
        <v>213</v>
      </c>
      <c r="B220" s="278">
        <v>57.79</v>
      </c>
      <c r="C220" s="278">
        <v>34.43</v>
      </c>
      <c r="D220" s="278"/>
      <c r="E220" s="278"/>
      <c r="F220" s="278">
        <v>34.67</v>
      </c>
      <c r="G220" s="278">
        <v>20.66</v>
      </c>
      <c r="H220" s="278">
        <v>46.23</v>
      </c>
      <c r="I220" s="278">
        <v>27.54</v>
      </c>
      <c r="J220" s="278">
        <v>98.86</v>
      </c>
      <c r="K220" s="278">
        <v>59.02</v>
      </c>
      <c r="L220" s="279"/>
      <c r="M220" s="279"/>
      <c r="N220" s="279">
        <v>69.34</v>
      </c>
      <c r="O220" s="279">
        <v>41.32</v>
      </c>
      <c r="P220" s="279">
        <v>92.46</v>
      </c>
      <c r="Q220" s="279">
        <v>55.08</v>
      </c>
      <c r="R220" s="279"/>
      <c r="S220" s="279"/>
      <c r="T220" s="279"/>
      <c r="U220" s="279"/>
      <c r="V220" s="279"/>
      <c r="W220" s="279"/>
    </row>
    <row r="221" spans="1:23" ht="15.75" customHeight="1">
      <c r="A221" s="280">
        <v>214</v>
      </c>
      <c r="B221" s="278">
        <v>57.85</v>
      </c>
      <c r="C221" s="278">
        <v>34.46</v>
      </c>
      <c r="D221" s="278"/>
      <c r="E221" s="278"/>
      <c r="F221" s="278">
        <v>34.71</v>
      </c>
      <c r="G221" s="278">
        <v>20.68</v>
      </c>
      <c r="H221" s="278">
        <v>46.28</v>
      </c>
      <c r="I221" s="278">
        <v>27.57</v>
      </c>
      <c r="J221" s="278">
        <v>98.86</v>
      </c>
      <c r="K221" s="278">
        <v>59.02</v>
      </c>
      <c r="L221" s="279"/>
      <c r="M221" s="279"/>
      <c r="N221" s="279">
        <v>69.42</v>
      </c>
      <c r="O221" s="279">
        <v>41.36</v>
      </c>
      <c r="P221" s="279">
        <v>92.56</v>
      </c>
      <c r="Q221" s="279">
        <v>55.14</v>
      </c>
      <c r="R221" s="279"/>
      <c r="S221" s="279"/>
      <c r="T221" s="279"/>
      <c r="U221" s="279"/>
      <c r="V221" s="279"/>
      <c r="W221" s="279"/>
    </row>
    <row r="222" spans="1:23" ht="15.75" customHeight="1">
      <c r="A222" s="280">
        <v>215</v>
      </c>
      <c r="B222" s="278">
        <v>57.9</v>
      </c>
      <c r="C222" s="278">
        <v>34.5</v>
      </c>
      <c r="D222" s="278"/>
      <c r="E222" s="278"/>
      <c r="F222" s="278">
        <v>34.74</v>
      </c>
      <c r="G222" s="278">
        <v>20.7</v>
      </c>
      <c r="H222" s="278">
        <v>46.32</v>
      </c>
      <c r="I222" s="278">
        <v>27.6</v>
      </c>
      <c r="J222" s="278">
        <v>98.86</v>
      </c>
      <c r="K222" s="278">
        <v>59.02</v>
      </c>
      <c r="L222" s="279"/>
      <c r="M222" s="279"/>
      <c r="N222" s="279">
        <v>69.48</v>
      </c>
      <c r="O222" s="279">
        <v>41.4</v>
      </c>
      <c r="P222" s="279">
        <v>92.64</v>
      </c>
      <c r="Q222" s="279">
        <v>55.2</v>
      </c>
      <c r="R222" s="279"/>
      <c r="S222" s="279"/>
      <c r="T222" s="279"/>
      <c r="U222" s="279"/>
      <c r="V222" s="279"/>
      <c r="W222" s="279"/>
    </row>
    <row r="223" spans="1:23" ht="15.75" customHeight="1">
      <c r="A223" s="280">
        <v>216</v>
      </c>
      <c r="B223" s="278">
        <v>57.96</v>
      </c>
      <c r="C223" s="278">
        <v>34.53</v>
      </c>
      <c r="D223" s="278"/>
      <c r="E223" s="278"/>
      <c r="F223" s="278">
        <v>34.78</v>
      </c>
      <c r="G223" s="278">
        <v>20.72</v>
      </c>
      <c r="H223" s="278">
        <v>46.37</v>
      </c>
      <c r="I223" s="278">
        <v>27.62</v>
      </c>
      <c r="J223" s="278">
        <v>98.86</v>
      </c>
      <c r="K223" s="278">
        <v>59.02</v>
      </c>
      <c r="L223" s="279"/>
      <c r="M223" s="279"/>
      <c r="N223" s="279">
        <v>69.56</v>
      </c>
      <c r="O223" s="279">
        <v>41.44</v>
      </c>
      <c r="P223" s="279">
        <v>92.74</v>
      </c>
      <c r="Q223" s="279">
        <v>55.24</v>
      </c>
      <c r="R223" s="279"/>
      <c r="S223" s="279"/>
      <c r="T223" s="279"/>
      <c r="U223" s="279"/>
      <c r="V223" s="279"/>
      <c r="W223" s="279"/>
    </row>
    <row r="224" spans="1:23" ht="15.75" customHeight="1">
      <c r="A224" s="280">
        <v>217</v>
      </c>
      <c r="B224" s="278">
        <v>58.02</v>
      </c>
      <c r="C224" s="278">
        <v>34.56</v>
      </c>
      <c r="D224" s="278"/>
      <c r="E224" s="278"/>
      <c r="F224" s="278">
        <v>34.81</v>
      </c>
      <c r="G224" s="278">
        <v>20.74</v>
      </c>
      <c r="H224" s="278">
        <v>46.42</v>
      </c>
      <c r="I224" s="278">
        <v>27.65</v>
      </c>
      <c r="J224" s="278">
        <v>98.86</v>
      </c>
      <c r="K224" s="278">
        <v>59.02</v>
      </c>
      <c r="L224" s="279"/>
      <c r="M224" s="279"/>
      <c r="N224" s="279">
        <v>69.62</v>
      </c>
      <c r="O224" s="279">
        <v>41.48</v>
      </c>
      <c r="P224" s="279">
        <v>92.84</v>
      </c>
      <c r="Q224" s="279">
        <v>55.3</v>
      </c>
      <c r="R224" s="279"/>
      <c r="S224" s="279"/>
      <c r="T224" s="279"/>
      <c r="U224" s="279"/>
      <c r="V224" s="279"/>
      <c r="W224" s="279"/>
    </row>
    <row r="225" spans="1:23" ht="15.75" customHeight="1">
      <c r="A225" s="280">
        <v>218</v>
      </c>
      <c r="B225" s="278">
        <v>58.07</v>
      </c>
      <c r="C225" s="278">
        <v>34.6</v>
      </c>
      <c r="D225" s="278"/>
      <c r="E225" s="278"/>
      <c r="F225" s="278">
        <v>34.840000000000003</v>
      </c>
      <c r="G225" s="278">
        <v>20.76</v>
      </c>
      <c r="H225" s="278">
        <v>46.46</v>
      </c>
      <c r="I225" s="278">
        <v>27.68</v>
      </c>
      <c r="J225" s="278">
        <v>98.86</v>
      </c>
      <c r="K225" s="278">
        <v>59.02</v>
      </c>
      <c r="L225" s="279"/>
      <c r="M225" s="279"/>
      <c r="N225" s="279">
        <v>69.680000000000007</v>
      </c>
      <c r="O225" s="279">
        <v>41.52</v>
      </c>
      <c r="P225" s="279">
        <v>92.92</v>
      </c>
      <c r="Q225" s="279">
        <v>55.36</v>
      </c>
      <c r="R225" s="279"/>
      <c r="S225" s="279"/>
      <c r="T225" s="279"/>
      <c r="U225" s="279"/>
      <c r="V225" s="279"/>
      <c r="W225" s="279"/>
    </row>
    <row r="226" spans="1:23" ht="15.75" customHeight="1">
      <c r="A226" s="280">
        <v>219</v>
      </c>
      <c r="B226" s="278">
        <v>58.13</v>
      </c>
      <c r="C226" s="278">
        <v>34.630000000000003</v>
      </c>
      <c r="D226" s="278"/>
      <c r="E226" s="278"/>
      <c r="F226" s="278">
        <v>34.880000000000003</v>
      </c>
      <c r="G226" s="278">
        <v>20.78</v>
      </c>
      <c r="H226" s="278">
        <v>46.5</v>
      </c>
      <c r="I226" s="278">
        <v>27.7</v>
      </c>
      <c r="J226" s="278">
        <v>98.86</v>
      </c>
      <c r="K226" s="278">
        <v>59.02</v>
      </c>
      <c r="L226" s="279"/>
      <c r="M226" s="279"/>
      <c r="N226" s="279">
        <v>69.760000000000005</v>
      </c>
      <c r="O226" s="279">
        <v>41.56</v>
      </c>
      <c r="P226" s="279">
        <v>93</v>
      </c>
      <c r="Q226" s="279">
        <v>55.4</v>
      </c>
      <c r="R226" s="279"/>
      <c r="S226" s="279"/>
      <c r="T226" s="279"/>
      <c r="U226" s="279"/>
      <c r="V226" s="279"/>
      <c r="W226" s="279"/>
    </row>
    <row r="227" spans="1:23" ht="15.75" customHeight="1">
      <c r="A227" s="280">
        <v>220</v>
      </c>
      <c r="B227" s="278">
        <v>58.19</v>
      </c>
      <c r="C227" s="278">
        <v>34.659999999999997</v>
      </c>
      <c r="D227" s="278"/>
      <c r="E227" s="278"/>
      <c r="F227" s="278">
        <v>34.909999999999997</v>
      </c>
      <c r="G227" s="278">
        <v>20.8</v>
      </c>
      <c r="H227" s="278">
        <v>46.55</v>
      </c>
      <c r="I227" s="278">
        <v>27.73</v>
      </c>
      <c r="J227" s="278">
        <v>98.86</v>
      </c>
      <c r="K227" s="278">
        <v>59.02</v>
      </c>
      <c r="L227" s="279"/>
      <c r="M227" s="279"/>
      <c r="N227" s="279">
        <v>69.819999999999993</v>
      </c>
      <c r="O227" s="279">
        <v>41.6</v>
      </c>
      <c r="P227" s="279">
        <v>93.1</v>
      </c>
      <c r="Q227" s="279">
        <v>55.46</v>
      </c>
      <c r="R227" s="279"/>
      <c r="S227" s="279"/>
      <c r="T227" s="279"/>
      <c r="U227" s="279"/>
      <c r="V227" s="279"/>
      <c r="W227" s="279"/>
    </row>
    <row r="228" spans="1:23" ht="15.75" customHeight="1">
      <c r="A228" s="280">
        <v>221</v>
      </c>
      <c r="B228" s="278">
        <v>58.24</v>
      </c>
      <c r="C228" s="278">
        <v>34.69</v>
      </c>
      <c r="D228" s="278"/>
      <c r="E228" s="278"/>
      <c r="F228" s="278">
        <v>34.94</v>
      </c>
      <c r="G228" s="278">
        <v>20.81</v>
      </c>
      <c r="H228" s="278">
        <v>46.59</v>
      </c>
      <c r="I228" s="278">
        <v>27.75</v>
      </c>
      <c r="J228" s="278">
        <v>98.86</v>
      </c>
      <c r="K228" s="278">
        <v>59.02</v>
      </c>
      <c r="L228" s="279"/>
      <c r="M228" s="279"/>
      <c r="N228" s="279">
        <v>69.88</v>
      </c>
      <c r="O228" s="279">
        <v>41.62</v>
      </c>
      <c r="P228" s="279">
        <v>93.18</v>
      </c>
      <c r="Q228" s="279">
        <v>55.5</v>
      </c>
      <c r="R228" s="279"/>
      <c r="S228" s="279"/>
      <c r="T228" s="279"/>
      <c r="U228" s="279"/>
      <c r="V228" s="279"/>
      <c r="W228" s="279"/>
    </row>
    <row r="229" spans="1:23" ht="15.75" customHeight="1">
      <c r="A229" s="280">
        <v>222</v>
      </c>
      <c r="B229" s="278">
        <v>58.3</v>
      </c>
      <c r="C229" s="278">
        <v>34.729999999999997</v>
      </c>
      <c r="D229" s="278"/>
      <c r="E229" s="278"/>
      <c r="F229" s="278">
        <v>34.979999999999997</v>
      </c>
      <c r="G229" s="278">
        <v>20.84</v>
      </c>
      <c r="H229" s="278">
        <v>46.64</v>
      </c>
      <c r="I229" s="278">
        <v>27.78</v>
      </c>
      <c r="J229" s="278">
        <v>98.86</v>
      </c>
      <c r="K229" s="278">
        <v>59.02</v>
      </c>
      <c r="L229" s="279"/>
      <c r="M229" s="279"/>
      <c r="N229" s="279">
        <v>69.959999999999994</v>
      </c>
      <c r="O229" s="279">
        <v>41.68</v>
      </c>
      <c r="P229" s="279">
        <v>93.28</v>
      </c>
      <c r="Q229" s="279">
        <v>55.56</v>
      </c>
      <c r="R229" s="279"/>
      <c r="S229" s="279"/>
      <c r="T229" s="279"/>
      <c r="U229" s="279"/>
      <c r="V229" s="279"/>
      <c r="W229" s="279"/>
    </row>
    <row r="230" spans="1:23" ht="15.75" customHeight="1">
      <c r="A230" s="280">
        <v>223</v>
      </c>
      <c r="B230" s="278">
        <v>58.35</v>
      </c>
      <c r="C230" s="278">
        <v>34.76</v>
      </c>
      <c r="D230" s="278"/>
      <c r="E230" s="278"/>
      <c r="F230" s="278">
        <v>35.01</v>
      </c>
      <c r="G230" s="278">
        <v>20.86</v>
      </c>
      <c r="H230" s="278">
        <v>46.68</v>
      </c>
      <c r="I230" s="278">
        <v>27.81</v>
      </c>
      <c r="J230" s="278">
        <v>98.86</v>
      </c>
      <c r="K230" s="278">
        <v>59.02</v>
      </c>
      <c r="L230" s="279"/>
      <c r="M230" s="279"/>
      <c r="N230" s="279">
        <v>70.02</v>
      </c>
      <c r="O230" s="279">
        <v>41.72</v>
      </c>
      <c r="P230" s="279">
        <v>93.36</v>
      </c>
      <c r="Q230" s="279">
        <v>55.62</v>
      </c>
      <c r="R230" s="279"/>
      <c r="S230" s="279"/>
      <c r="T230" s="279"/>
      <c r="U230" s="279"/>
      <c r="V230" s="279"/>
      <c r="W230" s="279"/>
    </row>
    <row r="231" spans="1:23" ht="15.75" customHeight="1">
      <c r="A231" s="280">
        <v>224</v>
      </c>
      <c r="B231" s="278">
        <v>58.41</v>
      </c>
      <c r="C231" s="278">
        <v>34.79</v>
      </c>
      <c r="D231" s="278"/>
      <c r="E231" s="278"/>
      <c r="F231" s="278">
        <v>35.049999999999997</v>
      </c>
      <c r="G231" s="278">
        <v>20.87</v>
      </c>
      <c r="H231" s="278">
        <v>46.73</v>
      </c>
      <c r="I231" s="278">
        <v>27.83</v>
      </c>
      <c r="J231" s="278">
        <v>98.86</v>
      </c>
      <c r="K231" s="278">
        <v>59.02</v>
      </c>
      <c r="L231" s="279"/>
      <c r="M231" s="279"/>
      <c r="N231" s="279">
        <v>70.099999999999994</v>
      </c>
      <c r="O231" s="279">
        <v>41.74</v>
      </c>
      <c r="P231" s="279">
        <v>93.46</v>
      </c>
      <c r="Q231" s="279">
        <v>55.66</v>
      </c>
      <c r="R231" s="279"/>
      <c r="S231" s="279"/>
      <c r="T231" s="279"/>
      <c r="U231" s="279"/>
      <c r="V231" s="279"/>
      <c r="W231" s="279"/>
    </row>
    <row r="232" spans="1:23" ht="15.75" customHeight="1">
      <c r="A232" s="280">
        <v>225</v>
      </c>
      <c r="B232" s="278">
        <v>58.47</v>
      </c>
      <c r="C232" s="278">
        <v>34.83</v>
      </c>
      <c r="D232" s="278"/>
      <c r="E232" s="278"/>
      <c r="F232" s="278">
        <v>35.08</v>
      </c>
      <c r="G232" s="278">
        <v>20.9</v>
      </c>
      <c r="H232" s="278">
        <v>46.78</v>
      </c>
      <c r="I232" s="278">
        <v>27.86</v>
      </c>
      <c r="J232" s="278">
        <v>98.86</v>
      </c>
      <c r="K232" s="278">
        <v>59.02</v>
      </c>
      <c r="L232" s="279"/>
      <c r="M232" s="279"/>
      <c r="N232" s="279">
        <v>70.16</v>
      </c>
      <c r="O232" s="279">
        <v>41.8</v>
      </c>
      <c r="P232" s="279">
        <v>93.56</v>
      </c>
      <c r="Q232" s="279">
        <v>55.72</v>
      </c>
      <c r="R232" s="279"/>
      <c r="S232" s="279"/>
      <c r="T232" s="279"/>
      <c r="U232" s="279"/>
      <c r="V232" s="279"/>
      <c r="W232" s="279"/>
    </row>
    <row r="233" spans="1:23" ht="15.75" customHeight="1">
      <c r="A233" s="280">
        <v>226</v>
      </c>
      <c r="B233" s="278">
        <v>58.52</v>
      </c>
      <c r="C233" s="278">
        <v>34.86</v>
      </c>
      <c r="D233" s="278"/>
      <c r="E233" s="278"/>
      <c r="F233" s="278">
        <v>35.11</v>
      </c>
      <c r="G233" s="278">
        <v>20.92</v>
      </c>
      <c r="H233" s="278">
        <v>46.82</v>
      </c>
      <c r="I233" s="278">
        <v>27.89</v>
      </c>
      <c r="J233" s="278">
        <v>98.86</v>
      </c>
      <c r="K233" s="278">
        <v>59.02</v>
      </c>
      <c r="L233" s="279"/>
      <c r="M233" s="279"/>
      <c r="N233" s="279">
        <v>70.22</v>
      </c>
      <c r="O233" s="279">
        <v>41.84</v>
      </c>
      <c r="P233" s="279">
        <v>93.64</v>
      </c>
      <c r="Q233" s="279">
        <v>55.78</v>
      </c>
      <c r="R233" s="279"/>
      <c r="S233" s="279"/>
      <c r="T233" s="279"/>
      <c r="U233" s="279"/>
      <c r="V233" s="279"/>
      <c r="W233" s="279"/>
    </row>
    <row r="234" spans="1:23" ht="15.75" customHeight="1">
      <c r="A234" s="280">
        <v>227</v>
      </c>
      <c r="B234" s="278">
        <v>58.58</v>
      </c>
      <c r="C234" s="278">
        <v>34.89</v>
      </c>
      <c r="D234" s="278"/>
      <c r="E234" s="278"/>
      <c r="F234" s="278">
        <v>35.15</v>
      </c>
      <c r="G234" s="278">
        <v>20.93</v>
      </c>
      <c r="H234" s="278">
        <v>46.86</v>
      </c>
      <c r="I234" s="278">
        <v>27.91</v>
      </c>
      <c r="J234" s="278">
        <v>98.86</v>
      </c>
      <c r="K234" s="278">
        <v>59.02</v>
      </c>
      <c r="L234" s="279"/>
      <c r="M234" s="279"/>
      <c r="N234" s="279">
        <v>70.3</v>
      </c>
      <c r="O234" s="279">
        <v>41.86</v>
      </c>
      <c r="P234" s="279">
        <v>93.72</v>
      </c>
      <c r="Q234" s="279">
        <v>55.82</v>
      </c>
      <c r="R234" s="279"/>
      <c r="S234" s="279"/>
      <c r="T234" s="279"/>
      <c r="U234" s="279"/>
      <c r="V234" s="279"/>
      <c r="W234" s="279"/>
    </row>
    <row r="235" spans="1:23" ht="15.75" customHeight="1">
      <c r="A235" s="280">
        <v>228</v>
      </c>
      <c r="B235" s="278">
        <v>58.64</v>
      </c>
      <c r="C235" s="278">
        <v>34.93</v>
      </c>
      <c r="D235" s="278"/>
      <c r="E235" s="278"/>
      <c r="F235" s="278">
        <v>35.18</v>
      </c>
      <c r="G235" s="278">
        <v>20.96</v>
      </c>
      <c r="H235" s="278">
        <v>46.91</v>
      </c>
      <c r="I235" s="278">
        <v>27.94</v>
      </c>
      <c r="J235" s="278">
        <v>98.86</v>
      </c>
      <c r="K235" s="278">
        <v>59.02</v>
      </c>
      <c r="L235" s="279"/>
      <c r="M235" s="279"/>
      <c r="N235" s="279">
        <v>70.36</v>
      </c>
      <c r="O235" s="279">
        <v>41.92</v>
      </c>
      <c r="P235" s="279">
        <v>93.82</v>
      </c>
      <c r="Q235" s="279">
        <v>55.88</v>
      </c>
      <c r="R235" s="279"/>
      <c r="S235" s="279"/>
      <c r="T235" s="279"/>
      <c r="U235" s="279"/>
      <c r="V235" s="279"/>
      <c r="W235" s="279"/>
    </row>
    <row r="236" spans="1:23" ht="15.75" customHeight="1">
      <c r="A236" s="280">
        <v>229</v>
      </c>
      <c r="B236" s="278">
        <v>58.69</v>
      </c>
      <c r="C236" s="278">
        <v>34.96</v>
      </c>
      <c r="D236" s="278"/>
      <c r="E236" s="278"/>
      <c r="F236" s="278">
        <v>35.21</v>
      </c>
      <c r="G236" s="278">
        <v>20.98</v>
      </c>
      <c r="H236" s="278">
        <v>46.95</v>
      </c>
      <c r="I236" s="278">
        <v>27.97</v>
      </c>
      <c r="J236" s="278">
        <v>98.86</v>
      </c>
      <c r="K236" s="278">
        <v>59.02</v>
      </c>
      <c r="L236" s="279"/>
      <c r="M236" s="279"/>
      <c r="N236" s="279">
        <v>70.42</v>
      </c>
      <c r="O236" s="279">
        <v>41.96</v>
      </c>
      <c r="P236" s="279">
        <v>93.9</v>
      </c>
      <c r="Q236" s="279">
        <v>55.94</v>
      </c>
      <c r="R236" s="279"/>
      <c r="S236" s="279"/>
      <c r="T236" s="279"/>
      <c r="U236" s="279"/>
      <c r="V236" s="279"/>
      <c r="W236" s="279"/>
    </row>
    <row r="237" spans="1:23" ht="15.75" customHeight="1">
      <c r="A237" s="280">
        <v>230</v>
      </c>
      <c r="B237" s="278">
        <v>58.75</v>
      </c>
      <c r="C237" s="278">
        <v>34.99</v>
      </c>
      <c r="D237" s="278"/>
      <c r="E237" s="278"/>
      <c r="F237" s="278">
        <v>35.25</v>
      </c>
      <c r="G237" s="278">
        <v>20.99</v>
      </c>
      <c r="H237" s="278">
        <v>47</v>
      </c>
      <c r="I237" s="278">
        <v>27.99</v>
      </c>
      <c r="J237" s="278">
        <v>98.86</v>
      </c>
      <c r="K237" s="278">
        <v>59.02</v>
      </c>
      <c r="L237" s="279"/>
      <c r="M237" s="279"/>
      <c r="N237" s="279">
        <v>70.5</v>
      </c>
      <c r="O237" s="279">
        <v>41.98</v>
      </c>
      <c r="P237" s="279">
        <v>94</v>
      </c>
      <c r="Q237" s="279">
        <v>55.98</v>
      </c>
      <c r="R237" s="279"/>
      <c r="S237" s="279"/>
      <c r="T237" s="279"/>
      <c r="U237" s="279"/>
      <c r="V237" s="279"/>
      <c r="W237" s="279"/>
    </row>
    <row r="238" spans="1:23" ht="15.75" customHeight="1">
      <c r="A238" s="280">
        <v>231</v>
      </c>
      <c r="B238" s="278">
        <v>58.81</v>
      </c>
      <c r="C238" s="278">
        <v>35.03</v>
      </c>
      <c r="D238" s="278"/>
      <c r="E238" s="278"/>
      <c r="F238" s="278">
        <v>35.29</v>
      </c>
      <c r="G238" s="278">
        <v>21.02</v>
      </c>
      <c r="H238" s="278">
        <v>47.05</v>
      </c>
      <c r="I238" s="278">
        <v>28.02</v>
      </c>
      <c r="J238" s="278">
        <v>98.86</v>
      </c>
      <c r="K238" s="278">
        <v>59.02</v>
      </c>
      <c r="L238" s="279"/>
      <c r="M238" s="279"/>
      <c r="N238" s="279">
        <v>70.58</v>
      </c>
      <c r="O238" s="279">
        <v>42.04</v>
      </c>
      <c r="P238" s="279">
        <v>94.1</v>
      </c>
      <c r="Q238" s="279">
        <v>56.04</v>
      </c>
      <c r="R238" s="279"/>
      <c r="S238" s="279"/>
      <c r="T238" s="279"/>
      <c r="U238" s="279"/>
      <c r="V238" s="279"/>
      <c r="W238" s="279"/>
    </row>
    <row r="239" spans="1:23" ht="15.75" customHeight="1">
      <c r="A239" s="280">
        <v>232</v>
      </c>
      <c r="B239" s="278">
        <v>58.86</v>
      </c>
      <c r="C239" s="278">
        <v>35.06</v>
      </c>
      <c r="D239" s="278"/>
      <c r="E239" s="278"/>
      <c r="F239" s="278">
        <v>35.32</v>
      </c>
      <c r="G239" s="278">
        <v>21.04</v>
      </c>
      <c r="H239" s="278">
        <v>47.09</v>
      </c>
      <c r="I239" s="278">
        <v>28.05</v>
      </c>
      <c r="J239" s="278">
        <v>98.86</v>
      </c>
      <c r="K239" s="278">
        <v>59.02</v>
      </c>
      <c r="L239" s="279"/>
      <c r="M239" s="279"/>
      <c r="N239" s="279">
        <v>70.64</v>
      </c>
      <c r="O239" s="279">
        <v>42.08</v>
      </c>
      <c r="P239" s="279">
        <v>94.18</v>
      </c>
      <c r="Q239" s="279">
        <v>56.1</v>
      </c>
      <c r="R239" s="279"/>
      <c r="S239" s="279"/>
      <c r="T239" s="279"/>
      <c r="U239" s="279"/>
      <c r="V239" s="279"/>
      <c r="W239" s="279"/>
    </row>
    <row r="240" spans="1:23" ht="15.75" customHeight="1">
      <c r="A240" s="280">
        <v>233</v>
      </c>
      <c r="B240" s="278">
        <v>58.92</v>
      </c>
      <c r="C240" s="278">
        <v>35.090000000000003</v>
      </c>
      <c r="D240" s="278"/>
      <c r="E240" s="278"/>
      <c r="F240" s="278">
        <v>35.35</v>
      </c>
      <c r="G240" s="278">
        <v>21.05</v>
      </c>
      <c r="H240" s="278">
        <v>47.14</v>
      </c>
      <c r="I240" s="278">
        <v>28.07</v>
      </c>
      <c r="J240" s="278">
        <v>98.86</v>
      </c>
      <c r="K240" s="278">
        <v>59.02</v>
      </c>
      <c r="L240" s="279"/>
      <c r="M240" s="279"/>
      <c r="N240" s="279">
        <v>70.7</v>
      </c>
      <c r="O240" s="279">
        <v>42.1</v>
      </c>
      <c r="P240" s="279">
        <v>94.28</v>
      </c>
      <c r="Q240" s="279">
        <v>56.14</v>
      </c>
      <c r="R240" s="279"/>
      <c r="S240" s="279"/>
      <c r="T240" s="279"/>
      <c r="U240" s="279"/>
      <c r="V240" s="279"/>
      <c r="W240" s="279"/>
    </row>
    <row r="241" spans="1:23" ht="15.75" customHeight="1">
      <c r="A241" s="280">
        <v>234</v>
      </c>
      <c r="B241" s="278">
        <v>58.97</v>
      </c>
      <c r="C241" s="278">
        <v>35.130000000000003</v>
      </c>
      <c r="D241" s="278"/>
      <c r="E241" s="278"/>
      <c r="F241" s="278">
        <v>35.380000000000003</v>
      </c>
      <c r="G241" s="278">
        <v>21.08</v>
      </c>
      <c r="H241" s="278">
        <v>47.18</v>
      </c>
      <c r="I241" s="278">
        <v>28.1</v>
      </c>
      <c r="J241" s="278">
        <v>98.86</v>
      </c>
      <c r="K241" s="278">
        <v>59.02</v>
      </c>
      <c r="L241" s="279"/>
      <c r="M241" s="279"/>
      <c r="N241" s="279">
        <v>70.760000000000005</v>
      </c>
      <c r="O241" s="279">
        <v>42.16</v>
      </c>
      <c r="P241" s="279">
        <v>94.36</v>
      </c>
      <c r="Q241" s="279">
        <v>56.2</v>
      </c>
      <c r="R241" s="279"/>
      <c r="S241" s="279"/>
      <c r="T241" s="279"/>
      <c r="U241" s="279"/>
      <c r="V241" s="279"/>
      <c r="W241" s="279"/>
    </row>
    <row r="242" spans="1:23" ht="15.75" customHeight="1">
      <c r="A242" s="280">
        <v>235</v>
      </c>
      <c r="B242" s="278">
        <v>59.03</v>
      </c>
      <c r="C242" s="278">
        <v>35.159999999999997</v>
      </c>
      <c r="D242" s="278"/>
      <c r="E242" s="278"/>
      <c r="F242" s="278">
        <v>35.42</v>
      </c>
      <c r="G242" s="278">
        <v>21.1</v>
      </c>
      <c r="H242" s="278">
        <v>47.22</v>
      </c>
      <c r="I242" s="278">
        <v>28.13</v>
      </c>
      <c r="J242" s="278">
        <v>98.86</v>
      </c>
      <c r="K242" s="278">
        <v>59.02</v>
      </c>
      <c r="L242" s="279"/>
      <c r="M242" s="279"/>
      <c r="N242" s="279">
        <v>70.84</v>
      </c>
      <c r="O242" s="279">
        <v>42.2</v>
      </c>
      <c r="P242" s="279">
        <v>94.44</v>
      </c>
      <c r="Q242" s="279">
        <v>56.26</v>
      </c>
      <c r="R242" s="279"/>
      <c r="S242" s="279"/>
      <c r="T242" s="279"/>
      <c r="U242" s="279"/>
      <c r="V242" s="279"/>
      <c r="W242" s="279"/>
    </row>
    <row r="243" spans="1:23" ht="15.75" customHeight="1">
      <c r="A243" s="280">
        <v>236</v>
      </c>
      <c r="B243" s="278">
        <v>59.09</v>
      </c>
      <c r="C243" s="278">
        <v>35.19</v>
      </c>
      <c r="D243" s="278"/>
      <c r="E243" s="278"/>
      <c r="F243" s="278">
        <v>35.450000000000003</v>
      </c>
      <c r="G243" s="278">
        <v>21.11</v>
      </c>
      <c r="H243" s="278">
        <v>47.27</v>
      </c>
      <c r="I243" s="278">
        <v>28.15</v>
      </c>
      <c r="J243" s="278">
        <v>98.86</v>
      </c>
      <c r="K243" s="278">
        <v>59.02</v>
      </c>
      <c r="L243" s="279"/>
      <c r="M243" s="279"/>
      <c r="N243" s="279">
        <v>70.900000000000006</v>
      </c>
      <c r="O243" s="279">
        <v>42.22</v>
      </c>
      <c r="P243" s="279">
        <v>94.54</v>
      </c>
      <c r="Q243" s="279">
        <v>56.3</v>
      </c>
      <c r="R243" s="279"/>
      <c r="S243" s="279"/>
      <c r="T243" s="279"/>
      <c r="U243" s="279"/>
      <c r="V243" s="279"/>
      <c r="W243" s="279"/>
    </row>
    <row r="244" spans="1:23" ht="15.75" customHeight="1">
      <c r="A244" s="280">
        <v>237</v>
      </c>
      <c r="B244" s="278">
        <v>59.14</v>
      </c>
      <c r="C244" s="278">
        <v>35.229999999999997</v>
      </c>
      <c r="D244" s="278"/>
      <c r="E244" s="278"/>
      <c r="F244" s="278">
        <v>35.479999999999997</v>
      </c>
      <c r="G244" s="278">
        <v>21.14</v>
      </c>
      <c r="H244" s="278">
        <v>47.31</v>
      </c>
      <c r="I244" s="278">
        <v>28.18</v>
      </c>
      <c r="J244" s="278">
        <v>98.86</v>
      </c>
      <c r="K244" s="278">
        <v>59.02</v>
      </c>
      <c r="L244" s="279"/>
      <c r="M244" s="279"/>
      <c r="N244" s="279">
        <v>70.959999999999994</v>
      </c>
      <c r="O244" s="279">
        <v>42.28</v>
      </c>
      <c r="P244" s="279">
        <v>94.62</v>
      </c>
      <c r="Q244" s="279">
        <v>56.36</v>
      </c>
      <c r="R244" s="279"/>
      <c r="S244" s="279"/>
      <c r="T244" s="279"/>
      <c r="U244" s="279"/>
      <c r="V244" s="279"/>
      <c r="W244" s="279"/>
    </row>
    <row r="245" spans="1:23" ht="15.75" customHeight="1">
      <c r="A245" s="280">
        <v>238</v>
      </c>
      <c r="B245" s="278">
        <v>59.2</v>
      </c>
      <c r="C245" s="278">
        <v>35.26</v>
      </c>
      <c r="D245" s="278"/>
      <c r="E245" s="278"/>
      <c r="F245" s="278">
        <v>35.520000000000003</v>
      </c>
      <c r="G245" s="278">
        <v>21.16</v>
      </c>
      <c r="H245" s="278">
        <v>47.36</v>
      </c>
      <c r="I245" s="278">
        <v>28.21</v>
      </c>
      <c r="J245" s="278">
        <v>98.86</v>
      </c>
      <c r="K245" s="278">
        <v>59.02</v>
      </c>
      <c r="L245" s="279"/>
      <c r="M245" s="279"/>
      <c r="N245" s="279">
        <v>71.040000000000006</v>
      </c>
      <c r="O245" s="279">
        <v>42.32</v>
      </c>
      <c r="P245" s="279">
        <v>94.72</v>
      </c>
      <c r="Q245" s="279">
        <v>56.42</v>
      </c>
      <c r="R245" s="279"/>
      <c r="S245" s="279"/>
      <c r="T245" s="279"/>
      <c r="U245" s="279"/>
      <c r="V245" s="279"/>
      <c r="W245" s="279"/>
    </row>
    <row r="246" spans="1:23" ht="15.75" customHeight="1">
      <c r="A246" s="280">
        <v>239</v>
      </c>
      <c r="B246" s="278">
        <v>59.26</v>
      </c>
      <c r="C246" s="278">
        <v>35.29</v>
      </c>
      <c r="D246" s="278"/>
      <c r="E246" s="278"/>
      <c r="F246" s="278">
        <v>35.56</v>
      </c>
      <c r="G246" s="278">
        <v>21.17</v>
      </c>
      <c r="H246" s="278">
        <v>47.41</v>
      </c>
      <c r="I246" s="278">
        <v>28.23</v>
      </c>
      <c r="J246" s="278">
        <v>98.86</v>
      </c>
      <c r="K246" s="278">
        <v>59.02</v>
      </c>
      <c r="L246" s="279"/>
      <c r="M246" s="279"/>
      <c r="N246" s="279">
        <v>71.12</v>
      </c>
      <c r="O246" s="279">
        <v>42.34</v>
      </c>
      <c r="P246" s="279">
        <v>94.82</v>
      </c>
      <c r="Q246" s="279">
        <v>56.46</v>
      </c>
      <c r="R246" s="279"/>
      <c r="S246" s="279"/>
      <c r="T246" s="279"/>
      <c r="U246" s="279"/>
      <c r="V246" s="279"/>
      <c r="W246" s="279"/>
    </row>
    <row r="247" spans="1:23" ht="15.75" customHeight="1">
      <c r="A247" s="280">
        <v>240</v>
      </c>
      <c r="B247" s="278">
        <v>59.31</v>
      </c>
      <c r="C247" s="278">
        <v>35.32</v>
      </c>
      <c r="D247" s="278"/>
      <c r="E247" s="278"/>
      <c r="F247" s="278">
        <v>35.590000000000003</v>
      </c>
      <c r="G247" s="278">
        <v>21.19</v>
      </c>
      <c r="H247" s="278">
        <v>47.45</v>
      </c>
      <c r="I247" s="278">
        <v>28.26</v>
      </c>
      <c r="J247" s="278">
        <v>98.86</v>
      </c>
      <c r="K247" s="278">
        <v>59.02</v>
      </c>
      <c r="L247" s="279"/>
      <c r="M247" s="279"/>
      <c r="N247" s="279">
        <v>71.180000000000007</v>
      </c>
      <c r="O247" s="279">
        <v>42.38</v>
      </c>
      <c r="P247" s="279">
        <v>94.9</v>
      </c>
      <c r="Q247" s="279">
        <v>56.52</v>
      </c>
      <c r="R247" s="279"/>
      <c r="S247" s="279"/>
      <c r="T247" s="279"/>
      <c r="U247" s="279"/>
      <c r="V247" s="279"/>
      <c r="W247" s="279"/>
    </row>
    <row r="248" spans="1:23" ht="15.75" customHeight="1">
      <c r="A248" s="280">
        <v>241</v>
      </c>
      <c r="B248" s="278">
        <v>59.37</v>
      </c>
      <c r="C248" s="278">
        <v>35.36</v>
      </c>
      <c r="D248" s="278"/>
      <c r="E248" s="278"/>
      <c r="F248" s="278">
        <v>35.619999999999997</v>
      </c>
      <c r="G248" s="278">
        <v>21.22</v>
      </c>
      <c r="H248" s="278">
        <v>47.5</v>
      </c>
      <c r="I248" s="278">
        <v>28.29</v>
      </c>
      <c r="J248" s="278">
        <v>98.86</v>
      </c>
      <c r="K248" s="278">
        <v>59.02</v>
      </c>
      <c r="L248" s="279"/>
      <c r="M248" s="279"/>
      <c r="N248" s="279">
        <v>71.239999999999995</v>
      </c>
      <c r="O248" s="279">
        <v>42.44</v>
      </c>
      <c r="P248" s="279">
        <v>95</v>
      </c>
      <c r="Q248" s="279">
        <v>56.58</v>
      </c>
      <c r="R248" s="279"/>
      <c r="S248" s="279"/>
      <c r="T248" s="279"/>
      <c r="U248" s="279"/>
      <c r="V248" s="279"/>
      <c r="W248" s="279"/>
    </row>
    <row r="249" spans="1:23" ht="15.75" customHeight="1">
      <c r="A249" s="280">
        <v>242</v>
      </c>
      <c r="B249" s="278">
        <v>59.43</v>
      </c>
      <c r="C249" s="278">
        <v>35.39</v>
      </c>
      <c r="D249" s="278"/>
      <c r="E249" s="278"/>
      <c r="F249" s="278">
        <v>35.659999999999997</v>
      </c>
      <c r="G249" s="278">
        <v>21.23</v>
      </c>
      <c r="H249" s="278">
        <v>47.54</v>
      </c>
      <c r="I249" s="278">
        <v>28.31</v>
      </c>
      <c r="J249" s="278">
        <v>98.86</v>
      </c>
      <c r="K249" s="278">
        <v>59.02</v>
      </c>
      <c r="L249" s="279"/>
      <c r="M249" s="279"/>
      <c r="N249" s="279">
        <v>71.319999999999993</v>
      </c>
      <c r="O249" s="279">
        <v>42.46</v>
      </c>
      <c r="P249" s="279">
        <v>95.08</v>
      </c>
      <c r="Q249" s="279">
        <v>56.62</v>
      </c>
      <c r="R249" s="279"/>
      <c r="S249" s="279"/>
      <c r="T249" s="279"/>
      <c r="U249" s="279"/>
      <c r="V249" s="279"/>
      <c r="W249" s="279"/>
    </row>
    <row r="250" spans="1:23" ht="15.75" customHeight="1">
      <c r="A250" s="280">
        <v>243</v>
      </c>
      <c r="B250" s="278">
        <v>59.48</v>
      </c>
      <c r="C250" s="278">
        <v>35.42</v>
      </c>
      <c r="D250" s="278"/>
      <c r="E250" s="278"/>
      <c r="F250" s="278">
        <v>35.69</v>
      </c>
      <c r="G250" s="278">
        <v>21.25</v>
      </c>
      <c r="H250" s="278">
        <v>47.58</v>
      </c>
      <c r="I250" s="278">
        <v>28.34</v>
      </c>
      <c r="J250" s="278">
        <v>98.86</v>
      </c>
      <c r="K250" s="278">
        <v>59.02</v>
      </c>
      <c r="L250" s="279"/>
      <c r="M250" s="279"/>
      <c r="N250" s="279">
        <v>71.38</v>
      </c>
      <c r="O250" s="279">
        <v>42.5</v>
      </c>
      <c r="P250" s="279">
        <v>95.16</v>
      </c>
      <c r="Q250" s="279">
        <v>56.68</v>
      </c>
      <c r="R250" s="279"/>
      <c r="S250" s="279"/>
      <c r="T250" s="279"/>
      <c r="U250" s="279"/>
      <c r="V250" s="279"/>
      <c r="W250" s="279"/>
    </row>
    <row r="251" spans="1:23" ht="15.75" customHeight="1">
      <c r="A251" s="280">
        <v>244</v>
      </c>
      <c r="B251" s="278">
        <v>59.54</v>
      </c>
      <c r="C251" s="278">
        <v>35.46</v>
      </c>
      <c r="D251" s="278"/>
      <c r="E251" s="278"/>
      <c r="F251" s="278">
        <v>35.72</v>
      </c>
      <c r="G251" s="278">
        <v>21.28</v>
      </c>
      <c r="H251" s="278">
        <v>47.63</v>
      </c>
      <c r="I251" s="278">
        <v>28.37</v>
      </c>
      <c r="J251" s="278">
        <v>98.86</v>
      </c>
      <c r="K251" s="278">
        <v>59.02</v>
      </c>
      <c r="L251" s="279"/>
      <c r="M251" s="279"/>
      <c r="N251" s="279">
        <v>71.44</v>
      </c>
      <c r="O251" s="279">
        <v>42.56</v>
      </c>
      <c r="P251" s="279">
        <v>95.26</v>
      </c>
      <c r="Q251" s="279">
        <v>56.74</v>
      </c>
      <c r="R251" s="279"/>
      <c r="S251" s="279"/>
      <c r="T251" s="279"/>
      <c r="U251" s="279"/>
      <c r="V251" s="279"/>
      <c r="W251" s="279"/>
    </row>
    <row r="252" spans="1:23" ht="15.75" customHeight="1">
      <c r="A252" s="280">
        <v>245</v>
      </c>
      <c r="B252" s="278">
        <v>59.6</v>
      </c>
      <c r="C252" s="278">
        <v>35.49</v>
      </c>
      <c r="D252" s="278"/>
      <c r="E252" s="278"/>
      <c r="F252" s="278">
        <v>35.76</v>
      </c>
      <c r="G252" s="278">
        <v>21.29</v>
      </c>
      <c r="H252" s="278">
        <v>47.68</v>
      </c>
      <c r="I252" s="278">
        <v>28.39</v>
      </c>
      <c r="J252" s="278">
        <v>98.86</v>
      </c>
      <c r="K252" s="278">
        <v>59.02</v>
      </c>
      <c r="L252" s="279"/>
      <c r="M252" s="279"/>
      <c r="N252" s="279">
        <v>71.52</v>
      </c>
      <c r="O252" s="279">
        <v>42.58</v>
      </c>
      <c r="P252" s="279">
        <v>95.36</v>
      </c>
      <c r="Q252" s="279">
        <v>56.78</v>
      </c>
      <c r="R252" s="279"/>
      <c r="S252" s="279"/>
      <c r="T252" s="279"/>
      <c r="U252" s="279"/>
      <c r="V252" s="279"/>
      <c r="W252" s="279"/>
    </row>
    <row r="253" spans="1:23" ht="15.75" customHeight="1">
      <c r="A253" s="280">
        <v>246</v>
      </c>
      <c r="B253" s="278">
        <v>59.65</v>
      </c>
      <c r="C253" s="278">
        <v>35.520000000000003</v>
      </c>
      <c r="D253" s="278"/>
      <c r="E253" s="278"/>
      <c r="F253" s="278">
        <v>35.79</v>
      </c>
      <c r="G253" s="278">
        <v>21.31</v>
      </c>
      <c r="H253" s="278">
        <v>47.72</v>
      </c>
      <c r="I253" s="278">
        <v>28.42</v>
      </c>
      <c r="J253" s="278">
        <v>98.86</v>
      </c>
      <c r="K253" s="278">
        <v>59.02</v>
      </c>
      <c r="L253" s="279"/>
      <c r="M253" s="279"/>
      <c r="N253" s="279">
        <v>71.58</v>
      </c>
      <c r="O253" s="279">
        <v>42.62</v>
      </c>
      <c r="P253" s="279">
        <v>95.44</v>
      </c>
      <c r="Q253" s="279">
        <v>56.84</v>
      </c>
      <c r="R253" s="279"/>
      <c r="S253" s="279"/>
      <c r="T253" s="279"/>
      <c r="U253" s="279"/>
      <c r="V253" s="279"/>
      <c r="W253" s="279"/>
    </row>
    <row r="254" spans="1:23" ht="15.75" customHeight="1">
      <c r="A254" s="280">
        <v>247</v>
      </c>
      <c r="B254" s="278">
        <v>59.71</v>
      </c>
      <c r="C254" s="278">
        <v>35.56</v>
      </c>
      <c r="D254" s="278"/>
      <c r="E254" s="278"/>
      <c r="F254" s="278">
        <v>35.83</v>
      </c>
      <c r="G254" s="278">
        <v>21.34</v>
      </c>
      <c r="H254" s="278">
        <v>47.77</v>
      </c>
      <c r="I254" s="278">
        <v>28.45</v>
      </c>
      <c r="J254" s="278">
        <v>98.86</v>
      </c>
      <c r="K254" s="278">
        <v>59.02</v>
      </c>
      <c r="L254" s="279"/>
      <c r="M254" s="279"/>
      <c r="N254" s="279">
        <v>71.66</v>
      </c>
      <c r="O254" s="279">
        <v>42.68</v>
      </c>
      <c r="P254" s="279">
        <v>95.54</v>
      </c>
      <c r="Q254" s="279">
        <v>56.9</v>
      </c>
      <c r="R254" s="279"/>
      <c r="S254" s="279"/>
      <c r="T254" s="279"/>
      <c r="U254" s="279"/>
      <c r="V254" s="279"/>
      <c r="W254" s="279"/>
    </row>
    <row r="255" spans="1:23" ht="15.75" customHeight="1">
      <c r="A255" s="280">
        <v>248</v>
      </c>
      <c r="B255" s="278">
        <v>59.76</v>
      </c>
      <c r="C255" s="278">
        <v>35.590000000000003</v>
      </c>
      <c r="D255" s="278"/>
      <c r="E255" s="278"/>
      <c r="F255" s="278">
        <v>35.86</v>
      </c>
      <c r="G255" s="278">
        <v>21.35</v>
      </c>
      <c r="H255" s="278">
        <v>47.81</v>
      </c>
      <c r="I255" s="278">
        <v>28.47</v>
      </c>
      <c r="J255" s="278">
        <v>98.86</v>
      </c>
      <c r="K255" s="278">
        <v>59.02</v>
      </c>
      <c r="L255" s="279"/>
      <c r="M255" s="279"/>
      <c r="N255" s="279">
        <v>71.72</v>
      </c>
      <c r="O255" s="279">
        <v>42.7</v>
      </c>
      <c r="P255" s="279">
        <v>95.62</v>
      </c>
      <c r="Q255" s="279">
        <v>56.94</v>
      </c>
      <c r="R255" s="279"/>
      <c r="S255" s="279"/>
      <c r="T255" s="279"/>
      <c r="U255" s="279"/>
      <c r="V255" s="279"/>
      <c r="W255" s="279"/>
    </row>
    <row r="256" spans="1:23" ht="15.75" customHeight="1">
      <c r="A256" s="280">
        <v>249</v>
      </c>
      <c r="B256" s="278">
        <v>59.82</v>
      </c>
      <c r="C256" s="278">
        <v>35.619999999999997</v>
      </c>
      <c r="D256" s="278"/>
      <c r="E256" s="278"/>
      <c r="F256" s="278">
        <v>35.89</v>
      </c>
      <c r="G256" s="278">
        <v>21.37</v>
      </c>
      <c r="H256" s="278">
        <v>47.86</v>
      </c>
      <c r="I256" s="278">
        <v>28.5</v>
      </c>
      <c r="J256" s="278">
        <v>98.86</v>
      </c>
      <c r="K256" s="278">
        <v>59.02</v>
      </c>
      <c r="L256" s="279"/>
      <c r="M256" s="279"/>
      <c r="N256" s="279">
        <v>71.78</v>
      </c>
      <c r="O256" s="279">
        <v>42.74</v>
      </c>
      <c r="P256" s="279">
        <v>95.72</v>
      </c>
      <c r="Q256" s="279">
        <v>57</v>
      </c>
      <c r="R256" s="279"/>
      <c r="S256" s="279"/>
      <c r="T256" s="279"/>
      <c r="U256" s="279"/>
      <c r="V256" s="279"/>
      <c r="W256" s="279"/>
    </row>
    <row r="257" spans="1:23" ht="15.75" customHeight="1">
      <c r="A257" s="280">
        <v>250</v>
      </c>
      <c r="B257" s="278">
        <v>59.88</v>
      </c>
      <c r="C257" s="278">
        <v>35.659999999999997</v>
      </c>
      <c r="D257" s="278"/>
      <c r="E257" s="278"/>
      <c r="F257" s="278">
        <v>35.93</v>
      </c>
      <c r="G257" s="278">
        <v>21.4</v>
      </c>
      <c r="H257" s="278">
        <v>47.9</v>
      </c>
      <c r="I257" s="278">
        <v>28.53</v>
      </c>
      <c r="J257" s="278">
        <v>98.86</v>
      </c>
      <c r="K257" s="278">
        <v>59.02</v>
      </c>
      <c r="L257" s="279"/>
      <c r="M257" s="279"/>
      <c r="N257" s="279">
        <v>71.86</v>
      </c>
      <c r="O257" s="279">
        <v>42.8</v>
      </c>
      <c r="P257" s="279">
        <v>95.8</v>
      </c>
      <c r="Q257" s="279">
        <v>57.06</v>
      </c>
      <c r="R257" s="279"/>
      <c r="S257" s="279"/>
      <c r="T257" s="279"/>
      <c r="U257" s="279"/>
      <c r="V257" s="279"/>
      <c r="W257" s="279"/>
    </row>
    <row r="258" spans="1:23" ht="15.75" customHeight="1">
      <c r="A258" s="280">
        <v>999</v>
      </c>
      <c r="B258" s="278">
        <v>59.88</v>
      </c>
      <c r="C258" s="278">
        <v>35.659999999999997</v>
      </c>
      <c r="D258" s="278"/>
      <c r="E258" s="278"/>
      <c r="F258" s="278">
        <v>35.93</v>
      </c>
      <c r="G258" s="278">
        <v>21.4</v>
      </c>
      <c r="H258" s="278">
        <v>47.9</v>
      </c>
      <c r="I258" s="278">
        <v>28.53</v>
      </c>
      <c r="J258" s="278">
        <v>98.86</v>
      </c>
      <c r="K258" s="278">
        <v>59.02</v>
      </c>
      <c r="L258" s="279"/>
      <c r="M258" s="279"/>
      <c r="N258" s="279">
        <v>71.86</v>
      </c>
      <c r="O258" s="279">
        <v>42.8</v>
      </c>
      <c r="P258" s="279">
        <v>95.8</v>
      </c>
      <c r="Q258" s="279">
        <v>57.06</v>
      </c>
      <c r="R258" s="279"/>
      <c r="S258" s="279"/>
      <c r="T258" s="279"/>
      <c r="U258" s="279"/>
      <c r="V258" s="279"/>
      <c r="W258" s="279"/>
    </row>
    <row r="259" spans="1:23" ht="15.75" customHeight="1">
      <c r="A259" s="280"/>
      <c r="B259" s="278"/>
      <c r="C259" s="278"/>
      <c r="D259" s="278"/>
      <c r="E259" s="278"/>
      <c r="F259" s="278"/>
      <c r="G259" s="278"/>
      <c r="H259" s="281"/>
      <c r="I259" s="278"/>
      <c r="J259" s="278"/>
      <c r="K259" s="278"/>
      <c r="L259" s="278"/>
      <c r="M259" s="278"/>
      <c r="N259" s="278"/>
      <c r="O259" s="278"/>
      <c r="P259" s="278"/>
      <c r="Q259" s="278"/>
      <c r="R259" s="278"/>
      <c r="S259" s="279"/>
      <c r="T259" s="278"/>
      <c r="U259" s="279"/>
      <c r="V259" s="278"/>
      <c r="W259" s="278"/>
    </row>
    <row r="260" spans="1:23" ht="15.75" customHeight="1">
      <c r="A260" s="280"/>
      <c r="B260" s="278"/>
      <c r="C260" s="278"/>
      <c r="D260" s="278"/>
      <c r="E260" s="278"/>
      <c r="F260" s="278"/>
      <c r="G260" s="278"/>
      <c r="H260" s="278"/>
      <c r="I260" s="278"/>
      <c r="J260" s="278"/>
      <c r="K260" s="278"/>
      <c r="L260" s="278"/>
      <c r="M260" s="278"/>
      <c r="N260" s="278"/>
      <c r="O260" s="278"/>
      <c r="P260" s="278"/>
      <c r="Q260" s="278"/>
      <c r="R260" s="278"/>
      <c r="S260" s="279"/>
      <c r="T260" s="278"/>
      <c r="U260" s="279"/>
      <c r="V260" s="278"/>
      <c r="W260" s="278"/>
    </row>
    <row r="261" spans="1:23" ht="15.75" customHeight="1">
      <c r="A261" s="280"/>
      <c r="B261" s="278"/>
      <c r="C261" s="278"/>
      <c r="D261" s="278"/>
      <c r="E261" s="278"/>
      <c r="F261" s="278"/>
      <c r="G261" s="278"/>
      <c r="H261" s="278"/>
      <c r="I261" s="278"/>
      <c r="J261" s="278"/>
      <c r="K261" s="278"/>
      <c r="L261" s="278"/>
      <c r="M261" s="278"/>
      <c r="N261" s="278"/>
      <c r="O261" s="278"/>
      <c r="P261" s="278"/>
      <c r="Q261" s="278"/>
      <c r="R261" s="278"/>
      <c r="S261" s="279"/>
      <c r="T261" s="278"/>
      <c r="U261" s="279"/>
      <c r="V261" s="278"/>
      <c r="W261" s="278"/>
    </row>
    <row r="262" spans="1:23" ht="15.75" customHeight="1">
      <c r="A262" s="280"/>
      <c r="B262" s="278"/>
      <c r="C262" s="278"/>
      <c r="D262" s="278"/>
      <c r="E262" s="278"/>
      <c r="F262" s="278"/>
      <c r="G262" s="278"/>
      <c r="H262" s="278"/>
      <c r="I262" s="278"/>
      <c r="J262" s="278"/>
      <c r="K262" s="278"/>
      <c r="L262" s="278"/>
      <c r="M262" s="278"/>
      <c r="N262" s="278"/>
      <c r="O262" s="278"/>
      <c r="P262" s="278"/>
      <c r="Q262" s="278"/>
      <c r="R262" s="278"/>
      <c r="S262" s="279"/>
      <c r="T262" s="278"/>
      <c r="U262" s="279"/>
      <c r="V262" s="278"/>
      <c r="W262" s="278"/>
    </row>
    <row r="263" spans="1:23" ht="15.75" customHeight="1">
      <c r="A263" s="280"/>
      <c r="B263" s="278"/>
      <c r="C263" s="278"/>
      <c r="D263" s="278"/>
      <c r="E263" s="278"/>
      <c r="F263" s="278"/>
      <c r="G263" s="278"/>
      <c r="H263" s="278"/>
      <c r="I263" s="278"/>
      <c r="J263" s="278"/>
      <c r="K263" s="278"/>
      <c r="L263" s="278"/>
      <c r="M263" s="278"/>
      <c r="N263" s="278"/>
      <c r="O263" s="278"/>
      <c r="P263" s="278"/>
      <c r="Q263" s="278"/>
      <c r="R263" s="278"/>
      <c r="S263" s="279"/>
      <c r="T263" s="278"/>
      <c r="U263" s="279"/>
      <c r="V263" s="278"/>
      <c r="W263" s="278"/>
    </row>
    <row r="264" spans="1:23" ht="15.75" customHeight="1">
      <c r="A264" s="280"/>
      <c r="B264" s="278"/>
      <c r="C264" s="278"/>
      <c r="D264" s="278"/>
      <c r="E264" s="278"/>
      <c r="F264" s="278"/>
      <c r="G264" s="278"/>
      <c r="H264" s="278"/>
      <c r="I264" s="278"/>
      <c r="J264" s="278"/>
      <c r="K264" s="278"/>
      <c r="L264" s="278"/>
      <c r="M264" s="278"/>
      <c r="N264" s="278"/>
      <c r="O264" s="278"/>
      <c r="P264" s="278"/>
      <c r="Q264" s="278"/>
      <c r="R264" s="278"/>
      <c r="S264" s="279"/>
      <c r="T264" s="278"/>
      <c r="U264" s="279"/>
      <c r="V264" s="278"/>
      <c r="W264" s="278"/>
    </row>
    <row r="265" spans="1:23" ht="15.75" customHeight="1">
      <c r="A265" s="280"/>
      <c r="B265" s="278"/>
      <c r="C265" s="278"/>
      <c r="D265" s="278"/>
      <c r="E265" s="278"/>
      <c r="F265" s="278"/>
      <c r="G265" s="278"/>
      <c r="H265" s="278"/>
      <c r="I265" s="278"/>
      <c r="J265" s="278"/>
      <c r="K265" s="278"/>
      <c r="L265" s="278"/>
      <c r="M265" s="278"/>
      <c r="N265" s="278"/>
      <c r="O265" s="278"/>
      <c r="P265" s="278"/>
      <c r="Q265" s="278"/>
      <c r="R265" s="278"/>
      <c r="S265" s="279"/>
      <c r="T265" s="278"/>
      <c r="U265" s="279"/>
      <c r="V265" s="278"/>
      <c r="W265" s="278"/>
    </row>
    <row r="266" spans="1:23" ht="15.75" customHeight="1">
      <c r="A266" s="280"/>
      <c r="B266" s="278"/>
      <c r="C266" s="278"/>
      <c r="D266" s="278"/>
      <c r="E266" s="278"/>
      <c r="F266" s="278"/>
      <c r="G266" s="278"/>
      <c r="H266" s="278"/>
      <c r="I266" s="278"/>
      <c r="J266" s="278"/>
      <c r="K266" s="278"/>
      <c r="L266" s="278"/>
      <c r="M266" s="278"/>
      <c r="N266" s="278"/>
      <c r="O266" s="278"/>
      <c r="P266" s="278"/>
      <c r="Q266" s="278"/>
      <c r="R266" s="278"/>
      <c r="S266" s="279"/>
      <c r="T266" s="278"/>
      <c r="U266" s="279"/>
      <c r="V266" s="278"/>
      <c r="W266" s="278"/>
    </row>
    <row r="267" spans="1:23" ht="15.75" customHeight="1">
      <c r="A267" s="280"/>
      <c r="B267" s="278"/>
      <c r="C267" s="278"/>
      <c r="D267" s="278"/>
      <c r="E267" s="278"/>
      <c r="F267" s="278"/>
      <c r="G267" s="278"/>
      <c r="H267" s="278"/>
      <c r="I267" s="278"/>
      <c r="J267" s="278"/>
      <c r="K267" s="278"/>
      <c r="L267" s="278"/>
      <c r="M267" s="278"/>
      <c r="N267" s="278"/>
      <c r="O267" s="278"/>
      <c r="P267" s="278"/>
      <c r="Q267" s="278"/>
      <c r="R267" s="278"/>
      <c r="S267" s="279"/>
      <c r="T267" s="278"/>
      <c r="U267" s="279"/>
      <c r="V267" s="278"/>
      <c r="W267" s="278"/>
    </row>
    <row r="268" spans="1:23" ht="15.75" customHeight="1">
      <c r="A268" s="280"/>
      <c r="B268" s="278"/>
      <c r="C268" s="278"/>
      <c r="D268" s="278"/>
      <c r="E268" s="278"/>
      <c r="F268" s="278"/>
      <c r="G268" s="278"/>
      <c r="H268" s="278"/>
      <c r="I268" s="278"/>
      <c r="J268" s="278"/>
      <c r="K268" s="278"/>
      <c r="L268" s="278"/>
      <c r="M268" s="278"/>
      <c r="N268" s="278"/>
      <c r="O268" s="278"/>
      <c r="P268" s="278"/>
      <c r="Q268" s="278"/>
      <c r="R268" s="278"/>
      <c r="S268" s="279"/>
      <c r="T268" s="278"/>
      <c r="U268" s="279"/>
      <c r="V268" s="278"/>
      <c r="W268" s="278"/>
    </row>
    <row r="269" spans="1:23" ht="15.75" customHeight="1">
      <c r="A269" s="280"/>
      <c r="B269" s="278"/>
      <c r="C269" s="278"/>
      <c r="D269" s="278"/>
      <c r="E269" s="278"/>
      <c r="F269" s="278"/>
      <c r="G269" s="278"/>
      <c r="H269" s="278"/>
      <c r="I269" s="278"/>
      <c r="J269" s="278"/>
      <c r="K269" s="278"/>
      <c r="L269" s="278"/>
      <c r="M269" s="278"/>
      <c r="N269" s="278"/>
      <c r="O269" s="278"/>
      <c r="P269" s="278"/>
      <c r="Q269" s="278"/>
      <c r="R269" s="278"/>
      <c r="S269" s="279"/>
      <c r="T269" s="278"/>
      <c r="U269" s="279"/>
      <c r="V269" s="278"/>
      <c r="W269" s="278"/>
    </row>
    <row r="270" spans="1:23" ht="15.75" customHeight="1">
      <c r="A270" s="280"/>
      <c r="B270" s="278"/>
      <c r="C270" s="278"/>
      <c r="D270" s="278"/>
      <c r="E270" s="278"/>
      <c r="F270" s="278"/>
      <c r="G270" s="278"/>
      <c r="H270" s="278"/>
      <c r="I270" s="278"/>
      <c r="J270" s="278"/>
      <c r="K270" s="278"/>
      <c r="L270" s="278"/>
      <c r="M270" s="278"/>
      <c r="N270" s="278"/>
      <c r="O270" s="278"/>
      <c r="P270" s="278"/>
      <c r="Q270" s="278"/>
      <c r="R270" s="278"/>
      <c r="S270" s="279"/>
      <c r="T270" s="278"/>
      <c r="U270" s="279"/>
      <c r="V270" s="278"/>
      <c r="W270" s="278"/>
    </row>
    <row r="271" spans="1:23" ht="15.75" customHeight="1">
      <c r="A271" s="280"/>
      <c r="B271" s="278"/>
      <c r="C271" s="278"/>
      <c r="D271" s="278"/>
      <c r="E271" s="278"/>
      <c r="F271" s="278"/>
      <c r="G271" s="278"/>
      <c r="H271" s="278"/>
      <c r="I271" s="278"/>
      <c r="J271" s="278"/>
      <c r="K271" s="278"/>
      <c r="L271" s="278"/>
      <c r="M271" s="278"/>
      <c r="N271" s="278"/>
      <c r="O271" s="278"/>
      <c r="P271" s="278"/>
      <c r="Q271" s="278"/>
      <c r="R271" s="278"/>
      <c r="S271" s="279"/>
      <c r="T271" s="278"/>
      <c r="U271" s="279"/>
      <c r="V271" s="278"/>
      <c r="W271" s="278"/>
    </row>
    <row r="272" spans="1:23" ht="15.75" customHeight="1">
      <c r="A272" s="280"/>
      <c r="B272" s="278"/>
      <c r="C272" s="278"/>
      <c r="D272" s="278"/>
      <c r="E272" s="278"/>
      <c r="F272" s="278"/>
      <c r="G272" s="278"/>
      <c r="H272" s="278"/>
      <c r="I272" s="278"/>
      <c r="J272" s="278"/>
      <c r="K272" s="278"/>
      <c r="L272" s="278"/>
      <c r="M272" s="278"/>
      <c r="N272" s="278"/>
      <c r="O272" s="278"/>
      <c r="P272" s="278"/>
      <c r="Q272" s="278"/>
      <c r="R272" s="278"/>
      <c r="S272" s="279"/>
      <c r="T272" s="278"/>
      <c r="U272" s="279"/>
      <c r="V272" s="278"/>
      <c r="W272" s="278"/>
    </row>
    <row r="273" spans="1:23" ht="15.75" customHeight="1">
      <c r="A273" s="280"/>
      <c r="B273" s="278"/>
      <c r="C273" s="278"/>
      <c r="D273" s="278"/>
      <c r="E273" s="278"/>
      <c r="F273" s="278"/>
      <c r="G273" s="278"/>
      <c r="H273" s="278"/>
      <c r="I273" s="278"/>
      <c r="J273" s="278"/>
      <c r="K273" s="278"/>
      <c r="L273" s="278"/>
      <c r="M273" s="278"/>
      <c r="N273" s="278"/>
      <c r="O273" s="278"/>
      <c r="P273" s="278"/>
      <c r="Q273" s="278"/>
      <c r="R273" s="278"/>
      <c r="S273" s="279"/>
      <c r="T273" s="278"/>
      <c r="U273" s="279"/>
      <c r="V273" s="278"/>
      <c r="W273" s="278"/>
    </row>
    <row r="274" spans="1:23" ht="15.75" customHeight="1">
      <c r="A274" s="280"/>
      <c r="B274" s="278"/>
      <c r="C274" s="278"/>
      <c r="D274" s="278"/>
      <c r="E274" s="278"/>
      <c r="F274" s="278"/>
      <c r="G274" s="278"/>
      <c r="H274" s="278"/>
      <c r="I274" s="278"/>
      <c r="J274" s="278"/>
      <c r="K274" s="278"/>
      <c r="L274" s="278"/>
      <c r="M274" s="278"/>
      <c r="N274" s="278"/>
      <c r="O274" s="278"/>
      <c r="P274" s="278"/>
      <c r="Q274" s="278"/>
      <c r="R274" s="278"/>
      <c r="S274" s="279"/>
      <c r="T274" s="278"/>
      <c r="U274" s="279"/>
      <c r="V274" s="278"/>
      <c r="W274" s="278"/>
    </row>
    <row r="275" spans="1:23" ht="15.75" customHeight="1">
      <c r="A275" s="280"/>
      <c r="B275" s="278"/>
      <c r="C275" s="278"/>
      <c r="D275" s="278"/>
      <c r="E275" s="278"/>
      <c r="F275" s="278"/>
      <c r="G275" s="278"/>
      <c r="H275" s="278"/>
      <c r="I275" s="278"/>
      <c r="J275" s="278"/>
      <c r="K275" s="278"/>
      <c r="L275" s="278"/>
      <c r="M275" s="278"/>
      <c r="N275" s="278"/>
      <c r="O275" s="278"/>
      <c r="P275" s="278"/>
      <c r="Q275" s="278"/>
      <c r="R275" s="278"/>
      <c r="S275" s="279"/>
      <c r="T275" s="278"/>
      <c r="U275" s="279"/>
      <c r="V275" s="278"/>
      <c r="W275" s="278"/>
    </row>
    <row r="276" spans="1:23" ht="15.75" customHeight="1">
      <c r="A276" s="280"/>
      <c r="B276" s="278"/>
      <c r="C276" s="278"/>
      <c r="D276" s="278"/>
      <c r="E276" s="278"/>
      <c r="F276" s="278"/>
      <c r="G276" s="278"/>
      <c r="H276" s="278"/>
      <c r="I276" s="278"/>
      <c r="J276" s="278"/>
      <c r="K276" s="278"/>
      <c r="L276" s="278"/>
      <c r="M276" s="278"/>
      <c r="N276" s="278"/>
      <c r="O276" s="278"/>
      <c r="P276" s="278"/>
      <c r="Q276" s="278"/>
      <c r="R276" s="278"/>
      <c r="S276" s="279"/>
      <c r="T276" s="278"/>
      <c r="U276" s="279"/>
      <c r="V276" s="278"/>
      <c r="W276" s="278"/>
    </row>
    <row r="277" spans="1:23" ht="15.75" customHeight="1">
      <c r="A277" s="280"/>
      <c r="B277" s="278"/>
      <c r="C277" s="278"/>
      <c r="D277" s="278"/>
      <c r="E277" s="278"/>
      <c r="F277" s="278"/>
      <c r="G277" s="278"/>
      <c r="H277" s="278"/>
      <c r="I277" s="278"/>
      <c r="J277" s="278"/>
      <c r="K277" s="278"/>
      <c r="L277" s="278"/>
      <c r="M277" s="278"/>
      <c r="N277" s="278"/>
      <c r="O277" s="278"/>
      <c r="P277" s="278"/>
      <c r="Q277" s="278"/>
      <c r="R277" s="278"/>
      <c r="S277" s="279"/>
      <c r="T277" s="278"/>
      <c r="U277" s="279"/>
      <c r="V277" s="278"/>
      <c r="W277" s="278"/>
    </row>
    <row r="278" spans="1:23" ht="15.75" customHeight="1">
      <c r="A278" s="280"/>
      <c r="B278" s="278"/>
      <c r="C278" s="278"/>
      <c r="D278" s="278"/>
      <c r="E278" s="278"/>
      <c r="F278" s="278"/>
      <c r="G278" s="278"/>
      <c r="H278" s="278"/>
      <c r="I278" s="278"/>
      <c r="J278" s="278"/>
      <c r="K278" s="278"/>
      <c r="L278" s="278"/>
      <c r="M278" s="278"/>
      <c r="N278" s="278"/>
      <c r="O278" s="278"/>
      <c r="P278" s="278"/>
      <c r="Q278" s="278"/>
      <c r="R278" s="278"/>
      <c r="S278" s="279"/>
      <c r="T278" s="278"/>
      <c r="U278" s="279"/>
      <c r="V278" s="278"/>
      <c r="W278" s="278"/>
    </row>
    <row r="279" spans="1:23" ht="15.75" customHeight="1">
      <c r="A279" s="280"/>
      <c r="B279" s="278"/>
      <c r="C279" s="278"/>
      <c r="D279" s="278"/>
      <c r="E279" s="278"/>
      <c r="F279" s="278"/>
      <c r="G279" s="278"/>
      <c r="H279" s="278"/>
      <c r="I279" s="278"/>
      <c r="J279" s="278"/>
      <c r="K279" s="278"/>
      <c r="L279" s="278"/>
      <c r="M279" s="278"/>
      <c r="N279" s="278"/>
      <c r="O279" s="278"/>
      <c r="P279" s="278"/>
      <c r="Q279" s="278"/>
      <c r="R279" s="278"/>
      <c r="S279" s="279"/>
      <c r="T279" s="278"/>
      <c r="U279" s="279"/>
      <c r="V279" s="278"/>
      <c r="W279" s="278"/>
    </row>
    <row r="280" spans="1:23" ht="15.75" customHeight="1">
      <c r="A280" s="280"/>
      <c r="B280" s="278"/>
      <c r="C280" s="278"/>
      <c r="D280" s="278"/>
      <c r="E280" s="278"/>
      <c r="F280" s="278"/>
      <c r="G280" s="278"/>
      <c r="H280" s="278"/>
      <c r="I280" s="278"/>
      <c r="J280" s="278"/>
      <c r="K280" s="278"/>
      <c r="L280" s="278"/>
      <c r="M280" s="278"/>
      <c r="N280" s="278"/>
      <c r="O280" s="278"/>
      <c r="P280" s="278"/>
      <c r="Q280" s="278"/>
      <c r="R280" s="278"/>
      <c r="S280" s="279"/>
      <c r="T280" s="278"/>
      <c r="U280" s="279"/>
      <c r="V280" s="278"/>
      <c r="W280" s="278"/>
    </row>
    <row r="281" spans="1:23" ht="15.75" customHeight="1">
      <c r="A281" s="280"/>
      <c r="B281" s="278"/>
      <c r="C281" s="278"/>
      <c r="D281" s="278"/>
      <c r="E281" s="278"/>
      <c r="F281" s="278"/>
      <c r="G281" s="278"/>
      <c r="H281" s="278"/>
      <c r="I281" s="278"/>
      <c r="J281" s="278"/>
      <c r="K281" s="278"/>
      <c r="L281" s="278"/>
      <c r="M281" s="278"/>
      <c r="N281" s="278"/>
      <c r="O281" s="278"/>
      <c r="P281" s="278"/>
      <c r="Q281" s="278"/>
      <c r="R281" s="278"/>
      <c r="S281" s="279"/>
      <c r="T281" s="278"/>
      <c r="U281" s="279"/>
      <c r="V281" s="278"/>
      <c r="W281" s="278"/>
    </row>
    <row r="282" spans="1:23" ht="15.75" customHeight="1">
      <c r="A282" s="280"/>
      <c r="B282" s="278"/>
      <c r="C282" s="278"/>
      <c r="D282" s="278"/>
      <c r="E282" s="278"/>
      <c r="F282" s="278"/>
      <c r="G282" s="278"/>
      <c r="H282" s="278"/>
      <c r="I282" s="278"/>
      <c r="J282" s="278"/>
      <c r="K282" s="278"/>
      <c r="L282" s="278"/>
      <c r="M282" s="278"/>
      <c r="N282" s="278"/>
      <c r="O282" s="278"/>
      <c r="P282" s="278"/>
      <c r="Q282" s="278"/>
      <c r="R282" s="278"/>
      <c r="S282" s="279"/>
      <c r="T282" s="278"/>
      <c r="U282" s="279"/>
      <c r="V282" s="278"/>
      <c r="W282" s="278"/>
    </row>
    <row r="283" spans="1:23" ht="15.75" customHeight="1">
      <c r="A283" s="280"/>
      <c r="B283" s="278"/>
      <c r="C283" s="278"/>
      <c r="D283" s="278"/>
      <c r="E283" s="278"/>
      <c r="F283" s="278"/>
      <c r="G283" s="278"/>
      <c r="H283" s="278"/>
      <c r="I283" s="278"/>
      <c r="J283" s="278"/>
      <c r="K283" s="278"/>
      <c r="L283" s="278"/>
      <c r="M283" s="278"/>
      <c r="N283" s="278"/>
      <c r="O283" s="278"/>
      <c r="P283" s="278"/>
      <c r="Q283" s="278"/>
      <c r="R283" s="278"/>
      <c r="S283" s="279"/>
      <c r="T283" s="278"/>
      <c r="U283" s="279"/>
      <c r="V283" s="278"/>
      <c r="W283" s="278"/>
    </row>
    <row r="284" spans="1:23" ht="15.75" customHeight="1">
      <c r="A284" s="280"/>
      <c r="B284" s="278"/>
      <c r="C284" s="278"/>
      <c r="D284" s="278"/>
      <c r="E284" s="278"/>
      <c r="F284" s="278"/>
      <c r="G284" s="278"/>
      <c r="H284" s="278"/>
      <c r="I284" s="278"/>
      <c r="J284" s="278"/>
      <c r="K284" s="278"/>
      <c r="L284" s="278"/>
      <c r="M284" s="278"/>
      <c r="N284" s="278"/>
      <c r="O284" s="278"/>
      <c r="P284" s="278"/>
      <c r="Q284" s="278"/>
      <c r="R284" s="278"/>
      <c r="S284" s="279"/>
      <c r="T284" s="278"/>
      <c r="U284" s="279"/>
      <c r="V284" s="278"/>
      <c r="W284" s="278"/>
    </row>
    <row r="285" spans="1:23" ht="15.75" customHeight="1">
      <c r="A285" s="280"/>
      <c r="B285" s="278"/>
      <c r="C285" s="278"/>
      <c r="D285" s="278"/>
      <c r="E285" s="278"/>
      <c r="F285" s="278"/>
      <c r="G285" s="278"/>
      <c r="H285" s="278"/>
      <c r="I285" s="278"/>
      <c r="J285" s="278"/>
      <c r="K285" s="278"/>
      <c r="L285" s="278"/>
      <c r="M285" s="278"/>
      <c r="N285" s="278"/>
      <c r="O285" s="278"/>
      <c r="P285" s="278"/>
      <c r="Q285" s="278"/>
      <c r="R285" s="278"/>
      <c r="S285" s="279"/>
      <c r="T285" s="278"/>
      <c r="U285" s="279"/>
      <c r="V285" s="278"/>
      <c r="W285" s="278"/>
    </row>
    <row r="286" spans="1:23" ht="15.75" customHeight="1">
      <c r="A286" s="280"/>
      <c r="B286" s="278"/>
      <c r="C286" s="278"/>
      <c r="D286" s="278"/>
      <c r="E286" s="278"/>
      <c r="F286" s="278"/>
      <c r="G286" s="278"/>
      <c r="H286" s="278"/>
      <c r="I286" s="278"/>
      <c r="J286" s="278"/>
      <c r="K286" s="278"/>
      <c r="L286" s="278"/>
      <c r="M286" s="278"/>
      <c r="N286" s="278"/>
      <c r="O286" s="278"/>
      <c r="P286" s="278"/>
      <c r="Q286" s="278"/>
      <c r="R286" s="278"/>
      <c r="S286" s="279"/>
      <c r="T286" s="278"/>
      <c r="U286" s="279"/>
      <c r="V286" s="278"/>
      <c r="W286" s="278"/>
    </row>
    <row r="287" spans="1:23" ht="15.75" customHeight="1">
      <c r="A287" s="280"/>
      <c r="B287" s="278"/>
      <c r="C287" s="278"/>
      <c r="D287" s="278"/>
      <c r="E287" s="278"/>
      <c r="F287" s="278"/>
      <c r="G287" s="278"/>
      <c r="H287" s="278"/>
      <c r="I287" s="278"/>
      <c r="J287" s="278"/>
      <c r="K287" s="278"/>
      <c r="L287" s="278"/>
      <c r="M287" s="278"/>
      <c r="N287" s="278"/>
      <c r="O287" s="278"/>
      <c r="P287" s="278"/>
      <c r="Q287" s="278"/>
      <c r="R287" s="278"/>
      <c r="S287" s="279"/>
      <c r="T287" s="278"/>
      <c r="U287" s="279"/>
      <c r="V287" s="278"/>
      <c r="W287" s="278"/>
    </row>
    <row r="288" spans="1:23" ht="15.75" customHeight="1">
      <c r="A288" s="280"/>
      <c r="B288" s="278"/>
      <c r="C288" s="278"/>
      <c r="D288" s="278"/>
      <c r="E288" s="278"/>
      <c r="F288" s="278"/>
      <c r="G288" s="278"/>
      <c r="H288" s="278"/>
      <c r="I288" s="278"/>
      <c r="J288" s="278"/>
      <c r="K288" s="278"/>
      <c r="L288" s="278"/>
      <c r="M288" s="278"/>
      <c r="N288" s="278"/>
      <c r="O288" s="278"/>
      <c r="P288" s="278"/>
      <c r="Q288" s="278"/>
      <c r="R288" s="278"/>
      <c r="S288" s="279"/>
      <c r="T288" s="278"/>
      <c r="U288" s="279"/>
      <c r="V288" s="278"/>
      <c r="W288" s="278"/>
    </row>
    <row r="289" spans="1:23" ht="15.75" customHeight="1">
      <c r="A289" s="280"/>
      <c r="B289" s="278"/>
      <c r="C289" s="278"/>
      <c r="D289" s="278"/>
      <c r="E289" s="278"/>
      <c r="F289" s="278"/>
      <c r="G289" s="278"/>
      <c r="H289" s="278"/>
      <c r="I289" s="278"/>
      <c r="J289" s="278"/>
      <c r="K289" s="278"/>
      <c r="L289" s="278"/>
      <c r="M289" s="278"/>
      <c r="N289" s="278"/>
      <c r="O289" s="278"/>
      <c r="P289" s="278"/>
      <c r="Q289" s="278"/>
      <c r="R289" s="278"/>
      <c r="S289" s="279"/>
      <c r="T289" s="278"/>
      <c r="U289" s="279"/>
      <c r="V289" s="278"/>
      <c r="W289" s="278"/>
    </row>
    <row r="290" spans="1:23" ht="15.75" customHeight="1">
      <c r="A290" s="280"/>
      <c r="B290" s="278"/>
      <c r="C290" s="278"/>
      <c r="D290" s="278"/>
      <c r="E290" s="278"/>
      <c r="F290" s="278"/>
      <c r="G290" s="278"/>
      <c r="H290" s="278"/>
      <c r="I290" s="278"/>
      <c r="J290" s="278"/>
      <c r="K290" s="278"/>
      <c r="L290" s="278"/>
      <c r="M290" s="278"/>
      <c r="N290" s="278"/>
      <c r="O290" s="278"/>
      <c r="P290" s="278"/>
      <c r="Q290" s="278"/>
      <c r="R290" s="278"/>
      <c r="S290" s="279"/>
      <c r="T290" s="278"/>
      <c r="U290" s="279"/>
      <c r="V290" s="278"/>
      <c r="W290" s="278"/>
    </row>
    <row r="291" spans="1:23" ht="15.75" customHeight="1">
      <c r="A291" s="280"/>
      <c r="B291" s="278"/>
      <c r="C291" s="278"/>
      <c r="D291" s="278"/>
      <c r="E291" s="278"/>
      <c r="F291" s="278"/>
      <c r="G291" s="278"/>
      <c r="H291" s="278"/>
      <c r="I291" s="278"/>
      <c r="J291" s="278"/>
      <c r="K291" s="278"/>
      <c r="L291" s="278"/>
      <c r="M291" s="278"/>
      <c r="N291" s="278"/>
      <c r="O291" s="278"/>
      <c r="P291" s="278"/>
      <c r="Q291" s="278"/>
      <c r="R291" s="278"/>
      <c r="S291" s="279"/>
      <c r="T291" s="278"/>
      <c r="U291" s="279"/>
      <c r="V291" s="278"/>
      <c r="W291" s="278"/>
    </row>
    <row r="292" spans="1:23" ht="15.75" customHeight="1">
      <c r="A292" s="280"/>
      <c r="B292" s="278"/>
      <c r="C292" s="278"/>
      <c r="D292" s="278"/>
      <c r="E292" s="278"/>
      <c r="F292" s="278"/>
      <c r="G292" s="278"/>
      <c r="H292" s="278"/>
      <c r="I292" s="278"/>
      <c r="J292" s="278"/>
      <c r="K292" s="278"/>
      <c r="L292" s="278"/>
      <c r="M292" s="278"/>
      <c r="N292" s="278"/>
      <c r="O292" s="278"/>
      <c r="P292" s="278"/>
      <c r="Q292" s="278"/>
      <c r="R292" s="278"/>
      <c r="S292" s="279"/>
      <c r="T292" s="278"/>
      <c r="U292" s="279"/>
      <c r="V292" s="278"/>
      <c r="W292" s="278"/>
    </row>
    <row r="293" spans="1:23" ht="15.75" customHeight="1">
      <c r="A293" s="280"/>
      <c r="B293" s="278"/>
      <c r="C293" s="278"/>
      <c r="D293" s="278"/>
      <c r="E293" s="278"/>
      <c r="F293" s="278"/>
      <c r="G293" s="278"/>
      <c r="H293" s="278"/>
      <c r="I293" s="278"/>
      <c r="J293" s="278"/>
      <c r="K293" s="278"/>
      <c r="L293" s="278"/>
      <c r="M293" s="278"/>
      <c r="N293" s="278"/>
      <c r="O293" s="278"/>
      <c r="P293" s="278"/>
      <c r="Q293" s="278"/>
      <c r="R293" s="278"/>
      <c r="S293" s="279"/>
      <c r="T293" s="278"/>
      <c r="U293" s="279"/>
      <c r="V293" s="278"/>
      <c r="W293" s="278"/>
    </row>
    <row r="294" spans="1:23" ht="15.75" customHeight="1">
      <c r="A294" s="280"/>
      <c r="B294" s="278"/>
      <c r="C294" s="278"/>
      <c r="D294" s="278"/>
      <c r="E294" s="278"/>
      <c r="F294" s="278"/>
      <c r="G294" s="278"/>
      <c r="H294" s="278"/>
      <c r="I294" s="278"/>
      <c r="J294" s="278"/>
      <c r="K294" s="278"/>
      <c r="L294" s="278"/>
      <c r="M294" s="278"/>
      <c r="N294" s="278"/>
      <c r="O294" s="278"/>
      <c r="P294" s="278"/>
      <c r="Q294" s="278"/>
      <c r="R294" s="278"/>
      <c r="S294" s="279"/>
      <c r="T294" s="278"/>
      <c r="U294" s="279"/>
      <c r="V294" s="278"/>
      <c r="W294" s="278"/>
    </row>
    <row r="295" spans="1:23" ht="15.75" customHeight="1">
      <c r="A295" s="280"/>
      <c r="B295" s="278"/>
      <c r="C295" s="278"/>
      <c r="D295" s="278"/>
      <c r="E295" s="278"/>
      <c r="F295" s="278"/>
      <c r="G295" s="278"/>
      <c r="H295" s="278"/>
      <c r="I295" s="278"/>
      <c r="J295" s="278"/>
      <c r="K295" s="278"/>
      <c r="L295" s="278"/>
      <c r="M295" s="278"/>
      <c r="N295" s="278"/>
      <c r="O295" s="278"/>
      <c r="P295" s="278"/>
      <c r="Q295" s="278"/>
      <c r="R295" s="278"/>
      <c r="S295" s="279"/>
      <c r="T295" s="278"/>
      <c r="U295" s="279"/>
      <c r="V295" s="278"/>
      <c r="W295" s="278"/>
    </row>
    <row r="296" spans="1:23" ht="15.75" customHeight="1">
      <c r="A296" s="280"/>
      <c r="B296" s="278"/>
      <c r="C296" s="278"/>
      <c r="D296" s="278"/>
      <c r="E296" s="278"/>
      <c r="F296" s="278"/>
      <c r="G296" s="278"/>
      <c r="H296" s="278"/>
      <c r="I296" s="278"/>
      <c r="J296" s="278"/>
      <c r="K296" s="278"/>
      <c r="L296" s="278"/>
      <c r="M296" s="278"/>
      <c r="N296" s="278"/>
      <c r="O296" s="278"/>
      <c r="P296" s="278"/>
      <c r="Q296" s="278"/>
      <c r="R296" s="278"/>
      <c r="S296" s="279"/>
      <c r="T296" s="278"/>
      <c r="U296" s="279"/>
      <c r="V296" s="278"/>
      <c r="W296" s="278"/>
    </row>
    <row r="297" spans="1:23" ht="15.75" customHeight="1">
      <c r="A297" s="280"/>
      <c r="B297" s="278"/>
      <c r="C297" s="278"/>
      <c r="D297" s="278"/>
      <c r="E297" s="278"/>
      <c r="F297" s="278"/>
      <c r="G297" s="278"/>
      <c r="H297" s="278"/>
      <c r="I297" s="278"/>
      <c r="J297" s="278"/>
      <c r="K297" s="278"/>
      <c r="L297" s="278"/>
      <c r="M297" s="278"/>
      <c r="N297" s="278"/>
      <c r="O297" s="278"/>
      <c r="P297" s="278"/>
      <c r="Q297" s="278"/>
      <c r="R297" s="278"/>
      <c r="S297" s="279"/>
      <c r="T297" s="278"/>
      <c r="U297" s="279"/>
      <c r="V297" s="278"/>
      <c r="W297" s="278"/>
    </row>
    <row r="298" spans="1:23" ht="15.75" customHeight="1">
      <c r="A298" s="280"/>
      <c r="B298" s="278"/>
      <c r="C298" s="278"/>
      <c r="D298" s="278"/>
      <c r="E298" s="278"/>
      <c r="F298" s="278"/>
      <c r="G298" s="278"/>
      <c r="H298" s="278"/>
      <c r="I298" s="278"/>
      <c r="J298" s="278"/>
      <c r="K298" s="278"/>
      <c r="L298" s="278"/>
      <c r="M298" s="278"/>
      <c r="N298" s="278"/>
      <c r="O298" s="278"/>
      <c r="P298" s="278"/>
      <c r="Q298" s="278"/>
      <c r="R298" s="278"/>
      <c r="S298" s="279"/>
      <c r="T298" s="278"/>
      <c r="U298" s="279"/>
      <c r="V298" s="278"/>
      <c r="W298" s="278"/>
    </row>
    <row r="299" spans="1:23" ht="15.75" customHeight="1">
      <c r="A299" s="280"/>
      <c r="B299" s="278"/>
      <c r="C299" s="278"/>
      <c r="D299" s="278"/>
      <c r="E299" s="278"/>
      <c r="F299" s="278"/>
      <c r="G299" s="278"/>
      <c r="H299" s="278"/>
      <c r="I299" s="278"/>
      <c r="J299" s="278"/>
      <c r="K299" s="278"/>
      <c r="L299" s="278"/>
      <c r="M299" s="278"/>
      <c r="N299" s="278"/>
      <c r="O299" s="278"/>
      <c r="P299" s="278"/>
      <c r="Q299" s="278"/>
      <c r="R299" s="278"/>
      <c r="S299" s="279"/>
      <c r="T299" s="278"/>
      <c r="U299" s="279"/>
      <c r="V299" s="278"/>
      <c r="W299" s="278"/>
    </row>
    <row r="300" spans="1:23" ht="15.75" customHeight="1">
      <c r="A300" s="280"/>
      <c r="B300" s="278"/>
      <c r="C300" s="278"/>
      <c r="D300" s="278"/>
      <c r="E300" s="278"/>
      <c r="F300" s="278"/>
      <c r="G300" s="278"/>
      <c r="H300" s="278"/>
      <c r="I300" s="278"/>
      <c r="J300" s="278"/>
      <c r="K300" s="278"/>
      <c r="L300" s="278"/>
      <c r="M300" s="278"/>
      <c r="N300" s="278"/>
      <c r="O300" s="278"/>
      <c r="P300" s="278"/>
      <c r="Q300" s="278"/>
      <c r="R300" s="278"/>
      <c r="S300" s="279"/>
      <c r="T300" s="278"/>
      <c r="U300" s="279"/>
      <c r="V300" s="278"/>
      <c r="W300" s="278"/>
    </row>
    <row r="301" spans="1:23" ht="15.75" customHeight="1">
      <c r="A301" s="280"/>
      <c r="B301" s="278"/>
      <c r="C301" s="278"/>
      <c r="D301" s="278"/>
      <c r="E301" s="278"/>
      <c r="F301" s="278"/>
      <c r="G301" s="278"/>
      <c r="H301" s="278"/>
      <c r="I301" s="278"/>
      <c r="J301" s="278"/>
      <c r="K301" s="278"/>
      <c r="L301" s="278"/>
      <c r="M301" s="278"/>
      <c r="N301" s="278"/>
      <c r="O301" s="278"/>
      <c r="P301" s="278"/>
      <c r="Q301" s="278"/>
      <c r="R301" s="278"/>
      <c r="S301" s="279"/>
      <c r="T301" s="278"/>
      <c r="U301" s="279"/>
      <c r="V301" s="278"/>
      <c r="W301" s="278"/>
    </row>
    <row r="302" spans="1:23" ht="15.75" customHeight="1">
      <c r="A302" s="280"/>
      <c r="B302" s="278"/>
      <c r="C302" s="278"/>
      <c r="D302" s="278"/>
      <c r="E302" s="278"/>
      <c r="F302" s="278"/>
      <c r="G302" s="278"/>
      <c r="H302" s="278"/>
      <c r="I302" s="278"/>
      <c r="J302" s="278"/>
      <c r="K302" s="278"/>
      <c r="L302" s="278"/>
      <c r="M302" s="278"/>
      <c r="N302" s="278"/>
      <c r="O302" s="278"/>
      <c r="P302" s="278"/>
      <c r="Q302" s="278"/>
      <c r="R302" s="278"/>
      <c r="S302" s="279"/>
      <c r="T302" s="278"/>
      <c r="U302" s="279"/>
      <c r="V302" s="278"/>
      <c r="W302" s="278"/>
    </row>
    <row r="303" spans="1:23" ht="15.75" customHeight="1">
      <c r="A303" s="280"/>
      <c r="B303" s="278"/>
      <c r="C303" s="278"/>
      <c r="D303" s="278"/>
      <c r="E303" s="278"/>
      <c r="F303" s="278"/>
      <c r="G303" s="278"/>
      <c r="H303" s="278"/>
      <c r="I303" s="278"/>
      <c r="J303" s="278"/>
      <c r="K303" s="278"/>
      <c r="L303" s="278"/>
      <c r="M303" s="278"/>
      <c r="N303" s="278"/>
      <c r="O303" s="278"/>
      <c r="P303" s="278"/>
      <c r="Q303" s="278"/>
      <c r="R303" s="278"/>
      <c r="S303" s="279"/>
      <c r="T303" s="278"/>
      <c r="U303" s="279"/>
      <c r="V303" s="278"/>
      <c r="W303" s="278"/>
    </row>
    <row r="304" spans="1:23" ht="15.75" customHeight="1">
      <c r="A304" s="280"/>
      <c r="B304" s="278"/>
      <c r="C304" s="278"/>
      <c r="D304" s="278"/>
      <c r="E304" s="278"/>
      <c r="F304" s="278"/>
      <c r="G304" s="278"/>
      <c r="H304" s="278"/>
      <c r="I304" s="278"/>
      <c r="J304" s="278"/>
      <c r="K304" s="278"/>
      <c r="L304" s="278"/>
      <c r="M304" s="278"/>
      <c r="N304" s="278"/>
      <c r="O304" s="278"/>
      <c r="P304" s="278"/>
      <c r="Q304" s="278"/>
      <c r="R304" s="278"/>
      <c r="S304" s="279"/>
      <c r="T304" s="278"/>
      <c r="U304" s="279"/>
      <c r="V304" s="278"/>
      <c r="W304" s="278"/>
    </row>
    <row r="305" spans="1:23" ht="15.75" customHeight="1">
      <c r="A305" s="280"/>
      <c r="B305" s="278"/>
      <c r="C305" s="278"/>
      <c r="D305" s="278"/>
      <c r="E305" s="278"/>
      <c r="F305" s="278"/>
      <c r="G305" s="278"/>
      <c r="H305" s="278"/>
      <c r="I305" s="278"/>
      <c r="J305" s="278"/>
      <c r="K305" s="278"/>
      <c r="L305" s="278"/>
      <c r="M305" s="278"/>
      <c r="N305" s="278"/>
      <c r="O305" s="278"/>
      <c r="P305" s="278"/>
      <c r="Q305" s="278"/>
      <c r="R305" s="278"/>
      <c r="S305" s="279"/>
      <c r="T305" s="278"/>
      <c r="U305" s="279"/>
      <c r="V305" s="278"/>
      <c r="W305" s="278"/>
    </row>
    <row r="306" spans="1:23" ht="15.75" customHeight="1">
      <c r="A306" s="280"/>
      <c r="B306" s="278"/>
      <c r="C306" s="278"/>
      <c r="D306" s="278"/>
      <c r="E306" s="278"/>
      <c r="F306" s="278"/>
      <c r="G306" s="278"/>
      <c r="H306" s="278"/>
      <c r="I306" s="278"/>
      <c r="J306" s="278"/>
      <c r="K306" s="278"/>
      <c r="L306" s="278"/>
      <c r="M306" s="278"/>
      <c r="N306" s="278"/>
      <c r="O306" s="278"/>
      <c r="P306" s="278"/>
      <c r="Q306" s="278"/>
      <c r="R306" s="278"/>
      <c r="S306" s="279"/>
      <c r="T306" s="278"/>
      <c r="U306" s="279"/>
      <c r="V306" s="278"/>
      <c r="W306" s="278"/>
    </row>
    <row r="307" spans="1:23" ht="15.75" customHeight="1">
      <c r="A307" s="280"/>
      <c r="B307" s="278"/>
      <c r="C307" s="278"/>
      <c r="D307" s="278"/>
      <c r="E307" s="278"/>
      <c r="F307" s="278"/>
      <c r="G307" s="278"/>
      <c r="H307" s="278"/>
      <c r="I307" s="278"/>
      <c r="J307" s="278"/>
      <c r="K307" s="278"/>
      <c r="L307" s="278"/>
      <c r="M307" s="278"/>
      <c r="N307" s="278"/>
      <c r="O307" s="278"/>
      <c r="P307" s="278"/>
      <c r="Q307" s="278"/>
      <c r="R307" s="278"/>
      <c r="S307" s="279"/>
      <c r="T307" s="278"/>
      <c r="U307" s="279"/>
      <c r="V307" s="278"/>
      <c r="W307" s="278"/>
    </row>
    <row r="308" spans="1:23" ht="15.75" customHeight="1">
      <c r="A308" s="280"/>
      <c r="B308" s="278"/>
      <c r="C308" s="278"/>
      <c r="D308" s="278"/>
      <c r="E308" s="278"/>
      <c r="F308" s="278"/>
      <c r="G308" s="278"/>
      <c r="H308" s="278"/>
      <c r="I308" s="278"/>
      <c r="J308" s="278"/>
      <c r="K308" s="278"/>
      <c r="L308" s="278"/>
      <c r="M308" s="278"/>
      <c r="N308" s="278"/>
      <c r="O308" s="278"/>
      <c r="P308" s="278"/>
      <c r="Q308" s="278"/>
      <c r="R308" s="278"/>
      <c r="S308" s="279"/>
      <c r="T308" s="278"/>
      <c r="U308" s="279"/>
      <c r="V308" s="278"/>
      <c r="W308" s="278"/>
    </row>
    <row r="309" spans="1:23" ht="15.75" customHeight="1">
      <c r="A309" s="280"/>
      <c r="B309" s="278"/>
      <c r="C309" s="278"/>
      <c r="D309" s="278"/>
      <c r="E309" s="278"/>
      <c r="F309" s="278"/>
      <c r="G309" s="278"/>
      <c r="H309" s="278"/>
      <c r="I309" s="278"/>
      <c r="J309" s="278"/>
      <c r="K309" s="278"/>
      <c r="L309" s="278"/>
      <c r="M309" s="278"/>
      <c r="N309" s="278"/>
      <c r="O309" s="278"/>
      <c r="P309" s="278"/>
      <c r="Q309" s="278"/>
      <c r="R309" s="278"/>
      <c r="S309" s="279"/>
      <c r="T309" s="278"/>
      <c r="U309" s="279"/>
      <c r="V309" s="278"/>
      <c r="W309" s="278"/>
    </row>
    <row r="310" spans="1:23" ht="15.75" customHeight="1">
      <c r="A310" s="280"/>
      <c r="B310" s="278"/>
      <c r="C310" s="278"/>
      <c r="D310" s="278"/>
      <c r="E310" s="278"/>
      <c r="F310" s="278"/>
      <c r="G310" s="278"/>
      <c r="H310" s="278"/>
      <c r="I310" s="278"/>
      <c r="J310" s="278"/>
      <c r="K310" s="278"/>
      <c r="L310" s="278"/>
      <c r="M310" s="278"/>
      <c r="N310" s="278"/>
      <c r="O310" s="278"/>
      <c r="P310" s="278"/>
      <c r="Q310" s="278"/>
      <c r="R310" s="278"/>
      <c r="S310" s="279"/>
      <c r="T310" s="278"/>
      <c r="U310" s="279"/>
      <c r="V310" s="278"/>
      <c r="W310" s="278"/>
    </row>
    <row r="311" spans="1:23" ht="15.75" customHeight="1">
      <c r="A311" s="280"/>
      <c r="B311" s="278"/>
      <c r="C311" s="278"/>
      <c r="D311" s="278"/>
      <c r="E311" s="278"/>
      <c r="F311" s="278"/>
      <c r="G311" s="278"/>
      <c r="H311" s="278"/>
      <c r="I311" s="278"/>
      <c r="J311" s="278"/>
      <c r="K311" s="278"/>
      <c r="L311" s="278"/>
      <c r="M311" s="278"/>
      <c r="N311" s="278"/>
      <c r="O311" s="278"/>
      <c r="P311" s="278"/>
      <c r="Q311" s="278"/>
      <c r="R311" s="278"/>
      <c r="S311" s="279"/>
      <c r="T311" s="278"/>
      <c r="U311" s="279"/>
      <c r="V311" s="278"/>
      <c r="W311" s="278"/>
    </row>
    <row r="312" spans="1:23" ht="15.75" customHeight="1">
      <c r="A312" s="280"/>
      <c r="B312" s="278"/>
      <c r="C312" s="278"/>
      <c r="D312" s="278"/>
      <c r="E312" s="278"/>
      <c r="F312" s="278"/>
      <c r="G312" s="278"/>
      <c r="H312" s="278"/>
      <c r="I312" s="278"/>
      <c r="J312" s="278"/>
      <c r="K312" s="278"/>
      <c r="L312" s="278"/>
      <c r="M312" s="278"/>
      <c r="N312" s="278"/>
      <c r="O312" s="278"/>
      <c r="P312" s="278"/>
      <c r="Q312" s="278"/>
      <c r="R312" s="278"/>
      <c r="S312" s="279"/>
      <c r="T312" s="278"/>
      <c r="U312" s="279"/>
      <c r="V312" s="278"/>
      <c r="W312" s="278"/>
    </row>
    <row r="313" spans="1:23" ht="15.75" customHeight="1">
      <c r="A313" s="280"/>
      <c r="B313" s="278"/>
      <c r="C313" s="278"/>
      <c r="D313" s="278"/>
      <c r="E313" s="278"/>
      <c r="F313" s="278"/>
      <c r="G313" s="278"/>
      <c r="H313" s="278"/>
      <c r="I313" s="278"/>
      <c r="J313" s="278"/>
      <c r="K313" s="278"/>
      <c r="L313" s="278"/>
      <c r="M313" s="278"/>
      <c r="N313" s="278"/>
      <c r="O313" s="278"/>
      <c r="P313" s="278"/>
      <c r="Q313" s="278"/>
      <c r="R313" s="278"/>
      <c r="S313" s="279"/>
      <c r="T313" s="278"/>
      <c r="U313" s="279"/>
      <c r="V313" s="278"/>
      <c r="W313" s="278"/>
    </row>
    <row r="314" spans="1:23" ht="15.75" customHeight="1">
      <c r="A314" s="280"/>
      <c r="B314" s="278"/>
      <c r="C314" s="278"/>
      <c r="D314" s="278"/>
      <c r="E314" s="278"/>
      <c r="F314" s="278"/>
      <c r="G314" s="278"/>
      <c r="H314" s="278"/>
      <c r="I314" s="278"/>
      <c r="J314" s="278"/>
      <c r="K314" s="278"/>
      <c r="L314" s="278"/>
      <c r="M314" s="278"/>
      <c r="N314" s="278"/>
      <c r="O314" s="278"/>
      <c r="P314" s="278"/>
      <c r="Q314" s="278"/>
      <c r="R314" s="278"/>
      <c r="S314" s="279"/>
      <c r="T314" s="278"/>
      <c r="U314" s="279"/>
      <c r="V314" s="278"/>
      <c r="W314" s="278"/>
    </row>
    <row r="315" spans="1:23" ht="15.75" customHeight="1">
      <c r="A315" s="280"/>
      <c r="B315" s="278"/>
      <c r="C315" s="278"/>
      <c r="D315" s="278"/>
      <c r="E315" s="278"/>
      <c r="F315" s="278"/>
      <c r="G315" s="278"/>
      <c r="H315" s="278"/>
      <c r="I315" s="278"/>
      <c r="J315" s="278"/>
      <c r="K315" s="278"/>
      <c r="L315" s="278"/>
      <c r="M315" s="278"/>
      <c r="N315" s="278"/>
      <c r="O315" s="278"/>
      <c r="P315" s="278"/>
      <c r="Q315" s="278"/>
      <c r="R315" s="278"/>
      <c r="S315" s="279"/>
      <c r="T315" s="278"/>
      <c r="U315" s="279"/>
      <c r="V315" s="278"/>
      <c r="W315" s="278"/>
    </row>
    <row r="316" spans="1:23" ht="15.75" customHeight="1">
      <c r="A316" s="280"/>
      <c r="B316" s="278"/>
      <c r="C316" s="278"/>
      <c r="D316" s="278"/>
      <c r="E316" s="278"/>
      <c r="F316" s="278"/>
      <c r="G316" s="278"/>
      <c r="H316" s="278"/>
      <c r="I316" s="278"/>
      <c r="J316" s="278"/>
      <c r="K316" s="278"/>
      <c r="L316" s="278"/>
      <c r="M316" s="278"/>
      <c r="N316" s="278"/>
      <c r="O316" s="278"/>
      <c r="P316" s="278"/>
      <c r="Q316" s="278"/>
      <c r="R316" s="278"/>
      <c r="S316" s="279"/>
      <c r="T316" s="278"/>
      <c r="U316" s="279"/>
      <c r="V316" s="278"/>
      <c r="W316" s="278"/>
    </row>
    <row r="317" spans="1:23" ht="15.75" customHeight="1">
      <c r="A317" s="280"/>
      <c r="B317" s="278"/>
      <c r="C317" s="278"/>
      <c r="D317" s="278"/>
      <c r="E317" s="278"/>
      <c r="F317" s="278"/>
      <c r="G317" s="278"/>
      <c r="H317" s="278"/>
      <c r="I317" s="278"/>
      <c r="J317" s="278"/>
      <c r="K317" s="278"/>
      <c r="L317" s="278"/>
      <c r="M317" s="278"/>
      <c r="N317" s="278"/>
      <c r="O317" s="278"/>
      <c r="P317" s="278"/>
      <c r="Q317" s="278"/>
      <c r="R317" s="278"/>
      <c r="S317" s="279"/>
      <c r="T317" s="278"/>
      <c r="U317" s="279"/>
      <c r="V317" s="278"/>
      <c r="W317" s="278"/>
    </row>
    <row r="318" spans="1:23" ht="15.75" customHeight="1">
      <c r="A318" s="280"/>
      <c r="B318" s="278"/>
      <c r="C318" s="278"/>
      <c r="D318" s="278"/>
      <c r="E318" s="278"/>
      <c r="F318" s="278"/>
      <c r="G318" s="278"/>
      <c r="H318" s="278"/>
      <c r="I318" s="278"/>
      <c r="J318" s="278"/>
      <c r="K318" s="278"/>
      <c r="L318" s="278"/>
      <c r="M318" s="278"/>
      <c r="N318" s="278"/>
      <c r="O318" s="278"/>
      <c r="P318" s="278"/>
      <c r="Q318" s="278"/>
      <c r="R318" s="278"/>
      <c r="S318" s="279"/>
      <c r="T318" s="278"/>
      <c r="U318" s="279"/>
      <c r="V318" s="278"/>
      <c r="W318" s="278"/>
    </row>
    <row r="319" spans="1:23" ht="15.75" customHeight="1">
      <c r="A319" s="280"/>
      <c r="B319" s="278"/>
      <c r="C319" s="278"/>
      <c r="D319" s="278"/>
      <c r="E319" s="278"/>
      <c r="F319" s="278"/>
      <c r="G319" s="278"/>
      <c r="H319" s="278"/>
      <c r="I319" s="278"/>
      <c r="J319" s="278"/>
      <c r="K319" s="278"/>
      <c r="L319" s="278"/>
      <c r="M319" s="278"/>
      <c r="N319" s="278"/>
      <c r="O319" s="278"/>
      <c r="P319" s="278"/>
      <c r="Q319" s="278"/>
      <c r="R319" s="278"/>
      <c r="S319" s="279"/>
      <c r="T319" s="278"/>
      <c r="U319" s="279"/>
      <c r="V319" s="278"/>
      <c r="W319" s="278"/>
    </row>
    <row r="320" spans="1:23" ht="15.75" customHeight="1">
      <c r="A320" s="280"/>
      <c r="B320" s="278"/>
      <c r="C320" s="278"/>
      <c r="D320" s="278"/>
      <c r="E320" s="278"/>
      <c r="F320" s="278"/>
      <c r="G320" s="278"/>
      <c r="H320" s="278"/>
      <c r="I320" s="278"/>
      <c r="J320" s="278"/>
      <c r="K320" s="278"/>
      <c r="L320" s="278"/>
      <c r="M320" s="278"/>
      <c r="N320" s="278"/>
      <c r="O320" s="278"/>
      <c r="P320" s="278"/>
      <c r="Q320" s="278"/>
      <c r="R320" s="278"/>
      <c r="S320" s="279"/>
      <c r="T320" s="278"/>
      <c r="U320" s="279"/>
      <c r="V320" s="278"/>
      <c r="W320" s="278"/>
    </row>
    <row r="321" spans="1:23" ht="15.75" customHeight="1">
      <c r="A321" s="280"/>
      <c r="B321" s="278"/>
      <c r="C321" s="278"/>
      <c r="D321" s="278"/>
      <c r="E321" s="278"/>
      <c r="F321" s="278"/>
      <c r="G321" s="278"/>
      <c r="H321" s="278"/>
      <c r="I321" s="278"/>
      <c r="J321" s="278"/>
      <c r="K321" s="278"/>
      <c r="L321" s="278"/>
      <c r="M321" s="278"/>
      <c r="N321" s="278"/>
      <c r="O321" s="278"/>
      <c r="P321" s="278"/>
      <c r="Q321" s="278"/>
      <c r="R321" s="278"/>
      <c r="S321" s="279"/>
      <c r="T321" s="278"/>
      <c r="U321" s="279"/>
      <c r="V321" s="278"/>
      <c r="W321" s="278"/>
    </row>
    <row r="322" spans="1:23" ht="15.75" customHeight="1">
      <c r="A322" s="280"/>
      <c r="B322" s="278"/>
      <c r="C322" s="278"/>
      <c r="D322" s="278"/>
      <c r="E322" s="278"/>
      <c r="F322" s="278"/>
      <c r="G322" s="278"/>
      <c r="H322" s="278"/>
      <c r="I322" s="278"/>
      <c r="J322" s="278"/>
      <c r="K322" s="278"/>
      <c r="L322" s="278"/>
      <c r="M322" s="278"/>
      <c r="N322" s="278"/>
      <c r="O322" s="278"/>
      <c r="P322" s="278"/>
      <c r="Q322" s="278"/>
      <c r="R322" s="278"/>
      <c r="S322" s="279"/>
      <c r="T322" s="278"/>
      <c r="U322" s="279"/>
      <c r="V322" s="278"/>
      <c r="W322" s="278"/>
    </row>
    <row r="323" spans="1:23" ht="15.75" customHeight="1">
      <c r="A323" s="280"/>
      <c r="B323" s="278"/>
      <c r="C323" s="278"/>
      <c r="D323" s="278"/>
      <c r="E323" s="278"/>
      <c r="F323" s="278"/>
      <c r="G323" s="278"/>
      <c r="H323" s="278"/>
      <c r="I323" s="278"/>
      <c r="J323" s="278"/>
      <c r="K323" s="278"/>
      <c r="L323" s="278"/>
      <c r="M323" s="278"/>
      <c r="N323" s="278"/>
      <c r="O323" s="278"/>
      <c r="P323" s="278"/>
      <c r="Q323" s="278"/>
      <c r="R323" s="278"/>
      <c r="S323" s="279"/>
      <c r="T323" s="278"/>
      <c r="U323" s="279"/>
      <c r="V323" s="278"/>
      <c r="W323" s="278"/>
    </row>
    <row r="324" spans="1:23" ht="15.75" customHeight="1">
      <c r="A324" s="280"/>
      <c r="B324" s="278"/>
      <c r="C324" s="278"/>
      <c r="D324" s="278"/>
      <c r="E324" s="278"/>
      <c r="F324" s="278"/>
      <c r="G324" s="278"/>
      <c r="H324" s="278"/>
      <c r="I324" s="278"/>
      <c r="J324" s="278"/>
      <c r="K324" s="278"/>
      <c r="L324" s="278"/>
      <c r="M324" s="278"/>
      <c r="N324" s="278"/>
      <c r="O324" s="278"/>
      <c r="P324" s="278"/>
      <c r="Q324" s="278"/>
      <c r="R324" s="278"/>
      <c r="S324" s="279"/>
      <c r="T324" s="278"/>
      <c r="U324" s="279"/>
      <c r="V324" s="278"/>
      <c r="W324" s="278"/>
    </row>
    <row r="325" spans="1:23" ht="15.75" customHeight="1">
      <c r="A325" s="280"/>
      <c r="B325" s="278"/>
      <c r="C325" s="278"/>
      <c r="D325" s="278"/>
      <c r="E325" s="278"/>
      <c r="F325" s="278"/>
      <c r="G325" s="278"/>
      <c r="H325" s="278"/>
      <c r="I325" s="278"/>
      <c r="J325" s="278"/>
      <c r="K325" s="278"/>
      <c r="L325" s="278"/>
      <c r="M325" s="278"/>
      <c r="N325" s="278"/>
      <c r="O325" s="278"/>
      <c r="P325" s="278"/>
      <c r="Q325" s="278"/>
      <c r="R325" s="278"/>
      <c r="S325" s="279"/>
      <c r="T325" s="278"/>
      <c r="U325" s="279"/>
      <c r="V325" s="278"/>
      <c r="W325" s="278"/>
    </row>
    <row r="326" spans="1:23" ht="15.75" customHeight="1">
      <c r="A326" s="280"/>
      <c r="B326" s="278"/>
      <c r="C326" s="278"/>
      <c r="D326" s="278"/>
      <c r="E326" s="278"/>
      <c r="F326" s="278"/>
      <c r="G326" s="278"/>
      <c r="H326" s="278"/>
      <c r="I326" s="278"/>
      <c r="J326" s="278"/>
      <c r="K326" s="278"/>
      <c r="L326" s="278"/>
      <c r="M326" s="278"/>
      <c r="N326" s="278"/>
      <c r="O326" s="278"/>
      <c r="P326" s="278"/>
      <c r="Q326" s="278"/>
      <c r="R326" s="278"/>
      <c r="S326" s="279"/>
      <c r="T326" s="278"/>
      <c r="U326" s="279"/>
      <c r="V326" s="278"/>
      <c r="W326" s="278"/>
    </row>
    <row r="327" spans="1:23" ht="15.75" customHeight="1">
      <c r="A327" s="280"/>
      <c r="B327" s="278"/>
      <c r="C327" s="278"/>
      <c r="D327" s="278"/>
      <c r="E327" s="278"/>
      <c r="F327" s="278"/>
      <c r="G327" s="278"/>
      <c r="H327" s="278"/>
      <c r="I327" s="278"/>
      <c r="J327" s="278"/>
      <c r="K327" s="278"/>
      <c r="L327" s="278"/>
      <c r="M327" s="278"/>
      <c r="N327" s="278"/>
      <c r="O327" s="278"/>
      <c r="P327" s="278"/>
      <c r="Q327" s="278"/>
      <c r="R327" s="278"/>
      <c r="S327" s="279"/>
      <c r="T327" s="278"/>
      <c r="U327" s="279"/>
      <c r="V327" s="278"/>
      <c r="W327" s="278"/>
    </row>
    <row r="328" spans="1:23" ht="15.75" customHeight="1">
      <c r="A328" s="280"/>
      <c r="B328" s="278"/>
      <c r="C328" s="278"/>
      <c r="D328" s="278"/>
      <c r="E328" s="278"/>
      <c r="F328" s="278"/>
      <c r="G328" s="278"/>
      <c r="H328" s="278"/>
      <c r="I328" s="278"/>
      <c r="J328" s="278"/>
      <c r="K328" s="278"/>
      <c r="L328" s="278"/>
      <c r="M328" s="278"/>
      <c r="N328" s="278"/>
      <c r="O328" s="278"/>
      <c r="P328" s="278"/>
      <c r="Q328" s="278"/>
      <c r="R328" s="278"/>
      <c r="S328" s="279"/>
      <c r="T328" s="278"/>
      <c r="U328" s="279"/>
      <c r="V328" s="278"/>
      <c r="W328" s="278"/>
    </row>
    <row r="329" spans="1:23" ht="15.75" customHeight="1">
      <c r="A329" s="280"/>
      <c r="B329" s="278"/>
      <c r="C329" s="278"/>
      <c r="D329" s="278"/>
      <c r="E329" s="278"/>
      <c r="F329" s="278"/>
      <c r="G329" s="278"/>
      <c r="H329" s="278"/>
      <c r="I329" s="278"/>
      <c r="J329" s="278"/>
      <c r="K329" s="278"/>
      <c r="L329" s="278"/>
      <c r="M329" s="278"/>
      <c r="N329" s="278"/>
      <c r="O329" s="278"/>
      <c r="P329" s="278"/>
      <c r="Q329" s="278"/>
      <c r="R329" s="278"/>
      <c r="S329" s="279"/>
      <c r="T329" s="278"/>
      <c r="U329" s="279"/>
      <c r="V329" s="278"/>
      <c r="W329" s="278"/>
    </row>
    <row r="330" spans="1:23" ht="15.75" customHeight="1">
      <c r="A330" s="280"/>
      <c r="B330" s="278"/>
      <c r="C330" s="278"/>
      <c r="D330" s="278"/>
      <c r="E330" s="278"/>
      <c r="F330" s="278"/>
      <c r="G330" s="278"/>
      <c r="H330" s="278"/>
      <c r="I330" s="278"/>
      <c r="J330" s="278"/>
      <c r="K330" s="278"/>
      <c r="L330" s="278"/>
      <c r="M330" s="278"/>
      <c r="N330" s="278"/>
      <c r="O330" s="278"/>
      <c r="P330" s="278"/>
      <c r="Q330" s="278"/>
      <c r="R330" s="278"/>
      <c r="S330" s="279"/>
      <c r="T330" s="278"/>
      <c r="U330" s="279"/>
      <c r="V330" s="278"/>
      <c r="W330" s="278"/>
    </row>
    <row r="331" spans="1:23" ht="15.75" customHeight="1">
      <c r="A331" s="280"/>
      <c r="B331" s="278"/>
      <c r="C331" s="278"/>
      <c r="D331" s="278"/>
      <c r="E331" s="278"/>
      <c r="F331" s="278"/>
      <c r="G331" s="278"/>
      <c r="H331" s="278"/>
      <c r="I331" s="278"/>
      <c r="J331" s="278"/>
      <c r="K331" s="278"/>
      <c r="L331" s="278"/>
      <c r="M331" s="278"/>
      <c r="N331" s="278"/>
      <c r="O331" s="278"/>
      <c r="P331" s="278"/>
      <c r="Q331" s="278"/>
      <c r="R331" s="278"/>
      <c r="S331" s="279"/>
      <c r="T331" s="278"/>
      <c r="U331" s="279"/>
      <c r="V331" s="278"/>
      <c r="W331" s="278"/>
    </row>
    <row r="332" spans="1:23" ht="15.75" customHeight="1">
      <c r="A332" s="280"/>
      <c r="B332" s="278"/>
      <c r="C332" s="278"/>
      <c r="D332" s="278"/>
      <c r="E332" s="278"/>
      <c r="F332" s="278"/>
      <c r="G332" s="278"/>
      <c r="H332" s="278"/>
      <c r="I332" s="278"/>
      <c r="J332" s="278"/>
      <c r="K332" s="278"/>
      <c r="L332" s="278"/>
      <c r="M332" s="278"/>
      <c r="N332" s="278"/>
      <c r="O332" s="278"/>
      <c r="P332" s="278"/>
      <c r="Q332" s="278"/>
      <c r="R332" s="278"/>
      <c r="S332" s="279"/>
      <c r="T332" s="278"/>
      <c r="U332" s="279"/>
      <c r="V332" s="278"/>
      <c r="W332" s="278"/>
    </row>
    <row r="333" spans="1:23" ht="15.75" customHeight="1">
      <c r="A333" s="280"/>
      <c r="B333" s="278"/>
      <c r="C333" s="278"/>
      <c r="D333" s="278"/>
      <c r="E333" s="278"/>
      <c r="F333" s="278"/>
      <c r="G333" s="278"/>
      <c r="H333" s="278"/>
      <c r="I333" s="278"/>
      <c r="J333" s="278"/>
      <c r="K333" s="278"/>
      <c r="L333" s="278"/>
      <c r="M333" s="278"/>
      <c r="N333" s="278"/>
      <c r="O333" s="278"/>
      <c r="P333" s="278"/>
      <c r="Q333" s="278"/>
      <c r="R333" s="278"/>
      <c r="S333" s="279"/>
      <c r="T333" s="278"/>
      <c r="U333" s="279"/>
      <c r="V333" s="278"/>
      <c r="W333" s="278"/>
    </row>
    <row r="334" spans="1:23" ht="15.75" customHeight="1">
      <c r="A334" s="280"/>
      <c r="B334" s="278"/>
      <c r="C334" s="278"/>
      <c r="D334" s="278"/>
      <c r="E334" s="278"/>
      <c r="F334" s="278"/>
      <c r="G334" s="278"/>
      <c r="H334" s="278"/>
      <c r="I334" s="278"/>
      <c r="J334" s="278"/>
      <c r="K334" s="278"/>
      <c r="L334" s="278"/>
      <c r="M334" s="278"/>
      <c r="N334" s="278"/>
      <c r="O334" s="278"/>
      <c r="P334" s="278"/>
      <c r="Q334" s="278"/>
      <c r="R334" s="278"/>
      <c r="S334" s="279"/>
      <c r="T334" s="278"/>
      <c r="U334" s="279"/>
      <c r="V334" s="278"/>
      <c r="W334" s="278"/>
    </row>
    <row r="335" spans="1:23" ht="15.75" customHeight="1">
      <c r="A335" s="280"/>
      <c r="B335" s="278"/>
      <c r="C335" s="278"/>
      <c r="D335" s="278"/>
      <c r="E335" s="278"/>
      <c r="F335" s="278"/>
      <c r="G335" s="278"/>
      <c r="H335" s="278"/>
      <c r="I335" s="278"/>
      <c r="J335" s="278"/>
      <c r="K335" s="278"/>
      <c r="L335" s="278"/>
      <c r="M335" s="278"/>
      <c r="N335" s="278"/>
      <c r="O335" s="278"/>
      <c r="P335" s="278"/>
      <c r="Q335" s="278"/>
      <c r="R335" s="278"/>
      <c r="S335" s="279"/>
      <c r="T335" s="278"/>
      <c r="U335" s="279"/>
      <c r="V335" s="278"/>
      <c r="W335" s="278"/>
    </row>
    <row r="336" spans="1:23" ht="15.75" customHeight="1">
      <c r="A336" s="280"/>
      <c r="B336" s="278"/>
      <c r="C336" s="278"/>
      <c r="D336" s="278"/>
      <c r="E336" s="278"/>
      <c r="F336" s="278"/>
      <c r="G336" s="278"/>
      <c r="H336" s="278"/>
      <c r="I336" s="278"/>
      <c r="J336" s="278"/>
      <c r="K336" s="278"/>
      <c r="L336" s="278"/>
      <c r="M336" s="278"/>
      <c r="N336" s="278"/>
      <c r="O336" s="278"/>
      <c r="P336" s="278"/>
      <c r="Q336" s="278"/>
      <c r="R336" s="278"/>
      <c r="S336" s="279"/>
      <c r="T336" s="278"/>
      <c r="U336" s="279"/>
      <c r="V336" s="278"/>
      <c r="W336" s="278"/>
    </row>
    <row r="337" spans="1:23" ht="15.75" customHeight="1">
      <c r="A337" s="280"/>
      <c r="B337" s="278"/>
      <c r="C337" s="278"/>
      <c r="D337" s="278"/>
      <c r="E337" s="278"/>
      <c r="F337" s="278"/>
      <c r="G337" s="278"/>
      <c r="H337" s="278"/>
      <c r="I337" s="278"/>
      <c r="J337" s="278"/>
      <c r="K337" s="278"/>
      <c r="L337" s="278"/>
      <c r="M337" s="278"/>
      <c r="N337" s="278"/>
      <c r="O337" s="278"/>
      <c r="P337" s="278"/>
      <c r="Q337" s="278"/>
      <c r="R337" s="278"/>
      <c r="S337" s="279"/>
      <c r="T337" s="278"/>
      <c r="U337" s="279"/>
      <c r="V337" s="278"/>
      <c r="W337" s="278"/>
    </row>
    <row r="338" spans="1:23" ht="15.75" customHeight="1">
      <c r="A338" s="280"/>
      <c r="B338" s="278"/>
      <c r="C338" s="278"/>
      <c r="D338" s="278"/>
      <c r="E338" s="278"/>
      <c r="F338" s="278"/>
      <c r="G338" s="278"/>
      <c r="H338" s="278"/>
      <c r="I338" s="278"/>
      <c r="J338" s="278"/>
      <c r="K338" s="278"/>
      <c r="L338" s="278"/>
      <c r="M338" s="278"/>
      <c r="N338" s="278"/>
      <c r="O338" s="278"/>
      <c r="P338" s="278"/>
      <c r="Q338" s="278"/>
      <c r="R338" s="278"/>
      <c r="S338" s="279"/>
      <c r="T338" s="278"/>
      <c r="U338" s="279"/>
      <c r="V338" s="278"/>
      <c r="W338" s="278"/>
    </row>
    <row r="339" spans="1:23" ht="15.75" customHeight="1">
      <c r="A339" s="280"/>
      <c r="B339" s="278"/>
      <c r="C339" s="278"/>
      <c r="D339" s="278"/>
      <c r="E339" s="278"/>
      <c r="F339" s="278"/>
      <c r="G339" s="278"/>
      <c r="H339" s="278"/>
      <c r="I339" s="278"/>
      <c r="J339" s="278"/>
      <c r="K339" s="278"/>
      <c r="L339" s="278"/>
      <c r="M339" s="278"/>
      <c r="N339" s="278"/>
      <c r="O339" s="278"/>
      <c r="P339" s="278"/>
      <c r="Q339" s="278"/>
      <c r="R339" s="278"/>
      <c r="S339" s="279"/>
      <c r="T339" s="278"/>
      <c r="U339" s="279"/>
      <c r="V339" s="278"/>
      <c r="W339" s="278"/>
    </row>
    <row r="340" spans="1:23" ht="15.75" customHeight="1">
      <c r="A340" s="280"/>
      <c r="B340" s="278"/>
      <c r="C340" s="278"/>
      <c r="D340" s="278"/>
      <c r="E340" s="278"/>
      <c r="F340" s="278"/>
      <c r="G340" s="278"/>
      <c r="H340" s="278"/>
      <c r="I340" s="278"/>
      <c r="J340" s="278"/>
      <c r="K340" s="278"/>
      <c r="L340" s="278"/>
      <c r="M340" s="278"/>
      <c r="N340" s="278"/>
      <c r="O340" s="278"/>
      <c r="P340" s="278"/>
      <c r="Q340" s="278"/>
      <c r="R340" s="278"/>
      <c r="S340" s="279"/>
      <c r="T340" s="278"/>
      <c r="U340" s="279"/>
      <c r="V340" s="278"/>
      <c r="W340" s="278"/>
    </row>
    <row r="341" spans="1:23" ht="15.75" customHeight="1">
      <c r="A341" s="280"/>
      <c r="B341" s="278"/>
      <c r="C341" s="278"/>
      <c r="D341" s="278"/>
      <c r="E341" s="278"/>
      <c r="F341" s="278"/>
      <c r="G341" s="278"/>
      <c r="H341" s="278"/>
      <c r="I341" s="278"/>
      <c r="J341" s="278"/>
      <c r="K341" s="278"/>
      <c r="L341" s="278"/>
      <c r="M341" s="278"/>
      <c r="N341" s="278"/>
      <c r="O341" s="278"/>
      <c r="P341" s="278"/>
      <c r="Q341" s="278"/>
      <c r="R341" s="278"/>
      <c r="S341" s="279"/>
      <c r="T341" s="278"/>
      <c r="U341" s="279"/>
      <c r="V341" s="278"/>
      <c r="W341" s="278"/>
    </row>
    <row r="342" spans="1:23" ht="15.75" customHeight="1">
      <c r="A342" s="280"/>
      <c r="B342" s="278"/>
      <c r="C342" s="278"/>
      <c r="D342" s="278"/>
      <c r="E342" s="278"/>
      <c r="F342" s="278"/>
      <c r="G342" s="278"/>
      <c r="H342" s="278"/>
      <c r="I342" s="278"/>
      <c r="J342" s="278"/>
      <c r="K342" s="278"/>
      <c r="L342" s="278"/>
      <c r="M342" s="278"/>
      <c r="N342" s="278"/>
      <c r="O342" s="278"/>
      <c r="P342" s="278"/>
      <c r="Q342" s="278"/>
      <c r="R342" s="278"/>
      <c r="S342" s="279"/>
      <c r="T342" s="278"/>
      <c r="U342" s="279"/>
      <c r="V342" s="278"/>
      <c r="W342" s="278"/>
    </row>
    <row r="343" spans="1:23" ht="15.75" customHeight="1">
      <c r="A343" s="280"/>
      <c r="B343" s="278"/>
      <c r="C343" s="278"/>
      <c r="D343" s="278"/>
      <c r="E343" s="278"/>
      <c r="F343" s="278"/>
      <c r="G343" s="278"/>
      <c r="H343" s="278"/>
      <c r="I343" s="278"/>
      <c r="J343" s="278"/>
      <c r="K343" s="278"/>
      <c r="L343" s="278"/>
      <c r="M343" s="278"/>
      <c r="N343" s="278"/>
      <c r="O343" s="278"/>
      <c r="P343" s="278"/>
      <c r="Q343" s="278"/>
      <c r="R343" s="278"/>
      <c r="S343" s="279"/>
      <c r="T343" s="278"/>
      <c r="U343" s="279"/>
      <c r="V343" s="278"/>
      <c r="W343" s="278"/>
    </row>
    <row r="344" spans="1:23" ht="15.75" customHeight="1">
      <c r="A344" s="280"/>
      <c r="B344" s="278"/>
      <c r="C344" s="278"/>
      <c r="D344" s="278"/>
      <c r="E344" s="278"/>
      <c r="F344" s="278"/>
      <c r="G344" s="278"/>
      <c r="H344" s="278"/>
      <c r="I344" s="278"/>
      <c r="J344" s="278"/>
      <c r="K344" s="278"/>
      <c r="L344" s="278"/>
      <c r="M344" s="278"/>
      <c r="N344" s="278"/>
      <c r="O344" s="278"/>
      <c r="P344" s="278"/>
      <c r="Q344" s="278"/>
      <c r="R344" s="278"/>
      <c r="S344" s="279"/>
      <c r="T344" s="278"/>
      <c r="U344" s="279"/>
      <c r="V344" s="278"/>
      <c r="W344" s="278"/>
    </row>
    <row r="345" spans="1:23" ht="15.75" customHeight="1">
      <c r="A345" s="280"/>
      <c r="B345" s="278"/>
      <c r="C345" s="278"/>
      <c r="D345" s="278"/>
      <c r="E345" s="278"/>
      <c r="F345" s="278"/>
      <c r="G345" s="278"/>
      <c r="H345" s="278"/>
      <c r="I345" s="278"/>
      <c r="J345" s="278"/>
      <c r="K345" s="278"/>
      <c r="L345" s="278"/>
      <c r="M345" s="278"/>
      <c r="N345" s="278"/>
      <c r="O345" s="278"/>
      <c r="P345" s="278"/>
      <c r="Q345" s="278"/>
      <c r="R345" s="278"/>
      <c r="S345" s="279"/>
      <c r="T345" s="278"/>
      <c r="U345" s="279"/>
      <c r="V345" s="278"/>
      <c r="W345" s="278"/>
    </row>
    <row r="346" spans="1:23" ht="15.75" customHeight="1">
      <c r="A346" s="280"/>
      <c r="B346" s="278"/>
      <c r="C346" s="278"/>
      <c r="D346" s="278"/>
      <c r="E346" s="278"/>
      <c r="F346" s="278"/>
      <c r="G346" s="278"/>
      <c r="H346" s="278"/>
      <c r="I346" s="278"/>
      <c r="J346" s="278"/>
      <c r="K346" s="278"/>
      <c r="L346" s="278"/>
      <c r="M346" s="278"/>
      <c r="N346" s="278"/>
      <c r="O346" s="278"/>
      <c r="P346" s="278"/>
      <c r="Q346" s="278"/>
      <c r="R346" s="278"/>
      <c r="S346" s="279"/>
      <c r="T346" s="278"/>
      <c r="U346" s="279"/>
      <c r="V346" s="278"/>
      <c r="W346" s="278"/>
    </row>
    <row r="347" spans="1:23" ht="15.75" customHeight="1">
      <c r="A347" s="280"/>
      <c r="B347" s="278"/>
      <c r="C347" s="278"/>
      <c r="D347" s="278"/>
      <c r="E347" s="278"/>
      <c r="F347" s="278"/>
      <c r="G347" s="278"/>
      <c r="H347" s="278"/>
      <c r="I347" s="278"/>
      <c r="J347" s="278"/>
      <c r="K347" s="278"/>
      <c r="L347" s="278"/>
      <c r="M347" s="278"/>
      <c r="N347" s="278"/>
      <c r="O347" s="278"/>
      <c r="P347" s="278"/>
      <c r="Q347" s="278"/>
      <c r="R347" s="278"/>
      <c r="S347" s="279"/>
      <c r="T347" s="278"/>
      <c r="U347" s="279"/>
      <c r="V347" s="278"/>
      <c r="W347" s="278"/>
    </row>
    <row r="348" spans="1:23" ht="15.75" customHeight="1">
      <c r="A348" s="280"/>
      <c r="B348" s="278"/>
      <c r="C348" s="278"/>
      <c r="D348" s="278"/>
      <c r="E348" s="278"/>
      <c r="F348" s="278"/>
      <c r="G348" s="278"/>
      <c r="H348" s="278"/>
      <c r="I348" s="278"/>
      <c r="J348" s="278"/>
      <c r="K348" s="278"/>
      <c r="L348" s="278"/>
      <c r="M348" s="278"/>
      <c r="N348" s="278"/>
      <c r="O348" s="278"/>
      <c r="P348" s="278"/>
      <c r="Q348" s="278"/>
      <c r="R348" s="278"/>
      <c r="S348" s="279"/>
      <c r="T348" s="278"/>
      <c r="U348" s="279"/>
      <c r="V348" s="278"/>
      <c r="W348" s="278"/>
    </row>
    <row r="349" spans="1:23" ht="15.75" customHeight="1">
      <c r="A349" s="280"/>
      <c r="B349" s="278"/>
      <c r="C349" s="278"/>
      <c r="D349" s="278"/>
      <c r="E349" s="278"/>
      <c r="F349" s="278"/>
      <c r="G349" s="278"/>
      <c r="H349" s="278"/>
      <c r="I349" s="278"/>
      <c r="J349" s="278"/>
      <c r="K349" s="278"/>
      <c r="L349" s="278"/>
      <c r="M349" s="278"/>
      <c r="N349" s="278"/>
      <c r="O349" s="278"/>
      <c r="P349" s="278"/>
      <c r="Q349" s="278"/>
      <c r="R349" s="278"/>
      <c r="S349" s="279"/>
      <c r="T349" s="278"/>
      <c r="U349" s="279"/>
      <c r="V349" s="278"/>
      <c r="W349" s="278"/>
    </row>
    <row r="350" spans="1:23" ht="15.75" customHeight="1">
      <c r="A350" s="280"/>
      <c r="B350" s="278"/>
      <c r="C350" s="278"/>
      <c r="D350" s="278"/>
      <c r="E350" s="278"/>
      <c r="F350" s="278"/>
      <c r="G350" s="278"/>
      <c r="H350" s="278"/>
      <c r="I350" s="278"/>
      <c r="J350" s="278"/>
      <c r="K350" s="278"/>
      <c r="L350" s="278"/>
      <c r="M350" s="278"/>
      <c r="N350" s="278"/>
      <c r="O350" s="278"/>
      <c r="P350" s="278"/>
      <c r="Q350" s="278"/>
      <c r="R350" s="278"/>
      <c r="S350" s="279"/>
      <c r="T350" s="278"/>
      <c r="U350" s="279"/>
      <c r="V350" s="278"/>
      <c r="W350" s="278"/>
    </row>
    <row r="351" spans="1:23" ht="15.75" customHeight="1">
      <c r="A351" s="280"/>
      <c r="B351" s="278"/>
      <c r="C351" s="278"/>
      <c r="D351" s="278"/>
      <c r="E351" s="278"/>
      <c r="F351" s="278"/>
      <c r="G351" s="278"/>
      <c r="H351" s="278"/>
      <c r="I351" s="278"/>
      <c r="J351" s="278"/>
      <c r="K351" s="278"/>
      <c r="L351" s="278"/>
      <c r="M351" s="278"/>
      <c r="N351" s="278"/>
      <c r="O351" s="278"/>
      <c r="P351" s="278"/>
      <c r="Q351" s="278"/>
      <c r="R351" s="278"/>
      <c r="S351" s="279"/>
      <c r="T351" s="278"/>
      <c r="U351" s="279"/>
      <c r="V351" s="278"/>
      <c r="W351" s="278"/>
    </row>
    <row r="352" spans="1:23" ht="15.75" customHeight="1">
      <c r="A352" s="280"/>
      <c r="B352" s="278"/>
      <c r="C352" s="278"/>
      <c r="D352" s="278"/>
      <c r="E352" s="278"/>
      <c r="F352" s="278"/>
      <c r="G352" s="278"/>
      <c r="H352" s="278"/>
      <c r="I352" s="278"/>
      <c r="J352" s="278"/>
      <c r="K352" s="278"/>
      <c r="L352" s="278"/>
      <c r="M352" s="278"/>
      <c r="N352" s="278"/>
      <c r="O352" s="278"/>
      <c r="P352" s="278"/>
      <c r="Q352" s="278"/>
      <c r="R352" s="278"/>
      <c r="S352" s="279"/>
      <c r="T352" s="278"/>
      <c r="U352" s="279"/>
      <c r="V352" s="278"/>
      <c r="W352" s="278"/>
    </row>
    <row r="353" spans="1:23" ht="15.75" customHeight="1">
      <c r="A353" s="280"/>
      <c r="B353" s="278"/>
      <c r="C353" s="278"/>
      <c r="D353" s="278"/>
      <c r="E353" s="278"/>
      <c r="F353" s="278"/>
      <c r="G353" s="278"/>
      <c r="H353" s="278"/>
      <c r="I353" s="278"/>
      <c r="J353" s="278"/>
      <c r="K353" s="278"/>
      <c r="L353" s="278"/>
      <c r="M353" s="278"/>
      <c r="N353" s="278"/>
      <c r="O353" s="278"/>
      <c r="P353" s="278"/>
      <c r="Q353" s="278"/>
      <c r="R353" s="278"/>
      <c r="S353" s="279"/>
      <c r="T353" s="278"/>
      <c r="U353" s="279"/>
      <c r="V353" s="278"/>
      <c r="W353" s="278"/>
    </row>
    <row r="354" spans="1:23" ht="15.75" customHeight="1">
      <c r="A354" s="280"/>
      <c r="B354" s="278"/>
      <c r="C354" s="278"/>
      <c r="D354" s="278"/>
      <c r="E354" s="278"/>
      <c r="F354" s="278"/>
      <c r="G354" s="278"/>
      <c r="H354" s="278"/>
      <c r="I354" s="278"/>
      <c r="J354" s="278"/>
      <c r="K354" s="278"/>
      <c r="L354" s="278"/>
      <c r="M354" s="278"/>
      <c r="N354" s="278"/>
      <c r="O354" s="278"/>
      <c r="P354" s="278"/>
      <c r="Q354" s="278"/>
      <c r="R354" s="278"/>
      <c r="S354" s="279"/>
      <c r="T354" s="278"/>
      <c r="U354" s="279"/>
      <c r="V354" s="278"/>
      <c r="W354" s="278"/>
    </row>
    <row r="355" spans="1:23" ht="15.75" customHeight="1">
      <c r="A355" s="280"/>
      <c r="B355" s="278"/>
      <c r="C355" s="278"/>
      <c r="D355" s="278"/>
      <c r="E355" s="278"/>
      <c r="F355" s="278"/>
      <c r="G355" s="278"/>
      <c r="H355" s="278"/>
      <c r="I355" s="278"/>
      <c r="J355" s="278"/>
      <c r="K355" s="278"/>
      <c r="L355" s="278"/>
      <c r="M355" s="278"/>
      <c r="N355" s="278"/>
      <c r="O355" s="278"/>
      <c r="P355" s="278"/>
      <c r="Q355" s="278"/>
      <c r="R355" s="278"/>
      <c r="S355" s="279"/>
      <c r="T355" s="278"/>
      <c r="U355" s="279"/>
      <c r="V355" s="278"/>
      <c r="W355" s="278"/>
    </row>
    <row r="356" spans="1:23" ht="15.75" customHeight="1">
      <c r="A356" s="280"/>
      <c r="B356" s="278"/>
      <c r="C356" s="278"/>
      <c r="D356" s="278"/>
      <c r="E356" s="278"/>
      <c r="F356" s="278"/>
      <c r="G356" s="278"/>
      <c r="H356" s="278"/>
      <c r="I356" s="278"/>
      <c r="J356" s="278"/>
      <c r="K356" s="278"/>
      <c r="L356" s="278"/>
      <c r="M356" s="278"/>
      <c r="N356" s="278"/>
      <c r="O356" s="278"/>
      <c r="P356" s="278"/>
      <c r="Q356" s="278"/>
      <c r="R356" s="278"/>
      <c r="S356" s="279"/>
      <c r="T356" s="278"/>
      <c r="U356" s="279"/>
      <c r="V356" s="278"/>
      <c r="W356" s="278"/>
    </row>
    <row r="357" spans="1:23" ht="15.75" customHeight="1">
      <c r="A357" s="280"/>
      <c r="B357" s="278"/>
      <c r="C357" s="278"/>
      <c r="D357" s="278"/>
      <c r="E357" s="278"/>
      <c r="F357" s="278"/>
      <c r="G357" s="278"/>
      <c r="H357" s="278"/>
      <c r="I357" s="278"/>
      <c r="J357" s="278"/>
      <c r="K357" s="278"/>
      <c r="L357" s="278"/>
      <c r="M357" s="278"/>
      <c r="N357" s="278"/>
      <c r="O357" s="278"/>
      <c r="P357" s="278"/>
      <c r="Q357" s="278"/>
      <c r="R357" s="278"/>
      <c r="S357" s="279"/>
      <c r="T357" s="278"/>
      <c r="U357" s="279"/>
      <c r="V357" s="278"/>
      <c r="W357" s="278"/>
    </row>
    <row r="358" spans="1:23" ht="15.75" customHeight="1">
      <c r="A358" s="280"/>
      <c r="B358" s="278"/>
      <c r="C358" s="278"/>
      <c r="D358" s="278"/>
      <c r="E358" s="278"/>
      <c r="F358" s="278"/>
      <c r="G358" s="278"/>
      <c r="H358" s="278"/>
      <c r="I358" s="278"/>
      <c r="J358" s="278"/>
      <c r="K358" s="278"/>
      <c r="L358" s="278"/>
      <c r="M358" s="278"/>
      <c r="N358" s="278"/>
      <c r="O358" s="278"/>
      <c r="P358" s="278"/>
      <c r="Q358" s="278"/>
      <c r="R358" s="278"/>
      <c r="S358" s="279"/>
      <c r="T358" s="278"/>
      <c r="U358" s="279"/>
      <c r="V358" s="278"/>
      <c r="W358" s="278"/>
    </row>
    <row r="359" spans="1:23" ht="15.75" customHeight="1">
      <c r="A359" s="280"/>
      <c r="B359" s="278"/>
      <c r="C359" s="278"/>
      <c r="D359" s="278"/>
      <c r="E359" s="278"/>
      <c r="F359" s="278"/>
      <c r="G359" s="278"/>
      <c r="H359" s="278"/>
      <c r="I359" s="278"/>
      <c r="J359" s="278"/>
      <c r="K359" s="278"/>
      <c r="L359" s="278"/>
      <c r="M359" s="278"/>
      <c r="N359" s="278"/>
      <c r="O359" s="278"/>
      <c r="P359" s="278"/>
      <c r="Q359" s="278"/>
      <c r="R359" s="278"/>
      <c r="S359" s="279"/>
      <c r="T359" s="278"/>
      <c r="U359" s="279"/>
      <c r="V359" s="278"/>
      <c r="W359" s="278"/>
    </row>
    <row r="360" spans="1:23" ht="15.75" customHeight="1">
      <c r="A360" s="280"/>
      <c r="B360" s="278"/>
      <c r="C360" s="278"/>
      <c r="D360" s="278"/>
      <c r="E360" s="278"/>
      <c r="F360" s="278"/>
      <c r="G360" s="278"/>
      <c r="H360" s="278"/>
      <c r="I360" s="278"/>
      <c r="J360" s="278"/>
      <c r="K360" s="278"/>
      <c r="L360" s="278"/>
      <c r="M360" s="278"/>
      <c r="N360" s="278"/>
      <c r="O360" s="278"/>
      <c r="P360" s="278"/>
      <c r="Q360" s="278"/>
      <c r="R360" s="278"/>
      <c r="S360" s="279"/>
      <c r="T360" s="278"/>
      <c r="U360" s="279"/>
      <c r="V360" s="278"/>
      <c r="W360" s="278"/>
    </row>
    <row r="361" spans="1:23" ht="15.75" customHeight="1">
      <c r="A361" s="280"/>
      <c r="B361" s="278"/>
      <c r="C361" s="278"/>
      <c r="D361" s="278"/>
      <c r="E361" s="278"/>
      <c r="F361" s="278"/>
      <c r="G361" s="278"/>
      <c r="H361" s="278"/>
      <c r="I361" s="278"/>
      <c r="J361" s="278"/>
      <c r="K361" s="278"/>
      <c r="L361" s="278"/>
      <c r="M361" s="278"/>
      <c r="N361" s="278"/>
      <c r="O361" s="278"/>
      <c r="P361" s="278"/>
      <c r="Q361" s="278"/>
      <c r="R361" s="278"/>
      <c r="S361" s="279"/>
      <c r="T361" s="278"/>
      <c r="U361" s="279"/>
      <c r="V361" s="278"/>
      <c r="W361" s="278"/>
    </row>
    <row r="362" spans="1:23" ht="15.75" customHeight="1">
      <c r="A362" s="280"/>
      <c r="B362" s="278"/>
      <c r="C362" s="278"/>
      <c r="D362" s="278"/>
      <c r="E362" s="278"/>
      <c r="F362" s="278"/>
      <c r="G362" s="278"/>
      <c r="H362" s="278"/>
      <c r="I362" s="278"/>
      <c r="J362" s="278"/>
      <c r="K362" s="278"/>
      <c r="L362" s="278"/>
      <c r="M362" s="278"/>
      <c r="N362" s="278"/>
      <c r="O362" s="278"/>
      <c r="P362" s="278"/>
      <c r="Q362" s="278"/>
      <c r="R362" s="278"/>
      <c r="S362" s="279"/>
      <c r="T362" s="278"/>
      <c r="U362" s="279"/>
      <c r="V362" s="278"/>
      <c r="W362" s="278"/>
    </row>
    <row r="363" spans="1:23" ht="15.75" customHeight="1">
      <c r="A363" s="280"/>
      <c r="B363" s="278"/>
      <c r="C363" s="278"/>
      <c r="D363" s="278"/>
      <c r="E363" s="278"/>
      <c r="F363" s="278"/>
      <c r="G363" s="278"/>
      <c r="H363" s="278"/>
      <c r="I363" s="278"/>
      <c r="J363" s="278"/>
      <c r="K363" s="278"/>
      <c r="L363" s="278"/>
      <c r="M363" s="278"/>
      <c r="N363" s="278"/>
      <c r="O363" s="278"/>
      <c r="P363" s="278"/>
      <c r="Q363" s="278"/>
      <c r="R363" s="278"/>
      <c r="S363" s="279"/>
      <c r="T363" s="278"/>
      <c r="U363" s="279"/>
      <c r="V363" s="278"/>
      <c r="W363" s="278"/>
    </row>
    <row r="364" spans="1:23" ht="15.75" customHeight="1">
      <c r="A364" s="280"/>
      <c r="B364" s="278"/>
      <c r="C364" s="278"/>
      <c r="D364" s="278"/>
      <c r="E364" s="278"/>
      <c r="F364" s="278"/>
      <c r="G364" s="278"/>
      <c r="H364" s="278"/>
      <c r="I364" s="278"/>
      <c r="J364" s="278"/>
      <c r="K364" s="278"/>
      <c r="L364" s="278"/>
      <c r="M364" s="278"/>
      <c r="N364" s="278"/>
      <c r="O364" s="278"/>
      <c r="P364" s="278"/>
      <c r="Q364" s="278"/>
      <c r="R364" s="278"/>
      <c r="S364" s="279"/>
      <c r="T364" s="278"/>
      <c r="U364" s="279"/>
      <c r="V364" s="278"/>
      <c r="W364" s="278"/>
    </row>
    <row r="365" spans="1:23" ht="15.75" customHeight="1">
      <c r="A365" s="280"/>
      <c r="B365" s="278"/>
      <c r="C365" s="278"/>
      <c r="D365" s="278"/>
      <c r="E365" s="278"/>
      <c r="F365" s="278"/>
      <c r="G365" s="278"/>
      <c r="H365" s="278"/>
      <c r="I365" s="278"/>
      <c r="J365" s="278"/>
      <c r="K365" s="278"/>
      <c r="L365" s="278"/>
      <c r="M365" s="278"/>
      <c r="N365" s="278"/>
      <c r="O365" s="278"/>
      <c r="P365" s="278"/>
      <c r="Q365" s="278"/>
      <c r="R365" s="278"/>
      <c r="S365" s="279"/>
      <c r="T365" s="278"/>
      <c r="U365" s="279"/>
      <c r="V365" s="278"/>
      <c r="W365" s="278"/>
    </row>
    <row r="366" spans="1:23" ht="15.75" customHeight="1">
      <c r="A366" s="280"/>
      <c r="B366" s="278"/>
      <c r="C366" s="278"/>
      <c r="D366" s="278"/>
      <c r="E366" s="278"/>
      <c r="F366" s="278"/>
      <c r="G366" s="278"/>
      <c r="H366" s="278"/>
      <c r="I366" s="278"/>
      <c r="J366" s="278"/>
      <c r="K366" s="278"/>
      <c r="L366" s="278"/>
      <c r="M366" s="278"/>
      <c r="N366" s="278"/>
      <c r="O366" s="278"/>
      <c r="P366" s="278"/>
      <c r="Q366" s="278"/>
      <c r="R366" s="278"/>
      <c r="S366" s="279"/>
      <c r="T366" s="278"/>
      <c r="U366" s="279"/>
      <c r="V366" s="278"/>
      <c r="W366" s="278"/>
    </row>
    <row r="367" spans="1:23" ht="15.75" customHeight="1">
      <c r="A367" s="280"/>
      <c r="B367" s="278"/>
      <c r="C367" s="278"/>
      <c r="D367" s="278"/>
      <c r="E367" s="278"/>
      <c r="F367" s="278"/>
      <c r="G367" s="278"/>
      <c r="H367" s="278"/>
      <c r="I367" s="278"/>
      <c r="J367" s="278"/>
      <c r="K367" s="278"/>
      <c r="L367" s="278"/>
      <c r="M367" s="278"/>
      <c r="N367" s="278"/>
      <c r="O367" s="278"/>
      <c r="P367" s="278"/>
      <c r="Q367" s="278"/>
      <c r="R367" s="278"/>
      <c r="S367" s="279"/>
      <c r="T367" s="278"/>
      <c r="U367" s="279"/>
      <c r="V367" s="278"/>
      <c r="W367" s="278"/>
    </row>
    <row r="368" spans="1:23" ht="15.75" customHeight="1">
      <c r="A368" s="280"/>
      <c r="B368" s="278"/>
      <c r="C368" s="278"/>
      <c r="D368" s="278"/>
      <c r="E368" s="278"/>
      <c r="F368" s="278"/>
      <c r="G368" s="278"/>
      <c r="H368" s="278"/>
      <c r="I368" s="278"/>
      <c r="J368" s="278"/>
      <c r="K368" s="278"/>
      <c r="L368" s="278"/>
      <c r="M368" s="278"/>
      <c r="N368" s="278"/>
      <c r="O368" s="278"/>
      <c r="P368" s="278"/>
      <c r="Q368" s="278"/>
      <c r="R368" s="278"/>
      <c r="S368" s="279"/>
      <c r="T368" s="278"/>
      <c r="U368" s="279"/>
      <c r="V368" s="278"/>
      <c r="W368" s="278"/>
    </row>
    <row r="369" spans="1:23" ht="15.75" customHeight="1">
      <c r="A369" s="280"/>
      <c r="B369" s="278"/>
      <c r="C369" s="278"/>
      <c r="D369" s="278"/>
      <c r="E369" s="278"/>
      <c r="F369" s="278"/>
      <c r="G369" s="278"/>
      <c r="H369" s="278"/>
      <c r="I369" s="278"/>
      <c r="J369" s="278"/>
      <c r="K369" s="278"/>
      <c r="L369" s="278"/>
      <c r="M369" s="278"/>
      <c r="N369" s="278"/>
      <c r="O369" s="278"/>
      <c r="P369" s="278"/>
      <c r="Q369" s="278"/>
      <c r="R369" s="278"/>
      <c r="S369" s="279"/>
      <c r="T369" s="278"/>
      <c r="U369" s="279"/>
      <c r="V369" s="278"/>
      <c r="W369" s="278"/>
    </row>
    <row r="370" spans="1:23" ht="15.75" customHeight="1">
      <c r="A370" s="280"/>
      <c r="B370" s="278"/>
      <c r="C370" s="278"/>
      <c r="D370" s="278"/>
      <c r="E370" s="278"/>
      <c r="F370" s="278"/>
      <c r="G370" s="278"/>
      <c r="H370" s="278"/>
      <c r="I370" s="278"/>
      <c r="J370" s="278"/>
      <c r="K370" s="278"/>
      <c r="L370" s="278"/>
      <c r="M370" s="278"/>
      <c r="N370" s="278"/>
      <c r="O370" s="278"/>
      <c r="P370" s="278"/>
      <c r="Q370" s="278"/>
      <c r="R370" s="278"/>
      <c r="S370" s="279"/>
      <c r="T370" s="278"/>
      <c r="U370" s="279"/>
      <c r="V370" s="278"/>
      <c r="W370" s="278"/>
    </row>
    <row r="371" spans="1:23" ht="15.75" customHeight="1">
      <c r="A371" s="280"/>
      <c r="B371" s="278"/>
      <c r="C371" s="278"/>
      <c r="D371" s="278"/>
      <c r="E371" s="278"/>
      <c r="F371" s="278"/>
      <c r="G371" s="278"/>
      <c r="H371" s="278"/>
      <c r="I371" s="278"/>
      <c r="J371" s="278"/>
      <c r="K371" s="278"/>
      <c r="L371" s="278"/>
      <c r="M371" s="278"/>
      <c r="N371" s="278"/>
      <c r="O371" s="278"/>
      <c r="P371" s="278"/>
      <c r="Q371" s="278"/>
      <c r="R371" s="278"/>
      <c r="S371" s="279"/>
      <c r="T371" s="278"/>
      <c r="U371" s="279"/>
      <c r="V371" s="278"/>
      <c r="W371" s="278"/>
    </row>
    <row r="372" spans="1:23" ht="15.75" customHeight="1">
      <c r="A372" s="280"/>
      <c r="B372" s="278"/>
      <c r="C372" s="278"/>
      <c r="D372" s="278"/>
      <c r="E372" s="278"/>
      <c r="F372" s="278"/>
      <c r="G372" s="278"/>
      <c r="H372" s="278"/>
      <c r="I372" s="278"/>
      <c r="J372" s="278"/>
      <c r="K372" s="278"/>
      <c r="L372" s="278"/>
      <c r="M372" s="278"/>
      <c r="N372" s="278"/>
      <c r="O372" s="278"/>
      <c r="P372" s="278"/>
      <c r="Q372" s="278"/>
      <c r="R372" s="278"/>
      <c r="S372" s="279"/>
      <c r="T372" s="278"/>
      <c r="U372" s="279"/>
      <c r="V372" s="278"/>
      <c r="W372" s="278"/>
    </row>
    <row r="373" spans="1:23" ht="15.75" customHeight="1">
      <c r="A373" s="280"/>
      <c r="B373" s="278"/>
      <c r="C373" s="278"/>
      <c r="D373" s="278"/>
      <c r="E373" s="278"/>
      <c r="F373" s="278"/>
      <c r="G373" s="278"/>
      <c r="H373" s="278"/>
      <c r="I373" s="278"/>
      <c r="J373" s="278"/>
      <c r="K373" s="278"/>
      <c r="L373" s="278"/>
      <c r="M373" s="278"/>
      <c r="N373" s="278"/>
      <c r="O373" s="278"/>
      <c r="P373" s="278"/>
      <c r="Q373" s="278"/>
      <c r="R373" s="278"/>
      <c r="S373" s="279"/>
      <c r="T373" s="278"/>
      <c r="U373" s="279"/>
      <c r="V373" s="278"/>
      <c r="W373" s="278"/>
    </row>
    <row r="374" spans="1:23" ht="15.75" customHeight="1">
      <c r="A374" s="280"/>
      <c r="B374" s="278"/>
      <c r="C374" s="278"/>
      <c r="D374" s="278"/>
      <c r="E374" s="278"/>
      <c r="F374" s="278"/>
      <c r="G374" s="278"/>
      <c r="H374" s="278"/>
      <c r="I374" s="278"/>
      <c r="J374" s="278"/>
      <c r="K374" s="278"/>
      <c r="L374" s="278"/>
      <c r="M374" s="278"/>
      <c r="N374" s="278"/>
      <c r="O374" s="278"/>
      <c r="P374" s="278"/>
      <c r="Q374" s="278"/>
      <c r="R374" s="278"/>
      <c r="S374" s="279"/>
      <c r="T374" s="278"/>
      <c r="U374" s="279"/>
      <c r="V374" s="278"/>
      <c r="W374" s="278"/>
    </row>
    <row r="375" spans="1:23" ht="15.75" customHeight="1">
      <c r="A375" s="280"/>
      <c r="B375" s="278"/>
      <c r="C375" s="278"/>
      <c r="D375" s="278"/>
      <c r="E375" s="278"/>
      <c r="F375" s="278"/>
      <c r="G375" s="278"/>
      <c r="H375" s="278"/>
      <c r="I375" s="278"/>
      <c r="J375" s="278"/>
      <c r="K375" s="278"/>
      <c r="L375" s="278"/>
      <c r="M375" s="278"/>
      <c r="N375" s="278"/>
      <c r="O375" s="278"/>
      <c r="P375" s="278"/>
      <c r="Q375" s="278"/>
      <c r="R375" s="278"/>
      <c r="S375" s="279"/>
      <c r="T375" s="278"/>
      <c r="U375" s="279"/>
      <c r="V375" s="278"/>
      <c r="W375" s="278"/>
    </row>
    <row r="376" spans="1:23" ht="15.75" customHeight="1">
      <c r="A376" s="280"/>
      <c r="B376" s="278"/>
      <c r="C376" s="278"/>
      <c r="D376" s="278"/>
      <c r="E376" s="278"/>
      <c r="F376" s="278"/>
      <c r="G376" s="278"/>
      <c r="H376" s="278"/>
      <c r="I376" s="278"/>
      <c r="J376" s="278"/>
      <c r="K376" s="278"/>
      <c r="L376" s="278"/>
      <c r="M376" s="278"/>
      <c r="N376" s="278"/>
      <c r="O376" s="278"/>
      <c r="P376" s="278"/>
      <c r="Q376" s="278"/>
      <c r="R376" s="278"/>
      <c r="S376" s="279"/>
      <c r="T376" s="278"/>
      <c r="U376" s="279"/>
      <c r="V376" s="278"/>
      <c r="W376" s="278"/>
    </row>
    <row r="377" spans="1:23" ht="15.75" customHeight="1">
      <c r="A377" s="280"/>
      <c r="B377" s="278"/>
      <c r="C377" s="278"/>
      <c r="D377" s="278"/>
      <c r="E377" s="278"/>
      <c r="F377" s="278"/>
      <c r="G377" s="278"/>
      <c r="H377" s="278"/>
      <c r="I377" s="278"/>
      <c r="J377" s="278"/>
      <c r="K377" s="278"/>
      <c r="L377" s="278"/>
      <c r="M377" s="278"/>
      <c r="N377" s="278"/>
      <c r="O377" s="278"/>
      <c r="P377" s="278"/>
      <c r="Q377" s="278"/>
      <c r="R377" s="278"/>
      <c r="S377" s="279"/>
      <c r="T377" s="278"/>
      <c r="U377" s="279"/>
      <c r="V377" s="278"/>
      <c r="W377" s="278"/>
    </row>
    <row r="378" spans="1:23" ht="15.75" customHeight="1">
      <c r="A378" s="280"/>
      <c r="B378" s="278"/>
      <c r="C378" s="278"/>
      <c r="D378" s="278"/>
      <c r="E378" s="278"/>
      <c r="F378" s="278"/>
      <c r="G378" s="278"/>
      <c r="H378" s="278"/>
      <c r="I378" s="278"/>
      <c r="J378" s="278"/>
      <c r="K378" s="278"/>
      <c r="L378" s="278"/>
      <c r="M378" s="278"/>
      <c r="N378" s="278"/>
      <c r="O378" s="278"/>
      <c r="P378" s="278"/>
      <c r="Q378" s="278"/>
      <c r="R378" s="278"/>
      <c r="S378" s="279"/>
      <c r="T378" s="278"/>
      <c r="U378" s="279"/>
      <c r="V378" s="278"/>
      <c r="W378" s="278"/>
    </row>
    <row r="379" spans="1:23" ht="15.75" customHeight="1">
      <c r="A379" s="280"/>
      <c r="B379" s="278"/>
      <c r="C379" s="278"/>
      <c r="D379" s="278"/>
      <c r="E379" s="278"/>
      <c r="F379" s="278"/>
      <c r="G379" s="278"/>
      <c r="H379" s="278"/>
      <c r="I379" s="278"/>
      <c r="J379" s="278"/>
      <c r="K379" s="278"/>
      <c r="L379" s="278"/>
      <c r="M379" s="278"/>
      <c r="N379" s="278"/>
      <c r="O379" s="278"/>
      <c r="P379" s="278"/>
      <c r="Q379" s="278"/>
      <c r="R379" s="278"/>
      <c r="S379" s="279"/>
      <c r="T379" s="278"/>
      <c r="U379" s="279"/>
      <c r="V379" s="278"/>
      <c r="W379" s="278"/>
    </row>
    <row r="380" spans="1:23" ht="15.75" customHeight="1">
      <c r="A380" s="280"/>
      <c r="B380" s="278"/>
      <c r="C380" s="278"/>
      <c r="D380" s="278"/>
      <c r="E380" s="278"/>
      <c r="F380" s="278"/>
      <c r="G380" s="278"/>
      <c r="H380" s="278"/>
      <c r="I380" s="278"/>
      <c r="J380" s="278"/>
      <c r="K380" s="278"/>
      <c r="L380" s="278"/>
      <c r="M380" s="278"/>
      <c r="N380" s="278"/>
      <c r="O380" s="278"/>
      <c r="P380" s="278"/>
      <c r="Q380" s="278"/>
      <c r="R380" s="278"/>
      <c r="S380" s="279"/>
      <c r="T380" s="278"/>
      <c r="U380" s="279"/>
      <c r="V380" s="278"/>
      <c r="W380" s="278"/>
    </row>
    <row r="381" spans="1:23" ht="15.75" customHeight="1">
      <c r="A381" s="280"/>
      <c r="B381" s="278"/>
      <c r="C381" s="278"/>
      <c r="D381" s="278"/>
      <c r="E381" s="278"/>
      <c r="F381" s="278"/>
      <c r="G381" s="278"/>
      <c r="H381" s="278"/>
      <c r="I381" s="278"/>
      <c r="J381" s="278"/>
      <c r="K381" s="278"/>
      <c r="L381" s="278"/>
      <c r="M381" s="278"/>
      <c r="N381" s="278"/>
      <c r="O381" s="278"/>
      <c r="P381" s="278"/>
      <c r="Q381" s="278"/>
      <c r="R381" s="278"/>
      <c r="S381" s="279"/>
      <c r="T381" s="278"/>
      <c r="U381" s="279"/>
      <c r="V381" s="278"/>
      <c r="W381" s="278"/>
    </row>
    <row r="382" spans="1:23" ht="15.75" customHeight="1">
      <c r="A382" s="280"/>
      <c r="B382" s="278"/>
      <c r="C382" s="278"/>
      <c r="D382" s="278"/>
      <c r="E382" s="278"/>
      <c r="F382" s="278"/>
      <c r="G382" s="278"/>
      <c r="H382" s="278"/>
      <c r="I382" s="278"/>
      <c r="J382" s="278"/>
      <c r="K382" s="278"/>
      <c r="L382" s="278"/>
      <c r="M382" s="278"/>
      <c r="N382" s="278"/>
      <c r="O382" s="278"/>
      <c r="P382" s="278"/>
      <c r="Q382" s="278"/>
      <c r="R382" s="278"/>
      <c r="S382" s="279"/>
      <c r="T382" s="278"/>
      <c r="U382" s="279"/>
      <c r="V382" s="278"/>
      <c r="W382" s="278"/>
    </row>
    <row r="383" spans="1:23" ht="15.75" customHeight="1">
      <c r="A383" s="280"/>
      <c r="B383" s="278"/>
      <c r="C383" s="278"/>
      <c r="D383" s="278"/>
      <c r="E383" s="278"/>
      <c r="F383" s="278"/>
      <c r="G383" s="278"/>
      <c r="H383" s="278"/>
      <c r="I383" s="278"/>
      <c r="J383" s="278"/>
      <c r="K383" s="278"/>
      <c r="L383" s="278"/>
      <c r="M383" s="278"/>
      <c r="N383" s="278"/>
      <c r="O383" s="278"/>
      <c r="P383" s="278"/>
      <c r="Q383" s="278"/>
      <c r="R383" s="278"/>
      <c r="S383" s="279"/>
      <c r="T383" s="278"/>
      <c r="U383" s="279"/>
      <c r="V383" s="278"/>
      <c r="W383" s="278"/>
    </row>
    <row r="384" spans="1:23" ht="15.75" customHeight="1">
      <c r="A384" s="280"/>
      <c r="B384" s="278"/>
      <c r="C384" s="278"/>
      <c r="D384" s="278"/>
      <c r="E384" s="278"/>
      <c r="F384" s="278"/>
      <c r="G384" s="278"/>
      <c r="H384" s="278"/>
      <c r="I384" s="278"/>
      <c r="J384" s="278"/>
      <c r="K384" s="278"/>
      <c r="L384" s="278"/>
      <c r="M384" s="278"/>
      <c r="N384" s="278"/>
      <c r="O384" s="278"/>
      <c r="P384" s="278"/>
      <c r="Q384" s="278"/>
      <c r="R384" s="278"/>
      <c r="S384" s="279"/>
      <c r="T384" s="278"/>
      <c r="U384" s="279"/>
      <c r="V384" s="278"/>
      <c r="W384" s="278"/>
    </row>
    <row r="385" spans="1:23" ht="15.75" customHeight="1">
      <c r="A385" s="280"/>
      <c r="B385" s="278"/>
      <c r="C385" s="278"/>
      <c r="D385" s="278"/>
      <c r="E385" s="278"/>
      <c r="F385" s="278"/>
      <c r="G385" s="278"/>
      <c r="H385" s="278"/>
      <c r="I385" s="278"/>
      <c r="J385" s="278"/>
      <c r="K385" s="278"/>
      <c r="L385" s="278"/>
      <c r="M385" s="278"/>
      <c r="N385" s="278"/>
      <c r="O385" s="278"/>
      <c r="P385" s="278"/>
      <c r="Q385" s="278"/>
      <c r="R385" s="278"/>
      <c r="S385" s="279"/>
      <c r="T385" s="278"/>
      <c r="U385" s="279"/>
      <c r="V385" s="278"/>
      <c r="W385" s="278"/>
    </row>
    <row r="386" spans="1:23" ht="15.75" customHeight="1">
      <c r="A386" s="280"/>
      <c r="B386" s="278"/>
      <c r="C386" s="278"/>
      <c r="D386" s="278"/>
      <c r="E386" s="278"/>
      <c r="F386" s="278"/>
      <c r="G386" s="278"/>
      <c r="H386" s="278"/>
      <c r="I386" s="278"/>
      <c r="J386" s="278"/>
      <c r="K386" s="278"/>
      <c r="L386" s="278"/>
      <c r="M386" s="278"/>
      <c r="N386" s="278"/>
      <c r="O386" s="278"/>
      <c r="P386" s="278"/>
      <c r="Q386" s="278"/>
      <c r="R386" s="278"/>
      <c r="S386" s="279"/>
      <c r="T386" s="278"/>
      <c r="U386" s="279"/>
      <c r="V386" s="278"/>
      <c r="W386" s="278"/>
    </row>
    <row r="387" spans="1:23" ht="15.75" customHeight="1">
      <c r="A387" s="280"/>
      <c r="B387" s="278"/>
      <c r="C387" s="278"/>
      <c r="D387" s="278"/>
      <c r="E387" s="278"/>
      <c r="F387" s="278"/>
      <c r="G387" s="278"/>
      <c r="H387" s="278"/>
      <c r="I387" s="278"/>
      <c r="J387" s="278"/>
      <c r="K387" s="278"/>
      <c r="L387" s="278"/>
      <c r="M387" s="278"/>
      <c r="N387" s="278"/>
      <c r="O387" s="278"/>
      <c r="P387" s="278"/>
      <c r="Q387" s="278"/>
      <c r="R387" s="278"/>
      <c r="S387" s="279"/>
      <c r="T387" s="278"/>
      <c r="U387" s="279"/>
      <c r="V387" s="278"/>
      <c r="W387" s="278"/>
    </row>
    <row r="388" spans="1:23" ht="15.75" customHeight="1">
      <c r="A388" s="280"/>
      <c r="B388" s="278"/>
      <c r="C388" s="278"/>
      <c r="D388" s="278"/>
      <c r="E388" s="278"/>
      <c r="F388" s="278"/>
      <c r="G388" s="278"/>
      <c r="H388" s="278"/>
      <c r="I388" s="278"/>
      <c r="J388" s="278"/>
      <c r="K388" s="278"/>
      <c r="L388" s="278"/>
      <c r="M388" s="278"/>
      <c r="N388" s="278"/>
      <c r="O388" s="278"/>
      <c r="P388" s="278"/>
      <c r="Q388" s="278"/>
      <c r="R388" s="278"/>
      <c r="S388" s="279"/>
      <c r="T388" s="278"/>
      <c r="U388" s="279"/>
      <c r="V388" s="278"/>
      <c r="W388" s="278"/>
    </row>
    <row r="389" spans="1:23" ht="15.75" customHeight="1">
      <c r="A389" s="280"/>
      <c r="B389" s="278"/>
      <c r="C389" s="278"/>
      <c r="D389" s="278"/>
      <c r="E389" s="278"/>
      <c r="F389" s="278"/>
      <c r="G389" s="278"/>
      <c r="H389" s="278"/>
      <c r="I389" s="278"/>
      <c r="J389" s="278"/>
      <c r="K389" s="278"/>
      <c r="L389" s="278"/>
      <c r="M389" s="278"/>
      <c r="N389" s="278"/>
      <c r="O389" s="278"/>
      <c r="P389" s="278"/>
      <c r="Q389" s="278"/>
      <c r="R389" s="278"/>
      <c r="S389" s="279"/>
      <c r="T389" s="278"/>
      <c r="U389" s="279"/>
      <c r="V389" s="278"/>
      <c r="W389" s="278"/>
    </row>
    <row r="390" spans="1:23" ht="15.75" customHeight="1">
      <c r="A390" s="280"/>
      <c r="B390" s="278"/>
      <c r="C390" s="278"/>
      <c r="D390" s="278"/>
      <c r="E390" s="278"/>
      <c r="F390" s="278"/>
      <c r="G390" s="278"/>
      <c r="H390" s="278"/>
      <c r="I390" s="278"/>
      <c r="J390" s="278"/>
      <c r="K390" s="278"/>
      <c r="L390" s="278"/>
      <c r="M390" s="278"/>
      <c r="N390" s="278"/>
      <c r="O390" s="278"/>
      <c r="P390" s="278"/>
      <c r="Q390" s="278"/>
      <c r="R390" s="278"/>
      <c r="S390" s="279"/>
      <c r="T390" s="278"/>
      <c r="U390" s="279"/>
      <c r="V390" s="278"/>
      <c r="W390" s="278"/>
    </row>
    <row r="391" spans="1:23" ht="15.75" customHeight="1">
      <c r="A391" s="280"/>
      <c r="B391" s="278"/>
      <c r="C391" s="278"/>
      <c r="D391" s="278"/>
      <c r="E391" s="278"/>
      <c r="F391" s="278"/>
      <c r="G391" s="278"/>
      <c r="H391" s="278"/>
      <c r="I391" s="278"/>
      <c r="J391" s="278"/>
      <c r="K391" s="278"/>
      <c r="L391" s="278"/>
      <c r="M391" s="278"/>
      <c r="N391" s="278"/>
      <c r="O391" s="278"/>
      <c r="P391" s="278"/>
      <c r="Q391" s="278"/>
      <c r="R391" s="278"/>
      <c r="S391" s="279"/>
      <c r="T391" s="278"/>
      <c r="U391" s="279"/>
      <c r="V391" s="278"/>
      <c r="W391" s="278"/>
    </row>
    <row r="392" spans="1:23" ht="15.75" customHeight="1">
      <c r="A392" s="280"/>
      <c r="B392" s="278"/>
      <c r="C392" s="278"/>
      <c r="D392" s="278"/>
      <c r="E392" s="278"/>
      <c r="F392" s="278"/>
      <c r="G392" s="278"/>
      <c r="H392" s="278"/>
      <c r="I392" s="278"/>
      <c r="J392" s="278"/>
      <c r="K392" s="278"/>
      <c r="L392" s="278"/>
      <c r="M392" s="278"/>
      <c r="N392" s="278"/>
      <c r="O392" s="278"/>
      <c r="P392" s="278"/>
      <c r="Q392" s="278"/>
      <c r="R392" s="278"/>
      <c r="S392" s="279"/>
      <c r="T392" s="278"/>
      <c r="U392" s="279"/>
      <c r="V392" s="278"/>
      <c r="W392" s="278"/>
    </row>
    <row r="393" spans="1:23" ht="15.75" customHeight="1">
      <c r="A393" s="280"/>
      <c r="B393" s="278"/>
      <c r="C393" s="278"/>
      <c r="D393" s="278"/>
      <c r="E393" s="278"/>
      <c r="F393" s="278"/>
      <c r="G393" s="278"/>
      <c r="H393" s="278"/>
      <c r="I393" s="278"/>
      <c r="J393" s="278"/>
      <c r="K393" s="278"/>
      <c r="L393" s="278"/>
      <c r="M393" s="278"/>
      <c r="N393" s="278"/>
      <c r="O393" s="278"/>
      <c r="P393" s="278"/>
      <c r="Q393" s="278"/>
      <c r="R393" s="278"/>
      <c r="S393" s="279"/>
      <c r="T393" s="278"/>
      <c r="U393" s="279"/>
      <c r="V393" s="278"/>
      <c r="W393" s="278"/>
    </row>
    <row r="394" spans="1:23" ht="15.75" customHeight="1">
      <c r="A394" s="280"/>
      <c r="B394" s="278"/>
      <c r="C394" s="278"/>
      <c r="D394" s="278"/>
      <c r="E394" s="278"/>
      <c r="F394" s="278"/>
      <c r="G394" s="278"/>
      <c r="H394" s="278"/>
      <c r="I394" s="278"/>
      <c r="J394" s="278"/>
      <c r="K394" s="278"/>
      <c r="L394" s="278"/>
      <c r="M394" s="278"/>
      <c r="N394" s="278"/>
      <c r="O394" s="278"/>
      <c r="P394" s="278"/>
      <c r="Q394" s="278"/>
      <c r="R394" s="278"/>
      <c r="S394" s="279"/>
      <c r="T394" s="278"/>
      <c r="U394" s="279"/>
      <c r="V394" s="278"/>
      <c r="W394" s="278"/>
    </row>
    <row r="395" spans="1:23" ht="15.75" customHeight="1">
      <c r="A395" s="280"/>
      <c r="B395" s="278"/>
      <c r="C395" s="278"/>
      <c r="D395" s="278"/>
      <c r="E395" s="278"/>
      <c r="F395" s="278"/>
      <c r="G395" s="278"/>
      <c r="H395" s="278"/>
      <c r="I395" s="278"/>
      <c r="J395" s="278"/>
      <c r="K395" s="278"/>
      <c r="L395" s="278"/>
      <c r="M395" s="278"/>
      <c r="N395" s="278"/>
      <c r="O395" s="278"/>
      <c r="P395" s="278"/>
      <c r="Q395" s="278"/>
      <c r="R395" s="278"/>
      <c r="S395" s="279"/>
      <c r="T395" s="278"/>
      <c r="U395" s="279"/>
      <c r="V395" s="278"/>
      <c r="W395" s="278"/>
    </row>
    <row r="396" spans="1:23" ht="15.75" customHeight="1">
      <c r="A396" s="280"/>
      <c r="B396" s="278"/>
      <c r="C396" s="278"/>
      <c r="D396" s="278"/>
      <c r="E396" s="278"/>
      <c r="F396" s="278"/>
      <c r="G396" s="278"/>
      <c r="H396" s="278"/>
      <c r="I396" s="278"/>
      <c r="J396" s="278"/>
      <c r="K396" s="278"/>
      <c r="L396" s="278"/>
      <c r="M396" s="278"/>
      <c r="N396" s="278"/>
      <c r="O396" s="278"/>
      <c r="P396" s="278"/>
      <c r="Q396" s="278"/>
      <c r="R396" s="278"/>
      <c r="S396" s="279"/>
      <c r="T396" s="278"/>
      <c r="U396" s="279"/>
      <c r="V396" s="278"/>
      <c r="W396" s="278"/>
    </row>
    <row r="397" spans="1:23" ht="15.75" customHeight="1">
      <c r="A397" s="280"/>
      <c r="B397" s="278"/>
      <c r="C397" s="278"/>
      <c r="D397" s="278"/>
      <c r="E397" s="278"/>
      <c r="F397" s="278"/>
      <c r="G397" s="278"/>
      <c r="H397" s="278"/>
      <c r="I397" s="278"/>
      <c r="J397" s="278"/>
      <c r="K397" s="278"/>
      <c r="L397" s="278"/>
      <c r="M397" s="278"/>
      <c r="N397" s="278"/>
      <c r="O397" s="278"/>
      <c r="P397" s="278"/>
      <c r="Q397" s="278"/>
      <c r="R397" s="278"/>
      <c r="S397" s="279"/>
      <c r="T397" s="278"/>
      <c r="U397" s="279"/>
      <c r="V397" s="278"/>
      <c r="W397" s="278"/>
    </row>
    <row r="398" spans="1:23" ht="15.75" customHeight="1">
      <c r="A398" s="280"/>
      <c r="B398" s="278"/>
      <c r="C398" s="278"/>
      <c r="D398" s="278"/>
      <c r="E398" s="278"/>
      <c r="F398" s="278"/>
      <c r="G398" s="278"/>
      <c r="H398" s="278"/>
      <c r="I398" s="278"/>
      <c r="J398" s="278"/>
      <c r="K398" s="278"/>
      <c r="L398" s="278"/>
      <c r="M398" s="278"/>
      <c r="N398" s="278"/>
      <c r="O398" s="278"/>
      <c r="P398" s="278"/>
      <c r="Q398" s="278"/>
      <c r="R398" s="278"/>
      <c r="S398" s="279"/>
      <c r="T398" s="278"/>
      <c r="U398" s="279"/>
      <c r="V398" s="278"/>
      <c r="W398" s="278"/>
    </row>
    <row r="399" spans="1:23" ht="15.75" customHeight="1">
      <c r="A399" s="280"/>
      <c r="B399" s="278"/>
      <c r="C399" s="278"/>
      <c r="D399" s="278"/>
      <c r="E399" s="278"/>
      <c r="F399" s="278"/>
      <c r="G399" s="278"/>
      <c r="H399" s="278"/>
      <c r="I399" s="278"/>
      <c r="J399" s="278"/>
      <c r="K399" s="278"/>
      <c r="L399" s="278"/>
      <c r="M399" s="278"/>
      <c r="N399" s="278"/>
      <c r="O399" s="278"/>
      <c r="P399" s="278"/>
      <c r="Q399" s="278"/>
      <c r="R399" s="278"/>
      <c r="S399" s="279"/>
      <c r="T399" s="278"/>
      <c r="U399" s="279"/>
      <c r="V399" s="278"/>
      <c r="W399" s="278"/>
    </row>
    <row r="400" spans="1:23" ht="15.75" customHeight="1">
      <c r="A400" s="280"/>
      <c r="B400" s="278"/>
      <c r="C400" s="278"/>
      <c r="D400" s="278"/>
      <c r="E400" s="278"/>
      <c r="F400" s="278"/>
      <c r="G400" s="278"/>
      <c r="H400" s="278"/>
      <c r="I400" s="278"/>
      <c r="J400" s="278"/>
      <c r="K400" s="278"/>
      <c r="L400" s="278"/>
      <c r="M400" s="278"/>
      <c r="N400" s="278"/>
      <c r="O400" s="278"/>
      <c r="P400" s="278"/>
      <c r="Q400" s="278"/>
      <c r="R400" s="278"/>
      <c r="S400" s="279"/>
      <c r="T400" s="278"/>
      <c r="U400" s="279"/>
      <c r="V400" s="278"/>
      <c r="W400" s="278"/>
    </row>
    <row r="401" spans="1:23" ht="15.75" customHeight="1">
      <c r="A401" s="280"/>
      <c r="B401" s="278"/>
      <c r="C401" s="278"/>
      <c r="D401" s="278"/>
      <c r="E401" s="278"/>
      <c r="F401" s="278"/>
      <c r="G401" s="278"/>
      <c r="H401" s="278"/>
      <c r="I401" s="278"/>
      <c r="J401" s="278"/>
      <c r="K401" s="278"/>
      <c r="L401" s="278"/>
      <c r="M401" s="278"/>
      <c r="N401" s="278"/>
      <c r="O401" s="278"/>
      <c r="P401" s="278"/>
      <c r="Q401" s="278"/>
      <c r="R401" s="278"/>
      <c r="S401" s="279"/>
      <c r="T401" s="278"/>
      <c r="U401" s="279"/>
      <c r="V401" s="278"/>
      <c r="W401" s="278"/>
    </row>
    <row r="402" spans="1:23" ht="15.75" customHeight="1">
      <c r="A402" s="280"/>
      <c r="B402" s="278"/>
      <c r="C402" s="278"/>
      <c r="D402" s="278"/>
      <c r="E402" s="278"/>
      <c r="F402" s="278"/>
      <c r="G402" s="278"/>
      <c r="H402" s="278"/>
      <c r="I402" s="278"/>
      <c r="J402" s="278"/>
      <c r="K402" s="278"/>
      <c r="L402" s="278"/>
      <c r="M402" s="278"/>
      <c r="N402" s="278"/>
      <c r="O402" s="278"/>
      <c r="P402" s="278"/>
      <c r="Q402" s="278"/>
      <c r="R402" s="278"/>
      <c r="S402" s="279"/>
      <c r="T402" s="278"/>
      <c r="U402" s="279"/>
      <c r="V402" s="278"/>
      <c r="W402" s="278"/>
    </row>
    <row r="403" spans="1:23" ht="15.75" customHeight="1">
      <c r="A403" s="280"/>
      <c r="B403" s="278"/>
      <c r="C403" s="278"/>
      <c r="D403" s="278"/>
      <c r="E403" s="278"/>
      <c r="F403" s="278"/>
      <c r="G403" s="278"/>
      <c r="H403" s="278"/>
      <c r="I403" s="278"/>
      <c r="J403" s="278"/>
      <c r="K403" s="278"/>
      <c r="L403" s="278"/>
      <c r="M403" s="278"/>
      <c r="N403" s="278"/>
      <c r="O403" s="278"/>
      <c r="P403" s="278"/>
      <c r="Q403" s="278"/>
      <c r="R403" s="278"/>
      <c r="S403" s="279"/>
      <c r="T403" s="278"/>
      <c r="U403" s="279"/>
      <c r="V403" s="278"/>
      <c r="W403" s="278"/>
    </row>
    <row r="404" spans="1:23" ht="15.75" customHeight="1">
      <c r="A404" s="280"/>
      <c r="B404" s="278"/>
      <c r="C404" s="278"/>
      <c r="D404" s="278"/>
      <c r="E404" s="278"/>
      <c r="F404" s="278"/>
      <c r="G404" s="278"/>
      <c r="H404" s="278"/>
      <c r="I404" s="278"/>
      <c r="J404" s="278"/>
      <c r="K404" s="278"/>
      <c r="L404" s="278"/>
      <c r="M404" s="278"/>
      <c r="N404" s="278"/>
      <c r="O404" s="278"/>
      <c r="P404" s="278"/>
      <c r="Q404" s="278"/>
      <c r="R404" s="278"/>
      <c r="S404" s="279"/>
      <c r="T404" s="278"/>
      <c r="U404" s="279"/>
      <c r="V404" s="278"/>
      <c r="W404" s="278"/>
    </row>
    <row r="405" spans="1:23" ht="15.75" customHeight="1">
      <c r="A405" s="280"/>
      <c r="B405" s="278"/>
      <c r="C405" s="278"/>
      <c r="D405" s="278"/>
      <c r="E405" s="278"/>
      <c r="F405" s="278"/>
      <c r="G405" s="278"/>
      <c r="H405" s="278"/>
      <c r="I405" s="278"/>
      <c r="J405" s="278"/>
      <c r="K405" s="278"/>
      <c r="L405" s="278"/>
      <c r="M405" s="278"/>
      <c r="N405" s="278"/>
      <c r="O405" s="278"/>
      <c r="P405" s="278"/>
      <c r="Q405" s="278"/>
      <c r="R405" s="278"/>
      <c r="S405" s="279"/>
      <c r="T405" s="278"/>
      <c r="U405" s="279"/>
      <c r="V405" s="278"/>
      <c r="W405" s="278"/>
    </row>
    <row r="406" spans="1:23" ht="15.75" customHeight="1">
      <c r="A406" s="280"/>
      <c r="B406" s="278"/>
      <c r="C406" s="278"/>
      <c r="D406" s="278"/>
      <c r="E406" s="278"/>
      <c r="F406" s="278"/>
      <c r="G406" s="278"/>
      <c r="H406" s="278"/>
      <c r="I406" s="278"/>
      <c r="J406" s="278"/>
      <c r="K406" s="278"/>
      <c r="L406" s="278"/>
      <c r="M406" s="278"/>
      <c r="N406" s="278"/>
      <c r="O406" s="278"/>
      <c r="P406" s="278"/>
      <c r="Q406" s="278"/>
      <c r="R406" s="278"/>
      <c r="S406" s="279"/>
      <c r="T406" s="278"/>
      <c r="U406" s="279"/>
      <c r="V406" s="278"/>
      <c r="W406" s="278"/>
    </row>
    <row r="407" spans="1:23" ht="15.75" customHeight="1">
      <c r="A407" s="280"/>
      <c r="B407" s="278"/>
      <c r="C407" s="278"/>
      <c r="D407" s="278"/>
      <c r="E407" s="278"/>
      <c r="F407" s="278"/>
      <c r="G407" s="278"/>
      <c r="H407" s="278"/>
      <c r="I407" s="278"/>
      <c r="J407" s="278"/>
      <c r="K407" s="278"/>
      <c r="L407" s="278"/>
      <c r="M407" s="278"/>
      <c r="N407" s="278"/>
      <c r="O407" s="278"/>
      <c r="P407" s="278"/>
      <c r="Q407" s="278"/>
      <c r="R407" s="278"/>
      <c r="S407" s="279"/>
      <c r="T407" s="278"/>
      <c r="U407" s="279"/>
      <c r="V407" s="278"/>
      <c r="W407" s="278"/>
    </row>
    <row r="408" spans="1:23" ht="15.75" customHeight="1">
      <c r="A408" s="280"/>
      <c r="B408" s="278"/>
      <c r="C408" s="278"/>
      <c r="D408" s="278"/>
      <c r="E408" s="278"/>
      <c r="F408" s="278"/>
      <c r="G408" s="278"/>
      <c r="H408" s="278"/>
      <c r="I408" s="278"/>
      <c r="J408" s="278"/>
      <c r="K408" s="278"/>
      <c r="L408" s="278"/>
      <c r="M408" s="278"/>
      <c r="N408" s="278"/>
      <c r="O408" s="278"/>
      <c r="P408" s="278"/>
      <c r="Q408" s="278"/>
      <c r="R408" s="278"/>
      <c r="S408" s="279"/>
      <c r="T408" s="278"/>
      <c r="U408" s="279"/>
      <c r="V408" s="278"/>
      <c r="W408" s="278"/>
    </row>
    <row r="409" spans="1:23" ht="15.75" customHeight="1">
      <c r="A409" s="280"/>
      <c r="B409" s="278"/>
      <c r="C409" s="278"/>
      <c r="D409" s="278"/>
      <c r="E409" s="278"/>
      <c r="F409" s="278"/>
      <c r="G409" s="278"/>
      <c r="H409" s="278"/>
      <c r="I409" s="278"/>
      <c r="J409" s="278"/>
      <c r="K409" s="278"/>
      <c r="L409" s="278"/>
      <c r="M409" s="278"/>
      <c r="N409" s="278"/>
      <c r="O409" s="278"/>
      <c r="P409" s="278"/>
      <c r="Q409" s="278"/>
      <c r="R409" s="278"/>
      <c r="S409" s="279"/>
      <c r="T409" s="278"/>
      <c r="U409" s="279"/>
      <c r="V409" s="278"/>
      <c r="W409" s="278"/>
    </row>
    <row r="410" spans="1:23" ht="15.75" customHeight="1">
      <c r="A410" s="280"/>
      <c r="B410" s="278"/>
      <c r="C410" s="278"/>
      <c r="D410" s="278"/>
      <c r="E410" s="278"/>
      <c r="F410" s="278"/>
      <c r="G410" s="278"/>
      <c r="H410" s="278"/>
      <c r="I410" s="278"/>
      <c r="J410" s="278"/>
      <c r="K410" s="278"/>
      <c r="L410" s="278"/>
      <c r="M410" s="278"/>
      <c r="N410" s="278"/>
      <c r="O410" s="278"/>
      <c r="P410" s="278"/>
      <c r="Q410" s="278"/>
      <c r="R410" s="278"/>
      <c r="S410" s="279"/>
      <c r="T410" s="278"/>
      <c r="U410" s="279"/>
      <c r="V410" s="278"/>
      <c r="W410" s="278"/>
    </row>
    <row r="411" spans="1:23" ht="15.75" customHeight="1">
      <c r="A411" s="280"/>
      <c r="B411" s="278"/>
      <c r="C411" s="278"/>
      <c r="D411" s="278"/>
      <c r="E411" s="278"/>
      <c r="F411" s="278"/>
      <c r="G411" s="278"/>
      <c r="H411" s="278"/>
      <c r="I411" s="278"/>
      <c r="J411" s="278"/>
      <c r="K411" s="278"/>
      <c r="L411" s="278"/>
      <c r="M411" s="278"/>
      <c r="N411" s="278"/>
      <c r="O411" s="278"/>
      <c r="P411" s="278"/>
      <c r="Q411" s="278"/>
      <c r="R411" s="278"/>
      <c r="S411" s="279"/>
      <c r="T411" s="278"/>
      <c r="U411" s="279"/>
      <c r="V411" s="278"/>
      <c r="W411" s="278"/>
    </row>
    <row r="412" spans="1:23" ht="15.75" customHeight="1">
      <c r="A412" s="280"/>
      <c r="B412" s="278"/>
      <c r="C412" s="278"/>
      <c r="D412" s="278"/>
      <c r="E412" s="278"/>
      <c r="F412" s="278"/>
      <c r="G412" s="278"/>
      <c r="H412" s="278"/>
      <c r="I412" s="278"/>
      <c r="J412" s="278"/>
      <c r="K412" s="278"/>
      <c r="L412" s="278"/>
      <c r="M412" s="278"/>
      <c r="N412" s="278"/>
      <c r="O412" s="278"/>
      <c r="P412" s="278"/>
      <c r="Q412" s="278"/>
      <c r="R412" s="278"/>
      <c r="S412" s="279"/>
      <c r="T412" s="278"/>
      <c r="U412" s="279"/>
      <c r="V412" s="278"/>
      <c r="W412" s="278"/>
    </row>
    <row r="413" spans="1:23" ht="15.75" customHeight="1">
      <c r="A413" s="280"/>
      <c r="B413" s="278"/>
      <c r="C413" s="278"/>
      <c r="D413" s="278"/>
      <c r="E413" s="278"/>
      <c r="F413" s="278"/>
      <c r="G413" s="278"/>
      <c r="H413" s="278"/>
      <c r="I413" s="278"/>
      <c r="J413" s="278"/>
      <c r="K413" s="278"/>
      <c r="L413" s="278"/>
      <c r="M413" s="278"/>
      <c r="N413" s="278"/>
      <c r="O413" s="278"/>
      <c r="P413" s="278"/>
      <c r="Q413" s="278"/>
      <c r="R413" s="278"/>
      <c r="S413" s="279"/>
      <c r="T413" s="278"/>
      <c r="U413" s="279"/>
      <c r="V413" s="278"/>
      <c r="W413" s="278"/>
    </row>
    <row r="414" spans="1:23" ht="15.75" customHeight="1">
      <c r="A414" s="280"/>
      <c r="B414" s="278"/>
      <c r="C414" s="278"/>
      <c r="D414" s="278"/>
      <c r="E414" s="278"/>
      <c r="F414" s="278"/>
      <c r="G414" s="278"/>
      <c r="H414" s="278"/>
      <c r="I414" s="278"/>
      <c r="J414" s="278"/>
      <c r="K414" s="278"/>
      <c r="L414" s="278"/>
      <c r="M414" s="278"/>
      <c r="N414" s="278"/>
      <c r="O414" s="278"/>
      <c r="P414" s="278"/>
      <c r="Q414" s="278"/>
      <c r="R414" s="278"/>
      <c r="S414" s="279"/>
      <c r="T414" s="278"/>
      <c r="U414" s="279"/>
      <c r="V414" s="278"/>
      <c r="W414" s="278"/>
    </row>
    <row r="415" spans="1:23" ht="15.75" customHeight="1">
      <c r="A415" s="280"/>
      <c r="B415" s="278"/>
      <c r="C415" s="278"/>
      <c r="D415" s="278"/>
      <c r="E415" s="278"/>
      <c r="F415" s="278"/>
      <c r="G415" s="278"/>
      <c r="H415" s="278"/>
      <c r="I415" s="278"/>
      <c r="J415" s="278"/>
      <c r="K415" s="278"/>
      <c r="L415" s="278"/>
      <c r="M415" s="278"/>
      <c r="N415" s="278"/>
      <c r="O415" s="278"/>
      <c r="P415" s="278"/>
      <c r="Q415" s="278"/>
      <c r="R415" s="278"/>
      <c r="S415" s="279"/>
      <c r="T415" s="278"/>
      <c r="U415" s="279"/>
      <c r="V415" s="278"/>
      <c r="W415" s="278"/>
    </row>
    <row r="416" spans="1:23" ht="15.75" customHeight="1">
      <c r="A416" s="280"/>
      <c r="B416" s="278"/>
      <c r="C416" s="278"/>
      <c r="D416" s="278"/>
      <c r="E416" s="278"/>
      <c r="F416" s="278"/>
      <c r="G416" s="278"/>
      <c r="H416" s="278"/>
      <c r="I416" s="278"/>
      <c r="J416" s="278"/>
      <c r="K416" s="278"/>
      <c r="L416" s="278"/>
      <c r="M416" s="278"/>
      <c r="N416" s="278"/>
      <c r="O416" s="278"/>
      <c r="P416" s="278"/>
      <c r="Q416" s="278"/>
      <c r="R416" s="278"/>
      <c r="S416" s="279"/>
      <c r="T416" s="278"/>
      <c r="U416" s="279"/>
      <c r="V416" s="278"/>
      <c r="W416" s="278"/>
    </row>
    <row r="417" spans="1:23" ht="15.75" customHeight="1">
      <c r="A417" s="280"/>
      <c r="B417" s="278"/>
      <c r="C417" s="278"/>
      <c r="D417" s="278"/>
      <c r="E417" s="278"/>
      <c r="F417" s="278"/>
      <c r="G417" s="278"/>
      <c r="H417" s="278"/>
      <c r="I417" s="278"/>
      <c r="J417" s="278"/>
      <c r="K417" s="278"/>
      <c r="L417" s="278"/>
      <c r="M417" s="278"/>
      <c r="N417" s="278"/>
      <c r="O417" s="278"/>
      <c r="P417" s="278"/>
      <c r="Q417" s="278"/>
      <c r="R417" s="278"/>
      <c r="S417" s="279"/>
      <c r="T417" s="278"/>
      <c r="U417" s="279"/>
      <c r="V417" s="278"/>
      <c r="W417" s="278"/>
    </row>
    <row r="418" spans="1:23" ht="15.75" customHeight="1">
      <c r="A418" s="280"/>
      <c r="B418" s="278"/>
      <c r="C418" s="278"/>
      <c r="D418" s="278"/>
      <c r="E418" s="278"/>
      <c r="F418" s="278"/>
      <c r="G418" s="278"/>
      <c r="H418" s="278"/>
      <c r="I418" s="278"/>
      <c r="J418" s="278"/>
      <c r="K418" s="278"/>
      <c r="L418" s="278"/>
      <c r="M418" s="278"/>
      <c r="N418" s="278"/>
      <c r="O418" s="278"/>
      <c r="P418" s="278"/>
      <c r="Q418" s="278"/>
      <c r="R418" s="278"/>
      <c r="S418" s="279"/>
      <c r="T418" s="278"/>
      <c r="U418" s="279"/>
      <c r="V418" s="278"/>
      <c r="W418" s="278"/>
    </row>
    <row r="419" spans="1:23" ht="15.75" customHeight="1">
      <c r="A419" s="280"/>
      <c r="B419" s="278"/>
      <c r="C419" s="278"/>
      <c r="D419" s="278"/>
      <c r="E419" s="278"/>
      <c r="F419" s="278"/>
      <c r="G419" s="278"/>
      <c r="H419" s="278"/>
      <c r="I419" s="278"/>
      <c r="J419" s="278"/>
      <c r="K419" s="278"/>
      <c r="L419" s="278"/>
      <c r="M419" s="278"/>
      <c r="N419" s="278"/>
      <c r="O419" s="278"/>
      <c r="P419" s="278"/>
      <c r="Q419" s="278"/>
      <c r="R419" s="278"/>
      <c r="S419" s="279"/>
      <c r="T419" s="278"/>
      <c r="U419" s="279"/>
      <c r="V419" s="278"/>
      <c r="W419" s="278"/>
    </row>
    <row r="420" spans="1:23" ht="15.75" customHeight="1">
      <c r="A420" s="280"/>
      <c r="B420" s="278"/>
      <c r="C420" s="278"/>
      <c r="D420" s="278"/>
      <c r="E420" s="278"/>
      <c r="F420" s="278"/>
      <c r="G420" s="278"/>
      <c r="H420" s="278"/>
      <c r="I420" s="278"/>
      <c r="J420" s="278"/>
      <c r="K420" s="278"/>
      <c r="L420" s="278"/>
      <c r="M420" s="278"/>
      <c r="N420" s="278"/>
      <c r="O420" s="278"/>
      <c r="P420" s="278"/>
      <c r="Q420" s="278"/>
      <c r="R420" s="278"/>
      <c r="S420" s="279"/>
      <c r="T420" s="278"/>
      <c r="U420" s="279"/>
      <c r="V420" s="278"/>
      <c r="W420" s="278"/>
    </row>
    <row r="421" spans="1:23" ht="15.75" customHeight="1">
      <c r="A421" s="280"/>
      <c r="B421" s="278"/>
      <c r="C421" s="278"/>
      <c r="D421" s="278"/>
      <c r="E421" s="278"/>
      <c r="F421" s="278"/>
      <c r="G421" s="278"/>
      <c r="H421" s="278"/>
      <c r="I421" s="278"/>
      <c r="J421" s="278"/>
      <c r="K421" s="278"/>
      <c r="L421" s="278"/>
      <c r="M421" s="278"/>
      <c r="N421" s="278"/>
      <c r="O421" s="278"/>
      <c r="P421" s="278"/>
      <c r="Q421" s="278"/>
      <c r="R421" s="278"/>
      <c r="S421" s="279"/>
      <c r="T421" s="278"/>
      <c r="U421" s="279"/>
      <c r="V421" s="278"/>
      <c r="W421" s="278"/>
    </row>
    <row r="422" spans="1:23" ht="15.75" customHeight="1">
      <c r="A422" s="280"/>
      <c r="B422" s="278"/>
      <c r="C422" s="278"/>
      <c r="D422" s="278"/>
      <c r="E422" s="278"/>
      <c r="F422" s="278"/>
      <c r="G422" s="278"/>
      <c r="H422" s="278"/>
      <c r="I422" s="278"/>
      <c r="J422" s="278"/>
      <c r="K422" s="278"/>
      <c r="L422" s="278"/>
      <c r="M422" s="278"/>
      <c r="N422" s="278"/>
      <c r="O422" s="278"/>
      <c r="P422" s="278"/>
      <c r="Q422" s="278"/>
      <c r="R422" s="278"/>
      <c r="S422" s="279"/>
      <c r="T422" s="278"/>
      <c r="U422" s="279"/>
      <c r="V422" s="278"/>
      <c r="W422" s="278"/>
    </row>
    <row r="423" spans="1:23" ht="15.75" customHeight="1">
      <c r="A423" s="280"/>
      <c r="B423" s="278"/>
      <c r="C423" s="278"/>
      <c r="D423" s="278"/>
      <c r="E423" s="278"/>
      <c r="F423" s="278"/>
      <c r="G423" s="278"/>
      <c r="H423" s="278"/>
      <c r="I423" s="278"/>
      <c r="J423" s="278"/>
      <c r="K423" s="278"/>
      <c r="L423" s="278"/>
      <c r="M423" s="278"/>
      <c r="N423" s="278"/>
      <c r="O423" s="278"/>
      <c r="P423" s="278"/>
      <c r="Q423" s="278"/>
      <c r="R423" s="278"/>
      <c r="S423" s="279"/>
      <c r="T423" s="278"/>
      <c r="U423" s="279"/>
      <c r="V423" s="278"/>
      <c r="W423" s="278"/>
    </row>
    <row r="424" spans="1:23" ht="15.75" customHeight="1">
      <c r="A424" s="280"/>
      <c r="B424" s="278"/>
      <c r="C424" s="278"/>
      <c r="D424" s="278"/>
      <c r="E424" s="278"/>
      <c r="F424" s="278"/>
      <c r="G424" s="278"/>
      <c r="H424" s="278"/>
      <c r="I424" s="278"/>
      <c r="J424" s="278"/>
      <c r="K424" s="278"/>
      <c r="L424" s="278"/>
      <c r="M424" s="278"/>
      <c r="N424" s="278"/>
      <c r="O424" s="278"/>
      <c r="P424" s="278"/>
      <c r="Q424" s="278"/>
      <c r="R424" s="278"/>
      <c r="S424" s="279"/>
      <c r="T424" s="278"/>
      <c r="U424" s="279"/>
      <c r="V424" s="278"/>
      <c r="W424" s="278"/>
    </row>
    <row r="425" spans="1:23" ht="15.75" customHeight="1">
      <c r="A425" s="280"/>
      <c r="B425" s="278"/>
      <c r="C425" s="278"/>
      <c r="D425" s="278"/>
      <c r="E425" s="278"/>
      <c r="F425" s="278"/>
      <c r="G425" s="278"/>
      <c r="H425" s="278"/>
      <c r="I425" s="278"/>
      <c r="J425" s="278"/>
      <c r="K425" s="278"/>
      <c r="L425" s="278"/>
      <c r="M425" s="278"/>
      <c r="N425" s="278"/>
      <c r="O425" s="278"/>
      <c r="P425" s="278"/>
      <c r="Q425" s="278"/>
      <c r="R425" s="278"/>
      <c r="S425" s="279"/>
      <c r="T425" s="278"/>
      <c r="U425" s="279"/>
      <c r="V425" s="278"/>
      <c r="W425" s="278"/>
    </row>
    <row r="426" spans="1:23" ht="15.75" customHeight="1">
      <c r="A426" s="280"/>
      <c r="B426" s="278"/>
      <c r="C426" s="278"/>
      <c r="D426" s="278"/>
      <c r="E426" s="278"/>
      <c r="F426" s="278"/>
      <c r="G426" s="278"/>
      <c r="H426" s="278"/>
      <c r="I426" s="278"/>
      <c r="J426" s="278"/>
      <c r="K426" s="278"/>
      <c r="L426" s="278"/>
      <c r="M426" s="278"/>
      <c r="N426" s="278"/>
      <c r="O426" s="278"/>
      <c r="P426" s="278"/>
      <c r="Q426" s="278"/>
      <c r="R426" s="278"/>
      <c r="S426" s="279"/>
      <c r="T426" s="278"/>
      <c r="U426" s="279"/>
      <c r="V426" s="278"/>
      <c r="W426" s="278"/>
    </row>
    <row r="427" spans="1:23" ht="15.75" customHeight="1">
      <c r="A427" s="280"/>
      <c r="B427" s="278"/>
      <c r="C427" s="278"/>
      <c r="D427" s="278"/>
      <c r="E427" s="278"/>
      <c r="F427" s="278"/>
      <c r="G427" s="278"/>
      <c r="H427" s="278"/>
      <c r="I427" s="278"/>
      <c r="J427" s="278"/>
      <c r="K427" s="278"/>
      <c r="L427" s="278"/>
      <c r="M427" s="278"/>
      <c r="N427" s="278"/>
      <c r="O427" s="278"/>
      <c r="P427" s="278"/>
      <c r="Q427" s="278"/>
      <c r="R427" s="278"/>
      <c r="S427" s="279"/>
      <c r="T427" s="278"/>
      <c r="U427" s="279"/>
      <c r="V427" s="278"/>
      <c r="W427" s="278"/>
    </row>
    <row r="428" spans="1:23" ht="15.75" customHeight="1">
      <c r="A428" s="280"/>
      <c r="B428" s="278"/>
      <c r="C428" s="278"/>
      <c r="D428" s="278"/>
      <c r="E428" s="278"/>
      <c r="F428" s="278"/>
      <c r="G428" s="278"/>
      <c r="H428" s="278"/>
      <c r="I428" s="278"/>
      <c r="J428" s="278"/>
      <c r="K428" s="278"/>
      <c r="L428" s="278"/>
      <c r="M428" s="278"/>
      <c r="N428" s="278"/>
      <c r="O428" s="278"/>
      <c r="P428" s="278"/>
      <c r="Q428" s="278"/>
      <c r="R428" s="278"/>
      <c r="S428" s="279"/>
      <c r="T428" s="278"/>
      <c r="U428" s="279"/>
      <c r="V428" s="278"/>
      <c r="W428" s="278"/>
    </row>
    <row r="429" spans="1:23" ht="15.75" customHeight="1">
      <c r="A429" s="280"/>
      <c r="B429" s="278"/>
      <c r="C429" s="278"/>
      <c r="D429" s="278"/>
      <c r="E429" s="278"/>
      <c r="F429" s="278"/>
      <c r="G429" s="278"/>
      <c r="H429" s="278"/>
      <c r="I429" s="278"/>
      <c r="J429" s="278"/>
      <c r="K429" s="278"/>
      <c r="L429" s="278"/>
      <c r="M429" s="278"/>
      <c r="N429" s="278"/>
      <c r="O429" s="278"/>
      <c r="P429" s="278"/>
      <c r="Q429" s="278"/>
      <c r="R429" s="278"/>
      <c r="S429" s="279"/>
      <c r="T429" s="278"/>
      <c r="U429" s="279"/>
      <c r="V429" s="278"/>
      <c r="W429" s="278"/>
    </row>
    <row r="430" spans="1:23" ht="15.75" customHeight="1">
      <c r="A430" s="280"/>
      <c r="B430" s="278"/>
      <c r="C430" s="278"/>
      <c r="D430" s="278"/>
      <c r="E430" s="278"/>
      <c r="F430" s="278"/>
      <c r="G430" s="278"/>
      <c r="H430" s="278"/>
      <c r="I430" s="278"/>
      <c r="J430" s="278"/>
      <c r="K430" s="278"/>
      <c r="L430" s="278"/>
      <c r="M430" s="278"/>
      <c r="N430" s="278"/>
      <c r="O430" s="278"/>
      <c r="P430" s="278"/>
      <c r="Q430" s="278"/>
      <c r="R430" s="278"/>
      <c r="S430" s="279"/>
      <c r="T430" s="278"/>
      <c r="U430" s="279"/>
      <c r="V430" s="278"/>
      <c r="W430" s="278"/>
    </row>
    <row r="431" spans="1:23" ht="15.75" customHeight="1">
      <c r="A431" s="280"/>
      <c r="B431" s="278"/>
      <c r="C431" s="278"/>
      <c r="D431" s="278"/>
      <c r="E431" s="278"/>
      <c r="F431" s="278"/>
      <c r="G431" s="278"/>
      <c r="H431" s="278"/>
      <c r="I431" s="278"/>
      <c r="J431" s="278"/>
      <c r="K431" s="278"/>
      <c r="L431" s="278"/>
      <c r="M431" s="278"/>
      <c r="N431" s="278"/>
      <c r="O431" s="278"/>
      <c r="P431" s="278"/>
      <c r="Q431" s="278"/>
      <c r="R431" s="278"/>
      <c r="S431" s="279"/>
      <c r="T431" s="278"/>
      <c r="U431" s="279"/>
      <c r="V431" s="278"/>
      <c r="W431" s="278"/>
    </row>
    <row r="432" spans="1:23" ht="15.75" customHeight="1">
      <c r="A432" s="280"/>
      <c r="B432" s="278"/>
      <c r="C432" s="278"/>
      <c r="D432" s="278"/>
      <c r="E432" s="278"/>
      <c r="F432" s="278"/>
      <c r="G432" s="278"/>
      <c r="H432" s="278"/>
      <c r="I432" s="278"/>
      <c r="J432" s="278"/>
      <c r="K432" s="278"/>
      <c r="L432" s="278"/>
      <c r="M432" s="278"/>
      <c r="N432" s="278"/>
      <c r="O432" s="278"/>
      <c r="P432" s="278"/>
      <c r="Q432" s="278"/>
      <c r="R432" s="278"/>
      <c r="S432" s="279"/>
      <c r="T432" s="278"/>
      <c r="U432" s="279"/>
      <c r="V432" s="278"/>
      <c r="W432" s="278"/>
    </row>
    <row r="433" spans="1:23" ht="15.75" customHeight="1">
      <c r="A433" s="280"/>
      <c r="B433" s="278"/>
      <c r="C433" s="278"/>
      <c r="D433" s="278"/>
      <c r="E433" s="278"/>
      <c r="F433" s="278"/>
      <c r="G433" s="278"/>
      <c r="H433" s="278"/>
      <c r="I433" s="278"/>
      <c r="J433" s="278"/>
      <c r="K433" s="278"/>
      <c r="L433" s="278"/>
      <c r="M433" s="278"/>
      <c r="N433" s="278"/>
      <c r="O433" s="278"/>
      <c r="P433" s="278"/>
      <c r="Q433" s="278"/>
      <c r="R433" s="278"/>
      <c r="S433" s="279"/>
      <c r="T433" s="278"/>
      <c r="U433" s="279"/>
      <c r="V433" s="278"/>
      <c r="W433" s="278"/>
    </row>
    <row r="434" spans="1:23" ht="15.75" customHeight="1">
      <c r="A434" s="280"/>
      <c r="B434" s="278"/>
      <c r="C434" s="278"/>
      <c r="D434" s="278"/>
      <c r="E434" s="278"/>
      <c r="F434" s="278"/>
      <c r="G434" s="278"/>
      <c r="H434" s="278"/>
      <c r="I434" s="278"/>
      <c r="J434" s="278"/>
      <c r="K434" s="278"/>
      <c r="L434" s="278"/>
      <c r="M434" s="278"/>
      <c r="N434" s="278"/>
      <c r="O434" s="278"/>
      <c r="P434" s="278"/>
      <c r="Q434" s="278"/>
      <c r="R434" s="278"/>
      <c r="S434" s="279"/>
      <c r="T434" s="278"/>
      <c r="U434" s="279"/>
      <c r="V434" s="278"/>
      <c r="W434" s="278"/>
    </row>
    <row r="435" spans="1:23" ht="15.75" customHeight="1">
      <c r="A435" s="280"/>
      <c r="B435" s="278"/>
      <c r="C435" s="278"/>
      <c r="D435" s="278"/>
      <c r="E435" s="278"/>
      <c r="F435" s="278"/>
      <c r="G435" s="278"/>
      <c r="H435" s="278"/>
      <c r="I435" s="278"/>
      <c r="J435" s="278"/>
      <c r="K435" s="278"/>
      <c r="L435" s="278"/>
      <c r="M435" s="278"/>
      <c r="N435" s="278"/>
      <c r="O435" s="278"/>
      <c r="P435" s="278"/>
      <c r="Q435" s="278"/>
      <c r="R435" s="278"/>
      <c r="S435" s="279"/>
      <c r="T435" s="278"/>
      <c r="U435" s="279"/>
      <c r="V435" s="278"/>
      <c r="W435" s="278"/>
    </row>
    <row r="436" spans="1:23" ht="15.75" customHeight="1">
      <c r="A436" s="280"/>
      <c r="B436" s="278"/>
      <c r="C436" s="278"/>
      <c r="D436" s="278"/>
      <c r="E436" s="278"/>
      <c r="F436" s="278"/>
      <c r="G436" s="278"/>
      <c r="H436" s="278"/>
      <c r="I436" s="278"/>
      <c r="J436" s="278"/>
      <c r="K436" s="278"/>
      <c r="L436" s="278"/>
      <c r="M436" s="278"/>
      <c r="N436" s="278"/>
      <c r="O436" s="278"/>
      <c r="P436" s="278"/>
      <c r="Q436" s="278"/>
      <c r="R436" s="278"/>
      <c r="S436" s="279"/>
      <c r="T436" s="278"/>
      <c r="U436" s="279"/>
      <c r="V436" s="278"/>
      <c r="W436" s="278"/>
    </row>
    <row r="437" spans="1:23" ht="15.75" customHeight="1">
      <c r="A437" s="280"/>
      <c r="B437" s="278"/>
      <c r="C437" s="278"/>
      <c r="D437" s="278"/>
      <c r="E437" s="278"/>
      <c r="F437" s="278"/>
      <c r="G437" s="278"/>
      <c r="H437" s="278"/>
      <c r="I437" s="278"/>
      <c r="J437" s="278"/>
      <c r="K437" s="278"/>
      <c r="L437" s="278"/>
      <c r="M437" s="278"/>
      <c r="N437" s="278"/>
      <c r="O437" s="278"/>
      <c r="P437" s="278"/>
      <c r="Q437" s="278"/>
      <c r="R437" s="278"/>
      <c r="S437" s="279"/>
      <c r="T437" s="278"/>
      <c r="U437" s="279"/>
      <c r="V437" s="278"/>
      <c r="W437" s="278"/>
    </row>
    <row r="438" spans="1:23" ht="15.75" customHeight="1">
      <c r="A438" s="280"/>
      <c r="B438" s="278"/>
      <c r="C438" s="278"/>
      <c r="D438" s="278"/>
      <c r="E438" s="278"/>
      <c r="F438" s="278"/>
      <c r="G438" s="278"/>
      <c r="H438" s="278"/>
      <c r="I438" s="278"/>
      <c r="J438" s="278"/>
      <c r="K438" s="278"/>
      <c r="L438" s="278"/>
      <c r="M438" s="278"/>
      <c r="N438" s="278"/>
      <c r="O438" s="278"/>
      <c r="P438" s="278"/>
      <c r="Q438" s="278"/>
      <c r="R438" s="278"/>
      <c r="S438" s="279"/>
      <c r="T438" s="278"/>
      <c r="U438" s="279"/>
      <c r="V438" s="278"/>
      <c r="W438" s="278"/>
    </row>
    <row r="439" spans="1:23" ht="15.75" customHeight="1">
      <c r="A439" s="280"/>
      <c r="B439" s="278"/>
      <c r="C439" s="278"/>
      <c r="D439" s="278"/>
      <c r="E439" s="278"/>
      <c r="F439" s="278"/>
      <c r="G439" s="278"/>
      <c r="H439" s="278"/>
      <c r="I439" s="278"/>
      <c r="J439" s="278"/>
      <c r="K439" s="278"/>
      <c r="L439" s="278"/>
      <c r="M439" s="278"/>
      <c r="N439" s="278"/>
      <c r="O439" s="278"/>
      <c r="P439" s="278"/>
      <c r="Q439" s="278"/>
      <c r="R439" s="278"/>
      <c r="S439" s="279"/>
      <c r="T439" s="278"/>
      <c r="U439" s="279"/>
      <c r="V439" s="278"/>
      <c r="W439" s="278"/>
    </row>
    <row r="440" spans="1:23" ht="15.75" customHeight="1">
      <c r="A440" s="280"/>
      <c r="B440" s="278"/>
      <c r="C440" s="278"/>
      <c r="D440" s="278"/>
      <c r="E440" s="278"/>
      <c r="F440" s="278"/>
      <c r="G440" s="278"/>
      <c r="H440" s="278"/>
      <c r="I440" s="278"/>
      <c r="J440" s="278"/>
      <c r="K440" s="278"/>
      <c r="L440" s="278"/>
      <c r="M440" s="278"/>
      <c r="N440" s="278"/>
      <c r="O440" s="278"/>
      <c r="P440" s="278"/>
      <c r="Q440" s="278"/>
      <c r="R440" s="278"/>
      <c r="S440" s="279"/>
      <c r="T440" s="278"/>
      <c r="U440" s="279"/>
      <c r="V440" s="278"/>
      <c r="W440" s="278"/>
    </row>
    <row r="441" spans="1:23" ht="15.75" customHeight="1">
      <c r="A441" s="280"/>
      <c r="B441" s="278"/>
      <c r="C441" s="278"/>
      <c r="D441" s="278"/>
      <c r="E441" s="278"/>
      <c r="F441" s="278"/>
      <c r="G441" s="278"/>
      <c r="H441" s="278"/>
      <c r="I441" s="278"/>
      <c r="J441" s="278"/>
      <c r="K441" s="278"/>
      <c r="L441" s="278"/>
      <c r="M441" s="278"/>
      <c r="N441" s="278"/>
      <c r="O441" s="278"/>
      <c r="P441" s="278"/>
      <c r="Q441" s="278"/>
      <c r="R441" s="278"/>
      <c r="S441" s="279"/>
      <c r="T441" s="278"/>
      <c r="U441" s="279"/>
      <c r="V441" s="278"/>
      <c r="W441" s="278"/>
    </row>
    <row r="442" spans="1:23" ht="15.75" customHeight="1">
      <c r="A442" s="280"/>
      <c r="B442" s="278"/>
      <c r="C442" s="278"/>
      <c r="D442" s="278"/>
      <c r="E442" s="278"/>
      <c r="F442" s="278"/>
      <c r="G442" s="278"/>
      <c r="H442" s="278"/>
      <c r="I442" s="278"/>
      <c r="J442" s="278"/>
      <c r="K442" s="278"/>
      <c r="L442" s="278"/>
      <c r="M442" s="278"/>
      <c r="N442" s="278"/>
      <c r="O442" s="278"/>
      <c r="P442" s="278"/>
      <c r="Q442" s="278"/>
      <c r="R442" s="278"/>
      <c r="S442" s="279"/>
      <c r="T442" s="278"/>
      <c r="U442" s="279"/>
      <c r="V442" s="278"/>
      <c r="W442" s="278"/>
    </row>
    <row r="443" spans="1:23" ht="15.75" customHeight="1">
      <c r="A443" s="280"/>
      <c r="B443" s="278"/>
      <c r="C443" s="278"/>
      <c r="D443" s="278"/>
      <c r="E443" s="278"/>
      <c r="F443" s="278"/>
      <c r="G443" s="278"/>
      <c r="H443" s="278"/>
      <c r="I443" s="278"/>
      <c r="J443" s="278"/>
      <c r="K443" s="278"/>
      <c r="L443" s="278"/>
      <c r="M443" s="278"/>
      <c r="N443" s="278"/>
      <c r="O443" s="278"/>
      <c r="P443" s="278"/>
      <c r="Q443" s="278"/>
      <c r="R443" s="278"/>
      <c r="S443" s="279"/>
      <c r="T443" s="278"/>
      <c r="U443" s="279"/>
      <c r="V443" s="278"/>
      <c r="W443" s="278"/>
    </row>
    <row r="444" spans="1:23" ht="15.75" customHeight="1">
      <c r="A444" s="280"/>
      <c r="B444" s="278"/>
      <c r="C444" s="278"/>
      <c r="D444" s="278"/>
      <c r="E444" s="278"/>
      <c r="F444" s="278"/>
      <c r="G444" s="278"/>
      <c r="H444" s="278"/>
      <c r="I444" s="278"/>
      <c r="J444" s="278"/>
      <c r="K444" s="278"/>
      <c r="L444" s="278"/>
      <c r="M444" s="278"/>
      <c r="N444" s="278"/>
      <c r="O444" s="278"/>
      <c r="P444" s="278"/>
      <c r="Q444" s="278"/>
      <c r="R444" s="278"/>
      <c r="S444" s="279"/>
      <c r="T444" s="278"/>
      <c r="U444" s="279"/>
      <c r="V444" s="278"/>
      <c r="W444" s="278"/>
    </row>
    <row r="445" spans="1:23" ht="15.75" customHeight="1">
      <c r="A445" s="280"/>
      <c r="B445" s="278"/>
      <c r="C445" s="278"/>
      <c r="D445" s="278"/>
      <c r="E445" s="278"/>
      <c r="F445" s="278"/>
      <c r="G445" s="278"/>
      <c r="H445" s="278"/>
      <c r="I445" s="278"/>
      <c r="J445" s="278"/>
      <c r="K445" s="278"/>
      <c r="L445" s="278"/>
      <c r="M445" s="278"/>
      <c r="N445" s="278"/>
      <c r="O445" s="278"/>
      <c r="P445" s="278"/>
      <c r="Q445" s="278"/>
      <c r="R445" s="278"/>
      <c r="S445" s="279"/>
      <c r="T445" s="278"/>
      <c r="U445" s="279"/>
      <c r="V445" s="278"/>
      <c r="W445" s="278"/>
    </row>
    <row r="446" spans="1:23" ht="15.75" customHeight="1">
      <c r="A446" s="280"/>
      <c r="B446" s="278"/>
      <c r="C446" s="278"/>
      <c r="D446" s="278"/>
      <c r="E446" s="278"/>
      <c r="F446" s="278"/>
      <c r="G446" s="278"/>
      <c r="H446" s="278"/>
      <c r="I446" s="278"/>
      <c r="J446" s="278"/>
      <c r="K446" s="278"/>
      <c r="L446" s="278"/>
      <c r="M446" s="278"/>
      <c r="N446" s="278"/>
      <c r="O446" s="278"/>
      <c r="P446" s="278"/>
      <c r="Q446" s="278"/>
      <c r="R446" s="278"/>
      <c r="S446" s="279"/>
      <c r="T446" s="278"/>
      <c r="U446" s="279"/>
      <c r="V446" s="278"/>
      <c r="W446" s="278"/>
    </row>
    <row r="447" spans="1:23" ht="15.75" customHeight="1">
      <c r="A447" s="280"/>
      <c r="B447" s="278"/>
      <c r="C447" s="278"/>
      <c r="D447" s="278"/>
      <c r="E447" s="278"/>
      <c r="F447" s="278"/>
      <c r="G447" s="278"/>
      <c r="H447" s="278"/>
      <c r="I447" s="278"/>
      <c r="J447" s="278"/>
      <c r="K447" s="278"/>
      <c r="L447" s="278"/>
      <c r="M447" s="278"/>
      <c r="N447" s="278"/>
      <c r="O447" s="278"/>
      <c r="P447" s="278"/>
      <c r="Q447" s="278"/>
      <c r="R447" s="278"/>
      <c r="S447" s="279"/>
      <c r="T447" s="278"/>
      <c r="U447" s="279"/>
      <c r="V447" s="278"/>
      <c r="W447" s="278"/>
    </row>
    <row r="448" spans="1:23" ht="15.75" customHeight="1">
      <c r="A448" s="280"/>
      <c r="B448" s="278"/>
      <c r="C448" s="278"/>
      <c r="D448" s="278"/>
      <c r="E448" s="278"/>
      <c r="F448" s="278"/>
      <c r="G448" s="278"/>
      <c r="H448" s="278"/>
      <c r="I448" s="278"/>
      <c r="J448" s="278"/>
      <c r="K448" s="278"/>
      <c r="L448" s="278"/>
      <c r="M448" s="278"/>
      <c r="N448" s="278"/>
      <c r="O448" s="278"/>
      <c r="P448" s="278"/>
      <c r="Q448" s="278"/>
      <c r="R448" s="278"/>
      <c r="S448" s="279"/>
      <c r="T448" s="278"/>
      <c r="U448" s="279"/>
      <c r="V448" s="278"/>
      <c r="W448" s="278"/>
    </row>
    <row r="449" spans="1:23" ht="15.75" customHeight="1">
      <c r="A449" s="280"/>
      <c r="B449" s="278"/>
      <c r="C449" s="278"/>
      <c r="D449" s="278"/>
      <c r="E449" s="278"/>
      <c r="F449" s="278"/>
      <c r="G449" s="278"/>
      <c r="H449" s="278"/>
      <c r="I449" s="278"/>
      <c r="J449" s="278"/>
      <c r="K449" s="278"/>
      <c r="L449" s="278"/>
      <c r="M449" s="278"/>
      <c r="N449" s="278"/>
      <c r="O449" s="278"/>
      <c r="P449" s="278"/>
      <c r="Q449" s="278"/>
      <c r="R449" s="278"/>
      <c r="S449" s="279"/>
      <c r="T449" s="278"/>
      <c r="U449" s="279"/>
      <c r="V449" s="278"/>
      <c r="W449" s="278"/>
    </row>
    <row r="450" spans="1:23" ht="15.75" customHeight="1">
      <c r="A450" s="280"/>
      <c r="B450" s="278"/>
      <c r="C450" s="278"/>
      <c r="D450" s="278"/>
      <c r="E450" s="278"/>
      <c r="F450" s="278"/>
      <c r="G450" s="278"/>
      <c r="H450" s="278"/>
      <c r="I450" s="278"/>
      <c r="J450" s="278"/>
      <c r="K450" s="278"/>
      <c r="L450" s="278"/>
      <c r="M450" s="278"/>
      <c r="N450" s="278"/>
      <c r="O450" s="278"/>
      <c r="P450" s="278"/>
      <c r="Q450" s="278"/>
      <c r="R450" s="278"/>
      <c r="S450" s="279"/>
      <c r="T450" s="278"/>
      <c r="U450" s="279"/>
      <c r="V450" s="278"/>
      <c r="W450" s="278"/>
    </row>
    <row r="451" spans="1:23" ht="15.75" customHeight="1">
      <c r="A451" s="280"/>
      <c r="B451" s="278"/>
      <c r="C451" s="278"/>
      <c r="D451" s="278"/>
      <c r="E451" s="278"/>
      <c r="F451" s="278"/>
      <c r="G451" s="278"/>
      <c r="H451" s="278"/>
      <c r="I451" s="278"/>
      <c r="J451" s="278"/>
      <c r="K451" s="278"/>
      <c r="L451" s="278"/>
      <c r="M451" s="278"/>
      <c r="N451" s="278"/>
      <c r="O451" s="278"/>
      <c r="P451" s="278"/>
      <c r="Q451" s="278"/>
      <c r="R451" s="278"/>
      <c r="S451" s="279"/>
      <c r="T451" s="278"/>
      <c r="U451" s="279"/>
      <c r="V451" s="278"/>
      <c r="W451" s="278"/>
    </row>
    <row r="452" spans="1:23" ht="15.75" customHeight="1">
      <c r="A452" s="280"/>
      <c r="B452" s="278"/>
      <c r="C452" s="278"/>
      <c r="D452" s="278"/>
      <c r="E452" s="278"/>
      <c r="F452" s="278"/>
      <c r="G452" s="278"/>
      <c r="H452" s="278"/>
      <c r="I452" s="278"/>
      <c r="J452" s="278"/>
      <c r="K452" s="278"/>
      <c r="L452" s="278"/>
      <c r="M452" s="278"/>
      <c r="N452" s="278"/>
      <c r="O452" s="278"/>
      <c r="P452" s="278"/>
      <c r="Q452" s="278"/>
      <c r="R452" s="278"/>
      <c r="S452" s="279"/>
      <c r="T452" s="278"/>
      <c r="U452" s="279"/>
      <c r="V452" s="278"/>
      <c r="W452" s="278"/>
    </row>
    <row r="453" spans="1:23" ht="15.75" customHeight="1">
      <c r="A453" s="280"/>
      <c r="B453" s="278"/>
      <c r="C453" s="278"/>
      <c r="D453" s="278"/>
      <c r="E453" s="278"/>
      <c r="F453" s="278"/>
      <c r="G453" s="278"/>
      <c r="H453" s="278"/>
      <c r="I453" s="278"/>
      <c r="J453" s="278"/>
      <c r="K453" s="278"/>
      <c r="L453" s="278"/>
      <c r="M453" s="278"/>
      <c r="N453" s="278"/>
      <c r="O453" s="278"/>
      <c r="P453" s="278"/>
      <c r="Q453" s="278"/>
      <c r="R453" s="278"/>
      <c r="S453" s="279"/>
      <c r="T453" s="278"/>
      <c r="U453" s="279"/>
      <c r="V453" s="278"/>
      <c r="W453" s="278"/>
    </row>
    <row r="454" spans="1:23" ht="15.75" customHeight="1">
      <c r="A454" s="280"/>
      <c r="B454" s="278"/>
      <c r="C454" s="278"/>
      <c r="D454" s="278"/>
      <c r="E454" s="278"/>
      <c r="F454" s="278"/>
      <c r="G454" s="278"/>
      <c r="H454" s="278"/>
      <c r="I454" s="278"/>
      <c r="J454" s="278"/>
      <c r="K454" s="278"/>
      <c r="L454" s="278"/>
      <c r="M454" s="278"/>
      <c r="N454" s="278"/>
      <c r="O454" s="278"/>
      <c r="P454" s="278"/>
      <c r="Q454" s="278"/>
      <c r="R454" s="278"/>
      <c r="S454" s="279"/>
      <c r="T454" s="278"/>
      <c r="U454" s="279"/>
      <c r="V454" s="278"/>
      <c r="W454" s="278"/>
    </row>
    <row r="455" spans="1:23" ht="15.75" customHeight="1">
      <c r="A455" s="280"/>
      <c r="B455" s="278"/>
      <c r="C455" s="278"/>
      <c r="D455" s="278"/>
      <c r="E455" s="278"/>
      <c r="F455" s="278"/>
      <c r="G455" s="278"/>
      <c r="H455" s="278"/>
      <c r="I455" s="278"/>
      <c r="J455" s="278"/>
      <c r="K455" s="278"/>
      <c r="L455" s="278"/>
      <c r="M455" s="278"/>
      <c r="N455" s="278"/>
      <c r="O455" s="278"/>
      <c r="P455" s="278"/>
      <c r="Q455" s="278"/>
      <c r="R455" s="278"/>
      <c r="S455" s="279"/>
      <c r="T455" s="278"/>
      <c r="U455" s="279"/>
      <c r="V455" s="278"/>
      <c r="W455" s="278"/>
    </row>
    <row r="456" spans="1:23" ht="15.75" customHeight="1">
      <c r="A456" s="280"/>
      <c r="B456" s="278"/>
      <c r="C456" s="278"/>
      <c r="D456" s="278"/>
      <c r="E456" s="278"/>
      <c r="F456" s="278"/>
      <c r="G456" s="278"/>
      <c r="H456" s="278"/>
      <c r="I456" s="278"/>
      <c r="J456" s="278"/>
      <c r="K456" s="278"/>
      <c r="L456" s="278"/>
      <c r="M456" s="278"/>
      <c r="N456" s="278"/>
      <c r="O456" s="278"/>
      <c r="P456" s="278"/>
      <c r="Q456" s="278"/>
      <c r="R456" s="278"/>
      <c r="S456" s="279"/>
      <c r="T456" s="278"/>
      <c r="U456" s="279"/>
      <c r="V456" s="278"/>
      <c r="W456" s="278"/>
    </row>
    <row r="457" spans="1:23" ht="15.75" customHeight="1">
      <c r="A457" s="280"/>
      <c r="B457" s="278"/>
      <c r="C457" s="278"/>
      <c r="D457" s="278"/>
      <c r="E457" s="278"/>
      <c r="F457" s="278"/>
      <c r="G457" s="278"/>
      <c r="H457" s="278"/>
      <c r="I457" s="278"/>
      <c r="J457" s="278"/>
      <c r="K457" s="278"/>
      <c r="L457" s="278"/>
      <c r="M457" s="278"/>
      <c r="N457" s="278"/>
      <c r="O457" s="278"/>
      <c r="P457" s="278"/>
      <c r="Q457" s="278"/>
      <c r="R457" s="278"/>
      <c r="S457" s="279"/>
      <c r="T457" s="278"/>
      <c r="U457" s="279"/>
      <c r="V457" s="278"/>
      <c r="W457" s="278"/>
    </row>
    <row r="458" spans="1:23" ht="15.75" customHeight="1">
      <c r="A458" s="280"/>
      <c r="B458" s="278"/>
      <c r="C458" s="278"/>
      <c r="D458" s="278"/>
      <c r="E458" s="278"/>
      <c r="F458" s="278"/>
      <c r="G458" s="278"/>
      <c r="H458" s="278"/>
      <c r="I458" s="278"/>
      <c r="J458" s="278"/>
      <c r="K458" s="278"/>
      <c r="L458" s="278"/>
      <c r="M458" s="278"/>
      <c r="N458" s="278"/>
      <c r="O458" s="278"/>
      <c r="P458" s="278"/>
      <c r="Q458" s="278"/>
      <c r="R458" s="278"/>
      <c r="S458" s="279"/>
      <c r="T458" s="278"/>
      <c r="U458" s="279"/>
      <c r="V458" s="278"/>
      <c r="W458" s="278"/>
    </row>
    <row r="459" spans="1:23" ht="15.75" customHeight="1">
      <c r="A459" s="280"/>
      <c r="B459" s="278"/>
      <c r="C459" s="278"/>
      <c r="D459" s="278"/>
      <c r="E459" s="278"/>
      <c r="F459" s="278"/>
      <c r="G459" s="278"/>
      <c r="H459" s="278"/>
      <c r="I459" s="278"/>
      <c r="J459" s="278"/>
      <c r="K459" s="278"/>
      <c r="L459" s="278"/>
      <c r="M459" s="278"/>
      <c r="N459" s="278"/>
      <c r="O459" s="278"/>
      <c r="P459" s="278"/>
      <c r="Q459" s="278"/>
      <c r="R459" s="278"/>
      <c r="S459" s="279"/>
      <c r="T459" s="278"/>
      <c r="U459" s="279"/>
      <c r="V459" s="278"/>
      <c r="W459" s="278"/>
    </row>
    <row r="460" spans="1:23" ht="15.75" customHeight="1">
      <c r="A460" s="280"/>
      <c r="B460" s="278"/>
      <c r="C460" s="278"/>
      <c r="D460" s="278"/>
      <c r="E460" s="278"/>
      <c r="F460" s="278"/>
      <c r="G460" s="278"/>
      <c r="H460" s="278"/>
      <c r="I460" s="278"/>
      <c r="J460" s="278"/>
      <c r="K460" s="278"/>
      <c r="L460" s="278"/>
      <c r="M460" s="278"/>
      <c r="N460" s="278"/>
      <c r="O460" s="278"/>
      <c r="P460" s="278"/>
      <c r="Q460" s="278"/>
      <c r="R460" s="278"/>
      <c r="S460" s="279"/>
      <c r="T460" s="278"/>
      <c r="U460" s="279"/>
      <c r="V460" s="278"/>
      <c r="W460" s="278"/>
    </row>
    <row r="461" spans="1:23" ht="15.75" customHeight="1">
      <c r="A461" s="280"/>
      <c r="B461" s="278"/>
      <c r="C461" s="278"/>
      <c r="D461" s="278"/>
      <c r="E461" s="278"/>
      <c r="F461" s="278"/>
      <c r="G461" s="278"/>
      <c r="H461" s="278"/>
      <c r="I461" s="278"/>
      <c r="J461" s="278"/>
      <c r="K461" s="278"/>
      <c r="L461" s="278"/>
      <c r="M461" s="278"/>
      <c r="N461" s="278"/>
      <c r="O461" s="278"/>
      <c r="P461" s="278"/>
      <c r="Q461" s="278"/>
      <c r="R461" s="278"/>
      <c r="S461" s="279"/>
      <c r="T461" s="278"/>
      <c r="U461" s="279"/>
      <c r="V461" s="278"/>
      <c r="W461" s="278"/>
    </row>
    <row r="462" spans="1:23" ht="15.75" customHeight="1">
      <c r="A462" s="280"/>
      <c r="B462" s="278"/>
      <c r="C462" s="278"/>
      <c r="D462" s="278"/>
      <c r="E462" s="278"/>
      <c r="F462" s="278"/>
      <c r="G462" s="278"/>
      <c r="H462" s="278"/>
      <c r="I462" s="278"/>
      <c r="J462" s="278"/>
      <c r="K462" s="278"/>
      <c r="L462" s="278"/>
      <c r="M462" s="278"/>
      <c r="N462" s="278"/>
      <c r="O462" s="278"/>
      <c r="P462" s="278"/>
      <c r="Q462" s="278"/>
      <c r="R462" s="278"/>
      <c r="S462" s="279"/>
      <c r="T462" s="278"/>
      <c r="U462" s="279"/>
      <c r="V462" s="278"/>
      <c r="W462" s="278"/>
    </row>
    <row r="463" spans="1:23" ht="15.75" customHeight="1">
      <c r="A463" s="280"/>
      <c r="B463" s="278"/>
      <c r="C463" s="278"/>
      <c r="D463" s="278"/>
      <c r="E463" s="278"/>
      <c r="F463" s="278"/>
      <c r="G463" s="278"/>
      <c r="H463" s="278"/>
      <c r="I463" s="278"/>
      <c r="J463" s="278"/>
      <c r="K463" s="278"/>
      <c r="L463" s="278"/>
      <c r="M463" s="278"/>
      <c r="N463" s="278"/>
      <c r="O463" s="278"/>
      <c r="P463" s="278"/>
      <c r="Q463" s="278"/>
      <c r="R463" s="278"/>
      <c r="S463" s="279"/>
      <c r="T463" s="278"/>
      <c r="U463" s="279"/>
      <c r="V463" s="278"/>
      <c r="W463" s="278"/>
    </row>
    <row r="464" spans="1:23" ht="15.75" customHeight="1">
      <c r="A464" s="280"/>
      <c r="B464" s="278"/>
      <c r="C464" s="278"/>
      <c r="D464" s="278"/>
      <c r="E464" s="278"/>
      <c r="F464" s="278"/>
      <c r="G464" s="278"/>
      <c r="H464" s="278"/>
      <c r="I464" s="278"/>
      <c r="J464" s="278"/>
      <c r="K464" s="278"/>
      <c r="L464" s="278"/>
      <c r="M464" s="278"/>
      <c r="N464" s="278"/>
      <c r="O464" s="278"/>
      <c r="P464" s="278"/>
      <c r="Q464" s="278"/>
      <c r="R464" s="278"/>
      <c r="S464" s="279"/>
      <c r="T464" s="278"/>
      <c r="U464" s="279"/>
      <c r="V464" s="278"/>
      <c r="W464" s="278"/>
    </row>
    <row r="465" spans="1:23" ht="15.75" customHeight="1">
      <c r="A465" s="280"/>
      <c r="B465" s="278"/>
      <c r="C465" s="278"/>
      <c r="D465" s="278"/>
      <c r="E465" s="278"/>
      <c r="F465" s="278"/>
      <c r="G465" s="278"/>
      <c r="H465" s="278"/>
      <c r="I465" s="278"/>
      <c r="J465" s="278"/>
      <c r="K465" s="278"/>
      <c r="L465" s="278"/>
      <c r="M465" s="278"/>
      <c r="N465" s="278"/>
      <c r="O465" s="278"/>
      <c r="P465" s="278"/>
      <c r="Q465" s="278"/>
      <c r="R465" s="278"/>
      <c r="S465" s="279"/>
      <c r="T465" s="278"/>
      <c r="U465" s="279"/>
      <c r="V465" s="278"/>
      <c r="W465" s="278"/>
    </row>
    <row r="466" spans="1:23" ht="15.75" customHeight="1">
      <c r="A466" s="280"/>
      <c r="B466" s="278"/>
      <c r="C466" s="278"/>
      <c r="D466" s="278"/>
      <c r="E466" s="278"/>
      <c r="F466" s="278"/>
      <c r="G466" s="278"/>
      <c r="H466" s="278"/>
      <c r="I466" s="278"/>
      <c r="J466" s="278"/>
      <c r="K466" s="278"/>
      <c r="L466" s="278"/>
      <c r="M466" s="278"/>
      <c r="N466" s="278"/>
      <c r="O466" s="278"/>
      <c r="P466" s="278"/>
      <c r="Q466" s="278"/>
      <c r="R466" s="278"/>
      <c r="S466" s="279"/>
      <c r="T466" s="278"/>
      <c r="U466" s="279"/>
      <c r="V466" s="278"/>
      <c r="W466" s="278"/>
    </row>
    <row r="467" spans="1:23" ht="15.75" customHeight="1">
      <c r="A467" s="280"/>
      <c r="B467" s="278"/>
      <c r="C467" s="278"/>
      <c r="D467" s="278"/>
      <c r="E467" s="278"/>
      <c r="F467" s="278"/>
      <c r="G467" s="278"/>
      <c r="H467" s="278"/>
      <c r="I467" s="278"/>
      <c r="J467" s="278"/>
      <c r="K467" s="278"/>
      <c r="L467" s="278"/>
      <c r="M467" s="278"/>
      <c r="N467" s="278"/>
      <c r="O467" s="278"/>
      <c r="P467" s="278"/>
      <c r="Q467" s="278"/>
      <c r="R467" s="278"/>
      <c r="S467" s="279"/>
      <c r="T467" s="278"/>
      <c r="U467" s="279"/>
      <c r="V467" s="278"/>
      <c r="W467" s="278"/>
    </row>
    <row r="468" spans="1:23" ht="15.75" customHeight="1">
      <c r="A468" s="280"/>
      <c r="B468" s="278"/>
      <c r="C468" s="278"/>
      <c r="D468" s="278"/>
      <c r="E468" s="278"/>
      <c r="F468" s="278"/>
      <c r="G468" s="278"/>
      <c r="H468" s="278"/>
      <c r="I468" s="278"/>
      <c r="J468" s="278"/>
      <c r="K468" s="278"/>
      <c r="L468" s="278"/>
      <c r="M468" s="278"/>
      <c r="N468" s="278"/>
      <c r="O468" s="278"/>
      <c r="P468" s="278"/>
      <c r="Q468" s="278"/>
      <c r="R468" s="278"/>
      <c r="S468" s="279"/>
      <c r="T468" s="278"/>
      <c r="U468" s="279"/>
      <c r="V468" s="278"/>
      <c r="W468" s="278"/>
    </row>
    <row r="469" spans="1:23" ht="15.75" customHeight="1">
      <c r="A469" s="280"/>
      <c r="B469" s="278"/>
      <c r="C469" s="278"/>
      <c r="D469" s="278"/>
      <c r="E469" s="278"/>
      <c r="F469" s="278"/>
      <c r="G469" s="278"/>
      <c r="H469" s="278"/>
      <c r="I469" s="278"/>
      <c r="J469" s="278"/>
      <c r="K469" s="278"/>
      <c r="L469" s="278"/>
      <c r="M469" s="278"/>
      <c r="N469" s="278"/>
      <c r="O469" s="278"/>
      <c r="P469" s="278"/>
      <c r="Q469" s="278"/>
      <c r="R469" s="278"/>
      <c r="S469" s="279"/>
      <c r="T469" s="278"/>
      <c r="U469" s="279"/>
      <c r="V469" s="278"/>
      <c r="W469" s="278"/>
    </row>
    <row r="470" spans="1:23" ht="15.75" customHeight="1">
      <c r="A470" s="280"/>
      <c r="B470" s="278"/>
      <c r="C470" s="278"/>
      <c r="D470" s="278"/>
      <c r="E470" s="278"/>
      <c r="F470" s="278"/>
      <c r="G470" s="278"/>
      <c r="H470" s="278"/>
      <c r="I470" s="278"/>
      <c r="J470" s="278"/>
      <c r="K470" s="278"/>
      <c r="L470" s="278"/>
      <c r="M470" s="278"/>
      <c r="N470" s="278"/>
      <c r="O470" s="278"/>
      <c r="P470" s="278"/>
      <c r="Q470" s="278"/>
      <c r="R470" s="278"/>
      <c r="S470" s="279"/>
      <c r="T470" s="278"/>
      <c r="U470" s="279"/>
      <c r="V470" s="278"/>
      <c r="W470" s="278"/>
    </row>
    <row r="471" spans="1:23" ht="15.75" customHeight="1">
      <c r="A471" s="280"/>
      <c r="B471" s="278"/>
      <c r="C471" s="278"/>
      <c r="D471" s="278"/>
      <c r="E471" s="278"/>
      <c r="F471" s="278"/>
      <c r="G471" s="278"/>
      <c r="H471" s="278"/>
      <c r="I471" s="278"/>
      <c r="J471" s="278"/>
      <c r="K471" s="278"/>
      <c r="L471" s="278"/>
      <c r="M471" s="278"/>
      <c r="N471" s="278"/>
      <c r="O471" s="278"/>
      <c r="P471" s="278"/>
      <c r="Q471" s="278"/>
      <c r="R471" s="278"/>
      <c r="S471" s="279"/>
      <c r="T471" s="278"/>
      <c r="U471" s="279"/>
      <c r="V471" s="278"/>
      <c r="W471" s="278"/>
    </row>
    <row r="472" spans="1:23" ht="15.75" customHeight="1">
      <c r="A472" s="280"/>
      <c r="B472" s="278"/>
      <c r="C472" s="278"/>
      <c r="D472" s="278"/>
      <c r="E472" s="278"/>
      <c r="F472" s="278"/>
      <c r="G472" s="278"/>
      <c r="H472" s="278"/>
      <c r="I472" s="278"/>
      <c r="J472" s="278"/>
      <c r="K472" s="278"/>
      <c r="L472" s="278"/>
      <c r="M472" s="278"/>
      <c r="N472" s="278"/>
      <c r="O472" s="278"/>
      <c r="P472" s="278"/>
      <c r="Q472" s="278"/>
      <c r="R472" s="278"/>
      <c r="S472" s="279"/>
      <c r="T472" s="278"/>
      <c r="U472" s="279"/>
      <c r="V472" s="278"/>
      <c r="W472" s="278"/>
    </row>
    <row r="473" spans="1:23" ht="15.75" customHeight="1">
      <c r="A473" s="280"/>
      <c r="B473" s="278"/>
      <c r="C473" s="278"/>
      <c r="D473" s="278"/>
      <c r="E473" s="278"/>
      <c r="F473" s="278"/>
      <c r="G473" s="278"/>
      <c r="H473" s="278"/>
      <c r="I473" s="278"/>
      <c r="J473" s="278"/>
      <c r="K473" s="278"/>
      <c r="L473" s="278"/>
      <c r="M473" s="278"/>
      <c r="N473" s="278"/>
      <c r="O473" s="278"/>
      <c r="P473" s="278"/>
      <c r="Q473" s="278"/>
      <c r="R473" s="278"/>
      <c r="S473" s="279"/>
      <c r="T473" s="278"/>
      <c r="U473" s="279"/>
      <c r="V473" s="278"/>
      <c r="W473" s="278"/>
    </row>
    <row r="474" spans="1:23" ht="15.75" customHeight="1">
      <c r="A474" s="280"/>
      <c r="B474" s="278"/>
      <c r="C474" s="278"/>
      <c r="D474" s="278"/>
      <c r="E474" s="278"/>
      <c r="F474" s="278"/>
      <c r="G474" s="278"/>
      <c r="H474" s="278"/>
      <c r="I474" s="278"/>
      <c r="J474" s="278"/>
      <c r="K474" s="278"/>
      <c r="L474" s="278"/>
      <c r="M474" s="278"/>
      <c r="N474" s="278"/>
      <c r="O474" s="278"/>
      <c r="P474" s="278"/>
      <c r="Q474" s="278"/>
      <c r="R474" s="278"/>
      <c r="S474" s="279"/>
      <c r="T474" s="278"/>
      <c r="U474" s="279"/>
      <c r="V474" s="278"/>
      <c r="W474" s="278"/>
    </row>
    <row r="475" spans="1:23" ht="15.75" customHeight="1">
      <c r="A475" s="280"/>
      <c r="B475" s="278"/>
      <c r="C475" s="278"/>
      <c r="D475" s="278"/>
      <c r="E475" s="278"/>
      <c r="F475" s="278"/>
      <c r="G475" s="278"/>
      <c r="H475" s="278"/>
      <c r="I475" s="278"/>
      <c r="J475" s="278"/>
      <c r="K475" s="278"/>
      <c r="L475" s="278"/>
      <c r="M475" s="278"/>
      <c r="N475" s="278"/>
      <c r="O475" s="278"/>
      <c r="P475" s="278"/>
      <c r="Q475" s="278"/>
      <c r="R475" s="278"/>
      <c r="S475" s="279"/>
      <c r="T475" s="278"/>
      <c r="U475" s="279"/>
      <c r="V475" s="278"/>
      <c r="W475" s="278"/>
    </row>
    <row r="476" spans="1:23" ht="15.75" customHeight="1">
      <c r="A476" s="280"/>
      <c r="B476" s="278"/>
      <c r="C476" s="278"/>
      <c r="D476" s="278"/>
      <c r="E476" s="278"/>
      <c r="F476" s="278"/>
      <c r="G476" s="278"/>
      <c r="H476" s="278"/>
      <c r="I476" s="278"/>
      <c r="J476" s="278"/>
      <c r="K476" s="278"/>
      <c r="L476" s="278"/>
      <c r="M476" s="278"/>
      <c r="N476" s="278"/>
      <c r="O476" s="278"/>
      <c r="P476" s="278"/>
      <c r="Q476" s="278"/>
      <c r="R476" s="278"/>
      <c r="S476" s="279"/>
      <c r="T476" s="278"/>
      <c r="U476" s="279"/>
      <c r="V476" s="278"/>
      <c r="W476" s="278"/>
    </row>
    <row r="477" spans="1:23" ht="15.75" customHeight="1">
      <c r="A477" s="280"/>
      <c r="B477" s="278"/>
      <c r="C477" s="278"/>
      <c r="D477" s="278"/>
      <c r="E477" s="278"/>
      <c r="F477" s="278"/>
      <c r="G477" s="278"/>
      <c r="H477" s="278"/>
      <c r="I477" s="278"/>
      <c r="J477" s="278"/>
      <c r="K477" s="278"/>
      <c r="L477" s="278"/>
      <c r="M477" s="278"/>
      <c r="N477" s="278"/>
      <c r="O477" s="278"/>
      <c r="P477" s="278"/>
      <c r="Q477" s="278"/>
      <c r="R477" s="278"/>
      <c r="S477" s="279"/>
      <c r="T477" s="278"/>
      <c r="U477" s="279"/>
      <c r="V477" s="278"/>
      <c r="W477" s="278"/>
    </row>
    <row r="478" spans="1:23" ht="15.75" customHeight="1">
      <c r="A478" s="280"/>
      <c r="B478" s="278"/>
      <c r="C478" s="278"/>
      <c r="D478" s="278"/>
      <c r="E478" s="278"/>
      <c r="F478" s="278"/>
      <c r="G478" s="278"/>
      <c r="H478" s="278"/>
      <c r="I478" s="278"/>
      <c r="J478" s="278"/>
      <c r="K478" s="278"/>
      <c r="L478" s="278"/>
      <c r="M478" s="278"/>
      <c r="N478" s="278"/>
      <c r="O478" s="278"/>
      <c r="P478" s="278"/>
      <c r="Q478" s="278"/>
      <c r="R478" s="278"/>
      <c r="S478" s="279"/>
      <c r="T478" s="278"/>
      <c r="U478" s="279"/>
      <c r="V478" s="278"/>
      <c r="W478" s="278"/>
    </row>
    <row r="479" spans="1:23" ht="15.75" customHeight="1">
      <c r="A479" s="280"/>
      <c r="B479" s="278"/>
      <c r="C479" s="278"/>
      <c r="D479" s="278"/>
      <c r="E479" s="278"/>
      <c r="F479" s="278"/>
      <c r="G479" s="278"/>
      <c r="H479" s="278"/>
      <c r="I479" s="278"/>
      <c r="J479" s="278"/>
      <c r="K479" s="278"/>
      <c r="L479" s="278"/>
      <c r="M479" s="278"/>
      <c r="N479" s="278"/>
      <c r="O479" s="278"/>
      <c r="P479" s="278"/>
      <c r="Q479" s="278"/>
      <c r="R479" s="278"/>
      <c r="S479" s="279"/>
      <c r="T479" s="278"/>
      <c r="U479" s="279"/>
      <c r="V479" s="278"/>
      <c r="W479" s="278"/>
    </row>
    <row r="480" spans="1:23" ht="15.75" customHeight="1">
      <c r="A480" s="280"/>
      <c r="B480" s="278"/>
      <c r="C480" s="278"/>
      <c r="D480" s="278"/>
      <c r="E480" s="278"/>
      <c r="F480" s="278"/>
      <c r="G480" s="278"/>
      <c r="H480" s="278"/>
      <c r="I480" s="278"/>
      <c r="J480" s="278"/>
      <c r="K480" s="278"/>
      <c r="L480" s="278"/>
      <c r="M480" s="278"/>
      <c r="N480" s="278"/>
      <c r="O480" s="278"/>
      <c r="P480" s="278"/>
      <c r="Q480" s="278"/>
      <c r="R480" s="278"/>
      <c r="S480" s="279"/>
      <c r="T480" s="278"/>
      <c r="U480" s="279"/>
      <c r="V480" s="278"/>
      <c r="W480" s="278"/>
    </row>
    <row r="481" spans="1:23" ht="15.75" customHeight="1">
      <c r="A481" s="280"/>
      <c r="B481" s="278"/>
      <c r="C481" s="278"/>
      <c r="D481" s="278"/>
      <c r="E481" s="278"/>
      <c r="F481" s="278"/>
      <c r="G481" s="278"/>
      <c r="H481" s="278"/>
      <c r="I481" s="278"/>
      <c r="J481" s="278"/>
      <c r="K481" s="278"/>
      <c r="L481" s="278"/>
      <c r="M481" s="278"/>
      <c r="N481" s="278"/>
      <c r="O481" s="278"/>
      <c r="P481" s="278"/>
      <c r="Q481" s="278"/>
      <c r="R481" s="278"/>
      <c r="S481" s="279"/>
      <c r="T481" s="278"/>
      <c r="U481" s="279"/>
      <c r="V481" s="278"/>
      <c r="W481" s="278"/>
    </row>
    <row r="482" spans="1:23" ht="15.75" customHeight="1">
      <c r="A482" s="280"/>
      <c r="B482" s="278"/>
      <c r="C482" s="278"/>
      <c r="D482" s="278"/>
      <c r="E482" s="278"/>
      <c r="F482" s="278"/>
      <c r="G482" s="278"/>
      <c r="H482" s="278"/>
      <c r="I482" s="278"/>
      <c r="J482" s="278"/>
      <c r="K482" s="278"/>
      <c r="L482" s="278"/>
      <c r="M482" s="278"/>
      <c r="N482" s="278"/>
      <c r="O482" s="278"/>
      <c r="P482" s="278"/>
      <c r="Q482" s="278"/>
      <c r="R482" s="278"/>
      <c r="S482" s="279"/>
      <c r="T482" s="278"/>
      <c r="U482" s="279"/>
      <c r="V482" s="278"/>
      <c r="W482" s="278"/>
    </row>
    <row r="483" spans="1:23" ht="15.75" customHeight="1">
      <c r="A483" s="280"/>
      <c r="B483" s="278"/>
      <c r="C483" s="278"/>
      <c r="D483" s="278"/>
      <c r="E483" s="278"/>
      <c r="F483" s="278"/>
      <c r="G483" s="278"/>
      <c r="H483" s="278"/>
      <c r="I483" s="278"/>
      <c r="J483" s="278"/>
      <c r="K483" s="278"/>
      <c r="L483" s="278"/>
      <c r="M483" s="278"/>
      <c r="N483" s="278"/>
      <c r="O483" s="278"/>
      <c r="P483" s="278"/>
      <c r="Q483" s="278"/>
      <c r="R483" s="278"/>
      <c r="S483" s="279"/>
      <c r="T483" s="278"/>
      <c r="U483" s="279"/>
      <c r="V483" s="278"/>
      <c r="W483" s="278"/>
    </row>
    <row r="484" spans="1:23" ht="15.75" customHeight="1">
      <c r="A484" s="280"/>
      <c r="B484" s="278"/>
      <c r="C484" s="278"/>
      <c r="D484" s="278"/>
      <c r="E484" s="278"/>
      <c r="F484" s="278"/>
      <c r="G484" s="278"/>
      <c r="H484" s="278"/>
      <c r="I484" s="278"/>
      <c r="J484" s="278"/>
      <c r="K484" s="278"/>
      <c r="L484" s="278"/>
      <c r="M484" s="278"/>
      <c r="N484" s="278"/>
      <c r="O484" s="278"/>
      <c r="P484" s="278"/>
      <c r="Q484" s="278"/>
      <c r="R484" s="278"/>
      <c r="S484" s="279"/>
      <c r="T484" s="278"/>
      <c r="U484" s="279"/>
      <c r="V484" s="278"/>
      <c r="W484" s="278"/>
    </row>
    <row r="485" spans="1:23" ht="15.75" customHeight="1">
      <c r="A485" s="280"/>
      <c r="B485" s="278"/>
      <c r="C485" s="278"/>
      <c r="D485" s="278"/>
      <c r="E485" s="278"/>
      <c r="F485" s="278"/>
      <c r="G485" s="278"/>
      <c r="H485" s="278"/>
      <c r="I485" s="278"/>
      <c r="J485" s="278"/>
      <c r="K485" s="278"/>
      <c r="L485" s="278"/>
      <c r="M485" s="278"/>
      <c r="N485" s="278"/>
      <c r="O485" s="278"/>
      <c r="P485" s="278"/>
      <c r="Q485" s="278"/>
      <c r="R485" s="278"/>
      <c r="S485" s="279"/>
      <c r="T485" s="278"/>
      <c r="U485" s="279"/>
      <c r="V485" s="278"/>
      <c r="W485" s="278"/>
    </row>
    <row r="486" spans="1:23" ht="15.75" customHeight="1">
      <c r="A486" s="280"/>
      <c r="B486" s="278"/>
      <c r="C486" s="278"/>
      <c r="D486" s="278"/>
      <c r="E486" s="278"/>
      <c r="F486" s="278"/>
      <c r="G486" s="278"/>
      <c r="H486" s="278"/>
      <c r="I486" s="278"/>
      <c r="J486" s="278"/>
      <c r="K486" s="278"/>
      <c r="L486" s="278"/>
      <c r="M486" s="278"/>
      <c r="N486" s="278"/>
      <c r="O486" s="278"/>
      <c r="P486" s="278"/>
      <c r="Q486" s="278"/>
      <c r="R486" s="278"/>
      <c r="S486" s="279"/>
      <c r="T486" s="278"/>
      <c r="U486" s="279"/>
      <c r="V486" s="278"/>
      <c r="W486" s="278"/>
    </row>
    <row r="487" spans="1:23" ht="15.75" customHeight="1">
      <c r="A487" s="280"/>
      <c r="B487" s="278"/>
      <c r="C487" s="278"/>
      <c r="D487" s="278"/>
      <c r="E487" s="278"/>
      <c r="F487" s="278"/>
      <c r="G487" s="278"/>
      <c r="H487" s="278"/>
      <c r="I487" s="278"/>
      <c r="J487" s="278"/>
      <c r="K487" s="278"/>
      <c r="L487" s="278"/>
      <c r="M487" s="278"/>
      <c r="N487" s="278"/>
      <c r="O487" s="278"/>
      <c r="P487" s="278"/>
      <c r="Q487" s="278"/>
      <c r="R487" s="278"/>
      <c r="S487" s="279"/>
      <c r="T487" s="278"/>
      <c r="U487" s="279"/>
      <c r="V487" s="278"/>
      <c r="W487" s="278"/>
    </row>
    <row r="488" spans="1:23" ht="15.75" customHeight="1">
      <c r="A488" s="280"/>
      <c r="B488" s="278"/>
      <c r="C488" s="278"/>
      <c r="D488" s="278"/>
      <c r="E488" s="278"/>
      <c r="F488" s="278"/>
      <c r="G488" s="278"/>
      <c r="H488" s="278"/>
      <c r="I488" s="278"/>
      <c r="J488" s="278"/>
      <c r="K488" s="278"/>
      <c r="L488" s="278"/>
      <c r="M488" s="278"/>
      <c r="N488" s="278"/>
      <c r="O488" s="278"/>
      <c r="P488" s="278"/>
      <c r="Q488" s="278"/>
      <c r="R488" s="278"/>
      <c r="S488" s="279"/>
      <c r="T488" s="278"/>
      <c r="U488" s="279"/>
      <c r="V488" s="278"/>
      <c r="W488" s="278"/>
    </row>
    <row r="489" spans="1:23" ht="15.75" customHeight="1">
      <c r="A489" s="280"/>
      <c r="B489" s="278"/>
      <c r="C489" s="278"/>
      <c r="D489" s="278"/>
      <c r="E489" s="278"/>
      <c r="F489" s="278"/>
      <c r="G489" s="278"/>
      <c r="H489" s="278"/>
      <c r="I489" s="278"/>
      <c r="J489" s="278"/>
      <c r="K489" s="278"/>
      <c r="L489" s="278"/>
      <c r="M489" s="278"/>
      <c r="N489" s="278"/>
      <c r="O489" s="278"/>
      <c r="P489" s="278"/>
      <c r="Q489" s="278"/>
      <c r="R489" s="278"/>
      <c r="S489" s="279"/>
      <c r="T489" s="278"/>
      <c r="U489" s="279"/>
      <c r="V489" s="278"/>
      <c r="W489" s="278"/>
    </row>
    <row r="490" spans="1:23" ht="15.75" customHeight="1">
      <c r="A490" s="280"/>
      <c r="B490" s="278"/>
      <c r="C490" s="278"/>
      <c r="D490" s="278"/>
      <c r="E490" s="278"/>
      <c r="F490" s="278"/>
      <c r="G490" s="278"/>
      <c r="H490" s="278"/>
      <c r="I490" s="278"/>
      <c r="J490" s="278"/>
      <c r="K490" s="278"/>
      <c r="L490" s="278"/>
      <c r="M490" s="278"/>
      <c r="N490" s="278"/>
      <c r="O490" s="278"/>
      <c r="P490" s="278"/>
      <c r="Q490" s="278"/>
      <c r="R490" s="278"/>
      <c r="S490" s="279"/>
      <c r="T490" s="278"/>
      <c r="U490" s="279"/>
      <c r="V490" s="278"/>
      <c r="W490" s="278"/>
    </row>
    <row r="491" spans="1:23" ht="15.75" customHeight="1">
      <c r="A491" s="280"/>
      <c r="B491" s="278"/>
      <c r="C491" s="278"/>
      <c r="D491" s="278"/>
      <c r="E491" s="278"/>
      <c r="F491" s="278"/>
      <c r="G491" s="278"/>
      <c r="H491" s="278"/>
      <c r="I491" s="278"/>
      <c r="J491" s="278"/>
      <c r="K491" s="278"/>
      <c r="L491" s="278"/>
      <c r="M491" s="278"/>
      <c r="N491" s="278"/>
      <c r="O491" s="278"/>
      <c r="P491" s="278"/>
      <c r="Q491" s="278"/>
      <c r="R491" s="278"/>
      <c r="S491" s="279"/>
      <c r="T491" s="278"/>
      <c r="U491" s="279"/>
      <c r="V491" s="278"/>
      <c r="W491" s="278"/>
    </row>
    <row r="492" spans="1:23" ht="15.75" customHeight="1">
      <c r="A492" s="280"/>
      <c r="B492" s="278"/>
      <c r="C492" s="278"/>
      <c r="D492" s="278"/>
      <c r="E492" s="278"/>
      <c r="F492" s="278"/>
      <c r="G492" s="278"/>
      <c r="H492" s="278"/>
      <c r="I492" s="278"/>
      <c r="J492" s="278"/>
      <c r="K492" s="278"/>
      <c r="L492" s="278"/>
      <c r="M492" s="278"/>
      <c r="N492" s="278"/>
      <c r="O492" s="278"/>
      <c r="P492" s="278"/>
      <c r="Q492" s="278"/>
      <c r="R492" s="278"/>
      <c r="S492" s="279"/>
      <c r="T492" s="278"/>
      <c r="U492" s="279"/>
      <c r="V492" s="278"/>
      <c r="W492" s="278"/>
    </row>
    <row r="493" spans="1:23" ht="15.75" customHeight="1">
      <c r="A493" s="280"/>
      <c r="B493" s="278"/>
      <c r="C493" s="278"/>
      <c r="D493" s="278"/>
      <c r="E493" s="278"/>
      <c r="F493" s="278"/>
      <c r="G493" s="278"/>
      <c r="H493" s="278"/>
      <c r="I493" s="278"/>
      <c r="J493" s="278"/>
      <c r="K493" s="278"/>
      <c r="L493" s="278"/>
      <c r="M493" s="278"/>
      <c r="N493" s="278"/>
      <c r="O493" s="278"/>
      <c r="P493" s="278"/>
      <c r="Q493" s="278"/>
      <c r="R493" s="278"/>
      <c r="S493" s="279"/>
      <c r="T493" s="278"/>
      <c r="U493" s="279"/>
      <c r="V493" s="278"/>
      <c r="W493" s="278"/>
    </row>
    <row r="494" spans="1:23" ht="15.75" customHeight="1">
      <c r="A494" s="280"/>
      <c r="B494" s="278"/>
      <c r="C494" s="278"/>
      <c r="D494" s="278"/>
      <c r="E494" s="278"/>
      <c r="F494" s="278"/>
      <c r="G494" s="278"/>
      <c r="H494" s="278"/>
      <c r="I494" s="278"/>
      <c r="J494" s="278"/>
      <c r="K494" s="278"/>
      <c r="L494" s="278"/>
      <c r="M494" s="278"/>
      <c r="N494" s="278"/>
      <c r="O494" s="278"/>
      <c r="P494" s="278"/>
      <c r="Q494" s="278"/>
      <c r="R494" s="278"/>
      <c r="S494" s="279"/>
      <c r="T494" s="278"/>
      <c r="U494" s="279"/>
      <c r="V494" s="278"/>
      <c r="W494" s="278"/>
    </row>
    <row r="495" spans="1:23" ht="15.75" customHeight="1">
      <c r="A495" s="280"/>
      <c r="B495" s="278"/>
      <c r="C495" s="278"/>
      <c r="D495" s="278"/>
      <c r="E495" s="278"/>
      <c r="F495" s="278"/>
      <c r="G495" s="278"/>
      <c r="H495" s="278"/>
      <c r="I495" s="278"/>
      <c r="J495" s="278"/>
      <c r="K495" s="278"/>
      <c r="L495" s="278"/>
      <c r="M495" s="278"/>
      <c r="N495" s="278"/>
      <c r="O495" s="278"/>
      <c r="P495" s="278"/>
      <c r="Q495" s="278"/>
      <c r="R495" s="278"/>
      <c r="S495" s="279"/>
      <c r="T495" s="278"/>
      <c r="U495" s="279"/>
      <c r="V495" s="278"/>
      <c r="W495" s="278"/>
    </row>
    <row r="496" spans="1:23" ht="15.75" customHeight="1">
      <c r="A496" s="280"/>
      <c r="B496" s="278"/>
      <c r="C496" s="278"/>
      <c r="D496" s="278"/>
      <c r="E496" s="278"/>
      <c r="F496" s="278"/>
      <c r="G496" s="278"/>
      <c r="H496" s="278"/>
      <c r="I496" s="278"/>
      <c r="J496" s="278"/>
      <c r="K496" s="278"/>
      <c r="L496" s="278"/>
      <c r="M496" s="278"/>
      <c r="N496" s="278"/>
      <c r="O496" s="278"/>
      <c r="P496" s="278"/>
      <c r="Q496" s="278"/>
      <c r="R496" s="278"/>
      <c r="S496" s="279"/>
      <c r="T496" s="278"/>
      <c r="U496" s="279"/>
      <c r="V496" s="278"/>
      <c r="W496" s="278"/>
    </row>
    <row r="497" spans="1:23" ht="15.75" customHeight="1">
      <c r="A497" s="280"/>
      <c r="B497" s="278"/>
      <c r="C497" s="278"/>
      <c r="D497" s="278"/>
      <c r="E497" s="278"/>
      <c r="F497" s="278"/>
      <c r="G497" s="278"/>
      <c r="H497" s="278"/>
      <c r="I497" s="278"/>
      <c r="J497" s="278"/>
      <c r="K497" s="278"/>
      <c r="L497" s="278"/>
      <c r="M497" s="278"/>
      <c r="N497" s="278"/>
      <c r="O497" s="278"/>
      <c r="P497" s="278"/>
      <c r="Q497" s="278"/>
      <c r="R497" s="278"/>
      <c r="S497" s="279"/>
      <c r="T497" s="278"/>
      <c r="U497" s="279"/>
      <c r="V497" s="278"/>
      <c r="W497" s="278"/>
    </row>
    <row r="498" spans="1:23" ht="15.75" customHeight="1">
      <c r="A498" s="280"/>
      <c r="B498" s="278"/>
      <c r="C498" s="278"/>
      <c r="D498" s="278"/>
      <c r="E498" s="278"/>
      <c r="F498" s="278"/>
      <c r="G498" s="278"/>
      <c r="H498" s="278"/>
      <c r="I498" s="278"/>
      <c r="J498" s="278"/>
      <c r="K498" s="278"/>
      <c r="L498" s="278"/>
      <c r="M498" s="278"/>
      <c r="N498" s="278"/>
      <c r="O498" s="278"/>
      <c r="P498" s="278"/>
      <c r="Q498" s="278"/>
      <c r="R498" s="278"/>
      <c r="S498" s="279"/>
      <c r="T498" s="278"/>
      <c r="U498" s="279"/>
      <c r="V498" s="278"/>
      <c r="W498" s="278"/>
    </row>
    <row r="499" spans="1:23" ht="15.75" customHeight="1">
      <c r="A499" s="280"/>
      <c r="B499" s="278"/>
      <c r="C499" s="278"/>
      <c r="D499" s="278"/>
      <c r="E499" s="278"/>
      <c r="F499" s="278"/>
      <c r="G499" s="278"/>
      <c r="H499" s="278"/>
      <c r="I499" s="278"/>
      <c r="J499" s="278"/>
      <c r="K499" s="278"/>
      <c r="L499" s="278"/>
      <c r="M499" s="278"/>
      <c r="N499" s="278"/>
      <c r="O499" s="278"/>
      <c r="P499" s="278"/>
      <c r="Q499" s="278"/>
      <c r="R499" s="278"/>
      <c r="S499" s="279"/>
      <c r="T499" s="278"/>
      <c r="U499" s="279"/>
      <c r="V499" s="278"/>
      <c r="W499" s="278"/>
    </row>
    <row r="500" spans="1:23" ht="15.75" customHeight="1">
      <c r="A500" s="280"/>
      <c r="B500" s="278"/>
      <c r="C500" s="278"/>
      <c r="D500" s="278"/>
      <c r="E500" s="278"/>
      <c r="F500" s="278"/>
      <c r="G500" s="278"/>
      <c r="H500" s="278"/>
      <c r="I500" s="278"/>
      <c r="J500" s="278"/>
      <c r="K500" s="278"/>
      <c r="L500" s="278"/>
      <c r="M500" s="278"/>
      <c r="N500" s="278"/>
      <c r="O500" s="278"/>
      <c r="P500" s="278"/>
      <c r="Q500" s="278"/>
      <c r="R500" s="278"/>
      <c r="S500" s="279"/>
      <c r="T500" s="278"/>
      <c r="U500" s="279"/>
      <c r="V500" s="278"/>
      <c r="W500" s="278"/>
    </row>
    <row r="501" spans="1:23" ht="15.75" customHeight="1">
      <c r="A501" s="280"/>
      <c r="B501" s="278"/>
      <c r="C501" s="278"/>
      <c r="D501" s="278"/>
      <c r="E501" s="278"/>
      <c r="F501" s="278"/>
      <c r="G501" s="278"/>
      <c r="H501" s="278"/>
      <c r="I501" s="278"/>
      <c r="J501" s="278"/>
      <c r="K501" s="278"/>
      <c r="L501" s="278"/>
      <c r="M501" s="278"/>
      <c r="N501" s="278"/>
      <c r="O501" s="278"/>
      <c r="P501" s="278"/>
      <c r="Q501" s="278"/>
      <c r="R501" s="278"/>
      <c r="S501" s="279"/>
      <c r="T501" s="278"/>
      <c r="U501" s="279"/>
      <c r="V501" s="278"/>
      <c r="W501" s="278"/>
    </row>
    <row r="502" spans="1:23" ht="15.75" customHeight="1">
      <c r="A502" s="280"/>
      <c r="B502" s="278"/>
      <c r="C502" s="278"/>
      <c r="D502" s="278"/>
      <c r="E502" s="278"/>
      <c r="F502" s="278"/>
      <c r="G502" s="278"/>
      <c r="H502" s="278"/>
      <c r="I502" s="278"/>
      <c r="J502" s="278"/>
      <c r="K502" s="278"/>
      <c r="L502" s="278"/>
      <c r="M502" s="278"/>
      <c r="N502" s="278"/>
      <c r="O502" s="278"/>
      <c r="P502" s="278"/>
      <c r="Q502" s="278"/>
      <c r="R502" s="278"/>
      <c r="S502" s="279"/>
      <c r="T502" s="278"/>
      <c r="U502" s="279"/>
      <c r="V502" s="278"/>
      <c r="W502" s="278"/>
    </row>
    <row r="503" spans="1:23" ht="15.75" customHeight="1">
      <c r="A503" s="280"/>
      <c r="B503" s="278"/>
      <c r="C503" s="278"/>
      <c r="D503" s="278"/>
      <c r="E503" s="278"/>
      <c r="F503" s="278"/>
      <c r="G503" s="278"/>
      <c r="H503" s="278"/>
      <c r="I503" s="278"/>
      <c r="J503" s="278"/>
      <c r="K503" s="278"/>
      <c r="L503" s="278"/>
      <c r="M503" s="278"/>
      <c r="N503" s="278"/>
      <c r="O503" s="278"/>
      <c r="P503" s="278"/>
      <c r="Q503" s="278"/>
      <c r="R503" s="278"/>
      <c r="S503" s="279"/>
      <c r="T503" s="278"/>
      <c r="U503" s="279"/>
      <c r="V503" s="278"/>
      <c r="W503" s="278"/>
    </row>
    <row r="504" spans="1:23" ht="15.75" customHeight="1">
      <c r="A504" s="280"/>
      <c r="B504" s="278"/>
      <c r="C504" s="278"/>
      <c r="D504" s="278"/>
      <c r="E504" s="278"/>
      <c r="F504" s="278"/>
      <c r="G504" s="278"/>
      <c r="H504" s="278"/>
      <c r="I504" s="278"/>
      <c r="J504" s="278"/>
      <c r="K504" s="278"/>
      <c r="L504" s="278"/>
      <c r="M504" s="278"/>
      <c r="N504" s="278"/>
      <c r="O504" s="278"/>
      <c r="P504" s="278"/>
      <c r="Q504" s="278"/>
      <c r="R504" s="278"/>
      <c r="S504" s="279"/>
      <c r="T504" s="278"/>
      <c r="U504" s="279"/>
      <c r="V504" s="278"/>
      <c r="W504" s="278"/>
    </row>
    <row r="505" spans="1:23" ht="15.75" customHeight="1">
      <c r="A505" s="280"/>
      <c r="B505" s="278"/>
      <c r="C505" s="278"/>
      <c r="D505" s="278"/>
      <c r="E505" s="278"/>
      <c r="F505" s="278"/>
      <c r="G505" s="278"/>
      <c r="H505" s="278"/>
      <c r="I505" s="278"/>
      <c r="J505" s="278"/>
      <c r="K505" s="278"/>
      <c r="L505" s="278"/>
      <c r="M505" s="278"/>
      <c r="N505" s="278"/>
      <c r="O505" s="278"/>
      <c r="P505" s="278"/>
      <c r="Q505" s="278"/>
      <c r="R505" s="278"/>
      <c r="S505" s="279"/>
      <c r="T505" s="278"/>
      <c r="U505" s="279"/>
      <c r="V505" s="278"/>
      <c r="W505" s="278"/>
    </row>
    <row r="506" spans="1:23" ht="15.75" customHeight="1">
      <c r="A506" s="280"/>
      <c r="B506" s="278"/>
      <c r="C506" s="278"/>
      <c r="D506" s="278"/>
      <c r="E506" s="278"/>
      <c r="F506" s="278"/>
      <c r="G506" s="278"/>
      <c r="H506" s="278"/>
      <c r="I506" s="278"/>
      <c r="J506" s="278"/>
      <c r="K506" s="278"/>
      <c r="L506" s="278"/>
      <c r="M506" s="278"/>
      <c r="N506" s="278"/>
      <c r="O506" s="278"/>
      <c r="P506" s="278"/>
      <c r="Q506" s="278"/>
      <c r="R506" s="278"/>
      <c r="S506" s="279"/>
      <c r="T506" s="278"/>
      <c r="U506" s="279"/>
      <c r="V506" s="278"/>
      <c r="W506" s="278"/>
    </row>
    <row r="507" spans="1:23" ht="15.75" customHeight="1">
      <c r="A507" s="280"/>
      <c r="B507" s="278"/>
      <c r="C507" s="278"/>
      <c r="D507" s="278"/>
      <c r="E507" s="278"/>
      <c r="F507" s="278"/>
      <c r="G507" s="278"/>
      <c r="H507" s="278"/>
      <c r="I507" s="278"/>
      <c r="J507" s="278"/>
      <c r="K507" s="278"/>
      <c r="L507" s="278"/>
      <c r="M507" s="278"/>
      <c r="N507" s="278"/>
      <c r="O507" s="278"/>
      <c r="P507" s="278"/>
      <c r="Q507" s="278"/>
      <c r="R507" s="278"/>
      <c r="S507" s="279"/>
      <c r="T507" s="278"/>
      <c r="U507" s="279"/>
      <c r="V507" s="278"/>
      <c r="W507" s="278"/>
    </row>
    <row r="508" spans="1:23" ht="15.75" customHeight="1">
      <c r="A508" s="280"/>
      <c r="B508" s="278"/>
      <c r="C508" s="278"/>
      <c r="D508" s="278"/>
      <c r="E508" s="278"/>
      <c r="F508" s="278"/>
      <c r="G508" s="278"/>
      <c r="H508" s="278"/>
      <c r="I508" s="278"/>
      <c r="J508" s="278"/>
      <c r="K508" s="278"/>
      <c r="L508" s="278"/>
      <c r="M508" s="278"/>
      <c r="N508" s="278"/>
      <c r="O508" s="278"/>
      <c r="P508" s="278"/>
      <c r="Q508" s="278"/>
      <c r="R508" s="278"/>
      <c r="S508" s="279"/>
      <c r="T508" s="278"/>
      <c r="U508" s="279"/>
      <c r="V508" s="278"/>
      <c r="W508" s="278"/>
    </row>
    <row r="509" spans="1:23" ht="15.75" customHeight="1">
      <c r="A509" s="280"/>
      <c r="B509" s="278"/>
      <c r="C509" s="278"/>
      <c r="D509" s="278"/>
      <c r="E509" s="278"/>
      <c r="F509" s="278"/>
      <c r="G509" s="278"/>
      <c r="H509" s="278"/>
      <c r="I509" s="278"/>
      <c r="J509" s="278"/>
      <c r="K509" s="278"/>
      <c r="L509" s="278"/>
      <c r="M509" s="278"/>
      <c r="N509" s="278"/>
      <c r="O509" s="278"/>
      <c r="P509" s="278"/>
      <c r="Q509" s="278"/>
      <c r="R509" s="278"/>
      <c r="S509" s="279"/>
      <c r="T509" s="278"/>
      <c r="U509" s="279"/>
      <c r="V509" s="278"/>
      <c r="W509" s="278"/>
    </row>
    <row r="510" spans="1:23" ht="15.75" customHeight="1">
      <c r="A510" s="280"/>
      <c r="B510" s="278"/>
      <c r="C510" s="278"/>
      <c r="D510" s="278"/>
      <c r="E510" s="278"/>
      <c r="F510" s="278"/>
      <c r="G510" s="278"/>
      <c r="H510" s="278"/>
      <c r="I510" s="278"/>
      <c r="J510" s="278"/>
      <c r="K510" s="278"/>
      <c r="L510" s="278"/>
      <c r="M510" s="278"/>
      <c r="N510" s="278"/>
      <c r="O510" s="278"/>
      <c r="P510" s="278"/>
      <c r="Q510" s="278"/>
      <c r="R510" s="278"/>
      <c r="S510" s="279"/>
      <c r="T510" s="278"/>
      <c r="U510" s="279"/>
      <c r="V510" s="278"/>
      <c r="W510" s="278"/>
    </row>
    <row r="511" spans="1:23" ht="15.75" customHeight="1">
      <c r="A511" s="280"/>
      <c r="B511" s="278"/>
      <c r="C511" s="278"/>
      <c r="D511" s="278"/>
      <c r="E511" s="278"/>
      <c r="F511" s="278"/>
      <c r="G511" s="278"/>
      <c r="H511" s="278"/>
      <c r="I511" s="278"/>
      <c r="J511" s="278"/>
      <c r="K511" s="278"/>
      <c r="L511" s="278"/>
      <c r="M511" s="278"/>
      <c r="N511" s="278"/>
      <c r="O511" s="278"/>
      <c r="P511" s="278"/>
      <c r="Q511" s="278"/>
      <c r="R511" s="278"/>
      <c r="S511" s="279"/>
      <c r="T511" s="278"/>
      <c r="U511" s="279"/>
      <c r="V511" s="278"/>
      <c r="W511" s="278"/>
    </row>
    <row r="512" spans="1:23" ht="15.75" customHeight="1">
      <c r="A512" s="280"/>
      <c r="B512" s="278"/>
      <c r="C512" s="278"/>
      <c r="D512" s="278"/>
      <c r="E512" s="278"/>
      <c r="F512" s="278"/>
      <c r="G512" s="278"/>
      <c r="H512" s="278"/>
      <c r="I512" s="278"/>
      <c r="J512" s="278"/>
      <c r="K512" s="278"/>
      <c r="L512" s="278"/>
      <c r="M512" s="278"/>
      <c r="N512" s="278"/>
      <c r="O512" s="278"/>
      <c r="P512" s="278"/>
      <c r="Q512" s="278"/>
      <c r="R512" s="278"/>
      <c r="S512" s="279"/>
      <c r="T512" s="278"/>
      <c r="U512" s="279"/>
      <c r="V512" s="278"/>
      <c r="W512" s="278"/>
    </row>
    <row r="513" spans="1:23" ht="15.75" customHeight="1">
      <c r="A513" s="280"/>
      <c r="B513" s="278"/>
      <c r="C513" s="278"/>
      <c r="D513" s="278"/>
      <c r="E513" s="278"/>
      <c r="F513" s="278"/>
      <c r="G513" s="278"/>
      <c r="H513" s="278"/>
      <c r="I513" s="278"/>
      <c r="J513" s="278"/>
      <c r="K513" s="278"/>
      <c r="L513" s="278"/>
      <c r="M513" s="278"/>
      <c r="N513" s="278"/>
      <c r="O513" s="278"/>
      <c r="P513" s="278"/>
      <c r="Q513" s="278"/>
      <c r="R513" s="278"/>
      <c r="S513" s="279"/>
      <c r="T513" s="278"/>
      <c r="U513" s="279"/>
      <c r="V513" s="278"/>
      <c r="W513" s="278"/>
    </row>
    <row r="514" spans="1:23" ht="15.75" customHeight="1">
      <c r="A514" s="280"/>
      <c r="B514" s="278"/>
      <c r="C514" s="278"/>
      <c r="D514" s="278"/>
      <c r="E514" s="278"/>
      <c r="F514" s="278"/>
      <c r="G514" s="278"/>
      <c r="H514" s="278"/>
      <c r="I514" s="278"/>
      <c r="J514" s="278"/>
      <c r="K514" s="278"/>
      <c r="L514" s="278"/>
      <c r="M514" s="278"/>
      <c r="N514" s="278"/>
      <c r="O514" s="278"/>
      <c r="P514" s="278"/>
      <c r="Q514" s="278"/>
      <c r="R514" s="278"/>
      <c r="S514" s="279"/>
      <c r="T514" s="278"/>
      <c r="U514" s="279"/>
      <c r="V514" s="278"/>
      <c r="W514" s="278"/>
    </row>
    <row r="515" spans="1:23" ht="15.75" customHeight="1">
      <c r="A515" s="280"/>
      <c r="B515" s="278"/>
      <c r="C515" s="278"/>
      <c r="D515" s="278"/>
      <c r="E515" s="278"/>
      <c r="F515" s="278"/>
      <c r="G515" s="278"/>
      <c r="H515" s="278"/>
      <c r="I515" s="278"/>
      <c r="J515" s="278"/>
      <c r="K515" s="278"/>
      <c r="L515" s="278"/>
      <c r="M515" s="278"/>
      <c r="N515" s="278"/>
      <c r="O515" s="278"/>
      <c r="P515" s="278"/>
      <c r="Q515" s="278"/>
      <c r="R515" s="278"/>
      <c r="S515" s="279"/>
      <c r="T515" s="278"/>
      <c r="U515" s="279"/>
      <c r="V515" s="278"/>
      <c r="W515" s="278"/>
    </row>
    <row r="516" spans="1:23" ht="15.75" customHeight="1">
      <c r="A516" s="280"/>
      <c r="B516" s="278"/>
      <c r="C516" s="278"/>
      <c r="D516" s="278"/>
      <c r="E516" s="278"/>
      <c r="F516" s="278"/>
      <c r="G516" s="278"/>
      <c r="H516" s="278"/>
      <c r="I516" s="278"/>
      <c r="J516" s="278"/>
      <c r="K516" s="278"/>
      <c r="L516" s="278"/>
      <c r="M516" s="278"/>
      <c r="N516" s="278"/>
      <c r="O516" s="278"/>
      <c r="P516" s="278"/>
      <c r="Q516" s="278"/>
      <c r="R516" s="278"/>
      <c r="S516" s="279"/>
      <c r="T516" s="278"/>
      <c r="U516" s="279"/>
      <c r="V516" s="278"/>
      <c r="W516" s="278"/>
    </row>
    <row r="517" spans="1:23" ht="15.75" customHeight="1">
      <c r="A517" s="280"/>
      <c r="B517" s="278"/>
      <c r="C517" s="278"/>
      <c r="D517" s="278"/>
      <c r="E517" s="278"/>
      <c r="F517" s="278"/>
      <c r="G517" s="278"/>
      <c r="H517" s="278"/>
      <c r="I517" s="278"/>
      <c r="J517" s="278"/>
      <c r="K517" s="278"/>
      <c r="L517" s="278"/>
      <c r="M517" s="278"/>
      <c r="N517" s="278"/>
      <c r="O517" s="278"/>
      <c r="P517" s="278"/>
      <c r="Q517" s="278"/>
      <c r="R517" s="278"/>
      <c r="S517" s="279"/>
      <c r="T517" s="278"/>
      <c r="U517" s="279"/>
      <c r="V517" s="278"/>
      <c r="W517" s="278"/>
    </row>
    <row r="518" spans="1:23" ht="15.75" customHeight="1">
      <c r="A518" s="280"/>
      <c r="B518" s="278"/>
      <c r="C518" s="278"/>
      <c r="D518" s="278"/>
      <c r="E518" s="278"/>
      <c r="F518" s="278"/>
      <c r="G518" s="278"/>
      <c r="H518" s="278"/>
      <c r="I518" s="278"/>
      <c r="J518" s="278"/>
      <c r="K518" s="278"/>
      <c r="L518" s="278"/>
      <c r="M518" s="278"/>
      <c r="N518" s="278"/>
      <c r="O518" s="278"/>
      <c r="P518" s="278"/>
      <c r="Q518" s="278"/>
      <c r="R518" s="278"/>
      <c r="S518" s="279"/>
      <c r="T518" s="278"/>
      <c r="U518" s="279"/>
      <c r="V518" s="278"/>
      <c r="W518" s="278"/>
    </row>
    <row r="519" spans="1:23" ht="15.75" customHeight="1">
      <c r="A519" s="280"/>
      <c r="B519" s="278"/>
      <c r="C519" s="278"/>
      <c r="D519" s="278"/>
      <c r="E519" s="278"/>
      <c r="F519" s="278"/>
      <c r="G519" s="278"/>
      <c r="H519" s="278"/>
      <c r="I519" s="278"/>
      <c r="J519" s="278"/>
      <c r="K519" s="278"/>
      <c r="L519" s="278"/>
      <c r="M519" s="278"/>
      <c r="N519" s="278"/>
      <c r="O519" s="278"/>
      <c r="P519" s="278"/>
      <c r="Q519" s="278"/>
      <c r="R519" s="278"/>
      <c r="S519" s="279"/>
      <c r="T519" s="278"/>
      <c r="U519" s="279"/>
      <c r="V519" s="278"/>
      <c r="W519" s="278"/>
    </row>
    <row r="520" spans="1:23" ht="15.75" customHeight="1">
      <c r="A520" s="280"/>
      <c r="B520" s="278"/>
      <c r="C520" s="278"/>
      <c r="D520" s="278"/>
      <c r="E520" s="278"/>
      <c r="F520" s="278"/>
      <c r="G520" s="278"/>
      <c r="H520" s="278"/>
      <c r="I520" s="278"/>
      <c r="J520" s="278"/>
      <c r="K520" s="278"/>
      <c r="L520" s="278"/>
      <c r="M520" s="278"/>
      <c r="N520" s="278"/>
      <c r="O520" s="278"/>
      <c r="P520" s="278"/>
      <c r="Q520" s="278"/>
      <c r="R520" s="278"/>
      <c r="S520" s="279"/>
      <c r="T520" s="278"/>
      <c r="U520" s="279"/>
      <c r="V520" s="278"/>
      <c r="W520" s="278"/>
    </row>
    <row r="521" spans="1:23" ht="15.75" customHeight="1">
      <c r="A521" s="280"/>
      <c r="B521" s="278"/>
      <c r="C521" s="278"/>
      <c r="D521" s="278"/>
      <c r="E521" s="278"/>
      <c r="F521" s="278"/>
      <c r="G521" s="278"/>
      <c r="H521" s="278"/>
      <c r="I521" s="278"/>
      <c r="J521" s="278"/>
      <c r="K521" s="278"/>
      <c r="L521" s="278"/>
      <c r="M521" s="278"/>
      <c r="N521" s="278"/>
      <c r="O521" s="278"/>
      <c r="P521" s="278"/>
      <c r="Q521" s="278"/>
      <c r="R521" s="278"/>
      <c r="S521" s="279"/>
      <c r="T521" s="278"/>
      <c r="U521" s="279"/>
      <c r="V521" s="278"/>
      <c r="W521" s="278"/>
    </row>
    <row r="522" spans="1:23" ht="15.75" customHeight="1">
      <c r="A522" s="280"/>
      <c r="B522" s="278"/>
      <c r="C522" s="278"/>
      <c r="D522" s="278"/>
      <c r="E522" s="278"/>
      <c r="F522" s="278"/>
      <c r="G522" s="278"/>
      <c r="H522" s="278"/>
      <c r="I522" s="278"/>
      <c r="J522" s="278"/>
      <c r="K522" s="278"/>
      <c r="L522" s="278"/>
      <c r="M522" s="278"/>
      <c r="N522" s="278"/>
      <c r="O522" s="278"/>
      <c r="P522" s="278"/>
      <c r="Q522" s="278"/>
      <c r="R522" s="278"/>
      <c r="S522" s="279"/>
      <c r="T522" s="278"/>
      <c r="U522" s="279"/>
      <c r="V522" s="278"/>
      <c r="W522" s="278"/>
    </row>
    <row r="523" spans="1:23" ht="15.75" customHeight="1">
      <c r="A523" s="280"/>
      <c r="B523" s="278"/>
      <c r="C523" s="278"/>
      <c r="D523" s="278"/>
      <c r="E523" s="278"/>
      <c r="F523" s="278"/>
      <c r="G523" s="278"/>
      <c r="H523" s="278"/>
      <c r="I523" s="278"/>
      <c r="J523" s="278"/>
      <c r="K523" s="278"/>
      <c r="L523" s="278"/>
      <c r="M523" s="278"/>
      <c r="N523" s="278"/>
      <c r="O523" s="278"/>
      <c r="P523" s="278"/>
      <c r="Q523" s="278"/>
      <c r="R523" s="278"/>
      <c r="S523" s="279"/>
      <c r="T523" s="278"/>
      <c r="U523" s="279"/>
      <c r="V523" s="278"/>
      <c r="W523" s="278"/>
    </row>
    <row r="524" spans="1:23" ht="15.75" customHeight="1">
      <c r="A524" s="280"/>
      <c r="B524" s="278"/>
      <c r="C524" s="278"/>
      <c r="D524" s="278"/>
      <c r="E524" s="278"/>
      <c r="F524" s="278"/>
      <c r="G524" s="278"/>
      <c r="H524" s="278"/>
      <c r="I524" s="278"/>
      <c r="J524" s="278"/>
      <c r="K524" s="278"/>
      <c r="L524" s="278"/>
      <c r="M524" s="278"/>
      <c r="N524" s="278"/>
      <c r="O524" s="278"/>
      <c r="P524" s="278"/>
      <c r="Q524" s="278"/>
      <c r="R524" s="278"/>
      <c r="S524" s="279"/>
      <c r="T524" s="278"/>
      <c r="U524" s="279"/>
      <c r="V524" s="278"/>
      <c r="W524" s="278"/>
    </row>
    <row r="525" spans="1:23" ht="15.75" customHeight="1">
      <c r="A525" s="280"/>
      <c r="B525" s="278"/>
      <c r="C525" s="278"/>
      <c r="D525" s="278"/>
      <c r="E525" s="278"/>
      <c r="F525" s="278"/>
      <c r="G525" s="278"/>
      <c r="H525" s="278"/>
      <c r="I525" s="278"/>
      <c r="J525" s="278"/>
      <c r="K525" s="278"/>
      <c r="L525" s="278"/>
      <c r="M525" s="278"/>
      <c r="N525" s="278"/>
      <c r="O525" s="278"/>
      <c r="P525" s="278"/>
      <c r="Q525" s="278"/>
      <c r="R525" s="278"/>
      <c r="S525" s="279"/>
      <c r="T525" s="278"/>
      <c r="U525" s="279"/>
      <c r="V525" s="278"/>
      <c r="W525" s="278"/>
    </row>
    <row r="526" spans="1:23" ht="15.75" customHeight="1">
      <c r="A526" s="280"/>
      <c r="B526" s="278"/>
      <c r="C526" s="278"/>
      <c r="D526" s="278"/>
      <c r="E526" s="278"/>
      <c r="F526" s="278"/>
      <c r="G526" s="278"/>
      <c r="H526" s="278"/>
      <c r="I526" s="278"/>
      <c r="J526" s="278"/>
      <c r="K526" s="278"/>
      <c r="L526" s="278"/>
      <c r="M526" s="278"/>
      <c r="N526" s="278"/>
      <c r="O526" s="278"/>
      <c r="P526" s="278"/>
      <c r="Q526" s="278"/>
      <c r="R526" s="278"/>
      <c r="S526" s="279"/>
      <c r="T526" s="278"/>
      <c r="U526" s="279"/>
      <c r="V526" s="278"/>
      <c r="W526" s="278"/>
    </row>
    <row r="527" spans="1:23" ht="15.75" customHeight="1">
      <c r="A527" s="280"/>
      <c r="B527" s="278"/>
      <c r="C527" s="278"/>
      <c r="D527" s="278"/>
      <c r="E527" s="278"/>
      <c r="F527" s="278"/>
      <c r="G527" s="278"/>
      <c r="H527" s="278"/>
      <c r="I527" s="278"/>
      <c r="J527" s="278"/>
      <c r="K527" s="278"/>
      <c r="L527" s="278"/>
      <c r="M527" s="278"/>
      <c r="N527" s="278"/>
      <c r="O527" s="278"/>
      <c r="P527" s="278"/>
      <c r="Q527" s="278"/>
      <c r="R527" s="278"/>
      <c r="S527" s="279"/>
      <c r="T527" s="278"/>
      <c r="U527" s="279"/>
      <c r="V527" s="278"/>
      <c r="W527" s="278"/>
    </row>
    <row r="528" spans="1:23" ht="15.75" customHeight="1">
      <c r="A528" s="280"/>
      <c r="B528" s="278"/>
      <c r="C528" s="278"/>
      <c r="D528" s="278"/>
      <c r="E528" s="278"/>
      <c r="F528" s="278"/>
      <c r="G528" s="278"/>
      <c r="H528" s="278"/>
      <c r="I528" s="278"/>
      <c r="J528" s="278"/>
      <c r="K528" s="278"/>
      <c r="L528" s="278"/>
      <c r="M528" s="278"/>
      <c r="N528" s="278"/>
      <c r="O528" s="278"/>
      <c r="P528" s="278"/>
      <c r="Q528" s="278"/>
      <c r="R528" s="278"/>
      <c r="S528" s="279"/>
      <c r="T528" s="278"/>
      <c r="U528" s="279"/>
      <c r="V528" s="278"/>
      <c r="W528" s="278"/>
    </row>
    <row r="529" spans="1:23" ht="15.75" customHeight="1">
      <c r="A529" s="280"/>
      <c r="B529" s="278"/>
      <c r="C529" s="278"/>
      <c r="D529" s="278"/>
      <c r="E529" s="278"/>
      <c r="F529" s="278"/>
      <c r="G529" s="278"/>
      <c r="H529" s="278"/>
      <c r="I529" s="278"/>
      <c r="J529" s="278"/>
      <c r="K529" s="278"/>
      <c r="L529" s="278"/>
      <c r="M529" s="278"/>
      <c r="N529" s="278"/>
      <c r="O529" s="278"/>
      <c r="P529" s="278"/>
      <c r="Q529" s="278"/>
      <c r="R529" s="278"/>
      <c r="S529" s="279"/>
      <c r="T529" s="278"/>
      <c r="U529" s="279"/>
      <c r="V529" s="278"/>
      <c r="W529" s="278"/>
    </row>
    <row r="530" spans="1:23" ht="15.75" customHeight="1">
      <c r="A530" s="280"/>
      <c r="B530" s="278"/>
      <c r="C530" s="278"/>
      <c r="D530" s="278"/>
      <c r="E530" s="278"/>
      <c r="F530" s="278"/>
      <c r="G530" s="278"/>
      <c r="H530" s="278"/>
      <c r="I530" s="278"/>
      <c r="J530" s="278"/>
      <c r="K530" s="278"/>
      <c r="L530" s="278"/>
      <c r="M530" s="278"/>
      <c r="N530" s="278"/>
      <c r="O530" s="278"/>
      <c r="P530" s="278"/>
      <c r="Q530" s="278"/>
      <c r="R530" s="278"/>
      <c r="S530" s="279"/>
      <c r="T530" s="278"/>
      <c r="U530" s="279"/>
      <c r="V530" s="278"/>
      <c r="W530" s="278"/>
    </row>
    <row r="531" spans="1:23" ht="15.75" customHeight="1">
      <c r="A531" s="280"/>
      <c r="B531" s="278"/>
      <c r="C531" s="278"/>
      <c r="D531" s="278"/>
      <c r="E531" s="278"/>
      <c r="F531" s="278"/>
      <c r="G531" s="278"/>
      <c r="H531" s="278"/>
      <c r="I531" s="278"/>
      <c r="J531" s="278"/>
      <c r="K531" s="278"/>
      <c r="L531" s="278"/>
      <c r="M531" s="278"/>
      <c r="N531" s="278"/>
      <c r="O531" s="278"/>
      <c r="P531" s="278"/>
      <c r="Q531" s="278"/>
      <c r="R531" s="278"/>
      <c r="S531" s="279"/>
      <c r="T531" s="278"/>
      <c r="U531" s="279"/>
      <c r="V531" s="278"/>
      <c r="W531" s="278"/>
    </row>
    <row r="532" spans="1:23" ht="15.75" customHeight="1">
      <c r="A532" s="280"/>
      <c r="B532" s="278"/>
      <c r="C532" s="278"/>
      <c r="D532" s="278"/>
      <c r="E532" s="278"/>
      <c r="F532" s="278"/>
      <c r="G532" s="278"/>
      <c r="H532" s="278"/>
      <c r="I532" s="278"/>
      <c r="J532" s="278"/>
      <c r="K532" s="278"/>
      <c r="L532" s="278"/>
      <c r="M532" s="278"/>
      <c r="N532" s="278"/>
      <c r="O532" s="278"/>
      <c r="P532" s="278"/>
      <c r="Q532" s="278"/>
      <c r="R532" s="278"/>
      <c r="S532" s="279"/>
      <c r="T532" s="278"/>
      <c r="U532" s="279"/>
      <c r="V532" s="278"/>
      <c r="W532" s="278"/>
    </row>
    <row r="533" spans="1:23" ht="15.75" customHeight="1">
      <c r="A533" s="280"/>
      <c r="B533" s="278"/>
      <c r="C533" s="278"/>
      <c r="D533" s="278"/>
      <c r="E533" s="278"/>
      <c r="F533" s="278"/>
      <c r="G533" s="278"/>
      <c r="H533" s="278"/>
      <c r="I533" s="278"/>
      <c r="J533" s="278"/>
      <c r="K533" s="278"/>
      <c r="L533" s="278"/>
      <c r="M533" s="278"/>
      <c r="N533" s="278"/>
      <c r="O533" s="278"/>
      <c r="P533" s="278"/>
      <c r="Q533" s="278"/>
      <c r="R533" s="278"/>
      <c r="S533" s="279"/>
      <c r="T533" s="278"/>
      <c r="U533" s="279"/>
      <c r="V533" s="278"/>
      <c r="W533" s="278"/>
    </row>
    <row r="534" spans="1:23" ht="15.75" customHeight="1">
      <c r="A534" s="280"/>
      <c r="B534" s="278"/>
      <c r="C534" s="278"/>
      <c r="D534" s="278"/>
      <c r="E534" s="278"/>
      <c r="F534" s="278"/>
      <c r="G534" s="278"/>
      <c r="H534" s="278"/>
      <c r="I534" s="278"/>
      <c r="J534" s="278"/>
      <c r="K534" s="278"/>
      <c r="L534" s="278"/>
      <c r="M534" s="278"/>
      <c r="N534" s="278"/>
      <c r="O534" s="278"/>
      <c r="P534" s="278"/>
      <c r="Q534" s="278"/>
      <c r="R534" s="278"/>
      <c r="S534" s="279"/>
      <c r="T534" s="278"/>
      <c r="U534" s="279"/>
      <c r="V534" s="278"/>
      <c r="W534" s="278"/>
    </row>
    <row r="535" spans="1:23" ht="15.75" customHeight="1">
      <c r="A535" s="280"/>
      <c r="B535" s="278"/>
      <c r="C535" s="278"/>
      <c r="D535" s="278"/>
      <c r="E535" s="278"/>
      <c r="F535" s="278"/>
      <c r="G535" s="278"/>
      <c r="H535" s="278"/>
      <c r="I535" s="278"/>
      <c r="J535" s="278"/>
      <c r="K535" s="278"/>
      <c r="L535" s="278"/>
      <c r="M535" s="278"/>
      <c r="N535" s="278"/>
      <c r="O535" s="278"/>
      <c r="P535" s="278"/>
      <c r="Q535" s="278"/>
      <c r="R535" s="278"/>
      <c r="S535" s="279"/>
      <c r="T535" s="278"/>
      <c r="U535" s="279"/>
      <c r="V535" s="278"/>
      <c r="W535" s="278"/>
    </row>
    <row r="536" spans="1:23" ht="15.75" customHeight="1">
      <c r="A536" s="280"/>
      <c r="B536" s="278"/>
      <c r="C536" s="278"/>
      <c r="D536" s="278"/>
      <c r="E536" s="278"/>
      <c r="F536" s="278"/>
      <c r="G536" s="278"/>
      <c r="H536" s="278"/>
      <c r="I536" s="278"/>
      <c r="J536" s="278"/>
      <c r="K536" s="278"/>
      <c r="L536" s="278"/>
      <c r="M536" s="278"/>
      <c r="N536" s="278"/>
      <c r="O536" s="278"/>
      <c r="P536" s="278"/>
      <c r="Q536" s="278"/>
      <c r="R536" s="278"/>
      <c r="S536" s="279"/>
      <c r="T536" s="278"/>
      <c r="U536" s="279"/>
      <c r="V536" s="278"/>
      <c r="W536" s="278"/>
    </row>
    <row r="537" spans="1:23" ht="15.75" customHeight="1">
      <c r="A537" s="280"/>
      <c r="B537" s="278"/>
      <c r="C537" s="278"/>
      <c r="D537" s="278"/>
      <c r="E537" s="278"/>
      <c r="F537" s="278"/>
      <c r="G537" s="278"/>
      <c r="H537" s="278"/>
      <c r="I537" s="278"/>
      <c r="J537" s="278"/>
      <c r="K537" s="278"/>
      <c r="L537" s="278"/>
      <c r="M537" s="278"/>
      <c r="N537" s="278"/>
      <c r="O537" s="278"/>
      <c r="P537" s="278"/>
      <c r="Q537" s="278"/>
      <c r="R537" s="278"/>
      <c r="S537" s="279"/>
      <c r="T537" s="278"/>
      <c r="U537" s="279"/>
      <c r="V537" s="278"/>
      <c r="W537" s="278"/>
    </row>
    <row r="538" spans="1:23" ht="15.75" customHeight="1">
      <c r="A538" s="280"/>
      <c r="B538" s="278"/>
      <c r="C538" s="278"/>
      <c r="D538" s="278"/>
      <c r="E538" s="278"/>
      <c r="F538" s="278"/>
      <c r="G538" s="278"/>
      <c r="H538" s="278"/>
      <c r="I538" s="278"/>
      <c r="J538" s="278"/>
      <c r="K538" s="278"/>
      <c r="L538" s="278"/>
      <c r="M538" s="278"/>
      <c r="N538" s="278"/>
      <c r="O538" s="278"/>
      <c r="P538" s="278"/>
      <c r="Q538" s="278"/>
      <c r="R538" s="278"/>
      <c r="S538" s="279"/>
      <c r="T538" s="278"/>
      <c r="U538" s="279"/>
      <c r="V538" s="278"/>
      <c r="W538" s="278"/>
    </row>
    <row r="539" spans="1:23" ht="15.75" customHeight="1">
      <c r="A539" s="280"/>
      <c r="B539" s="278"/>
      <c r="C539" s="278"/>
      <c r="D539" s="278"/>
      <c r="E539" s="278"/>
      <c r="F539" s="278"/>
      <c r="G539" s="278"/>
      <c r="H539" s="278"/>
      <c r="I539" s="278"/>
      <c r="J539" s="278"/>
      <c r="K539" s="278"/>
      <c r="L539" s="278"/>
      <c r="M539" s="278"/>
      <c r="N539" s="278"/>
      <c r="O539" s="278"/>
      <c r="P539" s="278"/>
      <c r="Q539" s="278"/>
      <c r="R539" s="278"/>
      <c r="S539" s="279"/>
      <c r="T539" s="278"/>
      <c r="U539" s="279"/>
      <c r="V539" s="278"/>
      <c r="W539" s="278"/>
    </row>
    <row r="540" spans="1:23" ht="15.75" customHeight="1">
      <c r="A540" s="280"/>
      <c r="B540" s="278"/>
      <c r="C540" s="278"/>
      <c r="D540" s="278"/>
      <c r="E540" s="278"/>
      <c r="F540" s="278"/>
      <c r="G540" s="278"/>
      <c r="H540" s="278"/>
      <c r="I540" s="278"/>
      <c r="J540" s="278"/>
      <c r="K540" s="278"/>
      <c r="L540" s="278"/>
      <c r="M540" s="278"/>
      <c r="N540" s="278"/>
      <c r="O540" s="278"/>
      <c r="P540" s="278"/>
      <c r="Q540" s="278"/>
      <c r="R540" s="278"/>
      <c r="S540" s="279"/>
      <c r="T540" s="278"/>
      <c r="U540" s="279"/>
      <c r="V540" s="278"/>
      <c r="W540" s="278"/>
    </row>
    <row r="541" spans="1:23" ht="15.75" customHeight="1">
      <c r="A541" s="280"/>
      <c r="B541" s="278"/>
      <c r="C541" s="278"/>
      <c r="D541" s="278"/>
      <c r="E541" s="278"/>
      <c r="F541" s="278"/>
      <c r="G541" s="278"/>
      <c r="H541" s="278"/>
      <c r="I541" s="278"/>
      <c r="J541" s="278"/>
      <c r="K541" s="278"/>
      <c r="L541" s="278"/>
      <c r="M541" s="278"/>
      <c r="N541" s="278"/>
      <c r="O541" s="278"/>
      <c r="P541" s="278"/>
      <c r="Q541" s="278"/>
      <c r="R541" s="278"/>
      <c r="S541" s="279"/>
      <c r="T541" s="278"/>
      <c r="U541" s="279"/>
      <c r="V541" s="278"/>
      <c r="W541" s="278"/>
    </row>
    <row r="542" spans="1:23" ht="15.75" customHeight="1">
      <c r="A542" s="280"/>
      <c r="B542" s="278"/>
      <c r="C542" s="278"/>
      <c r="D542" s="278"/>
      <c r="E542" s="278"/>
      <c r="F542" s="278"/>
      <c r="G542" s="278"/>
      <c r="H542" s="278"/>
      <c r="I542" s="278"/>
      <c r="J542" s="278"/>
      <c r="K542" s="278"/>
      <c r="L542" s="278"/>
      <c r="M542" s="278"/>
      <c r="N542" s="278"/>
      <c r="O542" s="278"/>
      <c r="P542" s="278"/>
      <c r="Q542" s="278"/>
      <c r="R542" s="278"/>
      <c r="S542" s="279"/>
      <c r="T542" s="278"/>
      <c r="U542" s="279"/>
      <c r="V542" s="278"/>
      <c r="W542" s="278"/>
    </row>
    <row r="543" spans="1:23" ht="15.75" customHeight="1">
      <c r="A543" s="280"/>
      <c r="B543" s="278"/>
      <c r="C543" s="278"/>
      <c r="D543" s="278"/>
      <c r="E543" s="278"/>
      <c r="F543" s="278"/>
      <c r="G543" s="278"/>
      <c r="H543" s="278"/>
      <c r="I543" s="278"/>
      <c r="J543" s="278"/>
      <c r="K543" s="278"/>
      <c r="L543" s="278"/>
      <c r="M543" s="278"/>
      <c r="N543" s="278"/>
      <c r="O543" s="278"/>
      <c r="P543" s="278"/>
      <c r="Q543" s="278"/>
      <c r="R543" s="278"/>
      <c r="S543" s="279"/>
      <c r="T543" s="278"/>
      <c r="U543" s="279"/>
      <c r="V543" s="278"/>
      <c r="W543" s="278"/>
    </row>
    <row r="544" spans="1:23" ht="15.75" customHeight="1">
      <c r="A544" s="280"/>
      <c r="B544" s="278"/>
      <c r="C544" s="278"/>
      <c r="D544" s="278"/>
      <c r="E544" s="278"/>
      <c r="F544" s="278"/>
      <c r="G544" s="278"/>
      <c r="H544" s="278"/>
      <c r="I544" s="278"/>
      <c r="J544" s="278"/>
      <c r="K544" s="278"/>
      <c r="L544" s="278"/>
      <c r="M544" s="278"/>
      <c r="N544" s="278"/>
      <c r="O544" s="278"/>
      <c r="P544" s="278"/>
      <c r="Q544" s="278"/>
      <c r="R544" s="278"/>
      <c r="S544" s="279"/>
      <c r="T544" s="278"/>
      <c r="U544" s="279"/>
      <c r="V544" s="278"/>
      <c r="W544" s="278"/>
    </row>
    <row r="545" spans="1:23" ht="15.75" customHeight="1">
      <c r="A545" s="280"/>
      <c r="B545" s="278"/>
      <c r="C545" s="278"/>
      <c r="D545" s="278"/>
      <c r="E545" s="278"/>
      <c r="F545" s="278"/>
      <c r="G545" s="278"/>
      <c r="H545" s="278"/>
      <c r="I545" s="278"/>
      <c r="J545" s="278"/>
      <c r="K545" s="278"/>
      <c r="L545" s="278"/>
      <c r="M545" s="278"/>
      <c r="N545" s="278"/>
      <c r="O545" s="278"/>
      <c r="P545" s="278"/>
      <c r="Q545" s="278"/>
      <c r="R545" s="278"/>
      <c r="S545" s="279"/>
      <c r="T545" s="278"/>
      <c r="U545" s="279"/>
      <c r="V545" s="278"/>
      <c r="W545" s="278"/>
    </row>
    <row r="546" spans="1:23" ht="15.75" customHeight="1">
      <c r="A546" s="280"/>
      <c r="B546" s="278"/>
      <c r="C546" s="278"/>
      <c r="D546" s="278"/>
      <c r="E546" s="278"/>
      <c r="F546" s="278"/>
      <c r="G546" s="278"/>
      <c r="H546" s="278"/>
      <c r="I546" s="278"/>
      <c r="J546" s="278"/>
      <c r="K546" s="278"/>
      <c r="L546" s="278"/>
      <c r="M546" s="278"/>
      <c r="N546" s="278"/>
      <c r="O546" s="278"/>
      <c r="P546" s="278"/>
      <c r="Q546" s="278"/>
      <c r="R546" s="278"/>
      <c r="S546" s="279"/>
      <c r="T546" s="278"/>
      <c r="U546" s="279"/>
      <c r="V546" s="278"/>
      <c r="W546" s="278"/>
    </row>
    <row r="547" spans="1:23" ht="15.75" customHeight="1">
      <c r="A547" s="280"/>
      <c r="B547" s="278"/>
      <c r="C547" s="278"/>
      <c r="D547" s="278"/>
      <c r="E547" s="278"/>
      <c r="F547" s="278"/>
      <c r="G547" s="278"/>
      <c r="H547" s="278"/>
      <c r="I547" s="278"/>
      <c r="J547" s="278"/>
      <c r="K547" s="278"/>
      <c r="L547" s="278"/>
      <c r="M547" s="278"/>
      <c r="N547" s="278"/>
      <c r="O547" s="278"/>
      <c r="P547" s="278"/>
      <c r="Q547" s="278"/>
      <c r="R547" s="278"/>
      <c r="S547" s="279"/>
      <c r="T547" s="278"/>
      <c r="U547" s="279"/>
      <c r="V547" s="278"/>
      <c r="W547" s="278"/>
    </row>
    <row r="548" spans="1:23" ht="15.75" customHeight="1">
      <c r="A548" s="280"/>
      <c r="B548" s="278"/>
      <c r="C548" s="278"/>
      <c r="D548" s="278"/>
      <c r="E548" s="278"/>
      <c r="F548" s="278"/>
      <c r="G548" s="278"/>
      <c r="H548" s="278"/>
      <c r="I548" s="278"/>
      <c r="J548" s="278"/>
      <c r="K548" s="278"/>
      <c r="L548" s="278"/>
      <c r="M548" s="278"/>
      <c r="N548" s="278"/>
      <c r="O548" s="278"/>
      <c r="P548" s="278"/>
      <c r="Q548" s="278"/>
      <c r="R548" s="278"/>
      <c r="S548" s="279"/>
      <c r="T548" s="278"/>
      <c r="U548" s="279"/>
      <c r="V548" s="278"/>
      <c r="W548" s="278"/>
    </row>
    <row r="549" spans="1:23" ht="15.75" customHeight="1">
      <c r="A549" s="280"/>
      <c r="B549" s="278"/>
      <c r="C549" s="278"/>
      <c r="D549" s="278"/>
      <c r="E549" s="278"/>
      <c r="F549" s="278"/>
      <c r="G549" s="278"/>
      <c r="H549" s="278"/>
      <c r="I549" s="278"/>
      <c r="J549" s="278"/>
      <c r="K549" s="278"/>
      <c r="L549" s="278"/>
      <c r="M549" s="278"/>
      <c r="N549" s="278"/>
      <c r="O549" s="278"/>
      <c r="P549" s="278"/>
      <c r="Q549" s="278"/>
      <c r="R549" s="278"/>
      <c r="S549" s="279"/>
      <c r="T549" s="278"/>
      <c r="U549" s="279"/>
      <c r="V549" s="278"/>
      <c r="W549" s="278"/>
    </row>
    <row r="550" spans="1:23" ht="15.75" customHeight="1">
      <c r="A550" s="280"/>
      <c r="B550" s="278"/>
      <c r="C550" s="278"/>
      <c r="D550" s="278"/>
      <c r="E550" s="278"/>
      <c r="F550" s="278"/>
      <c r="G550" s="278"/>
      <c r="H550" s="278"/>
      <c r="I550" s="278"/>
      <c r="J550" s="278"/>
      <c r="K550" s="278"/>
      <c r="L550" s="278"/>
      <c r="M550" s="278"/>
      <c r="N550" s="278"/>
      <c r="O550" s="278"/>
      <c r="P550" s="278"/>
      <c r="Q550" s="278"/>
      <c r="R550" s="278"/>
      <c r="S550" s="279"/>
      <c r="T550" s="278"/>
      <c r="U550" s="279"/>
      <c r="V550" s="278"/>
      <c r="W550" s="278"/>
    </row>
    <row r="551" spans="1:23" ht="15.75" customHeight="1">
      <c r="A551" s="280"/>
      <c r="B551" s="278"/>
      <c r="C551" s="278"/>
      <c r="D551" s="278"/>
      <c r="E551" s="278"/>
      <c r="F551" s="278"/>
      <c r="G551" s="278"/>
      <c r="H551" s="278"/>
      <c r="I551" s="278"/>
      <c r="J551" s="278"/>
      <c r="K551" s="278"/>
      <c r="L551" s="278"/>
      <c r="M551" s="278"/>
      <c r="N551" s="278"/>
      <c r="O551" s="278"/>
      <c r="P551" s="278"/>
      <c r="Q551" s="278"/>
      <c r="R551" s="278"/>
      <c r="S551" s="279"/>
      <c r="T551" s="278"/>
      <c r="U551" s="279"/>
      <c r="V551" s="278"/>
      <c r="W551" s="278"/>
    </row>
    <row r="552" spans="1:23" ht="15.75" customHeight="1">
      <c r="A552" s="280"/>
      <c r="B552" s="278"/>
      <c r="C552" s="278"/>
      <c r="D552" s="278"/>
      <c r="E552" s="278"/>
      <c r="F552" s="278"/>
      <c r="G552" s="278"/>
      <c r="H552" s="278"/>
      <c r="I552" s="278"/>
      <c r="J552" s="278"/>
      <c r="K552" s="278"/>
      <c r="L552" s="278"/>
      <c r="M552" s="278"/>
      <c r="N552" s="278"/>
      <c r="O552" s="278"/>
      <c r="P552" s="278"/>
      <c r="Q552" s="278"/>
      <c r="R552" s="278"/>
      <c r="S552" s="279"/>
      <c r="T552" s="278"/>
      <c r="U552" s="279"/>
      <c r="V552" s="278"/>
      <c r="W552" s="278"/>
    </row>
    <row r="553" spans="1:23" ht="15.75" customHeight="1">
      <c r="A553" s="280"/>
      <c r="B553" s="278"/>
      <c r="C553" s="278"/>
      <c r="D553" s="278"/>
      <c r="E553" s="278"/>
      <c r="F553" s="278"/>
      <c r="G553" s="278"/>
      <c r="H553" s="278"/>
      <c r="I553" s="278"/>
      <c r="J553" s="278"/>
      <c r="K553" s="278"/>
      <c r="L553" s="278"/>
      <c r="M553" s="278"/>
      <c r="N553" s="278"/>
      <c r="O553" s="278"/>
      <c r="P553" s="278"/>
      <c r="Q553" s="278"/>
      <c r="R553" s="278"/>
      <c r="S553" s="279"/>
      <c r="T553" s="278"/>
      <c r="U553" s="279"/>
      <c r="V553" s="278"/>
      <c r="W553" s="278"/>
    </row>
    <row r="554" spans="1:23" ht="15.75" customHeight="1">
      <c r="A554" s="280"/>
      <c r="B554" s="278"/>
      <c r="C554" s="278"/>
      <c r="D554" s="278"/>
      <c r="E554" s="278"/>
      <c r="F554" s="278"/>
      <c r="G554" s="278"/>
      <c r="H554" s="278"/>
      <c r="I554" s="278"/>
      <c r="J554" s="278"/>
      <c r="K554" s="278"/>
      <c r="L554" s="278"/>
      <c r="M554" s="278"/>
      <c r="N554" s="278"/>
      <c r="O554" s="278"/>
      <c r="P554" s="278"/>
      <c r="Q554" s="278"/>
      <c r="R554" s="278"/>
      <c r="S554" s="279"/>
      <c r="T554" s="278"/>
      <c r="U554" s="279"/>
      <c r="V554" s="278"/>
      <c r="W554" s="278"/>
    </row>
    <row r="555" spans="1:23" ht="15.75" customHeight="1">
      <c r="A555" s="280"/>
      <c r="B555" s="278"/>
      <c r="C555" s="278"/>
      <c r="D555" s="278"/>
      <c r="E555" s="278"/>
      <c r="F555" s="278"/>
      <c r="G555" s="278"/>
      <c r="H555" s="278"/>
      <c r="I555" s="278"/>
      <c r="J555" s="278"/>
      <c r="K555" s="278"/>
      <c r="L555" s="278"/>
      <c r="M555" s="278"/>
      <c r="N555" s="278"/>
      <c r="O555" s="278"/>
      <c r="P555" s="278"/>
      <c r="Q555" s="278"/>
      <c r="R555" s="278"/>
      <c r="S555" s="279"/>
      <c r="T555" s="278"/>
      <c r="U555" s="279"/>
      <c r="V555" s="278"/>
      <c r="W555" s="278"/>
    </row>
    <row r="556" spans="1:23" ht="15.75" customHeight="1">
      <c r="A556" s="280"/>
      <c r="B556" s="278"/>
      <c r="C556" s="278"/>
      <c r="D556" s="278"/>
      <c r="E556" s="278"/>
      <c r="F556" s="278"/>
      <c r="G556" s="278"/>
      <c r="H556" s="278"/>
      <c r="I556" s="278"/>
      <c r="J556" s="278"/>
      <c r="K556" s="278"/>
      <c r="L556" s="278"/>
      <c r="M556" s="278"/>
      <c r="N556" s="278"/>
      <c r="O556" s="278"/>
      <c r="P556" s="278"/>
      <c r="Q556" s="278"/>
      <c r="R556" s="278"/>
      <c r="S556" s="279"/>
      <c r="T556" s="278"/>
      <c r="U556" s="279"/>
      <c r="V556" s="278"/>
      <c r="W556" s="278"/>
    </row>
    <row r="557" spans="1:23" ht="15.75" customHeight="1">
      <c r="A557" s="280"/>
      <c r="B557" s="278"/>
      <c r="C557" s="278"/>
      <c r="D557" s="278"/>
      <c r="E557" s="278"/>
      <c r="F557" s="278"/>
      <c r="G557" s="278"/>
      <c r="H557" s="278"/>
      <c r="I557" s="278"/>
      <c r="J557" s="278"/>
      <c r="K557" s="278"/>
      <c r="L557" s="278"/>
      <c r="M557" s="278"/>
      <c r="N557" s="278"/>
      <c r="O557" s="278"/>
      <c r="P557" s="278"/>
      <c r="Q557" s="278"/>
      <c r="R557" s="278"/>
      <c r="S557" s="279"/>
      <c r="T557" s="278"/>
      <c r="U557" s="279"/>
      <c r="V557" s="278"/>
      <c r="W557" s="278"/>
    </row>
    <row r="558" spans="1:23" ht="15.75" customHeight="1">
      <c r="A558" s="280"/>
      <c r="B558" s="278"/>
      <c r="C558" s="278"/>
      <c r="D558" s="278"/>
      <c r="E558" s="278"/>
      <c r="F558" s="278"/>
      <c r="G558" s="278"/>
      <c r="H558" s="278"/>
      <c r="I558" s="278"/>
      <c r="J558" s="278"/>
      <c r="K558" s="278"/>
      <c r="L558" s="278"/>
      <c r="M558" s="278"/>
      <c r="N558" s="278"/>
      <c r="O558" s="278"/>
      <c r="P558" s="278"/>
      <c r="Q558" s="278"/>
      <c r="R558" s="278"/>
      <c r="S558" s="279"/>
      <c r="T558" s="278"/>
      <c r="U558" s="279"/>
      <c r="V558" s="278"/>
      <c r="W558" s="278"/>
    </row>
    <row r="559" spans="1:23" ht="15.75" customHeight="1">
      <c r="A559" s="280"/>
      <c r="B559" s="278"/>
      <c r="C559" s="278"/>
      <c r="D559" s="278"/>
      <c r="E559" s="278"/>
      <c r="F559" s="278"/>
      <c r="G559" s="278"/>
      <c r="H559" s="278"/>
      <c r="I559" s="278"/>
      <c r="J559" s="278"/>
      <c r="K559" s="278"/>
      <c r="L559" s="278"/>
      <c r="M559" s="278"/>
      <c r="N559" s="278"/>
      <c r="O559" s="278"/>
      <c r="P559" s="278"/>
      <c r="Q559" s="278"/>
      <c r="R559" s="278"/>
      <c r="S559" s="279"/>
      <c r="T559" s="278"/>
      <c r="U559" s="279"/>
      <c r="V559" s="278"/>
      <c r="W559" s="278"/>
    </row>
    <row r="560" spans="1:23" ht="15.75" customHeight="1">
      <c r="A560" s="280"/>
      <c r="B560" s="278"/>
      <c r="C560" s="278"/>
      <c r="D560" s="278"/>
      <c r="E560" s="278"/>
      <c r="F560" s="278"/>
      <c r="G560" s="278"/>
      <c r="H560" s="278"/>
      <c r="I560" s="278"/>
      <c r="J560" s="278"/>
      <c r="K560" s="278"/>
      <c r="L560" s="278"/>
      <c r="M560" s="278"/>
      <c r="N560" s="278"/>
      <c r="O560" s="278"/>
      <c r="P560" s="278"/>
      <c r="Q560" s="278"/>
      <c r="R560" s="278"/>
      <c r="S560" s="279"/>
      <c r="T560" s="278"/>
      <c r="U560" s="279"/>
      <c r="V560" s="278"/>
      <c r="W560" s="278"/>
    </row>
    <row r="561" spans="1:23" ht="15.75" customHeight="1">
      <c r="A561" s="280"/>
      <c r="B561" s="278"/>
      <c r="C561" s="278"/>
      <c r="D561" s="278"/>
      <c r="E561" s="278"/>
      <c r="F561" s="278"/>
      <c r="G561" s="278"/>
      <c r="H561" s="278"/>
      <c r="I561" s="278"/>
      <c r="J561" s="278"/>
      <c r="K561" s="278"/>
      <c r="L561" s="278"/>
      <c r="M561" s="278"/>
      <c r="N561" s="278"/>
      <c r="O561" s="278"/>
      <c r="P561" s="278"/>
      <c r="Q561" s="278"/>
      <c r="R561" s="278"/>
      <c r="S561" s="279"/>
      <c r="T561" s="278"/>
      <c r="U561" s="279"/>
      <c r="V561" s="278"/>
      <c r="W561" s="278"/>
    </row>
    <row r="562" spans="1:23" ht="15.75" customHeight="1">
      <c r="A562" s="280"/>
      <c r="B562" s="278"/>
      <c r="C562" s="278"/>
      <c r="D562" s="278"/>
      <c r="E562" s="278"/>
      <c r="F562" s="278"/>
      <c r="G562" s="278"/>
      <c r="H562" s="278"/>
      <c r="I562" s="278"/>
      <c r="J562" s="278"/>
      <c r="K562" s="278"/>
      <c r="L562" s="278"/>
      <c r="M562" s="278"/>
      <c r="N562" s="278"/>
      <c r="O562" s="278"/>
      <c r="P562" s="278"/>
      <c r="Q562" s="278"/>
      <c r="R562" s="278"/>
      <c r="S562" s="279"/>
      <c r="T562" s="278"/>
      <c r="U562" s="279"/>
      <c r="V562" s="278"/>
      <c r="W562" s="278"/>
    </row>
    <row r="563" spans="1:23" ht="15.75" customHeight="1">
      <c r="A563" s="280"/>
      <c r="B563" s="278"/>
      <c r="C563" s="278"/>
      <c r="D563" s="278"/>
      <c r="E563" s="278"/>
      <c r="F563" s="278"/>
      <c r="G563" s="278"/>
      <c r="H563" s="278"/>
      <c r="I563" s="278"/>
      <c r="J563" s="278"/>
      <c r="K563" s="278"/>
      <c r="L563" s="278"/>
      <c r="M563" s="278"/>
      <c r="N563" s="278"/>
      <c r="O563" s="278"/>
      <c r="P563" s="278"/>
      <c r="Q563" s="278"/>
      <c r="R563" s="278"/>
      <c r="S563" s="279"/>
      <c r="T563" s="278"/>
      <c r="U563" s="279"/>
      <c r="V563" s="278"/>
      <c r="W563" s="278"/>
    </row>
    <row r="564" spans="1:23" ht="15.75" customHeight="1">
      <c r="A564" s="280"/>
      <c r="B564" s="278"/>
      <c r="C564" s="278"/>
      <c r="D564" s="278"/>
      <c r="E564" s="278"/>
      <c r="F564" s="278"/>
      <c r="G564" s="278"/>
      <c r="H564" s="278"/>
      <c r="I564" s="278"/>
      <c r="J564" s="278"/>
      <c r="K564" s="278"/>
      <c r="L564" s="278"/>
      <c r="M564" s="278"/>
      <c r="N564" s="278"/>
      <c r="O564" s="278"/>
      <c r="P564" s="278"/>
      <c r="Q564" s="278"/>
      <c r="R564" s="278"/>
      <c r="S564" s="279"/>
      <c r="T564" s="278"/>
      <c r="U564" s="279"/>
      <c r="V564" s="278"/>
      <c r="W564" s="278"/>
    </row>
    <row r="565" spans="1:23" ht="15.75" customHeight="1">
      <c r="A565" s="280"/>
      <c r="B565" s="278"/>
      <c r="C565" s="278"/>
      <c r="D565" s="278"/>
      <c r="E565" s="278"/>
      <c r="F565" s="278"/>
      <c r="G565" s="278"/>
      <c r="H565" s="278"/>
      <c r="I565" s="278"/>
      <c r="J565" s="278"/>
      <c r="K565" s="278"/>
      <c r="L565" s="278"/>
      <c r="M565" s="278"/>
      <c r="N565" s="278"/>
      <c r="O565" s="278"/>
      <c r="P565" s="278"/>
      <c r="Q565" s="278"/>
      <c r="R565" s="278"/>
      <c r="S565" s="279"/>
      <c r="T565" s="278"/>
      <c r="U565" s="279"/>
      <c r="V565" s="278"/>
      <c r="W565" s="278"/>
    </row>
    <row r="566" spans="1:23" ht="15.75" customHeight="1">
      <c r="A566" s="280"/>
      <c r="B566" s="278"/>
      <c r="C566" s="278"/>
      <c r="D566" s="278"/>
      <c r="E566" s="278"/>
      <c r="F566" s="278"/>
      <c r="G566" s="278"/>
      <c r="H566" s="278"/>
      <c r="I566" s="278"/>
      <c r="J566" s="278"/>
      <c r="K566" s="278"/>
      <c r="L566" s="278"/>
      <c r="M566" s="278"/>
      <c r="N566" s="278"/>
      <c r="O566" s="278"/>
      <c r="P566" s="278"/>
      <c r="Q566" s="278"/>
      <c r="R566" s="278"/>
      <c r="S566" s="279"/>
      <c r="T566" s="278"/>
      <c r="U566" s="279"/>
      <c r="V566" s="278"/>
      <c r="W566" s="278"/>
    </row>
    <row r="567" spans="1:23" ht="15.75" customHeight="1">
      <c r="A567" s="280"/>
      <c r="B567" s="278"/>
      <c r="C567" s="278"/>
      <c r="D567" s="278"/>
      <c r="E567" s="278"/>
      <c r="F567" s="278"/>
      <c r="G567" s="278"/>
      <c r="H567" s="278"/>
      <c r="I567" s="278"/>
      <c r="J567" s="278"/>
      <c r="K567" s="278"/>
      <c r="L567" s="278"/>
      <c r="M567" s="278"/>
      <c r="N567" s="278"/>
      <c r="O567" s="278"/>
      <c r="P567" s="278"/>
      <c r="Q567" s="278"/>
      <c r="R567" s="278"/>
      <c r="S567" s="279"/>
      <c r="T567" s="278"/>
      <c r="U567" s="279"/>
      <c r="V567" s="278"/>
      <c r="W567" s="278"/>
    </row>
    <row r="568" spans="1:23" ht="15.75" customHeight="1">
      <c r="A568" s="280"/>
      <c r="B568" s="278"/>
      <c r="C568" s="278"/>
      <c r="D568" s="278"/>
      <c r="E568" s="278"/>
      <c r="F568" s="278"/>
      <c r="G568" s="278"/>
      <c r="H568" s="278"/>
      <c r="I568" s="278"/>
      <c r="J568" s="278"/>
      <c r="K568" s="278"/>
      <c r="L568" s="278"/>
      <c r="M568" s="278"/>
      <c r="N568" s="278"/>
      <c r="O568" s="278"/>
      <c r="P568" s="278"/>
      <c r="Q568" s="278"/>
      <c r="R568" s="278"/>
      <c r="S568" s="279"/>
      <c r="T568" s="278"/>
      <c r="U568" s="279"/>
      <c r="V568" s="278"/>
      <c r="W568" s="278"/>
    </row>
    <row r="569" spans="1:23" ht="15.75" customHeight="1">
      <c r="A569" s="280"/>
      <c r="B569" s="278"/>
      <c r="C569" s="278"/>
      <c r="D569" s="278"/>
      <c r="E569" s="278"/>
      <c r="F569" s="278"/>
      <c r="G569" s="278"/>
      <c r="H569" s="278"/>
      <c r="I569" s="278"/>
      <c r="J569" s="278"/>
      <c r="K569" s="278"/>
      <c r="L569" s="278"/>
      <c r="M569" s="278"/>
      <c r="N569" s="278"/>
      <c r="O569" s="278"/>
      <c r="P569" s="278"/>
      <c r="Q569" s="278"/>
      <c r="R569" s="278"/>
      <c r="S569" s="279"/>
      <c r="T569" s="278"/>
      <c r="U569" s="279"/>
      <c r="V569" s="278"/>
      <c r="W569" s="278"/>
    </row>
    <row r="570" spans="1:23" ht="15.75" customHeight="1">
      <c r="A570" s="280"/>
      <c r="B570" s="278"/>
      <c r="C570" s="278"/>
      <c r="D570" s="278"/>
      <c r="E570" s="278"/>
      <c r="F570" s="278"/>
      <c r="G570" s="278"/>
      <c r="H570" s="278"/>
      <c r="I570" s="278"/>
      <c r="J570" s="278"/>
      <c r="K570" s="278"/>
      <c r="L570" s="278"/>
      <c r="M570" s="278"/>
      <c r="N570" s="278"/>
      <c r="O570" s="278"/>
      <c r="P570" s="278"/>
      <c r="Q570" s="278"/>
      <c r="R570" s="278"/>
      <c r="S570" s="279"/>
      <c r="T570" s="278"/>
      <c r="U570" s="279"/>
      <c r="V570" s="278"/>
      <c r="W570" s="278"/>
    </row>
    <row r="571" spans="1:23" ht="15.75" customHeight="1">
      <c r="A571" s="280"/>
      <c r="B571" s="278"/>
      <c r="C571" s="278"/>
      <c r="D571" s="278"/>
      <c r="E571" s="278"/>
      <c r="F571" s="278"/>
      <c r="G571" s="278"/>
      <c r="H571" s="278"/>
      <c r="I571" s="278"/>
      <c r="J571" s="278"/>
      <c r="K571" s="278"/>
      <c r="L571" s="278"/>
      <c r="M571" s="278"/>
      <c r="N571" s="278"/>
      <c r="O571" s="278"/>
      <c r="P571" s="278"/>
      <c r="Q571" s="278"/>
      <c r="R571" s="278"/>
      <c r="S571" s="279"/>
      <c r="T571" s="278"/>
      <c r="U571" s="279"/>
      <c r="V571" s="278"/>
      <c r="W571" s="278"/>
    </row>
    <row r="572" spans="1:23" ht="15.75" customHeight="1">
      <c r="A572" s="280"/>
      <c r="B572" s="278"/>
      <c r="C572" s="278"/>
      <c r="D572" s="278"/>
      <c r="E572" s="278"/>
      <c r="F572" s="278"/>
      <c r="G572" s="278"/>
      <c r="H572" s="278"/>
      <c r="I572" s="278"/>
      <c r="J572" s="278"/>
      <c r="K572" s="278"/>
      <c r="L572" s="278"/>
      <c r="M572" s="278"/>
      <c r="N572" s="278"/>
      <c r="O572" s="278"/>
      <c r="P572" s="278"/>
      <c r="Q572" s="278"/>
      <c r="R572" s="278"/>
      <c r="S572" s="279"/>
      <c r="T572" s="278"/>
      <c r="U572" s="279"/>
      <c r="V572" s="278"/>
      <c r="W572" s="278"/>
    </row>
    <row r="573" spans="1:23" ht="15.75" customHeight="1">
      <c r="A573" s="280"/>
      <c r="B573" s="278"/>
      <c r="C573" s="278"/>
      <c r="D573" s="278"/>
      <c r="E573" s="278"/>
      <c r="F573" s="278"/>
      <c r="G573" s="278"/>
      <c r="H573" s="278"/>
      <c r="I573" s="278"/>
      <c r="J573" s="278"/>
      <c r="K573" s="278"/>
      <c r="L573" s="278"/>
      <c r="M573" s="278"/>
      <c r="N573" s="278"/>
      <c r="O573" s="278"/>
      <c r="P573" s="278"/>
      <c r="Q573" s="278"/>
      <c r="R573" s="278"/>
      <c r="S573" s="279"/>
      <c r="T573" s="278"/>
      <c r="U573" s="279"/>
      <c r="V573" s="278"/>
      <c r="W573" s="278"/>
    </row>
    <row r="574" spans="1:23" ht="15.75" customHeight="1">
      <c r="A574" s="280"/>
      <c r="B574" s="278"/>
      <c r="C574" s="278"/>
      <c r="D574" s="278"/>
      <c r="E574" s="278"/>
      <c r="F574" s="278"/>
      <c r="G574" s="278"/>
      <c r="H574" s="278"/>
      <c r="I574" s="278"/>
      <c r="J574" s="278"/>
      <c r="K574" s="278"/>
      <c r="L574" s="278"/>
      <c r="M574" s="278"/>
      <c r="N574" s="278"/>
      <c r="O574" s="278"/>
      <c r="P574" s="278"/>
      <c r="Q574" s="278"/>
      <c r="R574" s="278"/>
      <c r="S574" s="279"/>
      <c r="T574" s="278"/>
      <c r="U574" s="279"/>
      <c r="V574" s="278"/>
      <c r="W574" s="278"/>
    </row>
    <row r="575" spans="1:23" ht="15.75" customHeight="1">
      <c r="A575" s="280"/>
      <c r="B575" s="278"/>
      <c r="C575" s="278"/>
      <c r="D575" s="278"/>
      <c r="E575" s="278"/>
      <c r="F575" s="278"/>
      <c r="G575" s="278"/>
      <c r="H575" s="278"/>
      <c r="I575" s="278"/>
      <c r="J575" s="278"/>
      <c r="K575" s="278"/>
      <c r="L575" s="278"/>
      <c r="M575" s="278"/>
      <c r="N575" s="278"/>
      <c r="O575" s="278"/>
      <c r="P575" s="278"/>
      <c r="Q575" s="278"/>
      <c r="R575" s="278"/>
      <c r="S575" s="279"/>
      <c r="T575" s="278"/>
      <c r="U575" s="279"/>
      <c r="V575" s="278"/>
      <c r="W575" s="278"/>
    </row>
    <row r="576" spans="1:23" ht="15.75" customHeight="1">
      <c r="A576" s="280"/>
      <c r="B576" s="278"/>
      <c r="C576" s="278"/>
      <c r="D576" s="278"/>
      <c r="E576" s="278"/>
      <c r="F576" s="278"/>
      <c r="G576" s="278"/>
      <c r="H576" s="278"/>
      <c r="I576" s="278"/>
      <c r="J576" s="278"/>
      <c r="K576" s="278"/>
      <c r="L576" s="278"/>
      <c r="M576" s="278"/>
      <c r="N576" s="278"/>
      <c r="O576" s="278"/>
      <c r="P576" s="278"/>
      <c r="Q576" s="278"/>
      <c r="R576" s="278"/>
      <c r="S576" s="279"/>
      <c r="T576" s="278"/>
      <c r="U576" s="279"/>
      <c r="V576" s="278"/>
      <c r="W576" s="278"/>
    </row>
    <row r="577" spans="1:23" ht="15.75" customHeight="1">
      <c r="A577" s="280"/>
      <c r="B577" s="278"/>
      <c r="C577" s="278"/>
      <c r="D577" s="278"/>
      <c r="E577" s="278"/>
      <c r="F577" s="278"/>
      <c r="G577" s="278"/>
      <c r="H577" s="278"/>
      <c r="I577" s="278"/>
      <c r="J577" s="278"/>
      <c r="K577" s="278"/>
      <c r="L577" s="278"/>
      <c r="M577" s="278"/>
      <c r="N577" s="278"/>
      <c r="O577" s="278"/>
      <c r="P577" s="278"/>
      <c r="Q577" s="278"/>
      <c r="R577" s="278"/>
      <c r="S577" s="279"/>
      <c r="T577" s="278"/>
      <c r="U577" s="279"/>
      <c r="V577" s="278"/>
      <c r="W577" s="278"/>
    </row>
    <row r="578" spans="1:23" ht="15.75" customHeight="1">
      <c r="A578" s="280"/>
      <c r="B578" s="278"/>
      <c r="C578" s="278"/>
      <c r="D578" s="278"/>
      <c r="E578" s="278"/>
      <c r="F578" s="278"/>
      <c r="G578" s="278"/>
      <c r="H578" s="278"/>
      <c r="I578" s="278"/>
      <c r="J578" s="278"/>
      <c r="K578" s="278"/>
      <c r="L578" s="278"/>
      <c r="M578" s="278"/>
      <c r="N578" s="278"/>
      <c r="O578" s="278"/>
      <c r="P578" s="278"/>
      <c r="Q578" s="278"/>
      <c r="R578" s="278"/>
      <c r="S578" s="279"/>
      <c r="T578" s="278"/>
      <c r="U578" s="279"/>
      <c r="V578" s="278"/>
      <c r="W578" s="278"/>
    </row>
    <row r="579" spans="1:23" ht="15.75" customHeight="1">
      <c r="A579" s="280"/>
      <c r="B579" s="278"/>
      <c r="C579" s="278"/>
      <c r="D579" s="278"/>
      <c r="E579" s="278"/>
      <c r="F579" s="278"/>
      <c r="G579" s="278"/>
      <c r="H579" s="278"/>
      <c r="I579" s="278"/>
      <c r="J579" s="278"/>
      <c r="K579" s="278"/>
      <c r="L579" s="278"/>
      <c r="M579" s="278"/>
      <c r="N579" s="278"/>
      <c r="O579" s="278"/>
      <c r="P579" s="278"/>
      <c r="Q579" s="278"/>
      <c r="R579" s="278"/>
      <c r="S579" s="279"/>
      <c r="T579" s="278"/>
      <c r="U579" s="279"/>
      <c r="V579" s="278"/>
      <c r="W579" s="278"/>
    </row>
    <row r="580" spans="1:23" ht="15.75" customHeight="1">
      <c r="A580" s="280"/>
      <c r="B580" s="278"/>
      <c r="C580" s="278"/>
      <c r="D580" s="278"/>
      <c r="E580" s="278"/>
      <c r="F580" s="278"/>
      <c r="G580" s="278"/>
      <c r="H580" s="278"/>
      <c r="I580" s="278"/>
      <c r="J580" s="278"/>
      <c r="K580" s="278"/>
      <c r="L580" s="278"/>
      <c r="M580" s="278"/>
      <c r="N580" s="278"/>
      <c r="O580" s="278"/>
      <c r="P580" s="278"/>
      <c r="Q580" s="278"/>
      <c r="R580" s="278"/>
      <c r="S580" s="279"/>
      <c r="T580" s="278"/>
      <c r="U580" s="279"/>
      <c r="V580" s="278"/>
      <c r="W580" s="278"/>
    </row>
    <row r="581" spans="1:23" ht="15.75" customHeight="1">
      <c r="A581" s="280"/>
      <c r="B581" s="278"/>
      <c r="C581" s="278"/>
      <c r="D581" s="278"/>
      <c r="E581" s="278"/>
      <c r="F581" s="278"/>
      <c r="G581" s="278"/>
      <c r="H581" s="278"/>
      <c r="I581" s="278"/>
      <c r="J581" s="278"/>
      <c r="K581" s="278"/>
      <c r="L581" s="278"/>
      <c r="M581" s="278"/>
      <c r="N581" s="278"/>
      <c r="O581" s="278"/>
      <c r="P581" s="278"/>
      <c r="Q581" s="278"/>
      <c r="R581" s="278"/>
      <c r="S581" s="279"/>
      <c r="T581" s="278"/>
      <c r="U581" s="279"/>
      <c r="V581" s="278"/>
      <c r="W581" s="278"/>
    </row>
    <row r="582" spans="1:23" ht="15.75" customHeight="1">
      <c r="A582" s="280"/>
      <c r="B582" s="278"/>
      <c r="C582" s="278"/>
      <c r="D582" s="278"/>
      <c r="E582" s="278"/>
      <c r="F582" s="278"/>
      <c r="G582" s="278"/>
      <c r="H582" s="278"/>
      <c r="I582" s="278"/>
      <c r="J582" s="278"/>
      <c r="K582" s="278"/>
      <c r="L582" s="278"/>
      <c r="M582" s="278"/>
      <c r="N582" s="278"/>
      <c r="O582" s="278"/>
      <c r="P582" s="278"/>
      <c r="Q582" s="278"/>
      <c r="R582" s="278"/>
      <c r="S582" s="279"/>
      <c r="T582" s="278"/>
      <c r="U582" s="279"/>
      <c r="V582" s="278"/>
      <c r="W582" s="278"/>
    </row>
    <row r="583" spans="1:23" ht="15.75" customHeight="1">
      <c r="A583" s="280"/>
      <c r="B583" s="278"/>
      <c r="C583" s="278"/>
      <c r="D583" s="278"/>
      <c r="E583" s="278"/>
      <c r="F583" s="278"/>
      <c r="G583" s="278"/>
      <c r="H583" s="278"/>
      <c r="I583" s="278"/>
      <c r="J583" s="278"/>
      <c r="K583" s="278"/>
      <c r="L583" s="278"/>
      <c r="M583" s="278"/>
      <c r="N583" s="278"/>
      <c r="O583" s="278"/>
      <c r="P583" s="278"/>
      <c r="Q583" s="278"/>
      <c r="R583" s="278"/>
      <c r="S583" s="279"/>
      <c r="T583" s="278"/>
      <c r="U583" s="279"/>
      <c r="V583" s="278"/>
      <c r="W583" s="278"/>
    </row>
    <row r="584" spans="1:23" ht="15.75" customHeight="1">
      <c r="A584" s="280"/>
      <c r="B584" s="278"/>
      <c r="C584" s="278"/>
      <c r="D584" s="278"/>
      <c r="E584" s="278"/>
      <c r="F584" s="278"/>
      <c r="G584" s="278"/>
      <c r="H584" s="278"/>
      <c r="I584" s="278"/>
      <c r="J584" s="278"/>
      <c r="K584" s="278"/>
      <c r="L584" s="278"/>
      <c r="M584" s="278"/>
      <c r="N584" s="278"/>
      <c r="O584" s="278"/>
      <c r="P584" s="278"/>
      <c r="Q584" s="278"/>
      <c r="R584" s="278"/>
      <c r="S584" s="279"/>
      <c r="T584" s="278"/>
      <c r="U584" s="279"/>
      <c r="V584" s="278"/>
      <c r="W584" s="278"/>
    </row>
    <row r="585" spans="1:23" ht="15.75" customHeight="1">
      <c r="A585" s="280"/>
      <c r="B585" s="278"/>
      <c r="C585" s="278"/>
      <c r="D585" s="278"/>
      <c r="E585" s="278"/>
      <c r="F585" s="278"/>
      <c r="G585" s="278"/>
      <c r="H585" s="278"/>
      <c r="I585" s="278"/>
      <c r="J585" s="278"/>
      <c r="K585" s="278"/>
      <c r="L585" s="278"/>
      <c r="M585" s="278"/>
      <c r="N585" s="278"/>
      <c r="O585" s="278"/>
      <c r="P585" s="278"/>
      <c r="Q585" s="278"/>
      <c r="R585" s="278"/>
      <c r="S585" s="279"/>
      <c r="T585" s="278"/>
      <c r="U585" s="279"/>
      <c r="V585" s="278"/>
      <c r="W585" s="278"/>
    </row>
    <row r="586" spans="1:23" ht="15.75" customHeight="1">
      <c r="A586" s="280"/>
      <c r="B586" s="278"/>
      <c r="C586" s="278"/>
      <c r="D586" s="278"/>
      <c r="E586" s="278"/>
      <c r="F586" s="278"/>
      <c r="G586" s="278"/>
      <c r="H586" s="278"/>
      <c r="I586" s="278"/>
      <c r="J586" s="278"/>
      <c r="K586" s="278"/>
      <c r="L586" s="278"/>
      <c r="M586" s="278"/>
      <c r="N586" s="278"/>
      <c r="O586" s="278"/>
      <c r="P586" s="278"/>
      <c r="Q586" s="278"/>
      <c r="R586" s="278"/>
      <c r="S586" s="279"/>
      <c r="T586" s="278"/>
      <c r="U586" s="279"/>
      <c r="V586" s="278"/>
      <c r="W586" s="278"/>
    </row>
    <row r="587" spans="1:23" ht="15.75" customHeight="1">
      <c r="A587" s="280"/>
      <c r="B587" s="278"/>
      <c r="C587" s="278"/>
      <c r="D587" s="278"/>
      <c r="E587" s="278"/>
      <c r="F587" s="278"/>
      <c r="G587" s="278"/>
      <c r="H587" s="278"/>
      <c r="I587" s="278"/>
      <c r="J587" s="278"/>
      <c r="K587" s="278"/>
      <c r="L587" s="278"/>
      <c r="M587" s="278"/>
      <c r="N587" s="278"/>
      <c r="O587" s="278"/>
      <c r="P587" s="278"/>
      <c r="Q587" s="278"/>
      <c r="R587" s="278"/>
      <c r="S587" s="279"/>
      <c r="T587" s="278"/>
      <c r="U587" s="279"/>
      <c r="V587" s="278"/>
      <c r="W587" s="278"/>
    </row>
    <row r="588" spans="1:23" ht="15.75" customHeight="1">
      <c r="A588" s="280"/>
      <c r="B588" s="278"/>
      <c r="C588" s="278"/>
      <c r="D588" s="278"/>
      <c r="E588" s="278"/>
      <c r="F588" s="278"/>
      <c r="G588" s="278"/>
      <c r="H588" s="278"/>
      <c r="I588" s="278"/>
      <c r="J588" s="278"/>
      <c r="K588" s="278"/>
      <c r="L588" s="278"/>
      <c r="M588" s="278"/>
      <c r="N588" s="278"/>
      <c r="O588" s="278"/>
      <c r="P588" s="278"/>
      <c r="Q588" s="278"/>
      <c r="R588" s="278"/>
      <c r="S588" s="279"/>
      <c r="T588" s="278"/>
      <c r="U588" s="279"/>
      <c r="V588" s="278"/>
      <c r="W588" s="278"/>
    </row>
    <row r="589" spans="1:23" ht="15.75" customHeight="1">
      <c r="A589" s="280"/>
      <c r="B589" s="278"/>
      <c r="C589" s="278"/>
      <c r="D589" s="278"/>
      <c r="E589" s="278"/>
      <c r="F589" s="278"/>
      <c r="G589" s="278"/>
      <c r="H589" s="278"/>
      <c r="I589" s="278"/>
      <c r="J589" s="278"/>
      <c r="K589" s="278"/>
      <c r="L589" s="278"/>
      <c r="M589" s="278"/>
      <c r="N589" s="278"/>
      <c r="O589" s="278"/>
      <c r="P589" s="278"/>
      <c r="Q589" s="278"/>
      <c r="R589" s="278"/>
      <c r="S589" s="279"/>
      <c r="T589" s="278"/>
      <c r="U589" s="279"/>
      <c r="V589" s="278"/>
      <c r="W589" s="278"/>
    </row>
    <row r="590" spans="1:23" ht="15.75" customHeight="1">
      <c r="A590" s="280"/>
      <c r="B590" s="278"/>
      <c r="C590" s="278"/>
      <c r="D590" s="278"/>
      <c r="E590" s="278"/>
      <c r="F590" s="278"/>
      <c r="G590" s="278"/>
      <c r="H590" s="278"/>
      <c r="I590" s="278"/>
      <c r="J590" s="278"/>
      <c r="K590" s="278"/>
      <c r="L590" s="278"/>
      <c r="M590" s="278"/>
      <c r="N590" s="278"/>
      <c r="O590" s="278"/>
      <c r="P590" s="278"/>
      <c r="Q590" s="278"/>
      <c r="R590" s="278"/>
      <c r="S590" s="279"/>
      <c r="T590" s="278"/>
      <c r="U590" s="279"/>
      <c r="V590" s="278"/>
      <c r="W590" s="278"/>
    </row>
    <row r="591" spans="1:23" ht="15.75" customHeight="1">
      <c r="A591" s="280"/>
      <c r="B591" s="278"/>
      <c r="C591" s="278"/>
      <c r="D591" s="278"/>
      <c r="E591" s="278"/>
      <c r="F591" s="278"/>
      <c r="G591" s="278"/>
      <c r="H591" s="278"/>
      <c r="I591" s="278"/>
      <c r="J591" s="278"/>
      <c r="K591" s="278"/>
      <c r="L591" s="278"/>
      <c r="M591" s="278"/>
      <c r="N591" s="278"/>
      <c r="O591" s="278"/>
      <c r="P591" s="278"/>
      <c r="Q591" s="278"/>
      <c r="R591" s="278"/>
      <c r="S591" s="279"/>
      <c r="T591" s="278"/>
      <c r="U591" s="279"/>
      <c r="V591" s="278"/>
      <c r="W591" s="278"/>
    </row>
    <row r="592" spans="1:23" ht="15.75" customHeight="1">
      <c r="A592" s="280"/>
      <c r="B592" s="278"/>
      <c r="C592" s="278"/>
      <c r="D592" s="278"/>
      <c r="E592" s="278"/>
      <c r="F592" s="278"/>
      <c r="G592" s="278"/>
      <c r="H592" s="278"/>
      <c r="I592" s="278"/>
      <c r="J592" s="278"/>
      <c r="K592" s="278"/>
      <c r="L592" s="278"/>
      <c r="M592" s="278"/>
      <c r="N592" s="278"/>
      <c r="O592" s="278"/>
      <c r="P592" s="278"/>
      <c r="Q592" s="278"/>
      <c r="R592" s="278"/>
      <c r="S592" s="279"/>
      <c r="T592" s="278"/>
      <c r="U592" s="279"/>
      <c r="V592" s="278"/>
      <c r="W592" s="278"/>
    </row>
    <row r="593" spans="1:23" ht="15.75" customHeight="1">
      <c r="A593" s="280"/>
      <c r="B593" s="278"/>
      <c r="C593" s="278"/>
      <c r="D593" s="278"/>
      <c r="E593" s="278"/>
      <c r="F593" s="278"/>
      <c r="G593" s="278"/>
      <c r="H593" s="278"/>
      <c r="I593" s="278"/>
      <c r="J593" s="278"/>
      <c r="K593" s="278"/>
      <c r="L593" s="278"/>
      <c r="M593" s="278"/>
      <c r="N593" s="278"/>
      <c r="O593" s="278"/>
      <c r="P593" s="278"/>
      <c r="Q593" s="278"/>
      <c r="R593" s="278"/>
      <c r="S593" s="279"/>
      <c r="T593" s="278"/>
      <c r="U593" s="279"/>
      <c r="V593" s="278"/>
      <c r="W593" s="278"/>
    </row>
    <row r="594" spans="1:23" ht="15.75" customHeight="1">
      <c r="A594" s="280"/>
      <c r="B594" s="278"/>
      <c r="C594" s="278"/>
      <c r="D594" s="278"/>
      <c r="E594" s="278"/>
      <c r="F594" s="278"/>
      <c r="G594" s="278"/>
      <c r="H594" s="278"/>
      <c r="I594" s="278"/>
      <c r="J594" s="278"/>
      <c r="K594" s="278"/>
      <c r="L594" s="278"/>
      <c r="M594" s="278"/>
      <c r="N594" s="278"/>
      <c r="O594" s="278"/>
      <c r="P594" s="278"/>
      <c r="Q594" s="278"/>
      <c r="R594" s="278"/>
      <c r="S594" s="279"/>
      <c r="T594" s="278"/>
      <c r="U594" s="279"/>
      <c r="V594" s="278"/>
      <c r="W594" s="278"/>
    </row>
    <row r="595" spans="1:23" ht="15.75" customHeight="1">
      <c r="A595" s="280"/>
      <c r="B595" s="278"/>
      <c r="C595" s="278"/>
      <c r="D595" s="278"/>
      <c r="E595" s="278"/>
      <c r="F595" s="278"/>
      <c r="G595" s="278"/>
      <c r="H595" s="278"/>
      <c r="I595" s="278"/>
      <c r="J595" s="278"/>
      <c r="K595" s="278"/>
      <c r="L595" s="278"/>
      <c r="M595" s="278"/>
      <c r="N595" s="278"/>
      <c r="O595" s="278"/>
      <c r="P595" s="278"/>
      <c r="Q595" s="278"/>
      <c r="R595" s="278"/>
      <c r="S595" s="279"/>
      <c r="T595" s="278"/>
      <c r="U595" s="279"/>
      <c r="V595" s="278"/>
      <c r="W595" s="278"/>
    </row>
    <row r="596" spans="1:23" ht="15.75" customHeight="1">
      <c r="A596" s="280"/>
      <c r="B596" s="278"/>
      <c r="C596" s="278"/>
      <c r="D596" s="278"/>
      <c r="E596" s="278"/>
      <c r="F596" s="278"/>
      <c r="G596" s="278"/>
      <c r="H596" s="278"/>
      <c r="I596" s="278"/>
      <c r="J596" s="278"/>
      <c r="K596" s="278"/>
      <c r="L596" s="278"/>
      <c r="M596" s="278"/>
      <c r="N596" s="278"/>
      <c r="O596" s="278"/>
      <c r="P596" s="278"/>
      <c r="Q596" s="278"/>
      <c r="R596" s="278"/>
      <c r="S596" s="279"/>
      <c r="T596" s="278"/>
      <c r="U596" s="279"/>
      <c r="V596" s="278"/>
      <c r="W596" s="278"/>
    </row>
    <row r="597" spans="1:23" ht="15.75" customHeight="1">
      <c r="A597" s="280"/>
      <c r="B597" s="278"/>
      <c r="C597" s="278"/>
      <c r="D597" s="278"/>
      <c r="E597" s="278"/>
      <c r="F597" s="278"/>
      <c r="G597" s="278"/>
      <c r="H597" s="278"/>
      <c r="I597" s="278"/>
      <c r="J597" s="278"/>
      <c r="K597" s="278"/>
      <c r="L597" s="278"/>
      <c r="M597" s="278"/>
      <c r="N597" s="278"/>
      <c r="O597" s="278"/>
      <c r="P597" s="278"/>
      <c r="Q597" s="278"/>
      <c r="R597" s="278"/>
      <c r="S597" s="279"/>
      <c r="T597" s="278"/>
      <c r="U597" s="279"/>
      <c r="V597" s="278"/>
      <c r="W597" s="278"/>
    </row>
    <row r="598" spans="1:23" ht="15.75" customHeight="1">
      <c r="A598" s="280"/>
      <c r="B598" s="278"/>
      <c r="C598" s="278"/>
      <c r="D598" s="278"/>
      <c r="E598" s="278"/>
      <c r="F598" s="278"/>
      <c r="G598" s="278"/>
      <c r="H598" s="278"/>
      <c r="I598" s="278"/>
      <c r="J598" s="278"/>
      <c r="K598" s="278"/>
      <c r="L598" s="278"/>
      <c r="M598" s="278"/>
      <c r="N598" s="278"/>
      <c r="O598" s="278"/>
      <c r="P598" s="278"/>
      <c r="Q598" s="278"/>
      <c r="R598" s="278"/>
      <c r="S598" s="279"/>
      <c r="T598" s="278"/>
      <c r="U598" s="279"/>
      <c r="V598" s="278"/>
      <c r="W598" s="278"/>
    </row>
    <row r="599" spans="1:23" ht="15.75" customHeight="1">
      <c r="A599" s="280"/>
      <c r="B599" s="278"/>
      <c r="C599" s="278"/>
      <c r="D599" s="278"/>
      <c r="E599" s="278"/>
      <c r="F599" s="278"/>
      <c r="G599" s="278"/>
      <c r="H599" s="278"/>
      <c r="I599" s="278"/>
      <c r="J599" s="278"/>
      <c r="K599" s="278"/>
      <c r="L599" s="278"/>
      <c r="M599" s="278"/>
      <c r="N599" s="278"/>
      <c r="O599" s="278"/>
      <c r="P599" s="278"/>
      <c r="Q599" s="278"/>
      <c r="R599" s="278"/>
      <c r="S599" s="279"/>
      <c r="T599" s="278"/>
      <c r="U599" s="279"/>
      <c r="V599" s="278"/>
      <c r="W599" s="278"/>
    </row>
    <row r="600" spans="1:23" ht="15.75" customHeight="1">
      <c r="A600" s="280"/>
      <c r="B600" s="278"/>
      <c r="C600" s="278"/>
      <c r="D600" s="278"/>
      <c r="E600" s="278"/>
      <c r="F600" s="278"/>
      <c r="G600" s="278"/>
      <c r="H600" s="278"/>
      <c r="I600" s="278"/>
      <c r="J600" s="278"/>
      <c r="K600" s="278"/>
      <c r="L600" s="278"/>
      <c r="M600" s="278"/>
      <c r="N600" s="278"/>
      <c r="O600" s="278"/>
      <c r="P600" s="278"/>
      <c r="Q600" s="278"/>
      <c r="R600" s="278"/>
      <c r="S600" s="279"/>
      <c r="T600" s="278"/>
      <c r="U600" s="279"/>
      <c r="V600" s="278"/>
      <c r="W600" s="278"/>
    </row>
    <row r="601" spans="1:23" ht="15.75" customHeight="1">
      <c r="A601" s="280"/>
      <c r="B601" s="278"/>
      <c r="C601" s="278"/>
      <c r="D601" s="278"/>
      <c r="E601" s="278"/>
      <c r="F601" s="278"/>
      <c r="G601" s="278"/>
      <c r="H601" s="278"/>
      <c r="I601" s="278"/>
      <c r="J601" s="278"/>
      <c r="K601" s="278"/>
      <c r="L601" s="278"/>
      <c r="M601" s="278"/>
      <c r="N601" s="278"/>
      <c r="O601" s="278"/>
      <c r="P601" s="278"/>
      <c r="Q601" s="278"/>
      <c r="R601" s="278"/>
      <c r="S601" s="279"/>
      <c r="T601" s="278"/>
      <c r="U601" s="279"/>
      <c r="V601" s="278"/>
      <c r="W601" s="278"/>
    </row>
    <row r="602" spans="1:23" ht="15.75" customHeight="1">
      <c r="A602" s="280"/>
      <c r="B602" s="278"/>
      <c r="C602" s="278"/>
      <c r="D602" s="278"/>
      <c r="E602" s="278"/>
      <c r="F602" s="278"/>
      <c r="G602" s="278"/>
      <c r="H602" s="278"/>
      <c r="I602" s="278"/>
      <c r="J602" s="278"/>
      <c r="K602" s="278"/>
      <c r="L602" s="278"/>
      <c r="M602" s="278"/>
      <c r="N602" s="278"/>
      <c r="O602" s="278"/>
      <c r="P602" s="278"/>
      <c r="Q602" s="278"/>
      <c r="R602" s="278"/>
      <c r="S602" s="279"/>
      <c r="T602" s="278"/>
      <c r="U602" s="279"/>
      <c r="V602" s="278"/>
      <c r="W602" s="278"/>
    </row>
    <row r="603" spans="1:23" ht="15.75" customHeight="1">
      <c r="A603" s="280"/>
      <c r="B603" s="278"/>
      <c r="C603" s="278"/>
      <c r="D603" s="278"/>
      <c r="E603" s="278"/>
      <c r="F603" s="278"/>
      <c r="G603" s="278"/>
      <c r="H603" s="278"/>
      <c r="I603" s="278"/>
      <c r="J603" s="278"/>
      <c r="K603" s="278"/>
      <c r="L603" s="278"/>
      <c r="M603" s="278"/>
      <c r="N603" s="278"/>
      <c r="O603" s="278"/>
      <c r="P603" s="278"/>
      <c r="Q603" s="278"/>
      <c r="R603" s="278"/>
      <c r="S603" s="279"/>
      <c r="T603" s="278"/>
      <c r="U603" s="279"/>
      <c r="V603" s="278"/>
      <c r="W603" s="278"/>
    </row>
    <row r="604" spans="1:23" ht="15.75" customHeight="1">
      <c r="A604" s="280"/>
      <c r="B604" s="278"/>
      <c r="C604" s="278"/>
      <c r="D604" s="278"/>
      <c r="E604" s="278"/>
      <c r="F604" s="278"/>
      <c r="G604" s="278"/>
      <c r="H604" s="278"/>
      <c r="I604" s="278"/>
      <c r="J604" s="278"/>
      <c r="K604" s="278"/>
      <c r="L604" s="278"/>
      <c r="M604" s="278"/>
      <c r="N604" s="278"/>
      <c r="O604" s="278"/>
      <c r="P604" s="278"/>
      <c r="Q604" s="278"/>
      <c r="R604" s="278"/>
      <c r="S604" s="279"/>
      <c r="T604" s="278"/>
      <c r="U604" s="279"/>
      <c r="V604" s="278"/>
      <c r="W604" s="278"/>
    </row>
    <row r="605" spans="1:23" ht="15.75" customHeight="1">
      <c r="A605" s="280"/>
      <c r="B605" s="278"/>
      <c r="C605" s="278"/>
      <c r="D605" s="278"/>
      <c r="E605" s="278"/>
      <c r="F605" s="278"/>
      <c r="G605" s="278"/>
      <c r="H605" s="278"/>
      <c r="I605" s="278"/>
      <c r="J605" s="278"/>
      <c r="K605" s="278"/>
      <c r="L605" s="278"/>
      <c r="M605" s="278"/>
      <c r="N605" s="278"/>
      <c r="O605" s="278"/>
      <c r="P605" s="278"/>
      <c r="Q605" s="278"/>
      <c r="R605" s="278"/>
      <c r="S605" s="279"/>
      <c r="T605" s="278"/>
      <c r="U605" s="279"/>
      <c r="V605" s="278"/>
      <c r="W605" s="278"/>
    </row>
    <row r="606" spans="1:23" ht="15.75" customHeight="1">
      <c r="A606" s="280"/>
      <c r="B606" s="278"/>
      <c r="C606" s="278"/>
      <c r="D606" s="278"/>
      <c r="E606" s="278"/>
      <c r="F606" s="278"/>
      <c r="G606" s="278"/>
      <c r="H606" s="278"/>
      <c r="I606" s="278"/>
      <c r="J606" s="278"/>
      <c r="K606" s="278"/>
      <c r="L606" s="278"/>
      <c r="M606" s="278"/>
      <c r="N606" s="278"/>
      <c r="O606" s="278"/>
      <c r="P606" s="278"/>
      <c r="Q606" s="278"/>
      <c r="R606" s="278"/>
      <c r="S606" s="279"/>
      <c r="T606" s="278"/>
      <c r="U606" s="279"/>
      <c r="V606" s="278"/>
      <c r="W606" s="278"/>
    </row>
    <row r="607" spans="1:23" ht="15.75" customHeight="1">
      <c r="A607" s="280"/>
      <c r="B607" s="278"/>
      <c r="C607" s="278"/>
      <c r="D607" s="278"/>
      <c r="E607" s="278"/>
      <c r="F607" s="278"/>
      <c r="G607" s="278"/>
      <c r="H607" s="278"/>
      <c r="I607" s="278"/>
      <c r="J607" s="278"/>
      <c r="K607" s="278"/>
      <c r="L607" s="278"/>
      <c r="M607" s="278"/>
      <c r="N607" s="278"/>
      <c r="O607" s="278"/>
      <c r="P607" s="278"/>
      <c r="Q607" s="278"/>
      <c r="R607" s="278"/>
      <c r="S607" s="279"/>
      <c r="T607" s="278"/>
      <c r="U607" s="279"/>
      <c r="V607" s="278"/>
      <c r="W607" s="278"/>
    </row>
    <row r="608" spans="1:23" ht="15.75" customHeight="1">
      <c r="A608" s="280"/>
      <c r="B608" s="278"/>
      <c r="C608" s="278"/>
      <c r="D608" s="278"/>
      <c r="E608" s="278"/>
      <c r="F608" s="278"/>
      <c r="G608" s="278"/>
      <c r="H608" s="278"/>
      <c r="I608" s="278"/>
      <c r="J608" s="278"/>
      <c r="K608" s="278"/>
      <c r="L608" s="278"/>
      <c r="M608" s="278"/>
      <c r="N608" s="278"/>
      <c r="O608" s="278"/>
      <c r="P608" s="278"/>
      <c r="Q608" s="278"/>
      <c r="R608" s="278"/>
      <c r="S608" s="279"/>
      <c r="T608" s="278"/>
      <c r="U608" s="279"/>
      <c r="V608" s="278"/>
      <c r="W608" s="278"/>
    </row>
    <row r="609" spans="1:23" ht="15.75" customHeight="1">
      <c r="A609" s="280"/>
      <c r="B609" s="278"/>
      <c r="C609" s="278"/>
      <c r="D609" s="278"/>
      <c r="E609" s="278"/>
      <c r="F609" s="278"/>
      <c r="G609" s="278"/>
      <c r="H609" s="278"/>
      <c r="I609" s="278"/>
      <c r="J609" s="278"/>
      <c r="K609" s="278"/>
      <c r="L609" s="278"/>
      <c r="M609" s="278"/>
      <c r="N609" s="278"/>
      <c r="O609" s="278"/>
      <c r="P609" s="278"/>
      <c r="Q609" s="278"/>
      <c r="R609" s="278"/>
      <c r="S609" s="279"/>
      <c r="T609" s="278"/>
      <c r="U609" s="279"/>
      <c r="V609" s="278"/>
      <c r="W609" s="278"/>
    </row>
    <row r="610" spans="1:23" ht="15.75" customHeight="1">
      <c r="A610" s="280"/>
      <c r="B610" s="278"/>
      <c r="C610" s="278"/>
      <c r="D610" s="278"/>
      <c r="E610" s="278"/>
      <c r="F610" s="278"/>
      <c r="G610" s="278"/>
      <c r="H610" s="278"/>
      <c r="I610" s="278"/>
      <c r="J610" s="278"/>
      <c r="K610" s="278"/>
      <c r="L610" s="278"/>
      <c r="M610" s="278"/>
      <c r="N610" s="278"/>
      <c r="O610" s="278"/>
      <c r="P610" s="278"/>
      <c r="Q610" s="278"/>
      <c r="R610" s="278"/>
      <c r="S610" s="279"/>
      <c r="T610" s="278"/>
      <c r="U610" s="279"/>
      <c r="V610" s="278"/>
      <c r="W610" s="278"/>
    </row>
    <row r="611" spans="1:23" ht="15.75" customHeight="1">
      <c r="A611" s="280"/>
      <c r="B611" s="278"/>
      <c r="C611" s="278"/>
      <c r="D611" s="278"/>
      <c r="E611" s="278"/>
      <c r="F611" s="278"/>
      <c r="G611" s="278"/>
      <c r="H611" s="278"/>
      <c r="I611" s="278"/>
      <c r="J611" s="278"/>
      <c r="K611" s="278"/>
      <c r="L611" s="278"/>
      <c r="M611" s="278"/>
      <c r="N611" s="278"/>
      <c r="O611" s="278"/>
      <c r="P611" s="278"/>
      <c r="Q611" s="278"/>
      <c r="R611" s="278"/>
      <c r="S611" s="279"/>
      <c r="T611" s="278"/>
      <c r="U611" s="279"/>
      <c r="V611" s="278"/>
      <c r="W611" s="278"/>
    </row>
    <row r="612" spans="1:23" ht="15.75" customHeight="1">
      <c r="A612" s="280"/>
      <c r="B612" s="278"/>
      <c r="C612" s="278"/>
      <c r="D612" s="278"/>
      <c r="E612" s="278"/>
      <c r="F612" s="278"/>
      <c r="G612" s="278"/>
      <c r="H612" s="278"/>
      <c r="I612" s="278"/>
      <c r="J612" s="278"/>
      <c r="K612" s="278"/>
      <c r="L612" s="278"/>
      <c r="M612" s="278"/>
      <c r="N612" s="278"/>
      <c r="O612" s="278"/>
      <c r="P612" s="278"/>
      <c r="Q612" s="278"/>
      <c r="R612" s="278"/>
      <c r="S612" s="279"/>
      <c r="T612" s="278"/>
      <c r="U612" s="279"/>
      <c r="V612" s="278"/>
      <c r="W612" s="278"/>
    </row>
    <row r="613" spans="1:23" ht="15.75" customHeight="1">
      <c r="A613" s="280"/>
      <c r="B613" s="278"/>
      <c r="C613" s="278"/>
      <c r="D613" s="278"/>
      <c r="E613" s="278"/>
      <c r="F613" s="278"/>
      <c r="G613" s="278"/>
      <c r="H613" s="278"/>
      <c r="I613" s="278"/>
      <c r="J613" s="278"/>
      <c r="K613" s="278"/>
      <c r="L613" s="278"/>
      <c r="M613" s="278"/>
      <c r="N613" s="278"/>
      <c r="O613" s="278"/>
      <c r="P613" s="278"/>
      <c r="Q613" s="278"/>
      <c r="R613" s="278"/>
      <c r="S613" s="279"/>
      <c r="T613" s="278"/>
      <c r="U613" s="279"/>
      <c r="V613" s="278"/>
      <c r="W613" s="278"/>
    </row>
    <row r="614" spans="1:23" ht="15.75" customHeight="1">
      <c r="A614" s="280"/>
      <c r="B614" s="278"/>
      <c r="C614" s="278"/>
      <c r="D614" s="278"/>
      <c r="E614" s="278"/>
      <c r="F614" s="278"/>
      <c r="G614" s="278"/>
      <c r="H614" s="278"/>
      <c r="I614" s="278"/>
      <c r="J614" s="278"/>
      <c r="K614" s="278"/>
      <c r="L614" s="278"/>
      <c r="M614" s="278"/>
      <c r="N614" s="278"/>
      <c r="O614" s="278"/>
      <c r="P614" s="278"/>
      <c r="Q614" s="278"/>
      <c r="R614" s="278"/>
      <c r="S614" s="279"/>
      <c r="T614" s="278"/>
      <c r="U614" s="279"/>
      <c r="V614" s="278"/>
      <c r="W614" s="278"/>
    </row>
    <row r="615" spans="1:23" ht="15.75" customHeight="1">
      <c r="A615" s="280"/>
      <c r="B615" s="278"/>
      <c r="C615" s="278"/>
      <c r="D615" s="278"/>
      <c r="E615" s="278"/>
      <c r="F615" s="278"/>
      <c r="G615" s="278"/>
      <c r="H615" s="278"/>
      <c r="I615" s="278"/>
      <c r="J615" s="278"/>
      <c r="K615" s="278"/>
      <c r="L615" s="278"/>
      <c r="M615" s="278"/>
      <c r="N615" s="278"/>
      <c r="O615" s="278"/>
      <c r="P615" s="278"/>
      <c r="Q615" s="278"/>
      <c r="R615" s="278"/>
      <c r="S615" s="279"/>
      <c r="T615" s="278"/>
      <c r="U615" s="279"/>
      <c r="V615" s="278"/>
      <c r="W615" s="278"/>
    </row>
    <row r="616" spans="1:23" ht="15.75" customHeight="1">
      <c r="A616" s="280"/>
      <c r="B616" s="278"/>
      <c r="C616" s="278"/>
      <c r="D616" s="278"/>
      <c r="E616" s="278"/>
      <c r="F616" s="278"/>
      <c r="G616" s="278"/>
      <c r="H616" s="278"/>
      <c r="I616" s="278"/>
      <c r="J616" s="278"/>
      <c r="K616" s="278"/>
      <c r="L616" s="278"/>
      <c r="M616" s="278"/>
      <c r="N616" s="278"/>
      <c r="O616" s="278"/>
      <c r="P616" s="278"/>
      <c r="Q616" s="278"/>
      <c r="R616" s="278"/>
      <c r="S616" s="279"/>
      <c r="T616" s="278"/>
      <c r="U616" s="279"/>
      <c r="V616" s="278"/>
      <c r="W616" s="278"/>
    </row>
    <row r="617" spans="1:23" ht="15.75" customHeight="1">
      <c r="A617" s="280"/>
      <c r="B617" s="278"/>
      <c r="C617" s="278"/>
      <c r="D617" s="278"/>
      <c r="E617" s="278"/>
      <c r="F617" s="278"/>
      <c r="G617" s="278"/>
      <c r="H617" s="278"/>
      <c r="I617" s="278"/>
      <c r="J617" s="278"/>
      <c r="K617" s="278"/>
      <c r="L617" s="278"/>
      <c r="M617" s="278"/>
      <c r="N617" s="278"/>
      <c r="O617" s="278"/>
      <c r="P617" s="278"/>
      <c r="Q617" s="278"/>
      <c r="R617" s="278"/>
      <c r="S617" s="279"/>
      <c r="T617" s="278"/>
      <c r="U617" s="279"/>
      <c r="V617" s="278"/>
      <c r="W617" s="278"/>
    </row>
    <row r="618" spans="1:23" ht="15.75" customHeight="1">
      <c r="A618" s="280"/>
      <c r="B618" s="278"/>
      <c r="C618" s="278"/>
      <c r="D618" s="278"/>
      <c r="E618" s="278"/>
      <c r="F618" s="278"/>
      <c r="G618" s="278"/>
      <c r="H618" s="278"/>
      <c r="I618" s="278"/>
      <c r="J618" s="278"/>
      <c r="K618" s="278"/>
      <c r="L618" s="278"/>
      <c r="M618" s="278"/>
      <c r="N618" s="278"/>
      <c r="O618" s="278"/>
      <c r="P618" s="278"/>
      <c r="Q618" s="278"/>
      <c r="R618" s="278"/>
      <c r="S618" s="279"/>
      <c r="T618" s="278"/>
      <c r="U618" s="279"/>
      <c r="V618" s="278"/>
      <c r="W618" s="278"/>
    </row>
    <row r="619" spans="1:23" ht="15.75" customHeight="1">
      <c r="A619" s="280"/>
      <c r="B619" s="278"/>
      <c r="C619" s="278"/>
      <c r="D619" s="278"/>
      <c r="E619" s="278"/>
      <c r="F619" s="278"/>
      <c r="G619" s="278"/>
      <c r="H619" s="278"/>
      <c r="I619" s="278"/>
      <c r="J619" s="278"/>
      <c r="K619" s="278"/>
      <c r="L619" s="278"/>
      <c r="M619" s="278"/>
      <c r="N619" s="278"/>
      <c r="O619" s="278"/>
      <c r="P619" s="278"/>
      <c r="Q619" s="278"/>
      <c r="R619" s="278"/>
      <c r="S619" s="279"/>
      <c r="T619" s="278"/>
      <c r="U619" s="279"/>
      <c r="V619" s="278"/>
      <c r="W619" s="278"/>
    </row>
    <row r="620" spans="1:23" ht="15.75" customHeight="1">
      <c r="A620" s="280"/>
      <c r="B620" s="278"/>
      <c r="C620" s="278"/>
      <c r="D620" s="278"/>
      <c r="E620" s="278"/>
      <c r="F620" s="278"/>
      <c r="G620" s="278"/>
      <c r="H620" s="278"/>
      <c r="I620" s="278"/>
      <c r="J620" s="278"/>
      <c r="K620" s="278"/>
      <c r="L620" s="278"/>
      <c r="M620" s="278"/>
      <c r="N620" s="278"/>
      <c r="O620" s="278"/>
      <c r="P620" s="278"/>
      <c r="Q620" s="278"/>
      <c r="R620" s="278"/>
      <c r="S620" s="279"/>
      <c r="T620" s="278"/>
      <c r="U620" s="279"/>
      <c r="V620" s="278"/>
      <c r="W620" s="278"/>
    </row>
    <row r="621" spans="1:23" ht="15.75" customHeight="1">
      <c r="A621" s="280"/>
      <c r="B621" s="278"/>
      <c r="C621" s="278"/>
      <c r="D621" s="278"/>
      <c r="E621" s="278"/>
      <c r="F621" s="278"/>
      <c r="G621" s="278"/>
      <c r="H621" s="278"/>
      <c r="I621" s="278"/>
      <c r="J621" s="278"/>
      <c r="K621" s="278"/>
      <c r="L621" s="278"/>
      <c r="M621" s="278"/>
      <c r="N621" s="278"/>
      <c r="O621" s="278"/>
      <c r="P621" s="278"/>
      <c r="Q621" s="278"/>
      <c r="R621" s="278"/>
      <c r="S621" s="279"/>
      <c r="T621" s="278"/>
      <c r="U621" s="279"/>
      <c r="V621" s="278"/>
      <c r="W621" s="278"/>
    </row>
    <row r="622" spans="1:23" ht="15.75" customHeight="1">
      <c r="A622" s="280"/>
      <c r="B622" s="278"/>
      <c r="C622" s="278"/>
      <c r="D622" s="278"/>
      <c r="E622" s="278"/>
      <c r="F622" s="278"/>
      <c r="G622" s="278"/>
      <c r="H622" s="278"/>
      <c r="I622" s="278"/>
      <c r="J622" s="278"/>
      <c r="K622" s="278"/>
      <c r="L622" s="278"/>
      <c r="M622" s="278"/>
      <c r="N622" s="278"/>
      <c r="O622" s="278"/>
      <c r="P622" s="278"/>
      <c r="Q622" s="278"/>
      <c r="R622" s="278"/>
      <c r="S622" s="279"/>
      <c r="T622" s="278"/>
      <c r="U622" s="279"/>
      <c r="V622" s="278"/>
      <c r="W622" s="278"/>
    </row>
    <row r="623" spans="1:23" ht="15.75" customHeight="1">
      <c r="A623" s="280"/>
      <c r="B623" s="278"/>
      <c r="C623" s="278"/>
      <c r="D623" s="278"/>
      <c r="E623" s="278"/>
      <c r="F623" s="278"/>
      <c r="G623" s="278"/>
      <c r="H623" s="278"/>
      <c r="I623" s="278"/>
      <c r="J623" s="278"/>
      <c r="K623" s="278"/>
      <c r="L623" s="278"/>
      <c r="M623" s="278"/>
      <c r="N623" s="278"/>
      <c r="O623" s="278"/>
      <c r="P623" s="278"/>
      <c r="Q623" s="278"/>
      <c r="R623" s="278"/>
      <c r="S623" s="279"/>
      <c r="T623" s="278"/>
      <c r="U623" s="279"/>
      <c r="V623" s="278"/>
      <c r="W623" s="278"/>
    </row>
    <row r="624" spans="1:23" ht="15.75" customHeight="1">
      <c r="A624" s="280"/>
      <c r="B624" s="278"/>
      <c r="C624" s="278"/>
      <c r="D624" s="278"/>
      <c r="E624" s="278"/>
      <c r="F624" s="278"/>
      <c r="G624" s="278"/>
      <c r="H624" s="278"/>
      <c r="I624" s="278"/>
      <c r="J624" s="278"/>
      <c r="K624" s="278"/>
      <c r="L624" s="278"/>
      <c r="M624" s="278"/>
      <c r="N624" s="278"/>
      <c r="O624" s="278"/>
      <c r="P624" s="278"/>
      <c r="Q624" s="278"/>
      <c r="R624" s="278"/>
      <c r="S624" s="279"/>
      <c r="T624" s="278"/>
      <c r="U624" s="279"/>
      <c r="V624" s="278"/>
      <c r="W624" s="278"/>
    </row>
    <row r="625" spans="1:23" ht="15.75" customHeight="1">
      <c r="A625" s="280"/>
      <c r="B625" s="278"/>
      <c r="C625" s="278"/>
      <c r="D625" s="278"/>
      <c r="E625" s="278"/>
      <c r="F625" s="278"/>
      <c r="G625" s="278"/>
      <c r="H625" s="278"/>
      <c r="I625" s="278"/>
      <c r="J625" s="278"/>
      <c r="K625" s="278"/>
      <c r="L625" s="278"/>
      <c r="M625" s="278"/>
      <c r="N625" s="278"/>
      <c r="O625" s="278"/>
      <c r="P625" s="278"/>
      <c r="Q625" s="278"/>
      <c r="R625" s="278"/>
      <c r="S625" s="279"/>
      <c r="T625" s="278"/>
      <c r="U625" s="279"/>
      <c r="V625" s="278"/>
      <c r="W625" s="278"/>
    </row>
    <row r="626" spans="1:23" ht="15.75" customHeight="1">
      <c r="A626" s="280"/>
      <c r="B626" s="278"/>
      <c r="C626" s="278"/>
      <c r="D626" s="278"/>
      <c r="E626" s="278"/>
      <c r="F626" s="278"/>
      <c r="G626" s="278"/>
      <c r="H626" s="278"/>
      <c r="I626" s="278"/>
      <c r="J626" s="278"/>
      <c r="K626" s="278"/>
      <c r="L626" s="278"/>
      <c r="M626" s="278"/>
      <c r="N626" s="278"/>
      <c r="O626" s="278"/>
      <c r="P626" s="278"/>
      <c r="Q626" s="278"/>
      <c r="R626" s="278"/>
      <c r="S626" s="279"/>
      <c r="T626" s="278"/>
      <c r="U626" s="279"/>
      <c r="V626" s="278"/>
      <c r="W626" s="278"/>
    </row>
    <row r="627" spans="1:23" ht="15.75" customHeight="1">
      <c r="A627" s="280"/>
      <c r="B627" s="278"/>
      <c r="C627" s="278"/>
      <c r="D627" s="278"/>
      <c r="E627" s="278"/>
      <c r="F627" s="278"/>
      <c r="G627" s="278"/>
      <c r="H627" s="278"/>
      <c r="I627" s="278"/>
      <c r="J627" s="278"/>
      <c r="K627" s="278"/>
      <c r="L627" s="278"/>
      <c r="M627" s="278"/>
      <c r="N627" s="278"/>
      <c r="O627" s="278"/>
      <c r="P627" s="278"/>
      <c r="Q627" s="278"/>
      <c r="R627" s="278"/>
      <c r="S627" s="279"/>
      <c r="T627" s="278"/>
      <c r="U627" s="279"/>
      <c r="V627" s="278"/>
      <c r="W627" s="278"/>
    </row>
    <row r="628" spans="1:23" ht="15.75" customHeight="1">
      <c r="A628" s="280"/>
      <c r="B628" s="278"/>
      <c r="C628" s="278"/>
      <c r="D628" s="278"/>
      <c r="E628" s="278"/>
      <c r="F628" s="278"/>
      <c r="G628" s="278"/>
      <c r="H628" s="278"/>
      <c r="I628" s="278"/>
      <c r="J628" s="278"/>
      <c r="K628" s="278"/>
      <c r="L628" s="278"/>
      <c r="M628" s="278"/>
      <c r="N628" s="278"/>
      <c r="O628" s="278"/>
      <c r="P628" s="278"/>
      <c r="Q628" s="278"/>
      <c r="R628" s="278"/>
      <c r="S628" s="279"/>
      <c r="T628" s="278"/>
      <c r="U628" s="279"/>
      <c r="V628" s="278"/>
      <c r="W628" s="278"/>
    </row>
    <row r="629" spans="1:23" ht="15.75" customHeight="1">
      <c r="A629" s="280"/>
      <c r="B629" s="278"/>
      <c r="C629" s="278"/>
      <c r="D629" s="278"/>
      <c r="E629" s="278"/>
      <c r="F629" s="278"/>
      <c r="G629" s="278"/>
      <c r="H629" s="278"/>
      <c r="I629" s="278"/>
      <c r="J629" s="278"/>
      <c r="K629" s="278"/>
      <c r="L629" s="278"/>
      <c r="M629" s="278"/>
      <c r="N629" s="278"/>
      <c r="O629" s="278"/>
      <c r="P629" s="278"/>
      <c r="Q629" s="278"/>
      <c r="R629" s="278"/>
      <c r="S629" s="279"/>
      <c r="T629" s="278"/>
      <c r="U629" s="279"/>
      <c r="V629" s="278"/>
      <c r="W629" s="278"/>
    </row>
    <row r="630" spans="1:23" ht="15.75" customHeight="1">
      <c r="A630" s="280"/>
      <c r="B630" s="278"/>
      <c r="C630" s="278"/>
      <c r="D630" s="278"/>
      <c r="E630" s="278"/>
      <c r="F630" s="278"/>
      <c r="G630" s="278"/>
      <c r="H630" s="278"/>
      <c r="I630" s="278"/>
      <c r="J630" s="278"/>
      <c r="K630" s="278"/>
      <c r="L630" s="278"/>
      <c r="M630" s="278"/>
      <c r="N630" s="278"/>
      <c r="O630" s="278"/>
      <c r="P630" s="278"/>
      <c r="Q630" s="278"/>
      <c r="R630" s="278"/>
      <c r="S630" s="279"/>
      <c r="T630" s="278"/>
      <c r="U630" s="279"/>
      <c r="V630" s="278"/>
      <c r="W630" s="278"/>
    </row>
    <row r="631" spans="1:23" ht="15.75" customHeight="1">
      <c r="A631" s="280"/>
      <c r="B631" s="278"/>
      <c r="C631" s="278"/>
      <c r="D631" s="278"/>
      <c r="E631" s="278"/>
      <c r="F631" s="278"/>
      <c r="G631" s="278"/>
      <c r="H631" s="278"/>
      <c r="I631" s="278"/>
      <c r="J631" s="278"/>
      <c r="K631" s="278"/>
      <c r="L631" s="278"/>
      <c r="M631" s="278"/>
      <c r="N631" s="278"/>
      <c r="O631" s="278"/>
      <c r="P631" s="278"/>
      <c r="Q631" s="278"/>
      <c r="R631" s="278"/>
      <c r="S631" s="279"/>
      <c r="T631" s="278"/>
      <c r="U631" s="279"/>
      <c r="V631" s="278"/>
      <c r="W631" s="278"/>
    </row>
    <row r="632" spans="1:23" ht="15.75" customHeight="1">
      <c r="A632" s="280"/>
      <c r="B632" s="278"/>
      <c r="C632" s="278"/>
      <c r="D632" s="278"/>
      <c r="E632" s="278"/>
      <c r="F632" s="278"/>
      <c r="G632" s="278"/>
      <c r="H632" s="278"/>
      <c r="I632" s="278"/>
      <c r="J632" s="278"/>
      <c r="K632" s="278"/>
      <c r="L632" s="278"/>
      <c r="M632" s="278"/>
      <c r="N632" s="278"/>
      <c r="O632" s="278"/>
      <c r="P632" s="278"/>
      <c r="Q632" s="278"/>
      <c r="R632" s="278"/>
      <c r="S632" s="279"/>
      <c r="T632" s="278"/>
      <c r="U632" s="279"/>
      <c r="V632" s="278"/>
      <c r="W632" s="278"/>
    </row>
    <row r="633" spans="1:23" ht="15.75" customHeight="1">
      <c r="A633" s="280"/>
      <c r="B633" s="278"/>
      <c r="C633" s="278"/>
      <c r="D633" s="278"/>
      <c r="E633" s="278"/>
      <c r="F633" s="278"/>
      <c r="G633" s="278"/>
      <c r="H633" s="278"/>
      <c r="I633" s="278"/>
      <c r="J633" s="278"/>
      <c r="K633" s="278"/>
      <c r="L633" s="278"/>
      <c r="M633" s="278"/>
      <c r="N633" s="278"/>
      <c r="O633" s="278"/>
      <c r="P633" s="278"/>
      <c r="Q633" s="278"/>
      <c r="R633" s="278"/>
      <c r="S633" s="279"/>
      <c r="T633" s="278"/>
      <c r="U633" s="279"/>
      <c r="V633" s="278"/>
      <c r="W633" s="278"/>
    </row>
    <row r="634" spans="1:23" ht="15.75" customHeight="1">
      <c r="A634" s="280"/>
      <c r="B634" s="278"/>
      <c r="C634" s="278"/>
      <c r="D634" s="278"/>
      <c r="E634" s="278"/>
      <c r="F634" s="278"/>
      <c r="G634" s="278"/>
      <c r="H634" s="278"/>
      <c r="I634" s="278"/>
      <c r="J634" s="278"/>
      <c r="K634" s="278"/>
      <c r="L634" s="278"/>
      <c r="M634" s="278"/>
      <c r="N634" s="278"/>
      <c r="O634" s="278"/>
      <c r="P634" s="278"/>
      <c r="Q634" s="278"/>
      <c r="R634" s="278"/>
      <c r="S634" s="279"/>
      <c r="T634" s="278"/>
      <c r="U634" s="279"/>
      <c r="V634" s="278"/>
      <c r="W634" s="278"/>
    </row>
    <row r="635" spans="1:23" ht="15.75" customHeight="1">
      <c r="A635" s="280"/>
      <c r="B635" s="278"/>
      <c r="C635" s="278"/>
      <c r="D635" s="278"/>
      <c r="E635" s="278"/>
      <c r="F635" s="278"/>
      <c r="G635" s="278"/>
      <c r="H635" s="278"/>
      <c r="I635" s="278"/>
      <c r="J635" s="278"/>
      <c r="K635" s="278"/>
      <c r="L635" s="278"/>
      <c r="M635" s="278"/>
      <c r="N635" s="278"/>
      <c r="O635" s="278"/>
      <c r="P635" s="278"/>
      <c r="Q635" s="278"/>
      <c r="R635" s="278"/>
      <c r="S635" s="279"/>
      <c r="T635" s="278"/>
      <c r="U635" s="279"/>
      <c r="V635" s="278"/>
      <c r="W635" s="278"/>
    </row>
    <row r="636" spans="1:23" ht="15.75" customHeight="1">
      <c r="A636" s="280"/>
      <c r="B636" s="278"/>
      <c r="C636" s="278"/>
      <c r="D636" s="278"/>
      <c r="E636" s="278"/>
      <c r="F636" s="278"/>
      <c r="G636" s="278"/>
      <c r="H636" s="278"/>
      <c r="I636" s="278"/>
      <c r="J636" s="278"/>
      <c r="K636" s="278"/>
      <c r="L636" s="278"/>
      <c r="M636" s="278"/>
      <c r="N636" s="278"/>
      <c r="O636" s="278"/>
      <c r="P636" s="278"/>
      <c r="Q636" s="278"/>
      <c r="R636" s="278"/>
      <c r="S636" s="279"/>
      <c r="T636" s="278"/>
      <c r="U636" s="279"/>
      <c r="V636" s="278"/>
      <c r="W636" s="278"/>
    </row>
    <row r="637" spans="1:23" ht="15.75" customHeight="1">
      <c r="A637" s="280"/>
      <c r="B637" s="278"/>
      <c r="C637" s="278"/>
      <c r="D637" s="278"/>
      <c r="E637" s="278"/>
      <c r="F637" s="278"/>
      <c r="G637" s="278"/>
      <c r="H637" s="278"/>
      <c r="I637" s="278"/>
      <c r="J637" s="278"/>
      <c r="K637" s="278"/>
      <c r="L637" s="278"/>
      <c r="M637" s="278"/>
      <c r="N637" s="278"/>
      <c r="O637" s="278"/>
      <c r="P637" s="278"/>
      <c r="Q637" s="278"/>
      <c r="R637" s="278"/>
      <c r="S637" s="279"/>
      <c r="T637" s="278"/>
      <c r="U637" s="279"/>
      <c r="V637" s="278"/>
      <c r="W637" s="278"/>
    </row>
    <row r="638" spans="1:23" ht="15.75" customHeight="1">
      <c r="A638" s="280"/>
      <c r="B638" s="278"/>
      <c r="C638" s="278"/>
      <c r="D638" s="278"/>
      <c r="E638" s="278"/>
      <c r="F638" s="278"/>
      <c r="G638" s="278"/>
      <c r="H638" s="278"/>
      <c r="I638" s="278"/>
      <c r="J638" s="278"/>
      <c r="K638" s="278"/>
      <c r="L638" s="278"/>
      <c r="M638" s="278"/>
      <c r="N638" s="278"/>
      <c r="O638" s="278"/>
      <c r="P638" s="278"/>
      <c r="Q638" s="278"/>
      <c r="R638" s="278"/>
      <c r="S638" s="279"/>
      <c r="T638" s="278"/>
      <c r="U638" s="279"/>
      <c r="V638" s="278"/>
      <c r="W638" s="278"/>
    </row>
    <row r="639" spans="1:23" ht="15.75" customHeight="1">
      <c r="A639" s="280"/>
      <c r="B639" s="278"/>
      <c r="C639" s="278"/>
      <c r="D639" s="278"/>
      <c r="E639" s="278"/>
      <c r="F639" s="278"/>
      <c r="G639" s="278"/>
      <c r="H639" s="278"/>
      <c r="I639" s="278"/>
      <c r="J639" s="278"/>
      <c r="K639" s="278"/>
      <c r="L639" s="278"/>
      <c r="M639" s="278"/>
      <c r="N639" s="278"/>
      <c r="O639" s="278"/>
      <c r="P639" s="278"/>
      <c r="Q639" s="278"/>
      <c r="R639" s="278"/>
      <c r="S639" s="279"/>
      <c r="T639" s="278"/>
      <c r="U639" s="279"/>
      <c r="V639" s="278"/>
      <c r="W639" s="278"/>
    </row>
    <row r="640" spans="1:23" ht="15.75" customHeight="1">
      <c r="A640" s="280"/>
      <c r="B640" s="278"/>
      <c r="C640" s="278"/>
      <c r="D640" s="278"/>
      <c r="E640" s="278"/>
      <c r="F640" s="278"/>
      <c r="G640" s="278"/>
      <c r="H640" s="278"/>
      <c r="I640" s="278"/>
      <c r="J640" s="278"/>
      <c r="K640" s="278"/>
      <c r="L640" s="278"/>
      <c r="M640" s="278"/>
      <c r="N640" s="278"/>
      <c r="O640" s="278"/>
      <c r="P640" s="278"/>
      <c r="Q640" s="278"/>
      <c r="R640" s="278"/>
      <c r="S640" s="279"/>
      <c r="T640" s="278"/>
      <c r="U640" s="279"/>
      <c r="V640" s="278"/>
      <c r="W640" s="278"/>
    </row>
    <row r="641" spans="1:23" ht="15.75" customHeight="1">
      <c r="A641" s="280"/>
      <c r="B641" s="278"/>
      <c r="C641" s="278"/>
      <c r="D641" s="278"/>
      <c r="E641" s="278"/>
      <c r="F641" s="278"/>
      <c r="G641" s="278"/>
      <c r="H641" s="278"/>
      <c r="I641" s="278"/>
      <c r="J641" s="278"/>
      <c r="K641" s="278"/>
      <c r="L641" s="278"/>
      <c r="M641" s="278"/>
      <c r="N641" s="278"/>
      <c r="O641" s="278"/>
      <c r="P641" s="278"/>
      <c r="Q641" s="278"/>
      <c r="R641" s="278"/>
      <c r="S641" s="279"/>
      <c r="T641" s="278"/>
      <c r="U641" s="279"/>
      <c r="V641" s="278"/>
      <c r="W641" s="278"/>
    </row>
    <row r="642" spans="1:23" ht="15.75" customHeight="1">
      <c r="A642" s="280"/>
      <c r="B642" s="278"/>
      <c r="C642" s="278"/>
      <c r="D642" s="278"/>
      <c r="E642" s="278"/>
      <c r="F642" s="278"/>
      <c r="G642" s="278"/>
      <c r="H642" s="278"/>
      <c r="I642" s="278"/>
      <c r="J642" s="278"/>
      <c r="K642" s="278"/>
      <c r="L642" s="278"/>
      <c r="M642" s="278"/>
      <c r="N642" s="278"/>
      <c r="O642" s="278"/>
      <c r="P642" s="278"/>
      <c r="Q642" s="278"/>
      <c r="R642" s="278"/>
      <c r="S642" s="279"/>
      <c r="T642" s="278"/>
      <c r="U642" s="279"/>
      <c r="V642" s="278"/>
      <c r="W642" s="278"/>
    </row>
    <row r="643" spans="1:23" ht="15.75" customHeight="1">
      <c r="A643" s="280"/>
      <c r="B643" s="278"/>
      <c r="C643" s="278"/>
      <c r="D643" s="278"/>
      <c r="E643" s="278"/>
      <c r="F643" s="278"/>
      <c r="G643" s="278"/>
      <c r="H643" s="278"/>
      <c r="I643" s="278"/>
      <c r="J643" s="278"/>
      <c r="K643" s="278"/>
      <c r="L643" s="278"/>
      <c r="M643" s="278"/>
      <c r="N643" s="278"/>
      <c r="O643" s="278"/>
      <c r="P643" s="278"/>
      <c r="Q643" s="278"/>
      <c r="R643" s="278"/>
      <c r="S643" s="279"/>
      <c r="T643" s="278"/>
      <c r="U643" s="279"/>
      <c r="V643" s="278"/>
      <c r="W643" s="278"/>
    </row>
    <row r="644" spans="1:23" ht="15.75" customHeight="1">
      <c r="A644" s="280"/>
      <c r="B644" s="278"/>
      <c r="C644" s="278"/>
      <c r="D644" s="278"/>
      <c r="E644" s="278"/>
      <c r="F644" s="278"/>
      <c r="G644" s="278"/>
      <c r="H644" s="278"/>
      <c r="I644" s="278"/>
      <c r="J644" s="278"/>
      <c r="K644" s="278"/>
      <c r="L644" s="278"/>
      <c r="M644" s="278"/>
      <c r="N644" s="278"/>
      <c r="O644" s="278"/>
      <c r="P644" s="278"/>
      <c r="Q644" s="278"/>
      <c r="R644" s="278"/>
      <c r="S644" s="279"/>
      <c r="T644" s="278"/>
      <c r="U644" s="279"/>
      <c r="V644" s="278"/>
      <c r="W644" s="278"/>
    </row>
    <row r="645" spans="1:23" ht="15.75" customHeight="1">
      <c r="A645" s="280"/>
      <c r="B645" s="278"/>
      <c r="C645" s="278"/>
      <c r="D645" s="278"/>
      <c r="E645" s="278"/>
      <c r="F645" s="278"/>
      <c r="G645" s="278"/>
      <c r="H645" s="278"/>
      <c r="I645" s="278"/>
      <c r="J645" s="278"/>
      <c r="K645" s="278"/>
      <c r="L645" s="278"/>
      <c r="M645" s="278"/>
      <c r="N645" s="278"/>
      <c r="O645" s="278"/>
      <c r="P645" s="278"/>
      <c r="Q645" s="278"/>
      <c r="R645" s="278"/>
      <c r="S645" s="279"/>
      <c r="T645" s="278"/>
      <c r="U645" s="279"/>
      <c r="V645" s="278"/>
      <c r="W645" s="278"/>
    </row>
    <row r="646" spans="1:23" ht="15.75" customHeight="1">
      <c r="A646" s="280"/>
      <c r="B646" s="278"/>
      <c r="C646" s="278"/>
      <c r="D646" s="278"/>
      <c r="E646" s="278"/>
      <c r="F646" s="278"/>
      <c r="G646" s="278"/>
      <c r="H646" s="278"/>
      <c r="I646" s="278"/>
      <c r="J646" s="278"/>
      <c r="K646" s="278"/>
      <c r="L646" s="278"/>
      <c r="M646" s="278"/>
      <c r="N646" s="278"/>
      <c r="O646" s="278"/>
      <c r="P646" s="278"/>
      <c r="Q646" s="278"/>
      <c r="R646" s="278"/>
      <c r="S646" s="279"/>
      <c r="T646" s="278"/>
      <c r="U646" s="279"/>
      <c r="V646" s="278"/>
      <c r="W646" s="278"/>
    </row>
    <row r="647" spans="1:23" ht="15.75" customHeight="1">
      <c r="A647" s="280"/>
      <c r="B647" s="278"/>
      <c r="C647" s="278"/>
      <c r="D647" s="278"/>
      <c r="E647" s="278"/>
      <c r="F647" s="278"/>
      <c r="G647" s="278"/>
      <c r="H647" s="278"/>
      <c r="I647" s="278"/>
      <c r="J647" s="278"/>
      <c r="K647" s="278"/>
      <c r="L647" s="278"/>
      <c r="M647" s="278"/>
      <c r="N647" s="278"/>
      <c r="O647" s="278"/>
      <c r="P647" s="278"/>
      <c r="Q647" s="278"/>
      <c r="R647" s="278"/>
      <c r="S647" s="279"/>
      <c r="T647" s="278"/>
      <c r="U647" s="279"/>
      <c r="V647" s="278"/>
      <c r="W647" s="278"/>
    </row>
    <row r="648" spans="1:23" ht="15.75" customHeight="1">
      <c r="A648" s="280"/>
      <c r="B648" s="278"/>
      <c r="C648" s="278"/>
      <c r="D648" s="278"/>
      <c r="E648" s="278"/>
      <c r="F648" s="278"/>
      <c r="G648" s="278"/>
      <c r="H648" s="278"/>
      <c r="I648" s="278"/>
      <c r="J648" s="278"/>
      <c r="K648" s="278"/>
      <c r="L648" s="278"/>
      <c r="M648" s="278"/>
      <c r="N648" s="278"/>
      <c r="O648" s="278"/>
      <c r="P648" s="278"/>
      <c r="Q648" s="278"/>
      <c r="R648" s="278"/>
      <c r="S648" s="279"/>
      <c r="T648" s="278"/>
      <c r="U648" s="279"/>
      <c r="V648" s="278"/>
      <c r="W648" s="278"/>
    </row>
    <row r="649" spans="1:23" ht="15.75" customHeight="1">
      <c r="A649" s="280"/>
      <c r="B649" s="278"/>
      <c r="C649" s="278"/>
      <c r="D649" s="278"/>
      <c r="E649" s="278"/>
      <c r="F649" s="278"/>
      <c r="G649" s="278"/>
      <c r="H649" s="278"/>
      <c r="I649" s="278"/>
      <c r="J649" s="278"/>
      <c r="K649" s="278"/>
      <c r="L649" s="278"/>
      <c r="M649" s="278"/>
      <c r="N649" s="278"/>
      <c r="O649" s="278"/>
      <c r="P649" s="278"/>
      <c r="Q649" s="278"/>
      <c r="R649" s="278"/>
      <c r="S649" s="279"/>
      <c r="T649" s="278"/>
      <c r="U649" s="279"/>
      <c r="V649" s="278"/>
      <c r="W649" s="278"/>
    </row>
    <row r="650" spans="1:23" ht="15.75" customHeight="1">
      <c r="A650" s="280"/>
      <c r="B650" s="278"/>
      <c r="C650" s="278"/>
      <c r="D650" s="278"/>
      <c r="E650" s="278"/>
      <c r="F650" s="278"/>
      <c r="G650" s="278"/>
      <c r="H650" s="278"/>
      <c r="I650" s="278"/>
      <c r="J650" s="278"/>
      <c r="K650" s="278"/>
      <c r="L650" s="278"/>
      <c r="M650" s="278"/>
      <c r="N650" s="278"/>
      <c r="O650" s="278"/>
      <c r="P650" s="278"/>
      <c r="Q650" s="278"/>
      <c r="R650" s="278"/>
      <c r="S650" s="279"/>
      <c r="T650" s="278"/>
      <c r="U650" s="279"/>
      <c r="V650" s="278"/>
      <c r="W650" s="278"/>
    </row>
    <row r="651" spans="1:23" ht="15.75" customHeight="1">
      <c r="A651" s="280"/>
      <c r="B651" s="278"/>
      <c r="C651" s="278"/>
      <c r="D651" s="278"/>
      <c r="E651" s="278"/>
      <c r="F651" s="278"/>
      <c r="G651" s="278"/>
      <c r="H651" s="278"/>
      <c r="I651" s="278"/>
      <c r="J651" s="278"/>
      <c r="K651" s="278"/>
      <c r="L651" s="278"/>
      <c r="M651" s="278"/>
      <c r="N651" s="278"/>
      <c r="O651" s="278"/>
      <c r="P651" s="278"/>
      <c r="Q651" s="278"/>
      <c r="R651" s="278"/>
      <c r="S651" s="279"/>
      <c r="T651" s="278"/>
      <c r="U651" s="279"/>
      <c r="V651" s="278"/>
      <c r="W651" s="278"/>
    </row>
    <row r="652" spans="1:23" ht="15.75" customHeight="1">
      <c r="A652" s="280"/>
      <c r="B652" s="278"/>
      <c r="C652" s="278"/>
      <c r="D652" s="278"/>
      <c r="E652" s="278"/>
      <c r="F652" s="278"/>
      <c r="G652" s="278"/>
      <c r="H652" s="278"/>
      <c r="I652" s="278"/>
      <c r="J652" s="278"/>
      <c r="K652" s="278"/>
      <c r="L652" s="278"/>
      <c r="M652" s="278"/>
      <c r="N652" s="278"/>
      <c r="O652" s="278"/>
      <c r="P652" s="278"/>
      <c r="Q652" s="278"/>
      <c r="R652" s="278"/>
      <c r="S652" s="279"/>
      <c r="T652" s="278"/>
      <c r="U652" s="279"/>
      <c r="V652" s="278"/>
      <c r="W652" s="278"/>
    </row>
    <row r="653" spans="1:23" ht="15.75" customHeight="1">
      <c r="A653" s="280"/>
      <c r="B653" s="278"/>
      <c r="C653" s="278"/>
      <c r="D653" s="278"/>
      <c r="E653" s="278"/>
      <c r="F653" s="278"/>
      <c r="G653" s="278"/>
      <c r="H653" s="278"/>
      <c r="I653" s="278"/>
      <c r="J653" s="278"/>
      <c r="K653" s="278"/>
      <c r="L653" s="278"/>
      <c r="M653" s="278"/>
      <c r="N653" s="278"/>
      <c r="O653" s="278"/>
      <c r="P653" s="278"/>
      <c r="Q653" s="278"/>
      <c r="R653" s="278"/>
      <c r="S653" s="279"/>
      <c r="T653" s="278"/>
      <c r="U653" s="279"/>
      <c r="V653" s="278"/>
      <c r="W653" s="278"/>
    </row>
    <row r="654" spans="1:23" ht="15.75" customHeight="1">
      <c r="A654" s="280"/>
      <c r="B654" s="278"/>
      <c r="C654" s="278"/>
      <c r="D654" s="278"/>
      <c r="E654" s="278"/>
      <c r="F654" s="278"/>
      <c r="G654" s="278"/>
      <c r="H654" s="278"/>
      <c r="I654" s="278"/>
      <c r="J654" s="278"/>
      <c r="K654" s="278"/>
      <c r="L654" s="278"/>
      <c r="M654" s="278"/>
      <c r="N654" s="278"/>
      <c r="O654" s="278"/>
      <c r="P654" s="278"/>
      <c r="Q654" s="278"/>
      <c r="R654" s="278"/>
      <c r="S654" s="279"/>
      <c r="T654" s="278"/>
      <c r="U654" s="279"/>
      <c r="V654" s="278"/>
      <c r="W654" s="278"/>
    </row>
    <row r="655" spans="1:23" ht="15.75" customHeight="1">
      <c r="A655" s="280"/>
      <c r="B655" s="278"/>
      <c r="C655" s="278"/>
      <c r="D655" s="278"/>
      <c r="E655" s="278"/>
      <c r="F655" s="278"/>
      <c r="G655" s="278"/>
      <c r="H655" s="278"/>
      <c r="I655" s="278"/>
      <c r="J655" s="278"/>
      <c r="K655" s="278"/>
      <c r="L655" s="278"/>
      <c r="M655" s="278"/>
      <c r="N655" s="278"/>
      <c r="O655" s="278"/>
      <c r="P655" s="278"/>
      <c r="Q655" s="278"/>
      <c r="R655" s="278"/>
      <c r="S655" s="279"/>
      <c r="T655" s="278"/>
      <c r="U655" s="279"/>
      <c r="V655" s="278"/>
      <c r="W655" s="278"/>
    </row>
    <row r="656" spans="1:23" ht="15.75" customHeight="1">
      <c r="A656" s="280"/>
      <c r="B656" s="278"/>
      <c r="C656" s="278"/>
      <c r="D656" s="278"/>
      <c r="E656" s="278"/>
      <c r="F656" s="278"/>
      <c r="G656" s="278"/>
      <c r="H656" s="278"/>
      <c r="I656" s="278"/>
      <c r="J656" s="278"/>
      <c r="K656" s="278"/>
      <c r="L656" s="278"/>
      <c r="M656" s="278"/>
      <c r="N656" s="278"/>
      <c r="O656" s="278"/>
      <c r="P656" s="278"/>
      <c r="Q656" s="278"/>
      <c r="R656" s="278"/>
      <c r="S656" s="279"/>
      <c r="T656" s="278"/>
      <c r="U656" s="279"/>
      <c r="V656" s="278"/>
      <c r="W656" s="278"/>
    </row>
    <row r="657" spans="1:23" ht="15.75" customHeight="1">
      <c r="A657" s="280"/>
      <c r="B657" s="278"/>
      <c r="C657" s="278"/>
      <c r="D657" s="278"/>
      <c r="E657" s="278"/>
      <c r="F657" s="278"/>
      <c r="G657" s="278"/>
      <c r="H657" s="278"/>
      <c r="I657" s="278"/>
      <c r="J657" s="278"/>
      <c r="K657" s="278"/>
      <c r="L657" s="278"/>
      <c r="M657" s="278"/>
      <c r="N657" s="278"/>
      <c r="O657" s="278"/>
      <c r="P657" s="278"/>
      <c r="Q657" s="278"/>
      <c r="R657" s="278"/>
      <c r="S657" s="279"/>
      <c r="T657" s="278"/>
      <c r="U657" s="279"/>
      <c r="V657" s="278"/>
      <c r="W657" s="278"/>
    </row>
    <row r="658" spans="1:23" ht="15.75" customHeight="1">
      <c r="A658" s="280"/>
      <c r="B658" s="278"/>
      <c r="C658" s="278"/>
      <c r="D658" s="278"/>
      <c r="E658" s="278"/>
      <c r="F658" s="278"/>
      <c r="G658" s="278"/>
      <c r="H658" s="278"/>
      <c r="I658" s="278"/>
      <c r="J658" s="278"/>
      <c r="K658" s="278"/>
      <c r="L658" s="278"/>
      <c r="M658" s="278"/>
      <c r="N658" s="278"/>
      <c r="O658" s="278"/>
      <c r="P658" s="278"/>
      <c r="Q658" s="278"/>
      <c r="R658" s="278"/>
      <c r="S658" s="279"/>
      <c r="T658" s="278"/>
      <c r="U658" s="279"/>
      <c r="V658" s="278"/>
      <c r="W658" s="278"/>
    </row>
    <row r="659" spans="1:23" ht="15.75" customHeight="1">
      <c r="A659" s="280"/>
      <c r="B659" s="278"/>
      <c r="C659" s="278"/>
      <c r="D659" s="278"/>
      <c r="E659" s="278"/>
      <c r="F659" s="278"/>
      <c r="G659" s="278"/>
      <c r="H659" s="278"/>
      <c r="I659" s="278"/>
      <c r="J659" s="278"/>
      <c r="K659" s="278"/>
      <c r="L659" s="278"/>
      <c r="M659" s="278"/>
      <c r="N659" s="278"/>
      <c r="O659" s="278"/>
      <c r="P659" s="278"/>
      <c r="Q659" s="278"/>
      <c r="R659" s="278"/>
      <c r="S659" s="279"/>
      <c r="T659" s="278"/>
      <c r="U659" s="279"/>
      <c r="V659" s="278"/>
      <c r="W659" s="278"/>
    </row>
    <row r="660" spans="1:23" ht="15.75" customHeight="1">
      <c r="A660" s="280"/>
      <c r="B660" s="278"/>
      <c r="C660" s="278"/>
      <c r="D660" s="278"/>
      <c r="E660" s="278"/>
      <c r="F660" s="278"/>
      <c r="G660" s="278"/>
      <c r="H660" s="278"/>
      <c r="I660" s="278"/>
      <c r="J660" s="278"/>
      <c r="K660" s="278"/>
      <c r="L660" s="278"/>
      <c r="M660" s="278"/>
      <c r="N660" s="278"/>
      <c r="O660" s="278"/>
      <c r="P660" s="278"/>
      <c r="Q660" s="278"/>
      <c r="R660" s="278"/>
      <c r="S660" s="279"/>
      <c r="T660" s="278"/>
      <c r="U660" s="279"/>
      <c r="V660" s="278"/>
      <c r="W660" s="278"/>
    </row>
    <row r="661" spans="1:23" ht="15.75" customHeight="1">
      <c r="A661" s="280"/>
      <c r="B661" s="278"/>
      <c r="C661" s="278"/>
      <c r="D661" s="278"/>
      <c r="E661" s="278"/>
      <c r="F661" s="278"/>
      <c r="G661" s="278"/>
      <c r="H661" s="278"/>
      <c r="I661" s="278"/>
      <c r="J661" s="278"/>
      <c r="K661" s="278"/>
      <c r="L661" s="278"/>
      <c r="M661" s="278"/>
      <c r="N661" s="278"/>
      <c r="O661" s="278"/>
      <c r="P661" s="278"/>
      <c r="Q661" s="278"/>
      <c r="R661" s="278"/>
      <c r="S661" s="279"/>
      <c r="T661" s="278"/>
      <c r="U661" s="279"/>
      <c r="V661" s="278"/>
      <c r="W661" s="278"/>
    </row>
    <row r="662" spans="1:23" ht="15.75" customHeight="1">
      <c r="A662" s="280"/>
      <c r="B662" s="278"/>
      <c r="C662" s="278"/>
      <c r="D662" s="278"/>
      <c r="E662" s="278"/>
      <c r="F662" s="278"/>
      <c r="G662" s="278"/>
      <c r="H662" s="278"/>
      <c r="I662" s="278"/>
      <c r="J662" s="278"/>
      <c r="K662" s="278"/>
      <c r="L662" s="278"/>
      <c r="M662" s="278"/>
      <c r="N662" s="278"/>
      <c r="O662" s="278"/>
      <c r="P662" s="278"/>
      <c r="Q662" s="278"/>
      <c r="R662" s="278"/>
      <c r="S662" s="279"/>
      <c r="T662" s="278"/>
      <c r="U662" s="279"/>
      <c r="V662" s="278"/>
      <c r="W662" s="278"/>
    </row>
    <row r="663" spans="1:23" ht="15.75" customHeight="1">
      <c r="A663" s="280"/>
      <c r="B663" s="278"/>
      <c r="C663" s="278"/>
      <c r="D663" s="278"/>
      <c r="E663" s="278"/>
      <c r="F663" s="278"/>
      <c r="G663" s="278"/>
      <c r="H663" s="278"/>
      <c r="I663" s="278"/>
      <c r="J663" s="278"/>
      <c r="K663" s="278"/>
      <c r="L663" s="278"/>
      <c r="M663" s="278"/>
      <c r="N663" s="278"/>
      <c r="O663" s="278"/>
      <c r="P663" s="278"/>
      <c r="Q663" s="278"/>
      <c r="R663" s="278"/>
      <c r="S663" s="279"/>
      <c r="T663" s="278"/>
      <c r="U663" s="279"/>
      <c r="V663" s="278"/>
      <c r="W663" s="278"/>
    </row>
    <row r="664" spans="1:23" ht="15.75" customHeight="1">
      <c r="A664" s="280"/>
      <c r="B664" s="278"/>
      <c r="C664" s="278"/>
      <c r="D664" s="278"/>
      <c r="E664" s="278"/>
      <c r="F664" s="278"/>
      <c r="G664" s="278"/>
      <c r="H664" s="278"/>
      <c r="I664" s="278"/>
      <c r="J664" s="278"/>
      <c r="K664" s="278"/>
      <c r="L664" s="278"/>
      <c r="M664" s="278"/>
      <c r="N664" s="278"/>
      <c r="O664" s="278"/>
      <c r="P664" s="278"/>
      <c r="Q664" s="278"/>
      <c r="R664" s="278"/>
      <c r="S664" s="279"/>
      <c r="T664" s="278"/>
      <c r="U664" s="279"/>
      <c r="V664" s="278"/>
      <c r="W664" s="278"/>
    </row>
    <row r="665" spans="1:23" ht="15.75" customHeight="1">
      <c r="A665" s="280"/>
      <c r="B665" s="278"/>
      <c r="C665" s="278"/>
      <c r="D665" s="278"/>
      <c r="E665" s="278"/>
      <c r="F665" s="278"/>
      <c r="G665" s="278"/>
      <c r="H665" s="278"/>
      <c r="I665" s="278"/>
      <c r="J665" s="278"/>
      <c r="K665" s="278"/>
      <c r="L665" s="278"/>
      <c r="M665" s="278"/>
      <c r="N665" s="278"/>
      <c r="O665" s="278"/>
      <c r="P665" s="278"/>
      <c r="Q665" s="278"/>
      <c r="R665" s="278"/>
      <c r="S665" s="279"/>
      <c r="T665" s="278"/>
      <c r="U665" s="279"/>
      <c r="V665" s="278"/>
      <c r="W665" s="278"/>
    </row>
    <row r="666" spans="1:23" ht="15.75" customHeight="1">
      <c r="A666" s="280"/>
      <c r="B666" s="278"/>
      <c r="C666" s="278"/>
      <c r="D666" s="278"/>
      <c r="E666" s="278"/>
      <c r="F666" s="278"/>
      <c r="G666" s="278"/>
      <c r="H666" s="278"/>
      <c r="I666" s="278"/>
      <c r="J666" s="278"/>
      <c r="K666" s="278"/>
      <c r="L666" s="278"/>
      <c r="M666" s="278"/>
      <c r="N666" s="278"/>
      <c r="O666" s="278"/>
      <c r="P666" s="278"/>
      <c r="Q666" s="278"/>
      <c r="R666" s="278"/>
      <c r="S666" s="279"/>
      <c r="T666" s="278"/>
      <c r="U666" s="279"/>
      <c r="V666" s="278"/>
      <c r="W666" s="278"/>
    </row>
    <row r="667" spans="1:23" ht="15.75" customHeight="1">
      <c r="A667" s="280"/>
      <c r="B667" s="278"/>
      <c r="C667" s="278"/>
      <c r="D667" s="278"/>
      <c r="E667" s="278"/>
      <c r="F667" s="278"/>
      <c r="G667" s="278"/>
      <c r="H667" s="278"/>
      <c r="I667" s="278"/>
      <c r="J667" s="278"/>
      <c r="K667" s="278"/>
      <c r="L667" s="278"/>
      <c r="M667" s="278"/>
      <c r="N667" s="278"/>
      <c r="O667" s="278"/>
      <c r="P667" s="278"/>
      <c r="Q667" s="278"/>
      <c r="R667" s="278"/>
      <c r="S667" s="279"/>
      <c r="T667" s="278"/>
      <c r="U667" s="279"/>
      <c r="V667" s="278"/>
      <c r="W667" s="278"/>
    </row>
    <row r="668" spans="1:23" ht="15.75" customHeight="1">
      <c r="A668" s="280"/>
      <c r="B668" s="278"/>
      <c r="C668" s="278"/>
      <c r="D668" s="278"/>
      <c r="E668" s="278"/>
      <c r="F668" s="278"/>
      <c r="G668" s="278"/>
      <c r="H668" s="278"/>
      <c r="I668" s="278"/>
      <c r="J668" s="278"/>
      <c r="K668" s="278"/>
      <c r="L668" s="278"/>
      <c r="M668" s="278"/>
      <c r="N668" s="278"/>
      <c r="O668" s="278"/>
      <c r="P668" s="278"/>
      <c r="Q668" s="278"/>
      <c r="R668" s="278"/>
      <c r="S668" s="279"/>
      <c r="T668" s="278"/>
      <c r="U668" s="279"/>
      <c r="V668" s="278"/>
      <c r="W668" s="278"/>
    </row>
    <row r="669" spans="1:23" ht="15.75" customHeight="1">
      <c r="A669" s="280"/>
      <c r="B669" s="278"/>
      <c r="C669" s="278"/>
      <c r="D669" s="278"/>
      <c r="E669" s="278"/>
      <c r="F669" s="278"/>
      <c r="G669" s="278"/>
      <c r="H669" s="278"/>
      <c r="I669" s="278"/>
      <c r="J669" s="278"/>
      <c r="K669" s="278"/>
      <c r="L669" s="278"/>
      <c r="M669" s="278"/>
      <c r="N669" s="278"/>
      <c r="O669" s="278"/>
      <c r="P669" s="278"/>
      <c r="Q669" s="278"/>
      <c r="R669" s="278"/>
      <c r="S669" s="279"/>
      <c r="T669" s="278"/>
      <c r="U669" s="279"/>
      <c r="V669" s="278"/>
      <c r="W669" s="278"/>
    </row>
    <row r="670" spans="1:23" ht="15.75" customHeight="1">
      <c r="A670" s="280"/>
      <c r="B670" s="278"/>
      <c r="C670" s="278"/>
      <c r="D670" s="278"/>
      <c r="E670" s="278"/>
      <c r="F670" s="278"/>
      <c r="G670" s="278"/>
      <c r="H670" s="278"/>
      <c r="I670" s="278"/>
      <c r="J670" s="278"/>
      <c r="K670" s="278"/>
      <c r="L670" s="278"/>
      <c r="M670" s="278"/>
      <c r="N670" s="278"/>
      <c r="O670" s="278"/>
      <c r="P670" s="278"/>
      <c r="Q670" s="278"/>
      <c r="R670" s="278"/>
      <c r="S670" s="279"/>
      <c r="T670" s="278"/>
      <c r="U670" s="279"/>
      <c r="V670" s="278"/>
      <c r="W670" s="278"/>
    </row>
    <row r="671" spans="1:23" ht="15.75" customHeight="1">
      <c r="A671" s="280"/>
      <c r="B671" s="278"/>
      <c r="C671" s="278"/>
      <c r="D671" s="278"/>
      <c r="E671" s="278"/>
      <c r="F671" s="278"/>
      <c r="G671" s="278"/>
      <c r="H671" s="278"/>
      <c r="I671" s="278"/>
      <c r="J671" s="278"/>
      <c r="K671" s="278"/>
      <c r="L671" s="278"/>
      <c r="M671" s="278"/>
      <c r="N671" s="278"/>
      <c r="O671" s="278"/>
      <c r="P671" s="278"/>
      <c r="Q671" s="278"/>
      <c r="R671" s="278"/>
      <c r="S671" s="279"/>
      <c r="T671" s="278"/>
      <c r="U671" s="279"/>
      <c r="V671" s="278"/>
      <c r="W671" s="278"/>
    </row>
    <row r="672" spans="1:23" ht="15.75" customHeight="1">
      <c r="A672" s="280"/>
      <c r="B672" s="278"/>
      <c r="C672" s="278"/>
      <c r="D672" s="278"/>
      <c r="E672" s="278"/>
      <c r="F672" s="278"/>
      <c r="G672" s="278"/>
      <c r="H672" s="278"/>
      <c r="I672" s="278"/>
      <c r="J672" s="278"/>
      <c r="K672" s="278"/>
      <c r="L672" s="278"/>
      <c r="M672" s="278"/>
      <c r="N672" s="278"/>
      <c r="O672" s="278"/>
      <c r="P672" s="278"/>
      <c r="Q672" s="278"/>
      <c r="R672" s="278"/>
      <c r="S672" s="279"/>
      <c r="T672" s="278"/>
      <c r="U672" s="279"/>
      <c r="V672" s="278"/>
      <c r="W672" s="278"/>
    </row>
    <row r="673" spans="1:23" ht="15.75" customHeight="1">
      <c r="A673" s="280"/>
      <c r="B673" s="278"/>
      <c r="C673" s="278"/>
      <c r="D673" s="278"/>
      <c r="E673" s="278"/>
      <c r="F673" s="278"/>
      <c r="G673" s="278"/>
      <c r="H673" s="278"/>
      <c r="I673" s="278"/>
      <c r="J673" s="278"/>
      <c r="K673" s="278"/>
      <c r="L673" s="278"/>
      <c r="M673" s="278"/>
      <c r="N673" s="278"/>
      <c r="O673" s="278"/>
      <c r="P673" s="278"/>
      <c r="Q673" s="278"/>
      <c r="R673" s="278"/>
      <c r="S673" s="279"/>
      <c r="T673" s="278"/>
      <c r="U673" s="279"/>
      <c r="V673" s="278"/>
      <c r="W673" s="278"/>
    </row>
    <row r="674" spans="1:23" ht="15.75" customHeight="1">
      <c r="A674" s="280"/>
      <c r="B674" s="278"/>
      <c r="C674" s="278"/>
      <c r="D674" s="278"/>
      <c r="E674" s="278"/>
      <c r="F674" s="278"/>
      <c r="G674" s="278"/>
      <c r="H674" s="278"/>
      <c r="I674" s="278"/>
      <c r="J674" s="278"/>
      <c r="K674" s="278"/>
      <c r="L674" s="278"/>
      <c r="M674" s="278"/>
      <c r="N674" s="278"/>
      <c r="O674" s="278"/>
      <c r="P674" s="278"/>
      <c r="Q674" s="278"/>
      <c r="R674" s="278"/>
      <c r="S674" s="279"/>
      <c r="T674" s="278"/>
      <c r="U674" s="279"/>
      <c r="V674" s="278"/>
      <c r="W674" s="278"/>
    </row>
    <row r="675" spans="1:23" ht="15.75" customHeight="1">
      <c r="A675" s="280"/>
      <c r="B675" s="278"/>
      <c r="C675" s="278"/>
      <c r="D675" s="278"/>
      <c r="E675" s="278"/>
      <c r="F675" s="278"/>
      <c r="G675" s="278"/>
      <c r="H675" s="278"/>
      <c r="I675" s="278"/>
      <c r="J675" s="278"/>
      <c r="K675" s="278"/>
      <c r="L675" s="278"/>
      <c r="M675" s="278"/>
      <c r="N675" s="278"/>
      <c r="O675" s="278"/>
      <c r="P675" s="278"/>
      <c r="Q675" s="278"/>
      <c r="R675" s="278"/>
      <c r="S675" s="279"/>
      <c r="T675" s="278"/>
      <c r="U675" s="279"/>
      <c r="V675" s="278"/>
      <c r="W675" s="278"/>
    </row>
    <row r="676" spans="1:23" ht="15.75" customHeight="1">
      <c r="A676" s="280"/>
      <c r="B676" s="278"/>
      <c r="C676" s="278"/>
      <c r="D676" s="278"/>
      <c r="E676" s="278"/>
      <c r="F676" s="278"/>
      <c r="G676" s="278"/>
      <c r="H676" s="278"/>
      <c r="I676" s="278"/>
      <c r="J676" s="278"/>
      <c r="K676" s="278"/>
      <c r="L676" s="278"/>
      <c r="M676" s="278"/>
      <c r="N676" s="278"/>
      <c r="O676" s="278"/>
      <c r="P676" s="278"/>
      <c r="Q676" s="278"/>
      <c r="R676" s="278"/>
      <c r="S676" s="279"/>
      <c r="T676" s="278"/>
      <c r="U676" s="279"/>
      <c r="V676" s="278"/>
      <c r="W676" s="278"/>
    </row>
    <row r="677" spans="1:23" ht="15.75" customHeight="1">
      <c r="A677" s="280"/>
      <c r="B677" s="278"/>
      <c r="C677" s="278"/>
      <c r="D677" s="278"/>
      <c r="E677" s="278"/>
      <c r="F677" s="278"/>
      <c r="G677" s="278"/>
      <c r="H677" s="278"/>
      <c r="I677" s="278"/>
      <c r="J677" s="278"/>
      <c r="K677" s="278"/>
      <c r="L677" s="278"/>
      <c r="M677" s="278"/>
      <c r="N677" s="278"/>
      <c r="O677" s="278"/>
      <c r="P677" s="278"/>
      <c r="Q677" s="278"/>
      <c r="R677" s="278"/>
      <c r="S677" s="279"/>
      <c r="T677" s="278"/>
      <c r="U677" s="279"/>
      <c r="V677" s="278"/>
      <c r="W677" s="278"/>
    </row>
    <row r="678" spans="1:23" ht="15.75" customHeight="1">
      <c r="A678" s="280"/>
      <c r="B678" s="278"/>
      <c r="C678" s="278"/>
      <c r="D678" s="278"/>
      <c r="E678" s="278"/>
      <c r="F678" s="278"/>
      <c r="G678" s="278"/>
      <c r="H678" s="278"/>
      <c r="I678" s="278"/>
      <c r="J678" s="278"/>
      <c r="K678" s="278"/>
      <c r="L678" s="278"/>
      <c r="M678" s="278"/>
      <c r="N678" s="278"/>
      <c r="O678" s="278"/>
      <c r="P678" s="278"/>
      <c r="Q678" s="278"/>
      <c r="R678" s="278"/>
      <c r="S678" s="279"/>
      <c r="T678" s="278"/>
      <c r="U678" s="279"/>
      <c r="V678" s="278"/>
      <c r="W678" s="278"/>
    </row>
    <row r="679" spans="1:23" ht="15.75" customHeight="1">
      <c r="A679" s="280"/>
      <c r="B679" s="278"/>
      <c r="C679" s="278"/>
      <c r="D679" s="278"/>
      <c r="E679" s="278"/>
      <c r="F679" s="278"/>
      <c r="G679" s="278"/>
      <c r="H679" s="278"/>
      <c r="I679" s="278"/>
      <c r="J679" s="278"/>
      <c r="K679" s="278"/>
      <c r="L679" s="278"/>
      <c r="M679" s="278"/>
      <c r="N679" s="278"/>
      <c r="O679" s="278"/>
      <c r="P679" s="278"/>
      <c r="Q679" s="278"/>
      <c r="R679" s="278"/>
      <c r="S679" s="279"/>
      <c r="T679" s="278"/>
      <c r="U679" s="279"/>
      <c r="V679" s="278"/>
      <c r="W679" s="278"/>
    </row>
    <row r="680" spans="1:23" ht="15.75" customHeight="1">
      <c r="A680" s="280"/>
      <c r="B680" s="278"/>
      <c r="C680" s="278"/>
      <c r="D680" s="278"/>
      <c r="E680" s="278"/>
      <c r="F680" s="278"/>
      <c r="G680" s="278"/>
      <c r="H680" s="278"/>
      <c r="I680" s="278"/>
      <c r="J680" s="278"/>
      <c r="K680" s="278"/>
      <c r="L680" s="278"/>
      <c r="M680" s="278"/>
      <c r="N680" s="278"/>
      <c r="O680" s="278"/>
      <c r="P680" s="278"/>
      <c r="Q680" s="278"/>
      <c r="R680" s="278"/>
      <c r="S680" s="279"/>
      <c r="T680" s="278"/>
      <c r="U680" s="279"/>
      <c r="V680" s="278"/>
      <c r="W680" s="278"/>
    </row>
    <row r="681" spans="1:23" ht="15.75" customHeight="1">
      <c r="A681" s="280"/>
      <c r="B681" s="278"/>
      <c r="C681" s="278"/>
      <c r="D681" s="278"/>
      <c r="E681" s="278"/>
      <c r="F681" s="278"/>
      <c r="G681" s="278"/>
      <c r="H681" s="278"/>
      <c r="I681" s="278"/>
      <c r="J681" s="278"/>
      <c r="K681" s="278"/>
      <c r="L681" s="278"/>
      <c r="M681" s="278"/>
      <c r="N681" s="278"/>
      <c r="O681" s="278"/>
      <c r="P681" s="278"/>
      <c r="Q681" s="278"/>
      <c r="R681" s="278"/>
      <c r="S681" s="279"/>
      <c r="T681" s="278"/>
      <c r="U681" s="279"/>
      <c r="V681" s="278"/>
      <c r="W681" s="278"/>
    </row>
    <row r="682" spans="1:23" ht="15.75" customHeight="1">
      <c r="A682" s="280"/>
      <c r="B682" s="278"/>
      <c r="C682" s="278"/>
      <c r="D682" s="278"/>
      <c r="E682" s="278"/>
      <c r="F682" s="278"/>
      <c r="G682" s="278"/>
      <c r="H682" s="278"/>
      <c r="I682" s="278"/>
      <c r="J682" s="278"/>
      <c r="K682" s="278"/>
      <c r="L682" s="278"/>
      <c r="M682" s="278"/>
      <c r="N682" s="278"/>
      <c r="O682" s="278"/>
      <c r="P682" s="278"/>
      <c r="Q682" s="278"/>
      <c r="R682" s="278"/>
      <c r="S682" s="279"/>
      <c r="T682" s="278"/>
      <c r="U682" s="279"/>
      <c r="V682" s="278"/>
      <c r="W682" s="278"/>
    </row>
    <row r="683" spans="1:23" ht="15.75" customHeight="1">
      <c r="A683" s="280"/>
      <c r="B683" s="278"/>
      <c r="C683" s="278"/>
      <c r="D683" s="278"/>
      <c r="E683" s="278"/>
      <c r="F683" s="278"/>
      <c r="G683" s="278"/>
      <c r="H683" s="278"/>
      <c r="I683" s="278"/>
      <c r="J683" s="278"/>
      <c r="K683" s="278"/>
      <c r="L683" s="278"/>
      <c r="M683" s="278"/>
      <c r="N683" s="278"/>
      <c r="O683" s="278"/>
      <c r="P683" s="278"/>
      <c r="Q683" s="278"/>
      <c r="R683" s="278"/>
      <c r="S683" s="279"/>
      <c r="T683" s="278"/>
      <c r="U683" s="279"/>
      <c r="V683" s="278"/>
      <c r="W683" s="278"/>
    </row>
    <row r="684" spans="1:23" ht="15.75" customHeight="1">
      <c r="A684" s="280"/>
      <c r="B684" s="278"/>
      <c r="C684" s="278"/>
      <c r="D684" s="278"/>
      <c r="E684" s="278"/>
      <c r="F684" s="278"/>
      <c r="G684" s="278"/>
      <c r="H684" s="278"/>
      <c r="I684" s="278"/>
      <c r="J684" s="278"/>
      <c r="K684" s="278"/>
      <c r="L684" s="278"/>
      <c r="M684" s="278"/>
      <c r="N684" s="278"/>
      <c r="O684" s="278"/>
      <c r="P684" s="278"/>
      <c r="Q684" s="278"/>
      <c r="R684" s="278"/>
      <c r="S684" s="279"/>
      <c r="T684" s="278"/>
      <c r="U684" s="279"/>
      <c r="V684" s="278"/>
      <c r="W684" s="278"/>
    </row>
    <row r="685" spans="1:23" ht="15.75" customHeight="1">
      <c r="A685" s="280"/>
      <c r="B685" s="278"/>
      <c r="C685" s="278"/>
      <c r="D685" s="278"/>
      <c r="E685" s="278"/>
      <c r="F685" s="278"/>
      <c r="G685" s="278"/>
      <c r="H685" s="278"/>
      <c r="I685" s="278"/>
      <c r="J685" s="278"/>
      <c r="K685" s="278"/>
      <c r="L685" s="278"/>
      <c r="M685" s="278"/>
      <c r="N685" s="278"/>
      <c r="O685" s="278"/>
      <c r="P685" s="278"/>
      <c r="Q685" s="278"/>
      <c r="R685" s="278"/>
      <c r="S685" s="279"/>
      <c r="T685" s="278"/>
      <c r="U685" s="279"/>
      <c r="V685" s="278"/>
      <c r="W685" s="278"/>
    </row>
    <row r="686" spans="1:23" ht="15.75" customHeight="1">
      <c r="A686" s="280"/>
      <c r="B686" s="278"/>
      <c r="C686" s="278"/>
      <c r="D686" s="278"/>
      <c r="E686" s="278"/>
      <c r="F686" s="278"/>
      <c r="G686" s="278"/>
      <c r="H686" s="278"/>
      <c r="I686" s="278"/>
      <c r="J686" s="278"/>
      <c r="K686" s="278"/>
      <c r="L686" s="278"/>
      <c r="M686" s="278"/>
      <c r="N686" s="278"/>
      <c r="O686" s="278"/>
      <c r="P686" s="278"/>
      <c r="Q686" s="278"/>
      <c r="R686" s="278"/>
      <c r="S686" s="279"/>
      <c r="T686" s="278"/>
      <c r="U686" s="279"/>
      <c r="V686" s="278"/>
      <c r="W686" s="278"/>
    </row>
    <row r="687" spans="1:23" ht="15.75" customHeight="1">
      <c r="A687" s="280"/>
      <c r="B687" s="278"/>
      <c r="C687" s="278"/>
      <c r="D687" s="278"/>
      <c r="E687" s="278"/>
      <c r="F687" s="278"/>
      <c r="G687" s="278"/>
      <c r="H687" s="278"/>
      <c r="I687" s="278"/>
      <c r="J687" s="278"/>
      <c r="K687" s="278"/>
      <c r="L687" s="278"/>
      <c r="M687" s="278"/>
      <c r="N687" s="278"/>
      <c r="O687" s="278"/>
      <c r="P687" s="278"/>
      <c r="Q687" s="278"/>
      <c r="R687" s="278"/>
      <c r="S687" s="279"/>
      <c r="T687" s="278"/>
      <c r="U687" s="279"/>
      <c r="V687" s="278"/>
      <c r="W687" s="278"/>
    </row>
    <row r="688" spans="1:23" ht="15.75" customHeight="1">
      <c r="A688" s="280"/>
      <c r="B688" s="278"/>
      <c r="C688" s="278"/>
      <c r="D688" s="278"/>
      <c r="E688" s="278"/>
      <c r="F688" s="278"/>
      <c r="G688" s="278"/>
      <c r="H688" s="278"/>
      <c r="I688" s="278"/>
      <c r="J688" s="278"/>
      <c r="K688" s="278"/>
      <c r="L688" s="278"/>
      <c r="M688" s="278"/>
      <c r="N688" s="278"/>
      <c r="O688" s="278"/>
      <c r="P688" s="278"/>
      <c r="Q688" s="278"/>
      <c r="R688" s="278"/>
      <c r="S688" s="279"/>
      <c r="T688" s="278"/>
      <c r="U688" s="279"/>
      <c r="V688" s="278"/>
      <c r="W688" s="278"/>
    </row>
    <row r="689" spans="1:23" ht="15.75" customHeight="1">
      <c r="A689" s="280"/>
      <c r="B689" s="278"/>
      <c r="C689" s="278"/>
      <c r="D689" s="278"/>
      <c r="E689" s="278"/>
      <c r="F689" s="278"/>
      <c r="G689" s="278"/>
      <c r="H689" s="278"/>
      <c r="I689" s="278"/>
      <c r="J689" s="278"/>
      <c r="K689" s="278"/>
      <c r="L689" s="278"/>
      <c r="M689" s="278"/>
      <c r="N689" s="278"/>
      <c r="O689" s="278"/>
      <c r="P689" s="278"/>
      <c r="Q689" s="278"/>
      <c r="R689" s="278"/>
      <c r="S689" s="279"/>
      <c r="T689" s="278"/>
      <c r="U689" s="279"/>
      <c r="V689" s="278"/>
      <c r="W689" s="278"/>
    </row>
    <row r="690" spans="1:23" ht="15.75" customHeight="1">
      <c r="A690" s="280"/>
      <c r="B690" s="278"/>
      <c r="C690" s="278"/>
      <c r="D690" s="278"/>
      <c r="E690" s="278"/>
      <c r="F690" s="278"/>
      <c r="G690" s="278"/>
      <c r="H690" s="278"/>
      <c r="I690" s="278"/>
      <c r="J690" s="278"/>
      <c r="K690" s="278"/>
      <c r="L690" s="278"/>
      <c r="M690" s="278"/>
      <c r="N690" s="278"/>
      <c r="O690" s="278"/>
      <c r="P690" s="278"/>
      <c r="Q690" s="278"/>
      <c r="R690" s="278"/>
      <c r="S690" s="279"/>
      <c r="T690" s="278"/>
      <c r="U690" s="279"/>
      <c r="V690" s="278"/>
      <c r="W690" s="278"/>
    </row>
    <row r="691" spans="1:23" ht="15.75" customHeight="1">
      <c r="A691" s="280"/>
      <c r="B691" s="278"/>
      <c r="C691" s="278"/>
      <c r="D691" s="278"/>
      <c r="E691" s="278"/>
      <c r="F691" s="278"/>
      <c r="G691" s="278"/>
      <c r="H691" s="278"/>
      <c r="I691" s="278"/>
      <c r="J691" s="278"/>
      <c r="K691" s="278"/>
      <c r="L691" s="278"/>
      <c r="M691" s="278"/>
      <c r="N691" s="278"/>
      <c r="O691" s="278"/>
      <c r="P691" s="278"/>
      <c r="Q691" s="278"/>
      <c r="R691" s="278"/>
      <c r="S691" s="279"/>
      <c r="T691" s="278"/>
      <c r="U691" s="279"/>
      <c r="V691" s="278"/>
      <c r="W691" s="278"/>
    </row>
    <row r="692" spans="1:23" ht="15.75" customHeight="1">
      <c r="A692" s="280"/>
      <c r="B692" s="278"/>
      <c r="C692" s="278"/>
      <c r="D692" s="278"/>
      <c r="E692" s="278"/>
      <c r="F692" s="278"/>
      <c r="G692" s="278"/>
      <c r="H692" s="278"/>
      <c r="I692" s="278"/>
      <c r="J692" s="278"/>
      <c r="K692" s="278"/>
      <c r="L692" s="278"/>
      <c r="M692" s="278"/>
      <c r="N692" s="278"/>
      <c r="O692" s="278"/>
      <c r="P692" s="278"/>
      <c r="Q692" s="278"/>
      <c r="R692" s="278"/>
      <c r="S692" s="279"/>
      <c r="T692" s="278"/>
      <c r="U692" s="279"/>
      <c r="V692" s="278"/>
      <c r="W692" s="278"/>
    </row>
    <row r="693" spans="1:23" ht="15.75" customHeight="1">
      <c r="A693" s="280"/>
      <c r="B693" s="278"/>
      <c r="C693" s="278"/>
      <c r="D693" s="278"/>
      <c r="E693" s="278"/>
      <c r="F693" s="278"/>
      <c r="G693" s="278"/>
      <c r="H693" s="278"/>
      <c r="I693" s="278"/>
      <c r="J693" s="278"/>
      <c r="K693" s="278"/>
      <c r="L693" s="278"/>
      <c r="M693" s="278"/>
      <c r="N693" s="278"/>
      <c r="O693" s="278"/>
      <c r="P693" s="278"/>
      <c r="Q693" s="278"/>
      <c r="R693" s="278"/>
      <c r="S693" s="279"/>
      <c r="T693" s="278"/>
      <c r="U693" s="279"/>
      <c r="V693" s="278"/>
      <c r="W693" s="278"/>
    </row>
    <row r="694" spans="1:23" ht="15.75" customHeight="1">
      <c r="A694" s="280"/>
      <c r="B694" s="278"/>
      <c r="C694" s="278"/>
      <c r="D694" s="278"/>
      <c r="E694" s="278"/>
      <c r="F694" s="278"/>
      <c r="G694" s="278"/>
      <c r="H694" s="278"/>
      <c r="I694" s="278"/>
      <c r="J694" s="278"/>
      <c r="K694" s="278"/>
      <c r="L694" s="278"/>
      <c r="M694" s="278"/>
      <c r="N694" s="278"/>
      <c r="O694" s="278"/>
      <c r="P694" s="278"/>
      <c r="Q694" s="278"/>
      <c r="R694" s="278"/>
      <c r="S694" s="279"/>
      <c r="T694" s="278"/>
      <c r="U694" s="279"/>
      <c r="V694" s="278"/>
      <c r="W694" s="278"/>
    </row>
    <row r="695" spans="1:23" ht="15.75" customHeight="1">
      <c r="A695" s="280"/>
      <c r="B695" s="278"/>
      <c r="C695" s="278"/>
      <c r="D695" s="278"/>
      <c r="E695" s="278"/>
      <c r="F695" s="278"/>
      <c r="G695" s="278"/>
      <c r="H695" s="278"/>
      <c r="I695" s="278"/>
      <c r="J695" s="278"/>
      <c r="K695" s="278"/>
      <c r="L695" s="278"/>
      <c r="M695" s="278"/>
      <c r="N695" s="278"/>
      <c r="O695" s="278"/>
      <c r="P695" s="278"/>
      <c r="Q695" s="278"/>
      <c r="R695" s="278"/>
      <c r="S695" s="279"/>
      <c r="T695" s="278"/>
      <c r="U695" s="279"/>
      <c r="V695" s="278"/>
      <c r="W695" s="278"/>
    </row>
    <row r="696" spans="1:23" ht="15.75" customHeight="1">
      <c r="A696" s="280"/>
      <c r="B696" s="278"/>
      <c r="C696" s="278"/>
      <c r="D696" s="278"/>
      <c r="E696" s="278"/>
      <c r="F696" s="278"/>
      <c r="G696" s="278"/>
      <c r="H696" s="278"/>
      <c r="I696" s="278"/>
      <c r="J696" s="278"/>
      <c r="K696" s="278"/>
      <c r="L696" s="278"/>
      <c r="M696" s="278"/>
      <c r="N696" s="278"/>
      <c r="O696" s="278"/>
      <c r="P696" s="278"/>
      <c r="Q696" s="278"/>
      <c r="R696" s="278"/>
      <c r="S696" s="279"/>
      <c r="T696" s="278"/>
      <c r="U696" s="279"/>
      <c r="V696" s="278"/>
      <c r="W696" s="278"/>
    </row>
    <row r="697" spans="1:23" ht="15.75" customHeight="1">
      <c r="A697" s="280"/>
      <c r="B697" s="278"/>
      <c r="C697" s="278"/>
      <c r="D697" s="278"/>
      <c r="E697" s="278"/>
      <c r="F697" s="278"/>
      <c r="G697" s="278"/>
      <c r="H697" s="278"/>
      <c r="I697" s="278"/>
      <c r="J697" s="278"/>
      <c r="K697" s="278"/>
      <c r="L697" s="278"/>
      <c r="M697" s="278"/>
      <c r="N697" s="278"/>
      <c r="O697" s="278"/>
      <c r="P697" s="278"/>
      <c r="Q697" s="278"/>
      <c r="R697" s="278"/>
      <c r="S697" s="279"/>
      <c r="T697" s="278"/>
      <c r="U697" s="279"/>
      <c r="V697" s="278"/>
      <c r="W697" s="278"/>
    </row>
    <row r="698" spans="1:23" ht="15.75" customHeight="1">
      <c r="A698" s="280"/>
      <c r="B698" s="278"/>
      <c r="C698" s="278"/>
      <c r="D698" s="278"/>
      <c r="E698" s="278"/>
      <c r="F698" s="278"/>
      <c r="G698" s="278"/>
      <c r="H698" s="278"/>
      <c r="I698" s="278"/>
      <c r="J698" s="278"/>
      <c r="K698" s="278"/>
      <c r="L698" s="278"/>
      <c r="M698" s="278"/>
      <c r="N698" s="278"/>
      <c r="O698" s="278"/>
      <c r="P698" s="278"/>
      <c r="Q698" s="278"/>
      <c r="R698" s="278"/>
      <c r="S698" s="279"/>
      <c r="T698" s="278"/>
      <c r="U698" s="279"/>
      <c r="V698" s="278"/>
      <c r="W698" s="278"/>
    </row>
    <row r="699" spans="1:23" ht="15.75" customHeight="1">
      <c r="A699" s="280"/>
      <c r="B699" s="278"/>
      <c r="C699" s="278"/>
      <c r="D699" s="278"/>
      <c r="E699" s="278"/>
      <c r="F699" s="278"/>
      <c r="G699" s="278"/>
      <c r="H699" s="278"/>
      <c r="I699" s="278"/>
      <c r="J699" s="278"/>
      <c r="K699" s="278"/>
      <c r="L699" s="278"/>
      <c r="M699" s="278"/>
      <c r="N699" s="278"/>
      <c r="O699" s="278"/>
      <c r="P699" s="278"/>
      <c r="Q699" s="278"/>
      <c r="R699" s="278"/>
      <c r="S699" s="279"/>
      <c r="T699" s="278"/>
      <c r="U699" s="279"/>
      <c r="V699" s="278"/>
      <c r="W699" s="278"/>
    </row>
    <row r="700" spans="1:23" ht="15.75" customHeight="1">
      <c r="A700" s="280"/>
      <c r="B700" s="278"/>
      <c r="C700" s="278"/>
      <c r="D700" s="278"/>
      <c r="E700" s="278"/>
      <c r="F700" s="278"/>
      <c r="G700" s="278"/>
      <c r="H700" s="278"/>
      <c r="I700" s="278"/>
      <c r="J700" s="278"/>
      <c r="K700" s="278"/>
      <c r="L700" s="278"/>
      <c r="M700" s="278"/>
      <c r="N700" s="278"/>
      <c r="O700" s="278"/>
      <c r="P700" s="278"/>
      <c r="Q700" s="278"/>
      <c r="R700" s="278"/>
      <c r="S700" s="279"/>
      <c r="T700" s="278"/>
      <c r="U700" s="279"/>
      <c r="V700" s="278"/>
      <c r="W700" s="278"/>
    </row>
    <row r="701" spans="1:23" ht="15.75" customHeight="1">
      <c r="A701" s="280"/>
      <c r="B701" s="278"/>
      <c r="C701" s="278"/>
      <c r="D701" s="278"/>
      <c r="E701" s="278"/>
      <c r="F701" s="278"/>
      <c r="G701" s="278"/>
      <c r="H701" s="278"/>
      <c r="I701" s="278"/>
      <c r="J701" s="278"/>
      <c r="K701" s="278"/>
      <c r="L701" s="278"/>
      <c r="M701" s="278"/>
      <c r="N701" s="278"/>
      <c r="O701" s="278"/>
      <c r="P701" s="278"/>
      <c r="Q701" s="278"/>
      <c r="R701" s="278"/>
      <c r="S701" s="279"/>
      <c r="T701" s="278"/>
      <c r="U701" s="279"/>
      <c r="V701" s="278"/>
      <c r="W701" s="278"/>
    </row>
    <row r="702" spans="1:23" ht="15.75" customHeight="1">
      <c r="A702" s="280"/>
      <c r="B702" s="278"/>
      <c r="C702" s="278"/>
      <c r="D702" s="278"/>
      <c r="E702" s="278"/>
      <c r="F702" s="278"/>
      <c r="G702" s="278"/>
      <c r="H702" s="278"/>
      <c r="I702" s="278"/>
      <c r="J702" s="278"/>
      <c r="K702" s="278"/>
      <c r="L702" s="278"/>
      <c r="M702" s="278"/>
      <c r="N702" s="278"/>
      <c r="O702" s="278"/>
      <c r="P702" s="278"/>
      <c r="Q702" s="278"/>
      <c r="R702" s="278"/>
      <c r="S702" s="279"/>
      <c r="T702" s="278"/>
      <c r="U702" s="279"/>
      <c r="V702" s="278"/>
      <c r="W702" s="278"/>
    </row>
    <row r="703" spans="1:23" ht="15.75" customHeight="1">
      <c r="A703" s="280"/>
      <c r="B703" s="278"/>
      <c r="C703" s="278"/>
      <c r="D703" s="278"/>
      <c r="E703" s="278"/>
      <c r="F703" s="278"/>
      <c r="G703" s="278"/>
      <c r="H703" s="278"/>
      <c r="I703" s="278"/>
      <c r="J703" s="278"/>
      <c r="K703" s="278"/>
      <c r="L703" s="278"/>
      <c r="M703" s="278"/>
      <c r="N703" s="278"/>
      <c r="O703" s="278"/>
      <c r="P703" s="278"/>
      <c r="Q703" s="278"/>
      <c r="R703" s="278"/>
      <c r="S703" s="279"/>
      <c r="T703" s="278"/>
      <c r="U703" s="279"/>
      <c r="V703" s="278"/>
      <c r="W703" s="278"/>
    </row>
    <row r="704" spans="1:23" ht="15.75" customHeight="1">
      <c r="A704" s="280"/>
      <c r="B704" s="278"/>
      <c r="C704" s="278"/>
      <c r="D704" s="278"/>
      <c r="E704" s="278"/>
      <c r="F704" s="278"/>
      <c r="G704" s="278"/>
      <c r="H704" s="278"/>
      <c r="I704" s="278"/>
      <c r="J704" s="278"/>
      <c r="K704" s="278"/>
      <c r="L704" s="278"/>
      <c r="M704" s="278"/>
      <c r="N704" s="278"/>
      <c r="O704" s="278"/>
      <c r="P704" s="278"/>
      <c r="Q704" s="278"/>
      <c r="R704" s="278"/>
      <c r="S704" s="279"/>
      <c r="T704" s="278"/>
      <c r="U704" s="279"/>
      <c r="V704" s="278"/>
      <c r="W704" s="278"/>
    </row>
    <row r="705" spans="1:23" ht="15.75" customHeight="1">
      <c r="A705" s="280"/>
      <c r="B705" s="278"/>
      <c r="C705" s="278"/>
      <c r="D705" s="278"/>
      <c r="E705" s="278"/>
      <c r="F705" s="278"/>
      <c r="G705" s="278"/>
      <c r="H705" s="278"/>
      <c r="I705" s="278"/>
      <c r="J705" s="278"/>
      <c r="K705" s="278"/>
      <c r="L705" s="278"/>
      <c r="M705" s="278"/>
      <c r="N705" s="278"/>
      <c r="O705" s="278"/>
      <c r="P705" s="278"/>
      <c r="Q705" s="278"/>
      <c r="R705" s="278"/>
      <c r="S705" s="279"/>
      <c r="T705" s="278"/>
      <c r="U705" s="279"/>
      <c r="V705" s="278"/>
      <c r="W705" s="278"/>
    </row>
    <row r="706" spans="1:23" ht="15.75" customHeight="1">
      <c r="A706" s="280"/>
      <c r="B706" s="278"/>
      <c r="C706" s="278"/>
      <c r="D706" s="278"/>
      <c r="E706" s="278"/>
      <c r="F706" s="278"/>
      <c r="G706" s="278"/>
      <c r="H706" s="278"/>
      <c r="I706" s="278"/>
      <c r="J706" s="278"/>
      <c r="K706" s="278"/>
      <c r="L706" s="278"/>
      <c r="M706" s="278"/>
      <c r="N706" s="278"/>
      <c r="O706" s="278"/>
      <c r="P706" s="278"/>
      <c r="Q706" s="278"/>
      <c r="R706" s="278"/>
      <c r="S706" s="279"/>
      <c r="T706" s="278"/>
      <c r="U706" s="279"/>
      <c r="V706" s="278"/>
      <c r="W706" s="278"/>
    </row>
    <row r="707" spans="1:23" ht="15.75" customHeight="1">
      <c r="A707" s="280"/>
      <c r="B707" s="278"/>
      <c r="C707" s="278"/>
      <c r="D707" s="278"/>
      <c r="E707" s="278"/>
      <c r="F707" s="278"/>
      <c r="G707" s="278"/>
      <c r="H707" s="278"/>
      <c r="I707" s="278"/>
      <c r="J707" s="278"/>
      <c r="K707" s="278"/>
      <c r="L707" s="278"/>
      <c r="M707" s="278"/>
      <c r="N707" s="278"/>
      <c r="O707" s="278"/>
      <c r="P707" s="278"/>
      <c r="Q707" s="278"/>
      <c r="R707" s="278"/>
      <c r="S707" s="279"/>
      <c r="T707" s="278"/>
      <c r="U707" s="279"/>
      <c r="V707" s="278"/>
      <c r="W707" s="278"/>
    </row>
    <row r="708" spans="1:23" ht="15.75" customHeight="1">
      <c r="A708" s="280"/>
      <c r="B708" s="278"/>
      <c r="C708" s="278"/>
      <c r="D708" s="278"/>
      <c r="E708" s="278"/>
      <c r="F708" s="278"/>
      <c r="G708" s="278"/>
      <c r="H708" s="278"/>
      <c r="I708" s="278"/>
      <c r="J708" s="278"/>
      <c r="K708" s="278"/>
      <c r="L708" s="278"/>
      <c r="M708" s="278"/>
      <c r="N708" s="278"/>
      <c r="O708" s="278"/>
      <c r="P708" s="278"/>
      <c r="Q708" s="278"/>
      <c r="R708" s="278"/>
      <c r="S708" s="279"/>
      <c r="T708" s="278"/>
      <c r="U708" s="279"/>
      <c r="V708" s="278"/>
      <c r="W708" s="278"/>
    </row>
    <row r="709" spans="1:23" ht="15.75" customHeight="1">
      <c r="A709" s="280"/>
      <c r="B709" s="278"/>
      <c r="C709" s="278"/>
      <c r="D709" s="278"/>
      <c r="E709" s="278"/>
      <c r="F709" s="278"/>
      <c r="G709" s="278"/>
      <c r="H709" s="278"/>
      <c r="I709" s="278"/>
      <c r="J709" s="278"/>
      <c r="K709" s="278"/>
      <c r="L709" s="278"/>
      <c r="M709" s="278"/>
      <c r="N709" s="278"/>
      <c r="O709" s="278"/>
      <c r="P709" s="278"/>
      <c r="Q709" s="278"/>
      <c r="R709" s="278"/>
      <c r="S709" s="279"/>
      <c r="T709" s="278"/>
      <c r="U709" s="279"/>
      <c r="V709" s="278"/>
      <c r="W709" s="278"/>
    </row>
    <row r="710" spans="1:23" ht="15.75" customHeight="1">
      <c r="A710" s="280"/>
      <c r="B710" s="278"/>
      <c r="C710" s="278"/>
      <c r="D710" s="278"/>
      <c r="E710" s="278"/>
      <c r="F710" s="278"/>
      <c r="G710" s="278"/>
      <c r="H710" s="278"/>
      <c r="I710" s="278"/>
      <c r="J710" s="278"/>
      <c r="K710" s="278"/>
      <c r="L710" s="278"/>
      <c r="M710" s="278"/>
      <c r="N710" s="278"/>
      <c r="O710" s="278"/>
      <c r="P710" s="278"/>
      <c r="Q710" s="278"/>
      <c r="R710" s="278"/>
      <c r="S710" s="279"/>
      <c r="T710" s="278"/>
      <c r="U710" s="279"/>
      <c r="V710" s="278"/>
      <c r="W710" s="278"/>
    </row>
    <row r="711" spans="1:23" ht="15.75" customHeight="1">
      <c r="A711" s="280"/>
      <c r="B711" s="278"/>
      <c r="C711" s="278"/>
      <c r="D711" s="278"/>
      <c r="E711" s="278"/>
      <c r="F711" s="278"/>
      <c r="G711" s="278"/>
      <c r="H711" s="278"/>
      <c r="I711" s="278"/>
      <c r="J711" s="278"/>
      <c r="K711" s="278"/>
      <c r="L711" s="278"/>
      <c r="M711" s="278"/>
      <c r="N711" s="278"/>
      <c r="O711" s="278"/>
      <c r="P711" s="278"/>
      <c r="Q711" s="278"/>
      <c r="R711" s="278"/>
      <c r="S711" s="279"/>
      <c r="T711" s="278"/>
      <c r="U711" s="279"/>
      <c r="V711" s="278"/>
      <c r="W711" s="278"/>
    </row>
    <row r="712" spans="1:23" ht="15.75" customHeight="1">
      <c r="A712" s="280"/>
      <c r="B712" s="278"/>
      <c r="C712" s="278"/>
      <c r="D712" s="278"/>
      <c r="E712" s="278"/>
      <c r="F712" s="278"/>
      <c r="G712" s="278"/>
      <c r="H712" s="278"/>
      <c r="I712" s="278"/>
      <c r="J712" s="278"/>
      <c r="K712" s="278"/>
      <c r="L712" s="278"/>
      <c r="M712" s="278"/>
      <c r="N712" s="278"/>
      <c r="O712" s="278"/>
      <c r="P712" s="278"/>
      <c r="Q712" s="278"/>
      <c r="R712" s="278"/>
      <c r="S712" s="279"/>
      <c r="T712" s="278"/>
      <c r="U712" s="279"/>
      <c r="V712" s="278"/>
      <c r="W712" s="278"/>
    </row>
    <row r="713" spans="1:23" ht="15.75" customHeight="1">
      <c r="A713" s="280"/>
      <c r="B713" s="278"/>
      <c r="C713" s="278"/>
      <c r="D713" s="278"/>
      <c r="E713" s="278"/>
      <c r="F713" s="278"/>
      <c r="G713" s="278"/>
      <c r="H713" s="278"/>
      <c r="I713" s="278"/>
      <c r="J713" s="278"/>
      <c r="K713" s="278"/>
      <c r="L713" s="278"/>
      <c r="M713" s="278"/>
      <c r="N713" s="278"/>
      <c r="O713" s="278"/>
      <c r="P713" s="278"/>
      <c r="Q713" s="278"/>
      <c r="R713" s="278"/>
      <c r="S713" s="279"/>
      <c r="T713" s="278"/>
      <c r="U713" s="279"/>
      <c r="V713" s="278"/>
      <c r="W713" s="278"/>
    </row>
    <row r="714" spans="1:23" ht="15.75" customHeight="1">
      <c r="A714" s="280"/>
      <c r="B714" s="278"/>
      <c r="C714" s="278"/>
      <c r="D714" s="278"/>
      <c r="E714" s="278"/>
      <c r="F714" s="278"/>
      <c r="G714" s="278"/>
      <c r="H714" s="278"/>
      <c r="I714" s="278"/>
      <c r="J714" s="278"/>
      <c r="K714" s="278"/>
      <c r="L714" s="278"/>
      <c r="M714" s="278"/>
      <c r="N714" s="278"/>
      <c r="O714" s="278"/>
      <c r="P714" s="278"/>
      <c r="Q714" s="278"/>
      <c r="R714" s="278"/>
      <c r="S714" s="279"/>
      <c r="T714" s="278"/>
      <c r="U714" s="279"/>
      <c r="V714" s="278"/>
      <c r="W714" s="278"/>
    </row>
    <row r="715" spans="1:23" ht="15.75" customHeight="1">
      <c r="A715" s="280"/>
      <c r="B715" s="278"/>
      <c r="C715" s="278"/>
      <c r="D715" s="278"/>
      <c r="E715" s="278"/>
      <c r="F715" s="278"/>
      <c r="G715" s="278"/>
      <c r="H715" s="278"/>
      <c r="I715" s="278"/>
      <c r="J715" s="278"/>
      <c r="K715" s="278"/>
      <c r="L715" s="278"/>
      <c r="M715" s="278"/>
      <c r="N715" s="278"/>
      <c r="O715" s="278"/>
      <c r="P715" s="278"/>
      <c r="Q715" s="278"/>
      <c r="R715" s="278"/>
      <c r="S715" s="279"/>
      <c r="T715" s="278"/>
      <c r="U715" s="279"/>
      <c r="V715" s="278"/>
      <c r="W715" s="278"/>
    </row>
    <row r="716" spans="1:23" ht="15.75" customHeight="1">
      <c r="A716" s="280"/>
      <c r="B716" s="278"/>
      <c r="C716" s="278"/>
      <c r="D716" s="278"/>
      <c r="E716" s="278"/>
      <c r="F716" s="278"/>
      <c r="G716" s="278"/>
      <c r="H716" s="278"/>
      <c r="I716" s="278"/>
      <c r="J716" s="278"/>
      <c r="K716" s="278"/>
      <c r="L716" s="278"/>
      <c r="M716" s="278"/>
      <c r="N716" s="278"/>
      <c r="O716" s="278"/>
      <c r="P716" s="278"/>
      <c r="Q716" s="278"/>
      <c r="R716" s="278"/>
      <c r="S716" s="279"/>
      <c r="T716" s="278"/>
      <c r="U716" s="279"/>
      <c r="V716" s="278"/>
      <c r="W716" s="278"/>
    </row>
    <row r="717" spans="1:23" ht="15.75" customHeight="1">
      <c r="A717" s="280"/>
      <c r="B717" s="278"/>
      <c r="C717" s="278"/>
      <c r="D717" s="278"/>
      <c r="E717" s="278"/>
      <c r="F717" s="278"/>
      <c r="G717" s="278"/>
      <c r="H717" s="278"/>
      <c r="I717" s="278"/>
      <c r="J717" s="278"/>
      <c r="K717" s="278"/>
      <c r="L717" s="278"/>
      <c r="M717" s="278"/>
      <c r="N717" s="278"/>
      <c r="O717" s="278"/>
      <c r="P717" s="278"/>
      <c r="Q717" s="278"/>
      <c r="R717" s="278"/>
      <c r="S717" s="279"/>
      <c r="T717" s="278"/>
      <c r="U717" s="279"/>
      <c r="V717" s="278"/>
      <c r="W717" s="278"/>
    </row>
    <row r="718" spans="1:23" ht="15.75" customHeight="1">
      <c r="A718" s="280"/>
      <c r="B718" s="278"/>
      <c r="C718" s="278"/>
      <c r="D718" s="278"/>
      <c r="E718" s="278"/>
      <c r="F718" s="278"/>
      <c r="G718" s="278"/>
      <c r="H718" s="278"/>
      <c r="I718" s="278"/>
      <c r="J718" s="278"/>
      <c r="K718" s="278"/>
      <c r="L718" s="278"/>
      <c r="M718" s="278"/>
      <c r="N718" s="278"/>
      <c r="O718" s="278"/>
      <c r="P718" s="278"/>
      <c r="Q718" s="278"/>
      <c r="R718" s="278"/>
      <c r="S718" s="279"/>
      <c r="T718" s="278"/>
      <c r="U718" s="279"/>
      <c r="V718" s="278"/>
      <c r="W718" s="278"/>
    </row>
    <row r="719" spans="1:23" ht="15.75" customHeight="1">
      <c r="A719" s="280"/>
      <c r="B719" s="278"/>
      <c r="C719" s="278"/>
      <c r="D719" s="278"/>
      <c r="E719" s="278"/>
      <c r="F719" s="278"/>
      <c r="G719" s="278"/>
      <c r="H719" s="278"/>
      <c r="I719" s="278"/>
      <c r="J719" s="278"/>
      <c r="K719" s="278"/>
      <c r="L719" s="278"/>
      <c r="M719" s="278"/>
      <c r="N719" s="278"/>
      <c r="O719" s="278"/>
      <c r="P719" s="278"/>
      <c r="Q719" s="278"/>
      <c r="R719" s="278"/>
      <c r="S719" s="279"/>
      <c r="T719" s="278"/>
      <c r="U719" s="279"/>
      <c r="V719" s="278"/>
      <c r="W719" s="278"/>
    </row>
    <row r="720" spans="1:23" ht="15.75" customHeight="1">
      <c r="A720" s="280"/>
      <c r="B720" s="278"/>
      <c r="C720" s="278"/>
      <c r="D720" s="278"/>
      <c r="E720" s="278"/>
      <c r="F720" s="278"/>
      <c r="G720" s="278"/>
      <c r="H720" s="278"/>
      <c r="I720" s="278"/>
      <c r="J720" s="278"/>
      <c r="K720" s="278"/>
      <c r="L720" s="278"/>
      <c r="M720" s="278"/>
      <c r="N720" s="278"/>
      <c r="O720" s="278"/>
      <c r="P720" s="278"/>
      <c r="Q720" s="278"/>
      <c r="R720" s="278"/>
      <c r="S720" s="279"/>
      <c r="T720" s="278"/>
      <c r="U720" s="279"/>
      <c r="V720" s="278"/>
      <c r="W720" s="278"/>
    </row>
    <row r="721" spans="1:23" ht="15.75" customHeight="1">
      <c r="A721" s="280"/>
      <c r="B721" s="278"/>
      <c r="C721" s="278"/>
      <c r="D721" s="278"/>
      <c r="E721" s="278"/>
      <c r="F721" s="278"/>
      <c r="G721" s="278"/>
      <c r="H721" s="278"/>
      <c r="I721" s="278"/>
      <c r="J721" s="278"/>
      <c r="K721" s="278"/>
      <c r="L721" s="278"/>
      <c r="M721" s="278"/>
      <c r="N721" s="278"/>
      <c r="O721" s="278"/>
      <c r="P721" s="278"/>
      <c r="Q721" s="278"/>
      <c r="R721" s="278"/>
      <c r="S721" s="279"/>
      <c r="T721" s="278"/>
      <c r="U721" s="279"/>
      <c r="V721" s="278"/>
      <c r="W721" s="278"/>
    </row>
    <row r="722" spans="1:23" ht="15.75" customHeight="1">
      <c r="A722" s="280"/>
      <c r="B722" s="278"/>
      <c r="C722" s="278"/>
      <c r="D722" s="278"/>
      <c r="E722" s="278"/>
      <c r="F722" s="278"/>
      <c r="G722" s="278"/>
      <c r="H722" s="278"/>
      <c r="I722" s="278"/>
      <c r="J722" s="278"/>
      <c r="K722" s="278"/>
      <c r="L722" s="278"/>
      <c r="M722" s="278"/>
      <c r="N722" s="278"/>
      <c r="O722" s="278"/>
      <c r="P722" s="278"/>
      <c r="Q722" s="278"/>
      <c r="R722" s="278"/>
      <c r="S722" s="279"/>
      <c r="T722" s="278"/>
      <c r="U722" s="279"/>
      <c r="V722" s="278"/>
      <c r="W722" s="278"/>
    </row>
    <row r="723" spans="1:23" ht="15.75" customHeight="1">
      <c r="A723" s="280"/>
      <c r="B723" s="278"/>
      <c r="C723" s="278"/>
      <c r="D723" s="278"/>
      <c r="E723" s="278"/>
      <c r="F723" s="278"/>
      <c r="G723" s="278"/>
      <c r="H723" s="278"/>
      <c r="I723" s="278"/>
      <c r="J723" s="278"/>
      <c r="K723" s="278"/>
      <c r="L723" s="278"/>
      <c r="M723" s="278"/>
      <c r="N723" s="278"/>
      <c r="O723" s="278"/>
      <c r="P723" s="278"/>
      <c r="Q723" s="278"/>
      <c r="R723" s="278"/>
      <c r="S723" s="279"/>
      <c r="T723" s="278"/>
      <c r="U723" s="279"/>
      <c r="V723" s="278"/>
      <c r="W723" s="278"/>
    </row>
    <row r="724" spans="1:23" ht="15.75" customHeight="1">
      <c r="A724" s="280"/>
      <c r="B724" s="278"/>
      <c r="C724" s="278"/>
      <c r="D724" s="278"/>
      <c r="E724" s="278"/>
      <c r="F724" s="278"/>
      <c r="G724" s="278"/>
      <c r="H724" s="278"/>
      <c r="I724" s="278"/>
      <c r="J724" s="278"/>
      <c r="K724" s="278"/>
      <c r="L724" s="278"/>
      <c r="M724" s="278"/>
      <c r="N724" s="278"/>
      <c r="O724" s="278"/>
      <c r="P724" s="278"/>
      <c r="Q724" s="278"/>
      <c r="R724" s="278"/>
      <c r="S724" s="279"/>
      <c r="T724" s="278"/>
      <c r="U724" s="279"/>
      <c r="V724" s="278"/>
      <c r="W724" s="278"/>
    </row>
    <row r="725" spans="1:23" ht="15.75" customHeight="1">
      <c r="A725" s="280"/>
      <c r="B725" s="278"/>
      <c r="C725" s="278"/>
      <c r="D725" s="278"/>
      <c r="E725" s="278"/>
      <c r="F725" s="278"/>
      <c r="G725" s="278"/>
      <c r="H725" s="278"/>
      <c r="I725" s="278"/>
      <c r="J725" s="278"/>
      <c r="K725" s="278"/>
      <c r="L725" s="278"/>
      <c r="M725" s="278"/>
      <c r="N725" s="278"/>
      <c r="O725" s="278"/>
      <c r="P725" s="278"/>
      <c r="Q725" s="278"/>
      <c r="R725" s="278"/>
      <c r="S725" s="279"/>
      <c r="T725" s="278"/>
      <c r="U725" s="279"/>
      <c r="V725" s="278"/>
      <c r="W725" s="278"/>
    </row>
    <row r="726" spans="1:23" ht="15.75" customHeight="1">
      <c r="A726" s="280"/>
      <c r="B726" s="278"/>
      <c r="C726" s="278"/>
      <c r="D726" s="278"/>
      <c r="E726" s="278"/>
      <c r="F726" s="278"/>
      <c r="G726" s="278"/>
      <c r="H726" s="278"/>
      <c r="I726" s="278"/>
      <c r="J726" s="278"/>
      <c r="K726" s="278"/>
      <c r="L726" s="278"/>
      <c r="M726" s="278"/>
      <c r="N726" s="278"/>
      <c r="O726" s="278"/>
      <c r="P726" s="278"/>
      <c r="Q726" s="278"/>
      <c r="R726" s="278"/>
      <c r="S726" s="279"/>
      <c r="T726" s="278"/>
      <c r="U726" s="279"/>
      <c r="V726" s="278"/>
      <c r="W726" s="278"/>
    </row>
    <row r="727" spans="1:23" ht="15.75" customHeight="1">
      <c r="A727" s="280"/>
      <c r="B727" s="278"/>
      <c r="C727" s="278"/>
      <c r="D727" s="278"/>
      <c r="E727" s="278"/>
      <c r="F727" s="278"/>
      <c r="G727" s="278"/>
      <c r="H727" s="278"/>
      <c r="I727" s="278"/>
      <c r="J727" s="278"/>
      <c r="K727" s="278"/>
      <c r="L727" s="278"/>
      <c r="M727" s="278"/>
      <c r="N727" s="278"/>
      <c r="O727" s="278"/>
      <c r="P727" s="278"/>
      <c r="Q727" s="278"/>
      <c r="R727" s="278"/>
      <c r="S727" s="279"/>
      <c r="T727" s="278"/>
      <c r="U727" s="279"/>
      <c r="V727" s="278"/>
      <c r="W727" s="278"/>
    </row>
    <row r="728" spans="1:23" ht="15.75" customHeight="1">
      <c r="A728" s="280"/>
      <c r="B728" s="278"/>
      <c r="C728" s="278"/>
      <c r="D728" s="278"/>
      <c r="E728" s="278"/>
      <c r="F728" s="278"/>
      <c r="G728" s="278"/>
      <c r="H728" s="278"/>
      <c r="I728" s="278"/>
      <c r="J728" s="278"/>
      <c r="K728" s="278"/>
      <c r="L728" s="278"/>
      <c r="M728" s="278"/>
      <c r="N728" s="278"/>
      <c r="O728" s="278"/>
      <c r="P728" s="278"/>
      <c r="Q728" s="278"/>
      <c r="R728" s="278"/>
      <c r="S728" s="279"/>
      <c r="T728" s="278"/>
      <c r="U728" s="279"/>
      <c r="V728" s="278"/>
      <c r="W728" s="278"/>
    </row>
    <row r="729" spans="1:23" ht="15.75" customHeight="1">
      <c r="A729" s="280"/>
      <c r="B729" s="278"/>
      <c r="C729" s="278"/>
      <c r="D729" s="278"/>
      <c r="E729" s="278"/>
      <c r="F729" s="278"/>
      <c r="G729" s="278"/>
      <c r="H729" s="278"/>
      <c r="I729" s="278"/>
      <c r="J729" s="278"/>
      <c r="K729" s="278"/>
      <c r="L729" s="278"/>
      <c r="M729" s="278"/>
      <c r="N729" s="278"/>
      <c r="O729" s="278"/>
      <c r="P729" s="278"/>
      <c r="Q729" s="278"/>
      <c r="R729" s="278"/>
      <c r="S729" s="279"/>
      <c r="T729" s="278"/>
      <c r="U729" s="279"/>
      <c r="V729" s="278"/>
      <c r="W729" s="278"/>
    </row>
    <row r="730" spans="1:23" ht="15.75" customHeight="1">
      <c r="A730" s="280"/>
      <c r="B730" s="278"/>
      <c r="C730" s="278"/>
      <c r="D730" s="278"/>
      <c r="E730" s="278"/>
      <c r="F730" s="278"/>
      <c r="G730" s="278"/>
      <c r="H730" s="278"/>
      <c r="I730" s="278"/>
      <c r="J730" s="278"/>
      <c r="K730" s="278"/>
      <c r="L730" s="278"/>
      <c r="M730" s="278"/>
      <c r="N730" s="278"/>
      <c r="O730" s="278"/>
      <c r="P730" s="278"/>
      <c r="Q730" s="278"/>
      <c r="R730" s="278"/>
      <c r="S730" s="279"/>
      <c r="T730" s="278"/>
      <c r="U730" s="279"/>
      <c r="V730" s="278"/>
      <c r="W730" s="278"/>
    </row>
    <row r="731" spans="1:23" ht="15.75" customHeight="1">
      <c r="A731" s="280"/>
      <c r="B731" s="278"/>
      <c r="C731" s="278"/>
      <c r="D731" s="278"/>
      <c r="E731" s="278"/>
      <c r="F731" s="278"/>
      <c r="G731" s="278"/>
      <c r="H731" s="278"/>
      <c r="I731" s="278"/>
      <c r="J731" s="278"/>
      <c r="K731" s="278"/>
      <c r="L731" s="278"/>
      <c r="M731" s="278"/>
      <c r="N731" s="278"/>
      <c r="O731" s="278"/>
      <c r="P731" s="278"/>
      <c r="Q731" s="278"/>
      <c r="R731" s="278"/>
      <c r="S731" s="279"/>
      <c r="T731" s="278"/>
      <c r="U731" s="279"/>
      <c r="V731" s="278"/>
      <c r="W731" s="278"/>
    </row>
    <row r="732" spans="1:23" ht="15.75" customHeight="1">
      <c r="A732" s="280"/>
      <c r="B732" s="278"/>
      <c r="C732" s="278"/>
      <c r="D732" s="278"/>
      <c r="E732" s="278"/>
      <c r="F732" s="278"/>
      <c r="G732" s="278"/>
      <c r="H732" s="278"/>
      <c r="I732" s="278"/>
      <c r="J732" s="278"/>
      <c r="K732" s="278"/>
      <c r="L732" s="278"/>
      <c r="M732" s="278"/>
      <c r="N732" s="278"/>
      <c r="O732" s="278"/>
      <c r="P732" s="278"/>
      <c r="Q732" s="278"/>
      <c r="R732" s="278"/>
      <c r="S732" s="279"/>
      <c r="T732" s="278"/>
      <c r="U732" s="279"/>
      <c r="V732" s="278"/>
      <c r="W732" s="278"/>
    </row>
    <row r="733" spans="1:23" ht="15.75" customHeight="1">
      <c r="A733" s="280"/>
      <c r="B733" s="278"/>
      <c r="C733" s="278"/>
      <c r="D733" s="278"/>
      <c r="E733" s="278"/>
      <c r="F733" s="278"/>
      <c r="G733" s="278"/>
      <c r="H733" s="278"/>
      <c r="I733" s="278"/>
      <c r="J733" s="278"/>
      <c r="K733" s="278"/>
      <c r="L733" s="278"/>
      <c r="M733" s="278"/>
      <c r="N733" s="278"/>
      <c r="O733" s="278"/>
      <c r="P733" s="278"/>
      <c r="Q733" s="278"/>
      <c r="R733" s="278"/>
      <c r="S733" s="279"/>
      <c r="T733" s="278"/>
      <c r="U733" s="279"/>
      <c r="V733" s="278"/>
      <c r="W733" s="278"/>
    </row>
    <row r="734" spans="1:23" ht="15.75" customHeight="1">
      <c r="A734" s="280"/>
      <c r="B734" s="278"/>
      <c r="C734" s="278"/>
      <c r="D734" s="278"/>
      <c r="E734" s="278"/>
      <c r="F734" s="278"/>
      <c r="G734" s="278"/>
      <c r="H734" s="278"/>
      <c r="I734" s="278"/>
      <c r="J734" s="278"/>
      <c r="K734" s="278"/>
      <c r="L734" s="278"/>
      <c r="M734" s="278"/>
      <c r="N734" s="278"/>
      <c r="O734" s="278"/>
      <c r="P734" s="278"/>
      <c r="Q734" s="278"/>
      <c r="R734" s="278"/>
      <c r="S734" s="279"/>
      <c r="T734" s="278"/>
      <c r="U734" s="279"/>
      <c r="V734" s="278"/>
      <c r="W734" s="278"/>
    </row>
    <row r="735" spans="1:23" ht="15.75" customHeight="1">
      <c r="A735" s="280"/>
      <c r="B735" s="278"/>
      <c r="C735" s="278"/>
      <c r="D735" s="278"/>
      <c r="E735" s="278"/>
      <c r="F735" s="278"/>
      <c r="G735" s="278"/>
      <c r="H735" s="278"/>
      <c r="I735" s="278"/>
      <c r="J735" s="278"/>
      <c r="K735" s="278"/>
      <c r="L735" s="278"/>
      <c r="M735" s="278"/>
      <c r="N735" s="278"/>
      <c r="O735" s="278"/>
      <c r="P735" s="278"/>
      <c r="Q735" s="278"/>
      <c r="R735" s="278"/>
      <c r="S735" s="279"/>
      <c r="T735" s="278"/>
      <c r="U735" s="279"/>
      <c r="V735" s="278"/>
      <c r="W735" s="278"/>
    </row>
    <row r="736" spans="1:23" ht="15.75" customHeight="1">
      <c r="A736" s="280"/>
      <c r="B736" s="278"/>
      <c r="C736" s="278"/>
      <c r="D736" s="278"/>
      <c r="E736" s="278"/>
      <c r="F736" s="278"/>
      <c r="G736" s="278"/>
      <c r="H736" s="278"/>
      <c r="I736" s="278"/>
      <c r="J736" s="278"/>
      <c r="K736" s="278"/>
      <c r="L736" s="278"/>
      <c r="M736" s="278"/>
      <c r="N736" s="278"/>
      <c r="O736" s="278"/>
      <c r="P736" s="278"/>
      <c r="Q736" s="278"/>
      <c r="R736" s="278"/>
      <c r="S736" s="279"/>
      <c r="T736" s="278"/>
      <c r="U736" s="279"/>
      <c r="V736" s="278"/>
      <c r="W736" s="278"/>
    </row>
    <row r="737" spans="1:23" ht="15.75" customHeight="1">
      <c r="A737" s="280"/>
      <c r="B737" s="278"/>
      <c r="C737" s="278"/>
      <c r="D737" s="278"/>
      <c r="E737" s="278"/>
      <c r="F737" s="278"/>
      <c r="G737" s="278"/>
      <c r="H737" s="278"/>
      <c r="I737" s="278"/>
      <c r="J737" s="278"/>
      <c r="K737" s="278"/>
      <c r="L737" s="278"/>
      <c r="M737" s="278"/>
      <c r="N737" s="278"/>
      <c r="O737" s="278"/>
      <c r="P737" s="278"/>
      <c r="Q737" s="278"/>
      <c r="R737" s="278"/>
      <c r="S737" s="279"/>
      <c r="T737" s="278"/>
      <c r="U737" s="279"/>
      <c r="V737" s="278"/>
      <c r="W737" s="278"/>
    </row>
    <row r="738" spans="1:23" ht="15.75" customHeight="1">
      <c r="A738" s="280"/>
      <c r="B738" s="278"/>
      <c r="C738" s="278"/>
      <c r="D738" s="278"/>
      <c r="E738" s="278"/>
      <c r="F738" s="278"/>
      <c r="G738" s="278"/>
      <c r="H738" s="278"/>
      <c r="I738" s="278"/>
      <c r="J738" s="278"/>
      <c r="K738" s="278"/>
      <c r="L738" s="278"/>
      <c r="M738" s="278"/>
      <c r="N738" s="278"/>
      <c r="O738" s="278"/>
      <c r="P738" s="278"/>
      <c r="Q738" s="278"/>
      <c r="R738" s="278"/>
      <c r="S738" s="279"/>
      <c r="T738" s="278"/>
      <c r="U738" s="279"/>
      <c r="V738" s="278"/>
      <c r="W738" s="278"/>
    </row>
    <row r="739" spans="1:23" ht="15.75" customHeight="1">
      <c r="A739" s="280"/>
      <c r="B739" s="278"/>
      <c r="C739" s="278"/>
      <c r="D739" s="278"/>
      <c r="E739" s="278"/>
      <c r="F739" s="278"/>
      <c r="G739" s="278"/>
      <c r="H739" s="278"/>
      <c r="I739" s="278"/>
      <c r="J739" s="278"/>
      <c r="K739" s="278"/>
      <c r="L739" s="278"/>
      <c r="M739" s="278"/>
      <c r="N739" s="278"/>
      <c r="O739" s="278"/>
      <c r="P739" s="278"/>
      <c r="Q739" s="278"/>
      <c r="R739" s="278"/>
      <c r="S739" s="279"/>
      <c r="T739" s="278"/>
      <c r="U739" s="279"/>
      <c r="V739" s="278"/>
      <c r="W739" s="278"/>
    </row>
    <row r="740" spans="1:23" ht="15.75" customHeight="1">
      <c r="A740" s="280"/>
      <c r="B740" s="278"/>
      <c r="C740" s="278"/>
      <c r="D740" s="278"/>
      <c r="E740" s="278"/>
      <c r="F740" s="278"/>
      <c r="G740" s="278"/>
      <c r="H740" s="278"/>
      <c r="I740" s="278"/>
      <c r="J740" s="278"/>
      <c r="K740" s="278"/>
      <c r="L740" s="278"/>
      <c r="M740" s="278"/>
      <c r="N740" s="278"/>
      <c r="O740" s="278"/>
      <c r="P740" s="278"/>
      <c r="Q740" s="278"/>
      <c r="R740" s="278"/>
      <c r="S740" s="279"/>
      <c r="T740" s="278"/>
      <c r="U740" s="279"/>
      <c r="V740" s="278"/>
      <c r="W740" s="278"/>
    </row>
    <row r="741" spans="1:23" ht="15.75" customHeight="1">
      <c r="A741" s="280"/>
      <c r="B741" s="278"/>
      <c r="C741" s="278"/>
      <c r="D741" s="278"/>
      <c r="E741" s="278"/>
      <c r="F741" s="278"/>
      <c r="G741" s="278"/>
      <c r="H741" s="278"/>
      <c r="I741" s="278"/>
      <c r="J741" s="278"/>
      <c r="K741" s="278"/>
      <c r="L741" s="278"/>
      <c r="M741" s="278"/>
      <c r="N741" s="278"/>
      <c r="O741" s="278"/>
      <c r="P741" s="278"/>
      <c r="Q741" s="278"/>
      <c r="R741" s="278"/>
      <c r="S741" s="279"/>
      <c r="T741" s="278"/>
      <c r="U741" s="279"/>
      <c r="V741" s="278"/>
      <c r="W741" s="278"/>
    </row>
    <row r="742" spans="1:23" ht="15.75" customHeight="1">
      <c r="A742" s="280"/>
      <c r="B742" s="278"/>
      <c r="C742" s="278"/>
      <c r="D742" s="278"/>
      <c r="E742" s="278"/>
      <c r="F742" s="278"/>
      <c r="G742" s="278"/>
      <c r="H742" s="278"/>
      <c r="I742" s="278"/>
      <c r="J742" s="278"/>
      <c r="K742" s="278"/>
      <c r="L742" s="278"/>
      <c r="M742" s="278"/>
      <c r="N742" s="278"/>
      <c r="O742" s="278"/>
      <c r="P742" s="278"/>
      <c r="Q742" s="278"/>
      <c r="R742" s="278"/>
      <c r="S742" s="279"/>
      <c r="T742" s="278"/>
      <c r="U742" s="279"/>
      <c r="V742" s="278"/>
      <c r="W742" s="278"/>
    </row>
    <row r="743" spans="1:23" ht="15.75" customHeight="1">
      <c r="A743" s="280"/>
      <c r="B743" s="278"/>
      <c r="C743" s="278"/>
      <c r="D743" s="278"/>
      <c r="E743" s="278"/>
      <c r="F743" s="278"/>
      <c r="G743" s="278"/>
      <c r="H743" s="278"/>
      <c r="I743" s="278"/>
      <c r="J743" s="278"/>
      <c r="K743" s="278"/>
      <c r="L743" s="278"/>
      <c r="M743" s="278"/>
      <c r="N743" s="278"/>
      <c r="O743" s="278"/>
      <c r="P743" s="278"/>
      <c r="Q743" s="278"/>
      <c r="R743" s="278"/>
      <c r="S743" s="279"/>
      <c r="T743" s="278"/>
      <c r="U743" s="279"/>
      <c r="V743" s="278"/>
      <c r="W743" s="278"/>
    </row>
    <row r="744" spans="1:23" ht="15.75" customHeight="1">
      <c r="A744" s="280"/>
      <c r="B744" s="278"/>
      <c r="C744" s="278"/>
      <c r="D744" s="278"/>
      <c r="E744" s="278"/>
      <c r="F744" s="278"/>
      <c r="G744" s="278"/>
      <c r="H744" s="278"/>
      <c r="I744" s="278"/>
      <c r="J744" s="278"/>
      <c r="K744" s="278"/>
      <c r="L744" s="278"/>
      <c r="M744" s="278"/>
      <c r="N744" s="278"/>
      <c r="O744" s="278"/>
      <c r="P744" s="278"/>
      <c r="Q744" s="278"/>
      <c r="R744" s="278"/>
      <c r="S744" s="279"/>
      <c r="T744" s="278"/>
      <c r="U744" s="279"/>
      <c r="V744" s="278"/>
      <c r="W744" s="278"/>
    </row>
    <row r="745" spans="1:23" ht="15.75" customHeight="1">
      <c r="A745" s="280"/>
      <c r="B745" s="278"/>
      <c r="C745" s="278"/>
      <c r="D745" s="278"/>
      <c r="E745" s="278"/>
      <c r="F745" s="278"/>
      <c r="G745" s="278"/>
      <c r="H745" s="278"/>
      <c r="I745" s="278"/>
      <c r="J745" s="278"/>
      <c r="K745" s="278"/>
      <c r="L745" s="278"/>
      <c r="M745" s="278"/>
      <c r="N745" s="278"/>
      <c r="O745" s="278"/>
      <c r="P745" s="278"/>
      <c r="Q745" s="278"/>
      <c r="R745" s="278"/>
      <c r="S745" s="279"/>
      <c r="T745" s="278"/>
      <c r="U745" s="279"/>
      <c r="V745" s="278"/>
      <c r="W745" s="278"/>
    </row>
    <row r="746" spans="1:23" ht="15.75" customHeight="1">
      <c r="A746" s="280"/>
      <c r="B746" s="278"/>
      <c r="C746" s="278"/>
      <c r="D746" s="278"/>
      <c r="E746" s="278"/>
      <c r="F746" s="278"/>
      <c r="G746" s="278"/>
      <c r="H746" s="278"/>
      <c r="I746" s="278"/>
      <c r="J746" s="278"/>
      <c r="K746" s="278"/>
      <c r="L746" s="278"/>
      <c r="M746" s="278"/>
      <c r="N746" s="278"/>
      <c r="O746" s="278"/>
      <c r="P746" s="278"/>
      <c r="Q746" s="278"/>
      <c r="R746" s="278"/>
      <c r="S746" s="279"/>
      <c r="T746" s="278"/>
      <c r="U746" s="279"/>
      <c r="V746" s="278"/>
      <c r="W746" s="278"/>
    </row>
    <row r="747" spans="1:23" ht="15.75" customHeight="1">
      <c r="A747" s="280"/>
      <c r="B747" s="278"/>
      <c r="C747" s="278"/>
      <c r="D747" s="278"/>
      <c r="E747" s="278"/>
      <c r="F747" s="278"/>
      <c r="G747" s="278"/>
      <c r="H747" s="278"/>
      <c r="I747" s="278"/>
      <c r="J747" s="278"/>
      <c r="K747" s="278"/>
      <c r="L747" s="278"/>
      <c r="M747" s="278"/>
      <c r="N747" s="278"/>
      <c r="O747" s="278"/>
      <c r="P747" s="278"/>
      <c r="Q747" s="278"/>
      <c r="R747" s="278"/>
      <c r="S747" s="279"/>
      <c r="T747" s="278"/>
      <c r="U747" s="279"/>
      <c r="V747" s="278"/>
      <c r="W747" s="278"/>
    </row>
    <row r="748" spans="1:23" ht="15.75" customHeight="1">
      <c r="A748" s="280"/>
      <c r="B748" s="278"/>
      <c r="C748" s="278"/>
      <c r="D748" s="278"/>
      <c r="E748" s="278"/>
      <c r="F748" s="278"/>
      <c r="G748" s="278"/>
      <c r="H748" s="278"/>
      <c r="I748" s="278"/>
      <c r="J748" s="278"/>
      <c r="K748" s="278"/>
      <c r="L748" s="278"/>
      <c r="M748" s="278"/>
      <c r="N748" s="278"/>
      <c r="O748" s="278"/>
      <c r="P748" s="278"/>
      <c r="Q748" s="278"/>
      <c r="R748" s="278"/>
      <c r="S748" s="279"/>
      <c r="T748" s="278"/>
      <c r="U748" s="279"/>
      <c r="V748" s="278"/>
      <c r="W748" s="278"/>
    </row>
    <row r="749" spans="1:23" ht="15.75" customHeight="1">
      <c r="A749" s="280"/>
      <c r="B749" s="278"/>
      <c r="C749" s="278"/>
      <c r="D749" s="278"/>
      <c r="E749" s="278"/>
      <c r="F749" s="278"/>
      <c r="G749" s="278"/>
      <c r="H749" s="278"/>
      <c r="I749" s="278"/>
      <c r="J749" s="278"/>
      <c r="K749" s="278"/>
      <c r="L749" s="278"/>
      <c r="M749" s="278"/>
      <c r="N749" s="278"/>
      <c r="O749" s="278"/>
      <c r="P749" s="278"/>
      <c r="Q749" s="278"/>
      <c r="R749" s="278"/>
      <c r="S749" s="279"/>
      <c r="T749" s="278"/>
      <c r="U749" s="279"/>
      <c r="V749" s="278"/>
      <c r="W749" s="278"/>
    </row>
    <row r="750" spans="1:23" ht="15.75" customHeight="1">
      <c r="A750" s="280"/>
      <c r="B750" s="278"/>
      <c r="C750" s="278"/>
      <c r="D750" s="278"/>
      <c r="E750" s="278"/>
      <c r="F750" s="278"/>
      <c r="G750" s="278"/>
      <c r="H750" s="278"/>
      <c r="I750" s="278"/>
      <c r="J750" s="278"/>
      <c r="K750" s="278"/>
      <c r="L750" s="278"/>
      <c r="M750" s="278"/>
      <c r="N750" s="278"/>
      <c r="O750" s="278"/>
      <c r="P750" s="278"/>
      <c r="Q750" s="278"/>
      <c r="R750" s="278"/>
      <c r="S750" s="279"/>
      <c r="T750" s="278"/>
      <c r="U750" s="279"/>
      <c r="V750" s="278"/>
      <c r="W750" s="278"/>
    </row>
    <row r="751" spans="1:23" ht="15.75" customHeight="1">
      <c r="A751" s="280"/>
      <c r="B751" s="278"/>
      <c r="C751" s="278"/>
      <c r="D751" s="278"/>
      <c r="E751" s="278"/>
      <c r="F751" s="278"/>
      <c r="G751" s="278"/>
      <c r="H751" s="278"/>
      <c r="I751" s="278"/>
      <c r="J751" s="278"/>
      <c r="K751" s="278"/>
      <c r="L751" s="278"/>
      <c r="M751" s="278"/>
      <c r="N751" s="278"/>
      <c r="O751" s="278"/>
      <c r="P751" s="278"/>
      <c r="Q751" s="278"/>
      <c r="R751" s="278"/>
      <c r="S751" s="279"/>
      <c r="T751" s="278"/>
      <c r="U751" s="279"/>
      <c r="V751" s="278"/>
      <c r="W751" s="278"/>
    </row>
    <row r="752" spans="1:23" ht="15.75" customHeight="1">
      <c r="A752" s="280"/>
      <c r="B752" s="278"/>
      <c r="C752" s="278"/>
      <c r="D752" s="278"/>
      <c r="E752" s="278"/>
      <c r="F752" s="278"/>
      <c r="G752" s="278"/>
      <c r="H752" s="278"/>
      <c r="I752" s="278"/>
      <c r="J752" s="278"/>
      <c r="K752" s="278"/>
      <c r="L752" s="278"/>
      <c r="M752" s="278"/>
      <c r="N752" s="278"/>
      <c r="O752" s="278"/>
      <c r="P752" s="278"/>
      <c r="Q752" s="278"/>
      <c r="R752" s="278"/>
      <c r="S752" s="279"/>
      <c r="T752" s="278"/>
      <c r="U752" s="279"/>
      <c r="V752" s="278"/>
      <c r="W752" s="278"/>
    </row>
    <row r="753" spans="1:23" ht="15.75" customHeight="1">
      <c r="A753" s="280"/>
      <c r="B753" s="278"/>
      <c r="C753" s="278"/>
      <c r="D753" s="278"/>
      <c r="E753" s="278"/>
      <c r="F753" s="278"/>
      <c r="G753" s="278"/>
      <c r="H753" s="278"/>
      <c r="I753" s="278"/>
      <c r="J753" s="278"/>
      <c r="K753" s="278"/>
      <c r="L753" s="278"/>
      <c r="M753" s="278"/>
      <c r="N753" s="278"/>
      <c r="O753" s="278"/>
      <c r="P753" s="278"/>
      <c r="Q753" s="278"/>
      <c r="R753" s="278"/>
      <c r="S753" s="279"/>
      <c r="T753" s="278"/>
      <c r="U753" s="279"/>
      <c r="V753" s="278"/>
      <c r="W753" s="278"/>
    </row>
    <row r="754" spans="1:23" ht="15.75" customHeight="1">
      <c r="A754" s="280"/>
      <c r="B754" s="278"/>
      <c r="C754" s="278"/>
      <c r="D754" s="278"/>
      <c r="E754" s="278"/>
      <c r="F754" s="278"/>
      <c r="G754" s="278"/>
      <c r="H754" s="278"/>
      <c r="I754" s="278"/>
      <c r="J754" s="278"/>
      <c r="K754" s="278"/>
      <c r="L754" s="278"/>
      <c r="M754" s="278"/>
      <c r="N754" s="278"/>
      <c r="O754" s="278"/>
      <c r="P754" s="278"/>
      <c r="Q754" s="278"/>
      <c r="R754" s="278"/>
      <c r="S754" s="279"/>
      <c r="T754" s="278"/>
      <c r="U754" s="279"/>
      <c r="V754" s="278"/>
      <c r="W754" s="278"/>
    </row>
    <row r="755" spans="1:23" ht="15.75" customHeight="1">
      <c r="A755" s="280"/>
      <c r="B755" s="278"/>
      <c r="C755" s="278"/>
      <c r="D755" s="278"/>
      <c r="E755" s="278"/>
      <c r="F755" s="278"/>
      <c r="G755" s="278"/>
      <c r="H755" s="278"/>
      <c r="I755" s="278"/>
      <c r="J755" s="278"/>
      <c r="K755" s="278"/>
      <c r="L755" s="278"/>
      <c r="M755" s="278"/>
      <c r="N755" s="278"/>
      <c r="O755" s="278"/>
      <c r="P755" s="278"/>
      <c r="Q755" s="278"/>
      <c r="R755" s="278"/>
      <c r="S755" s="279"/>
      <c r="T755" s="278"/>
      <c r="U755" s="279"/>
      <c r="V755" s="278"/>
      <c r="W755" s="278"/>
    </row>
    <row r="756" spans="1:23" ht="15.75" customHeight="1">
      <c r="A756" s="280"/>
      <c r="B756" s="278"/>
      <c r="C756" s="278"/>
      <c r="D756" s="278"/>
      <c r="E756" s="278"/>
      <c r="F756" s="278"/>
      <c r="G756" s="278"/>
      <c r="H756" s="278"/>
      <c r="I756" s="278"/>
      <c r="J756" s="278"/>
      <c r="K756" s="278"/>
      <c r="L756" s="278"/>
      <c r="M756" s="278"/>
      <c r="N756" s="278"/>
      <c r="O756" s="278"/>
      <c r="P756" s="278"/>
      <c r="Q756" s="278"/>
      <c r="R756" s="278"/>
      <c r="S756" s="279"/>
      <c r="T756" s="278"/>
      <c r="U756" s="279"/>
      <c r="V756" s="278"/>
      <c r="W756" s="278"/>
    </row>
    <row r="757" spans="1:23" ht="15.75" customHeight="1">
      <c r="A757" s="280"/>
      <c r="B757" s="278"/>
      <c r="C757" s="278"/>
      <c r="D757" s="278"/>
      <c r="E757" s="278"/>
      <c r="F757" s="278"/>
      <c r="G757" s="278"/>
      <c r="H757" s="278"/>
      <c r="I757" s="278"/>
      <c r="J757" s="278"/>
      <c r="K757" s="278"/>
      <c r="L757" s="278"/>
      <c r="M757" s="278"/>
      <c r="N757" s="278"/>
      <c r="O757" s="278"/>
      <c r="P757" s="278"/>
      <c r="Q757" s="278"/>
      <c r="R757" s="278"/>
      <c r="S757" s="279"/>
      <c r="T757" s="278"/>
      <c r="U757" s="279"/>
      <c r="V757" s="278"/>
      <c r="W757" s="278"/>
    </row>
    <row r="758" spans="1:23" ht="15.75" customHeight="1">
      <c r="A758" s="280"/>
      <c r="B758" s="278"/>
      <c r="C758" s="278"/>
      <c r="D758" s="278"/>
      <c r="E758" s="278"/>
      <c r="F758" s="278"/>
      <c r="G758" s="278"/>
      <c r="H758" s="278"/>
      <c r="I758" s="278"/>
      <c r="J758" s="278"/>
      <c r="K758" s="278"/>
      <c r="L758" s="278"/>
      <c r="M758" s="278"/>
      <c r="N758" s="278"/>
      <c r="O758" s="278"/>
      <c r="P758" s="278"/>
      <c r="Q758" s="278"/>
      <c r="R758" s="278"/>
      <c r="S758" s="279"/>
      <c r="T758" s="278"/>
      <c r="U758" s="279"/>
      <c r="V758" s="278"/>
      <c r="W758" s="278"/>
    </row>
    <row r="759" spans="1:23" ht="15.75" customHeight="1">
      <c r="A759" s="280"/>
      <c r="B759" s="278"/>
      <c r="C759" s="278"/>
      <c r="D759" s="278"/>
      <c r="E759" s="278"/>
      <c r="F759" s="278"/>
      <c r="G759" s="278"/>
      <c r="H759" s="278"/>
      <c r="I759" s="278"/>
      <c r="J759" s="278"/>
      <c r="K759" s="278"/>
      <c r="L759" s="278"/>
      <c r="M759" s="278"/>
      <c r="N759" s="278"/>
      <c r="O759" s="278"/>
      <c r="P759" s="278"/>
      <c r="Q759" s="278"/>
      <c r="R759" s="278"/>
      <c r="S759" s="279"/>
      <c r="T759" s="278"/>
      <c r="U759" s="279"/>
      <c r="V759" s="278"/>
      <c r="W759" s="278"/>
    </row>
    <row r="760" spans="1:23" ht="15.75" customHeight="1">
      <c r="A760" s="280"/>
      <c r="B760" s="278"/>
      <c r="C760" s="278"/>
      <c r="D760" s="278"/>
      <c r="E760" s="278"/>
      <c r="F760" s="278"/>
      <c r="G760" s="278"/>
      <c r="H760" s="278"/>
      <c r="I760" s="278"/>
      <c r="J760" s="278"/>
      <c r="K760" s="278"/>
      <c r="L760" s="278"/>
      <c r="M760" s="278"/>
      <c r="N760" s="278"/>
      <c r="O760" s="278"/>
      <c r="P760" s="278"/>
      <c r="Q760" s="278"/>
      <c r="R760" s="278"/>
      <c r="S760" s="279"/>
      <c r="T760" s="278"/>
      <c r="U760" s="279"/>
      <c r="V760" s="278"/>
      <c r="W760" s="278"/>
    </row>
    <row r="761" spans="1:23" ht="15.75" customHeight="1">
      <c r="A761" s="280"/>
      <c r="B761" s="278"/>
      <c r="C761" s="278"/>
      <c r="D761" s="278"/>
      <c r="E761" s="278"/>
      <c r="F761" s="278"/>
      <c r="G761" s="278"/>
      <c r="H761" s="278"/>
      <c r="I761" s="278"/>
      <c r="J761" s="278"/>
      <c r="K761" s="278"/>
      <c r="L761" s="278"/>
      <c r="M761" s="278"/>
      <c r="N761" s="278"/>
      <c r="O761" s="278"/>
      <c r="P761" s="278"/>
      <c r="Q761" s="278"/>
      <c r="R761" s="278"/>
      <c r="S761" s="279"/>
      <c r="T761" s="278"/>
      <c r="U761" s="279"/>
      <c r="V761" s="278"/>
      <c r="W761" s="278"/>
    </row>
    <row r="762" spans="1:23" ht="15.75" customHeight="1">
      <c r="A762" s="280"/>
      <c r="B762" s="278"/>
      <c r="C762" s="278"/>
      <c r="D762" s="278"/>
      <c r="E762" s="278"/>
      <c r="F762" s="278"/>
      <c r="G762" s="278"/>
      <c r="H762" s="278"/>
      <c r="I762" s="278"/>
      <c r="J762" s="278"/>
      <c r="K762" s="278"/>
      <c r="L762" s="278"/>
      <c r="M762" s="278"/>
      <c r="N762" s="278"/>
      <c r="O762" s="278"/>
      <c r="P762" s="278"/>
      <c r="Q762" s="278"/>
      <c r="R762" s="278"/>
      <c r="S762" s="279"/>
      <c r="T762" s="278"/>
      <c r="U762" s="279"/>
      <c r="V762" s="278"/>
      <c r="W762" s="278"/>
    </row>
    <row r="763" spans="1:23" ht="15.75" customHeight="1">
      <c r="A763" s="280"/>
      <c r="B763" s="278"/>
      <c r="C763" s="278"/>
      <c r="D763" s="278"/>
      <c r="E763" s="278"/>
      <c r="F763" s="278"/>
      <c r="G763" s="278"/>
      <c r="H763" s="278"/>
      <c r="I763" s="278"/>
      <c r="J763" s="278"/>
      <c r="K763" s="278"/>
      <c r="L763" s="278"/>
      <c r="M763" s="278"/>
      <c r="N763" s="278"/>
      <c r="O763" s="278"/>
      <c r="P763" s="278"/>
      <c r="Q763" s="278"/>
      <c r="R763" s="278"/>
      <c r="S763" s="279"/>
      <c r="T763" s="278"/>
      <c r="U763" s="279"/>
      <c r="V763" s="278"/>
      <c r="W763" s="278"/>
    </row>
    <row r="764" spans="1:23" ht="15.75" customHeight="1">
      <c r="A764" s="280"/>
      <c r="B764" s="278"/>
      <c r="C764" s="278"/>
      <c r="D764" s="278"/>
      <c r="E764" s="278"/>
      <c r="F764" s="278"/>
      <c r="G764" s="278"/>
      <c r="H764" s="278"/>
      <c r="I764" s="278"/>
      <c r="J764" s="278"/>
      <c r="K764" s="278"/>
      <c r="L764" s="278"/>
      <c r="M764" s="278"/>
      <c r="N764" s="278"/>
      <c r="O764" s="278"/>
      <c r="P764" s="278"/>
      <c r="Q764" s="278"/>
      <c r="R764" s="278"/>
      <c r="S764" s="279"/>
      <c r="T764" s="278"/>
      <c r="U764" s="279"/>
      <c r="V764" s="278"/>
      <c r="W764" s="278"/>
    </row>
    <row r="765" spans="1:23" ht="15.75" customHeight="1">
      <c r="A765" s="280"/>
      <c r="B765" s="278"/>
      <c r="C765" s="278"/>
      <c r="D765" s="278"/>
      <c r="E765" s="278"/>
      <c r="F765" s="278"/>
      <c r="G765" s="278"/>
      <c r="H765" s="278"/>
      <c r="I765" s="278"/>
      <c r="J765" s="278"/>
      <c r="K765" s="278"/>
      <c r="L765" s="278"/>
      <c r="M765" s="278"/>
      <c r="N765" s="278"/>
      <c r="O765" s="278"/>
      <c r="P765" s="278"/>
      <c r="Q765" s="278"/>
      <c r="R765" s="278"/>
      <c r="S765" s="279"/>
      <c r="T765" s="278"/>
      <c r="U765" s="279"/>
      <c r="V765" s="278"/>
      <c r="W765" s="278"/>
    </row>
    <row r="766" spans="1:23" ht="15.75" customHeight="1">
      <c r="A766" s="280"/>
      <c r="B766" s="278"/>
      <c r="C766" s="278"/>
      <c r="D766" s="278"/>
      <c r="E766" s="278"/>
      <c r="F766" s="278"/>
      <c r="G766" s="278"/>
      <c r="H766" s="278"/>
      <c r="I766" s="278"/>
      <c r="J766" s="278"/>
      <c r="K766" s="278"/>
      <c r="L766" s="278"/>
      <c r="M766" s="278"/>
      <c r="N766" s="278"/>
      <c r="O766" s="278"/>
      <c r="P766" s="278"/>
      <c r="Q766" s="278"/>
      <c r="R766" s="278"/>
      <c r="S766" s="279"/>
      <c r="T766" s="278"/>
      <c r="U766" s="279"/>
      <c r="V766" s="278"/>
      <c r="W766" s="278"/>
    </row>
    <row r="767" spans="1:23" ht="15.75" customHeight="1">
      <c r="A767" s="280"/>
      <c r="B767" s="278"/>
      <c r="C767" s="278"/>
      <c r="D767" s="278"/>
      <c r="E767" s="278"/>
      <c r="F767" s="278"/>
      <c r="G767" s="278"/>
      <c r="H767" s="278"/>
      <c r="I767" s="278"/>
      <c r="J767" s="278"/>
      <c r="K767" s="278"/>
      <c r="L767" s="278"/>
      <c r="M767" s="278"/>
      <c r="N767" s="278"/>
      <c r="O767" s="278"/>
      <c r="P767" s="278"/>
      <c r="Q767" s="278"/>
      <c r="R767" s="278"/>
      <c r="S767" s="279"/>
      <c r="T767" s="278"/>
      <c r="U767" s="279"/>
      <c r="V767" s="278"/>
      <c r="W767" s="278"/>
    </row>
    <row r="768" spans="1:23" ht="15.75" customHeight="1">
      <c r="A768" s="280"/>
      <c r="B768" s="278"/>
      <c r="C768" s="278"/>
      <c r="D768" s="278"/>
      <c r="E768" s="278"/>
      <c r="F768" s="278"/>
      <c r="G768" s="278"/>
      <c r="H768" s="278"/>
      <c r="I768" s="278"/>
      <c r="J768" s="278"/>
      <c r="K768" s="278"/>
      <c r="L768" s="278"/>
      <c r="M768" s="278"/>
      <c r="N768" s="278"/>
      <c r="O768" s="278"/>
      <c r="P768" s="278"/>
      <c r="Q768" s="278"/>
      <c r="R768" s="278"/>
      <c r="S768" s="279"/>
      <c r="T768" s="278"/>
      <c r="U768" s="279"/>
      <c r="V768" s="278"/>
      <c r="W768" s="278"/>
    </row>
    <row r="769" spans="1:23" ht="15.75" customHeight="1">
      <c r="A769" s="280"/>
      <c r="B769" s="278"/>
      <c r="C769" s="278"/>
      <c r="D769" s="278"/>
      <c r="E769" s="278"/>
      <c r="F769" s="278"/>
      <c r="G769" s="278"/>
      <c r="H769" s="278"/>
      <c r="I769" s="278"/>
      <c r="J769" s="278"/>
      <c r="K769" s="278"/>
      <c r="L769" s="278"/>
      <c r="M769" s="278"/>
      <c r="N769" s="278"/>
      <c r="O769" s="278"/>
      <c r="P769" s="278"/>
      <c r="Q769" s="278"/>
      <c r="R769" s="278"/>
      <c r="S769" s="279"/>
      <c r="T769" s="278"/>
      <c r="U769" s="279"/>
      <c r="V769" s="278"/>
      <c r="W769" s="278"/>
    </row>
    <row r="770" spans="1:23" ht="15.75" customHeight="1">
      <c r="A770" s="280"/>
      <c r="B770" s="278"/>
      <c r="C770" s="278"/>
      <c r="D770" s="278"/>
      <c r="E770" s="278"/>
      <c r="F770" s="278"/>
      <c r="G770" s="278"/>
      <c r="H770" s="278"/>
      <c r="I770" s="278"/>
      <c r="J770" s="278"/>
      <c r="K770" s="278"/>
      <c r="L770" s="278"/>
      <c r="M770" s="278"/>
      <c r="N770" s="278"/>
      <c r="O770" s="278"/>
      <c r="P770" s="278"/>
      <c r="Q770" s="278"/>
      <c r="R770" s="278"/>
      <c r="S770" s="279"/>
      <c r="T770" s="278"/>
      <c r="U770" s="279"/>
      <c r="V770" s="278"/>
      <c r="W770" s="278"/>
    </row>
    <row r="771" spans="1:23" ht="15.75" customHeight="1">
      <c r="A771" s="280"/>
      <c r="B771" s="278"/>
      <c r="C771" s="278"/>
      <c r="D771" s="278"/>
      <c r="E771" s="278"/>
      <c r="F771" s="278"/>
      <c r="G771" s="278"/>
      <c r="H771" s="278"/>
      <c r="I771" s="278"/>
      <c r="J771" s="278"/>
      <c r="K771" s="278"/>
      <c r="L771" s="278"/>
      <c r="M771" s="278"/>
      <c r="N771" s="278"/>
      <c r="O771" s="278"/>
      <c r="P771" s="278"/>
      <c r="Q771" s="278"/>
      <c r="R771" s="278"/>
      <c r="S771" s="279"/>
      <c r="T771" s="278"/>
      <c r="U771" s="279"/>
      <c r="V771" s="278"/>
      <c r="W771" s="278"/>
    </row>
    <row r="772" spans="1:23" ht="15.75" customHeight="1">
      <c r="A772" s="280"/>
      <c r="B772" s="278"/>
      <c r="C772" s="278"/>
      <c r="D772" s="278"/>
      <c r="E772" s="278"/>
      <c r="F772" s="278"/>
      <c r="G772" s="278"/>
      <c r="H772" s="278"/>
      <c r="I772" s="278"/>
      <c r="J772" s="278"/>
      <c r="K772" s="278"/>
      <c r="L772" s="278"/>
      <c r="M772" s="278"/>
      <c r="N772" s="278"/>
      <c r="O772" s="278"/>
      <c r="P772" s="278"/>
      <c r="Q772" s="278"/>
      <c r="R772" s="278"/>
      <c r="S772" s="279"/>
      <c r="T772" s="278"/>
      <c r="U772" s="279"/>
      <c r="V772" s="278"/>
      <c r="W772" s="278"/>
    </row>
    <row r="773" spans="1:23" ht="15.75" customHeight="1">
      <c r="A773" s="280"/>
      <c r="B773" s="278"/>
      <c r="C773" s="278"/>
      <c r="D773" s="278"/>
      <c r="E773" s="278"/>
      <c r="F773" s="278"/>
      <c r="G773" s="278"/>
      <c r="H773" s="278"/>
      <c r="I773" s="278"/>
      <c r="J773" s="278"/>
      <c r="K773" s="278"/>
      <c r="L773" s="278"/>
      <c r="M773" s="278"/>
      <c r="N773" s="278"/>
      <c r="O773" s="278"/>
      <c r="P773" s="278"/>
      <c r="Q773" s="278"/>
      <c r="R773" s="278"/>
      <c r="S773" s="279"/>
      <c r="T773" s="278"/>
      <c r="U773" s="279"/>
      <c r="V773" s="278"/>
      <c r="W773" s="278"/>
    </row>
    <row r="774" spans="1:23" ht="15.75" customHeight="1">
      <c r="A774" s="280"/>
      <c r="B774" s="278"/>
      <c r="C774" s="278"/>
      <c r="D774" s="278"/>
      <c r="E774" s="278"/>
      <c r="F774" s="278"/>
      <c r="G774" s="278"/>
      <c r="H774" s="278"/>
      <c r="I774" s="278"/>
      <c r="J774" s="278"/>
      <c r="K774" s="278"/>
      <c r="L774" s="278"/>
      <c r="M774" s="278"/>
      <c r="N774" s="278"/>
      <c r="O774" s="278"/>
      <c r="P774" s="278"/>
      <c r="Q774" s="278"/>
      <c r="R774" s="278"/>
      <c r="S774" s="279"/>
      <c r="T774" s="278"/>
      <c r="U774" s="279"/>
      <c r="V774" s="278"/>
      <c r="W774" s="278"/>
    </row>
    <row r="775" spans="1:23" ht="15.75" customHeight="1">
      <c r="A775" s="280"/>
      <c r="B775" s="278"/>
      <c r="C775" s="278"/>
      <c r="D775" s="278"/>
      <c r="E775" s="278"/>
      <c r="F775" s="278"/>
      <c r="G775" s="278"/>
      <c r="H775" s="278"/>
      <c r="I775" s="278"/>
      <c r="J775" s="278"/>
      <c r="K775" s="278"/>
      <c r="L775" s="278"/>
      <c r="M775" s="278"/>
      <c r="N775" s="278"/>
      <c r="O775" s="278"/>
      <c r="P775" s="278"/>
      <c r="Q775" s="278"/>
      <c r="R775" s="278"/>
      <c r="S775" s="279"/>
      <c r="T775" s="278"/>
      <c r="U775" s="279"/>
      <c r="V775" s="278"/>
      <c r="W775" s="278"/>
    </row>
    <row r="776" spans="1:23" ht="15.75" customHeight="1">
      <c r="A776" s="280"/>
      <c r="B776" s="278"/>
      <c r="C776" s="278"/>
      <c r="D776" s="278"/>
      <c r="E776" s="278"/>
      <c r="F776" s="278"/>
      <c r="G776" s="278"/>
      <c r="H776" s="278"/>
      <c r="I776" s="278"/>
      <c r="J776" s="278"/>
      <c r="K776" s="278"/>
      <c r="L776" s="278"/>
      <c r="M776" s="278"/>
      <c r="N776" s="278"/>
      <c r="O776" s="278"/>
      <c r="P776" s="278"/>
      <c r="Q776" s="278"/>
      <c r="R776" s="278"/>
      <c r="S776" s="279"/>
      <c r="T776" s="278"/>
      <c r="U776" s="279"/>
      <c r="V776" s="278"/>
      <c r="W776" s="278"/>
    </row>
    <row r="777" spans="1:23" ht="15.75" customHeight="1">
      <c r="A777" s="280"/>
      <c r="B777" s="278"/>
      <c r="C777" s="278"/>
      <c r="D777" s="278"/>
      <c r="E777" s="278"/>
      <c r="F777" s="278"/>
      <c r="G777" s="278"/>
      <c r="H777" s="278"/>
      <c r="I777" s="278"/>
      <c r="J777" s="278"/>
      <c r="K777" s="278"/>
      <c r="L777" s="278"/>
      <c r="M777" s="278"/>
      <c r="N777" s="278"/>
      <c r="O777" s="278"/>
      <c r="P777" s="278"/>
      <c r="Q777" s="278"/>
      <c r="R777" s="278"/>
      <c r="S777" s="279"/>
      <c r="T777" s="278"/>
      <c r="U777" s="279"/>
      <c r="V777" s="278"/>
      <c r="W777" s="278"/>
    </row>
    <row r="778" spans="1:23" ht="15.75" customHeight="1">
      <c r="A778" s="280"/>
      <c r="B778" s="278"/>
      <c r="C778" s="278"/>
      <c r="D778" s="278"/>
      <c r="E778" s="278"/>
      <c r="F778" s="278"/>
      <c r="G778" s="278"/>
      <c r="H778" s="278"/>
      <c r="I778" s="278"/>
      <c r="J778" s="278"/>
      <c r="K778" s="278"/>
      <c r="L778" s="278"/>
      <c r="M778" s="278"/>
      <c r="N778" s="278"/>
      <c r="O778" s="278"/>
      <c r="P778" s="278"/>
      <c r="Q778" s="278"/>
      <c r="R778" s="278"/>
      <c r="S778" s="279"/>
      <c r="T778" s="278"/>
      <c r="U778" s="279"/>
      <c r="V778" s="278"/>
      <c r="W778" s="278"/>
    </row>
    <row r="779" spans="1:23" ht="15.75" customHeight="1">
      <c r="A779" s="280"/>
      <c r="B779" s="278"/>
      <c r="C779" s="278"/>
      <c r="D779" s="278"/>
      <c r="E779" s="278"/>
      <c r="F779" s="278"/>
      <c r="G779" s="278"/>
      <c r="H779" s="278"/>
      <c r="I779" s="278"/>
      <c r="J779" s="278"/>
      <c r="K779" s="278"/>
      <c r="L779" s="278"/>
      <c r="M779" s="278"/>
      <c r="N779" s="278"/>
      <c r="O779" s="278"/>
      <c r="P779" s="278"/>
      <c r="Q779" s="278"/>
      <c r="R779" s="278"/>
      <c r="S779" s="279"/>
      <c r="T779" s="278"/>
      <c r="U779" s="279"/>
      <c r="V779" s="278"/>
      <c r="W779" s="278"/>
    </row>
    <row r="780" spans="1:23" ht="15.75" customHeight="1">
      <c r="A780" s="280"/>
      <c r="B780" s="278"/>
      <c r="C780" s="278"/>
      <c r="D780" s="278"/>
      <c r="E780" s="278"/>
      <c r="F780" s="278"/>
      <c r="G780" s="278"/>
      <c r="H780" s="278"/>
      <c r="I780" s="278"/>
      <c r="J780" s="278"/>
      <c r="K780" s="278"/>
      <c r="L780" s="278"/>
      <c r="M780" s="278"/>
      <c r="N780" s="278"/>
      <c r="O780" s="278"/>
      <c r="P780" s="278"/>
      <c r="Q780" s="278"/>
      <c r="R780" s="278"/>
      <c r="S780" s="279"/>
      <c r="T780" s="278"/>
      <c r="U780" s="279"/>
      <c r="V780" s="278"/>
      <c r="W780" s="278"/>
    </row>
    <row r="781" spans="1:23" ht="15.75" customHeight="1">
      <c r="A781" s="280"/>
      <c r="B781" s="278"/>
      <c r="C781" s="278"/>
      <c r="D781" s="278"/>
      <c r="E781" s="278"/>
      <c r="F781" s="278"/>
      <c r="G781" s="278"/>
      <c r="H781" s="278"/>
      <c r="I781" s="278"/>
      <c r="J781" s="278"/>
      <c r="K781" s="278"/>
      <c r="L781" s="278"/>
      <c r="M781" s="278"/>
      <c r="N781" s="278"/>
      <c r="O781" s="278"/>
      <c r="P781" s="278"/>
      <c r="Q781" s="278"/>
      <c r="R781" s="278"/>
      <c r="S781" s="279"/>
      <c r="T781" s="278"/>
      <c r="U781" s="279"/>
      <c r="V781" s="278"/>
      <c r="W781" s="278"/>
    </row>
    <row r="782" spans="1:23" ht="15.75" customHeight="1">
      <c r="A782" s="280"/>
      <c r="B782" s="278"/>
      <c r="C782" s="278"/>
      <c r="D782" s="278"/>
      <c r="E782" s="278"/>
      <c r="F782" s="278"/>
      <c r="G782" s="278"/>
      <c r="H782" s="278"/>
      <c r="I782" s="278"/>
      <c r="J782" s="278"/>
      <c r="K782" s="278"/>
      <c r="L782" s="278"/>
      <c r="M782" s="278"/>
      <c r="N782" s="278"/>
      <c r="O782" s="278"/>
      <c r="P782" s="278"/>
      <c r="Q782" s="278"/>
      <c r="R782" s="278"/>
      <c r="S782" s="279"/>
      <c r="T782" s="278"/>
      <c r="U782" s="279"/>
      <c r="V782" s="278"/>
      <c r="W782" s="278"/>
    </row>
    <row r="783" spans="1:23" ht="15.75" customHeight="1">
      <c r="A783" s="280"/>
      <c r="B783" s="278"/>
      <c r="C783" s="278"/>
      <c r="D783" s="278"/>
      <c r="E783" s="278"/>
      <c r="F783" s="278"/>
      <c r="G783" s="278"/>
      <c r="H783" s="278"/>
      <c r="I783" s="278"/>
      <c r="J783" s="278"/>
      <c r="K783" s="278"/>
      <c r="L783" s="278"/>
      <c r="M783" s="278"/>
      <c r="N783" s="278"/>
      <c r="O783" s="278"/>
      <c r="P783" s="278"/>
      <c r="Q783" s="278"/>
      <c r="R783" s="278"/>
      <c r="S783" s="279"/>
      <c r="T783" s="278"/>
      <c r="U783" s="279"/>
      <c r="V783" s="278"/>
      <c r="W783" s="278"/>
    </row>
    <row r="784" spans="1:23" ht="15.75" customHeight="1">
      <c r="A784" s="280"/>
      <c r="B784" s="278"/>
      <c r="C784" s="278"/>
      <c r="D784" s="278"/>
      <c r="E784" s="278"/>
      <c r="F784" s="278"/>
      <c r="G784" s="278"/>
      <c r="H784" s="278"/>
      <c r="I784" s="278"/>
      <c r="J784" s="278"/>
      <c r="K784" s="278"/>
      <c r="L784" s="278"/>
      <c r="M784" s="278"/>
      <c r="N784" s="278"/>
      <c r="O784" s="278"/>
      <c r="P784" s="278"/>
      <c r="Q784" s="278"/>
      <c r="R784" s="278"/>
      <c r="S784" s="279"/>
      <c r="T784" s="278"/>
      <c r="U784" s="279"/>
      <c r="V784" s="278"/>
      <c r="W784" s="278"/>
    </row>
    <row r="785" spans="1:23" ht="15.75" customHeight="1">
      <c r="A785" s="280"/>
      <c r="B785" s="278"/>
      <c r="C785" s="278"/>
      <c r="D785" s="278"/>
      <c r="E785" s="278"/>
      <c r="F785" s="278"/>
      <c r="G785" s="278"/>
      <c r="H785" s="278"/>
      <c r="I785" s="278"/>
      <c r="J785" s="278"/>
      <c r="K785" s="278"/>
      <c r="L785" s="278"/>
      <c r="M785" s="278"/>
      <c r="N785" s="278"/>
      <c r="O785" s="278"/>
      <c r="P785" s="278"/>
      <c r="Q785" s="278"/>
      <c r="R785" s="278"/>
      <c r="S785" s="279"/>
      <c r="T785" s="278"/>
      <c r="U785" s="279"/>
      <c r="V785" s="278"/>
      <c r="W785" s="278"/>
    </row>
    <row r="786" spans="1:23" ht="15.75" customHeight="1">
      <c r="A786" s="280"/>
      <c r="B786" s="278"/>
      <c r="C786" s="278"/>
      <c r="D786" s="278"/>
      <c r="E786" s="278"/>
      <c r="F786" s="278"/>
      <c r="G786" s="278"/>
      <c r="H786" s="278"/>
      <c r="I786" s="278"/>
      <c r="J786" s="278"/>
      <c r="K786" s="278"/>
      <c r="L786" s="278"/>
      <c r="M786" s="278"/>
      <c r="N786" s="278"/>
      <c r="O786" s="278"/>
      <c r="P786" s="278"/>
      <c r="Q786" s="278"/>
      <c r="R786" s="278"/>
      <c r="S786" s="279"/>
      <c r="T786" s="278"/>
      <c r="U786" s="279"/>
      <c r="V786" s="278"/>
      <c r="W786" s="278"/>
    </row>
    <row r="787" spans="1:23" ht="15.75" customHeight="1">
      <c r="A787" s="280"/>
      <c r="B787" s="278"/>
      <c r="C787" s="278"/>
      <c r="D787" s="278"/>
      <c r="E787" s="278"/>
      <c r="F787" s="278"/>
      <c r="G787" s="278"/>
      <c r="H787" s="278"/>
      <c r="I787" s="278"/>
      <c r="J787" s="278"/>
      <c r="K787" s="278"/>
      <c r="L787" s="278"/>
      <c r="M787" s="278"/>
      <c r="N787" s="278"/>
      <c r="O787" s="278"/>
      <c r="P787" s="278"/>
      <c r="Q787" s="278"/>
      <c r="R787" s="278"/>
      <c r="S787" s="279"/>
      <c r="T787" s="278"/>
      <c r="U787" s="279"/>
      <c r="V787" s="278"/>
      <c r="W787" s="278"/>
    </row>
    <row r="788" spans="1:23" ht="15.75" customHeight="1">
      <c r="A788" s="280"/>
      <c r="B788" s="278"/>
      <c r="C788" s="278"/>
      <c r="D788" s="278"/>
      <c r="E788" s="278"/>
      <c r="F788" s="278"/>
      <c r="G788" s="278"/>
      <c r="H788" s="278"/>
      <c r="I788" s="278"/>
      <c r="J788" s="278"/>
      <c r="K788" s="278"/>
      <c r="L788" s="278"/>
      <c r="M788" s="278"/>
      <c r="N788" s="278"/>
      <c r="O788" s="278"/>
      <c r="P788" s="278"/>
      <c r="Q788" s="278"/>
      <c r="R788" s="278"/>
      <c r="S788" s="279"/>
      <c r="T788" s="278"/>
      <c r="U788" s="279"/>
      <c r="V788" s="278"/>
      <c r="W788" s="278"/>
    </row>
    <row r="789" spans="1:23" ht="15.75" customHeight="1">
      <c r="A789" s="280"/>
      <c r="B789" s="278"/>
      <c r="C789" s="278"/>
      <c r="D789" s="278"/>
      <c r="E789" s="278"/>
      <c r="F789" s="278"/>
      <c r="G789" s="278"/>
      <c r="H789" s="278"/>
      <c r="I789" s="278"/>
      <c r="J789" s="278"/>
      <c r="K789" s="278"/>
      <c r="L789" s="278"/>
      <c r="M789" s="278"/>
      <c r="N789" s="278"/>
      <c r="O789" s="278"/>
      <c r="P789" s="278"/>
      <c r="Q789" s="278"/>
      <c r="R789" s="278"/>
      <c r="S789" s="279"/>
      <c r="T789" s="278"/>
      <c r="U789" s="279"/>
      <c r="V789" s="278"/>
      <c r="W789" s="278"/>
    </row>
    <row r="790" spans="1:23" ht="15.75" customHeight="1">
      <c r="A790" s="280"/>
      <c r="B790" s="278"/>
      <c r="C790" s="278"/>
      <c r="D790" s="278"/>
      <c r="E790" s="278"/>
      <c r="F790" s="278"/>
      <c r="G790" s="278"/>
      <c r="H790" s="278"/>
      <c r="I790" s="278"/>
      <c r="J790" s="278"/>
      <c r="K790" s="278"/>
      <c r="L790" s="278"/>
      <c r="M790" s="278"/>
      <c r="N790" s="278"/>
      <c r="O790" s="278"/>
      <c r="P790" s="278"/>
      <c r="Q790" s="278"/>
      <c r="R790" s="278"/>
      <c r="S790" s="279"/>
      <c r="T790" s="278"/>
      <c r="U790" s="279"/>
      <c r="V790" s="278"/>
      <c r="W790" s="278"/>
    </row>
    <row r="791" spans="1:23" ht="15.75" customHeight="1">
      <c r="A791" s="280"/>
      <c r="B791" s="278"/>
      <c r="C791" s="278"/>
      <c r="D791" s="278"/>
      <c r="E791" s="278"/>
      <c r="F791" s="278"/>
      <c r="G791" s="278"/>
      <c r="H791" s="278"/>
      <c r="I791" s="278"/>
      <c r="J791" s="278"/>
      <c r="K791" s="278"/>
      <c r="L791" s="278"/>
      <c r="M791" s="278"/>
      <c r="N791" s="278"/>
      <c r="O791" s="278"/>
      <c r="P791" s="278"/>
      <c r="Q791" s="278"/>
      <c r="R791" s="278"/>
      <c r="S791" s="279"/>
      <c r="T791" s="278"/>
      <c r="U791" s="279"/>
      <c r="V791" s="278"/>
      <c r="W791" s="278"/>
    </row>
    <row r="792" spans="1:23" ht="15.75" customHeight="1">
      <c r="A792" s="280"/>
      <c r="B792" s="278"/>
      <c r="C792" s="278"/>
      <c r="D792" s="278"/>
      <c r="E792" s="278"/>
      <c r="F792" s="278"/>
      <c r="G792" s="278"/>
      <c r="H792" s="278"/>
      <c r="I792" s="278"/>
      <c r="J792" s="278"/>
      <c r="K792" s="278"/>
      <c r="L792" s="278"/>
      <c r="M792" s="278"/>
      <c r="N792" s="278"/>
      <c r="O792" s="278"/>
      <c r="P792" s="278"/>
      <c r="Q792" s="278"/>
      <c r="R792" s="278"/>
      <c r="S792" s="279"/>
      <c r="T792" s="278"/>
      <c r="U792" s="279"/>
      <c r="V792" s="278"/>
      <c r="W792" s="278"/>
    </row>
    <row r="793" spans="1:23" ht="15.75" customHeight="1">
      <c r="A793" s="280"/>
      <c r="B793" s="278"/>
      <c r="C793" s="278"/>
      <c r="D793" s="278"/>
      <c r="E793" s="278"/>
      <c r="F793" s="278"/>
      <c r="G793" s="278"/>
      <c r="H793" s="278"/>
      <c r="I793" s="278"/>
      <c r="J793" s="278"/>
      <c r="K793" s="278"/>
      <c r="L793" s="278"/>
      <c r="M793" s="278"/>
      <c r="N793" s="278"/>
      <c r="O793" s="278"/>
      <c r="P793" s="278"/>
      <c r="Q793" s="278"/>
      <c r="R793" s="278"/>
      <c r="S793" s="279"/>
      <c r="T793" s="278"/>
      <c r="U793" s="279"/>
      <c r="V793" s="278"/>
      <c r="W793" s="278"/>
    </row>
    <row r="794" spans="1:23" ht="15.75" customHeight="1">
      <c r="A794" s="280"/>
      <c r="B794" s="278"/>
      <c r="C794" s="278"/>
      <c r="D794" s="278"/>
      <c r="E794" s="278"/>
      <c r="F794" s="278"/>
      <c r="G794" s="278"/>
      <c r="H794" s="278"/>
      <c r="I794" s="278"/>
      <c r="J794" s="278"/>
      <c r="K794" s="278"/>
      <c r="L794" s="278"/>
      <c r="M794" s="278"/>
      <c r="N794" s="278"/>
      <c r="O794" s="278"/>
      <c r="P794" s="278"/>
      <c r="Q794" s="278"/>
      <c r="R794" s="278"/>
      <c r="S794" s="279"/>
      <c r="T794" s="278"/>
      <c r="U794" s="279"/>
      <c r="V794" s="278"/>
      <c r="W794" s="278"/>
    </row>
    <row r="795" spans="1:23" ht="15.75" customHeight="1">
      <c r="A795" s="280"/>
      <c r="B795" s="278"/>
      <c r="C795" s="278"/>
      <c r="D795" s="278"/>
      <c r="E795" s="278"/>
      <c r="F795" s="278"/>
      <c r="G795" s="278"/>
      <c r="H795" s="278"/>
      <c r="I795" s="278"/>
      <c r="J795" s="278"/>
      <c r="K795" s="278"/>
      <c r="L795" s="278"/>
      <c r="M795" s="278"/>
      <c r="N795" s="278"/>
      <c r="O795" s="278"/>
      <c r="P795" s="278"/>
      <c r="Q795" s="278"/>
      <c r="R795" s="278"/>
      <c r="S795" s="279"/>
      <c r="T795" s="278"/>
      <c r="U795" s="279"/>
      <c r="V795" s="278"/>
      <c r="W795" s="278"/>
    </row>
    <row r="796" spans="1:23" ht="15.75" customHeight="1">
      <c r="A796" s="280"/>
      <c r="B796" s="278"/>
      <c r="C796" s="278"/>
      <c r="D796" s="278"/>
      <c r="E796" s="278"/>
      <c r="F796" s="278"/>
      <c r="G796" s="278"/>
      <c r="H796" s="278"/>
      <c r="I796" s="278"/>
      <c r="J796" s="278"/>
      <c r="K796" s="278"/>
      <c r="L796" s="278"/>
      <c r="M796" s="278"/>
      <c r="N796" s="278"/>
      <c r="O796" s="278"/>
      <c r="P796" s="278"/>
      <c r="Q796" s="278"/>
      <c r="R796" s="278"/>
      <c r="S796" s="279"/>
      <c r="T796" s="278"/>
      <c r="U796" s="279"/>
      <c r="V796" s="278"/>
      <c r="W796" s="278"/>
    </row>
    <row r="797" spans="1:23" ht="15.75" customHeight="1">
      <c r="A797" s="280"/>
      <c r="B797" s="278"/>
      <c r="C797" s="278"/>
      <c r="D797" s="278"/>
      <c r="E797" s="278"/>
      <c r="F797" s="278"/>
      <c r="G797" s="278"/>
      <c r="H797" s="278"/>
      <c r="I797" s="278"/>
      <c r="J797" s="278"/>
      <c r="K797" s="278"/>
      <c r="L797" s="278"/>
      <c r="M797" s="278"/>
      <c r="N797" s="278"/>
      <c r="O797" s="278"/>
      <c r="P797" s="278"/>
      <c r="Q797" s="278"/>
      <c r="R797" s="278"/>
      <c r="S797" s="279"/>
      <c r="T797" s="278"/>
      <c r="U797" s="279"/>
      <c r="V797" s="278"/>
      <c r="W797" s="278"/>
    </row>
    <row r="798" spans="1:23" ht="15.75" customHeight="1">
      <c r="A798" s="280"/>
      <c r="B798" s="278"/>
      <c r="C798" s="278"/>
      <c r="D798" s="278"/>
      <c r="E798" s="278"/>
      <c r="F798" s="278"/>
      <c r="G798" s="278"/>
      <c r="H798" s="278"/>
      <c r="I798" s="278"/>
      <c r="J798" s="278"/>
      <c r="K798" s="278"/>
      <c r="L798" s="278"/>
      <c r="M798" s="278"/>
      <c r="N798" s="278"/>
      <c r="O798" s="278"/>
      <c r="P798" s="278"/>
      <c r="Q798" s="278"/>
      <c r="R798" s="278"/>
      <c r="S798" s="279"/>
      <c r="T798" s="278"/>
      <c r="U798" s="279"/>
      <c r="V798" s="278"/>
      <c r="W798" s="278"/>
    </row>
    <row r="799" spans="1:23" ht="15.75" customHeight="1">
      <c r="A799" s="280"/>
      <c r="B799" s="278"/>
      <c r="C799" s="278"/>
      <c r="D799" s="278"/>
      <c r="E799" s="278"/>
      <c r="F799" s="278"/>
      <c r="G799" s="278"/>
      <c r="H799" s="278"/>
      <c r="I799" s="278"/>
      <c r="J799" s="278"/>
      <c r="K799" s="278"/>
      <c r="L799" s="278"/>
      <c r="M799" s="278"/>
      <c r="N799" s="278"/>
      <c r="O799" s="278"/>
      <c r="P799" s="278"/>
      <c r="Q799" s="278"/>
      <c r="R799" s="278"/>
      <c r="S799" s="279"/>
      <c r="T799" s="278"/>
      <c r="U799" s="279"/>
      <c r="V799" s="278"/>
      <c r="W799" s="278"/>
    </row>
    <row r="800" spans="1:23" ht="15.75" customHeight="1">
      <c r="A800" s="280"/>
      <c r="B800" s="278"/>
      <c r="C800" s="278"/>
      <c r="D800" s="278"/>
      <c r="E800" s="278"/>
      <c r="F800" s="278"/>
      <c r="G800" s="278"/>
      <c r="H800" s="278"/>
      <c r="I800" s="278"/>
      <c r="J800" s="278"/>
      <c r="K800" s="278"/>
      <c r="L800" s="278"/>
      <c r="M800" s="278"/>
      <c r="N800" s="278"/>
      <c r="O800" s="278"/>
      <c r="P800" s="278"/>
      <c r="Q800" s="278"/>
      <c r="R800" s="278"/>
      <c r="S800" s="279"/>
      <c r="T800" s="278"/>
      <c r="U800" s="279"/>
      <c r="V800" s="278"/>
      <c r="W800" s="278"/>
    </row>
    <row r="801" spans="1:23" ht="15.75" customHeight="1">
      <c r="A801" s="280"/>
      <c r="B801" s="278"/>
      <c r="C801" s="278"/>
      <c r="D801" s="278"/>
      <c r="E801" s="278"/>
      <c r="F801" s="278"/>
      <c r="G801" s="278"/>
      <c r="H801" s="278"/>
      <c r="I801" s="278"/>
      <c r="J801" s="278"/>
      <c r="K801" s="278"/>
      <c r="L801" s="278"/>
      <c r="M801" s="278"/>
      <c r="N801" s="278"/>
      <c r="O801" s="278"/>
      <c r="P801" s="278"/>
      <c r="Q801" s="278"/>
      <c r="R801" s="278"/>
      <c r="S801" s="279"/>
      <c r="T801" s="278"/>
      <c r="U801" s="279"/>
      <c r="V801" s="278"/>
      <c r="W801" s="278"/>
    </row>
    <row r="802" spans="1:23" ht="15.75" customHeight="1">
      <c r="A802" s="280"/>
      <c r="B802" s="278"/>
      <c r="C802" s="278"/>
      <c r="D802" s="278"/>
      <c r="E802" s="278"/>
      <c r="F802" s="278"/>
      <c r="G802" s="278"/>
      <c r="H802" s="278"/>
      <c r="I802" s="278"/>
      <c r="J802" s="278"/>
      <c r="K802" s="278"/>
      <c r="L802" s="278"/>
      <c r="M802" s="278"/>
      <c r="N802" s="278"/>
      <c r="O802" s="278"/>
      <c r="P802" s="278"/>
      <c r="Q802" s="278"/>
      <c r="R802" s="278"/>
      <c r="S802" s="279"/>
      <c r="T802" s="278"/>
      <c r="U802" s="279"/>
      <c r="V802" s="278"/>
      <c r="W802" s="278"/>
    </row>
    <row r="803" spans="1:23" ht="15.75" customHeight="1">
      <c r="A803" s="280"/>
      <c r="B803" s="278"/>
      <c r="C803" s="278"/>
      <c r="D803" s="278"/>
      <c r="E803" s="278"/>
      <c r="F803" s="278"/>
      <c r="G803" s="278"/>
      <c r="H803" s="278"/>
      <c r="I803" s="278"/>
      <c r="J803" s="278"/>
      <c r="K803" s="278"/>
      <c r="L803" s="278"/>
      <c r="M803" s="278"/>
      <c r="N803" s="278"/>
      <c r="O803" s="278"/>
      <c r="P803" s="278"/>
      <c r="Q803" s="278"/>
      <c r="R803" s="278"/>
      <c r="S803" s="279"/>
      <c r="T803" s="278"/>
      <c r="U803" s="279"/>
      <c r="V803" s="278"/>
      <c r="W803" s="278"/>
    </row>
    <row r="804" spans="1:23" ht="15.75" customHeight="1">
      <c r="A804" s="280"/>
      <c r="B804" s="278"/>
      <c r="C804" s="278"/>
      <c r="D804" s="278"/>
      <c r="E804" s="278"/>
      <c r="F804" s="278"/>
      <c r="G804" s="278"/>
      <c r="H804" s="278"/>
      <c r="I804" s="278"/>
      <c r="J804" s="278"/>
      <c r="K804" s="278"/>
      <c r="L804" s="278"/>
      <c r="M804" s="278"/>
      <c r="N804" s="278"/>
      <c r="O804" s="278"/>
      <c r="P804" s="278"/>
      <c r="Q804" s="278"/>
      <c r="R804" s="278"/>
      <c r="S804" s="279"/>
      <c r="T804" s="278"/>
      <c r="U804" s="279"/>
      <c r="V804" s="278"/>
      <c r="W804" s="278"/>
    </row>
    <row r="805" spans="1:23" ht="15.75" customHeight="1">
      <c r="A805" s="280"/>
      <c r="B805" s="278"/>
      <c r="C805" s="278"/>
      <c r="D805" s="278"/>
      <c r="E805" s="278"/>
      <c r="F805" s="278"/>
      <c r="G805" s="278"/>
      <c r="H805" s="278"/>
      <c r="I805" s="278"/>
      <c r="J805" s="278"/>
      <c r="K805" s="278"/>
      <c r="L805" s="278"/>
      <c r="M805" s="278"/>
      <c r="N805" s="278"/>
      <c r="O805" s="278"/>
      <c r="P805" s="278"/>
      <c r="Q805" s="278"/>
      <c r="R805" s="278"/>
      <c r="S805" s="279"/>
      <c r="T805" s="278"/>
      <c r="U805" s="279"/>
      <c r="V805" s="278"/>
      <c r="W805" s="278"/>
    </row>
    <row r="806" spans="1:23" ht="15.75" customHeight="1">
      <c r="A806" s="280"/>
      <c r="B806" s="278"/>
      <c r="C806" s="278"/>
      <c r="D806" s="278"/>
      <c r="E806" s="278"/>
      <c r="F806" s="278"/>
      <c r="G806" s="278"/>
      <c r="H806" s="278"/>
      <c r="I806" s="278"/>
      <c r="J806" s="278"/>
      <c r="K806" s="278"/>
      <c r="L806" s="278"/>
      <c r="M806" s="278"/>
      <c r="N806" s="278"/>
      <c r="O806" s="278"/>
      <c r="P806" s="278"/>
      <c r="Q806" s="278"/>
      <c r="R806" s="278"/>
      <c r="S806" s="279"/>
      <c r="T806" s="278"/>
      <c r="U806" s="279"/>
      <c r="V806" s="278"/>
      <c r="W806" s="278"/>
    </row>
    <row r="807" spans="1:23" ht="15.75" customHeight="1">
      <c r="A807" s="280"/>
      <c r="B807" s="278"/>
      <c r="C807" s="278"/>
      <c r="D807" s="278"/>
      <c r="E807" s="278"/>
      <c r="F807" s="278"/>
      <c r="G807" s="278"/>
      <c r="H807" s="278"/>
      <c r="I807" s="278"/>
      <c r="J807" s="278"/>
      <c r="K807" s="278"/>
      <c r="L807" s="278"/>
      <c r="M807" s="278"/>
      <c r="N807" s="278"/>
      <c r="O807" s="278"/>
      <c r="P807" s="278"/>
      <c r="Q807" s="278"/>
      <c r="R807" s="278"/>
      <c r="S807" s="279"/>
      <c r="T807" s="278"/>
      <c r="U807" s="279"/>
      <c r="V807" s="278"/>
      <c r="W807" s="278"/>
    </row>
    <row r="808" spans="1:23" ht="15.75" customHeight="1">
      <c r="A808" s="280"/>
      <c r="B808" s="278"/>
      <c r="C808" s="278"/>
      <c r="D808" s="278"/>
      <c r="E808" s="278"/>
      <c r="F808" s="278"/>
      <c r="G808" s="278"/>
      <c r="H808" s="278"/>
      <c r="I808" s="278"/>
      <c r="J808" s="278"/>
      <c r="K808" s="278"/>
      <c r="L808" s="278"/>
      <c r="M808" s="278"/>
      <c r="N808" s="278"/>
      <c r="O808" s="278"/>
      <c r="P808" s="278"/>
      <c r="Q808" s="278"/>
      <c r="R808" s="278"/>
      <c r="S808" s="279"/>
      <c r="T808" s="278"/>
      <c r="U808" s="279"/>
      <c r="V808" s="278"/>
      <c r="W808" s="278"/>
    </row>
    <row r="809" spans="1:23" ht="15.75" customHeight="1">
      <c r="A809" s="280"/>
      <c r="B809" s="278"/>
      <c r="C809" s="278"/>
      <c r="D809" s="278"/>
      <c r="E809" s="278"/>
      <c r="F809" s="278"/>
      <c r="G809" s="278"/>
      <c r="H809" s="278"/>
      <c r="I809" s="278"/>
      <c r="J809" s="278"/>
      <c r="K809" s="278"/>
      <c r="L809" s="278"/>
      <c r="M809" s="278"/>
      <c r="N809" s="278"/>
      <c r="O809" s="278"/>
      <c r="P809" s="278"/>
      <c r="Q809" s="278"/>
      <c r="R809" s="278"/>
      <c r="S809" s="279"/>
      <c r="T809" s="278"/>
      <c r="U809" s="279"/>
      <c r="V809" s="278"/>
      <c r="W809" s="278"/>
    </row>
    <row r="810" spans="1:23" ht="15.75" customHeight="1">
      <c r="A810" s="280"/>
      <c r="B810" s="278"/>
      <c r="C810" s="278"/>
      <c r="D810" s="278"/>
      <c r="E810" s="278"/>
      <c r="F810" s="278"/>
      <c r="G810" s="278"/>
      <c r="H810" s="278"/>
      <c r="I810" s="278"/>
      <c r="J810" s="278"/>
      <c r="K810" s="278"/>
      <c r="L810" s="278"/>
      <c r="M810" s="278"/>
      <c r="N810" s="278"/>
      <c r="O810" s="278"/>
      <c r="P810" s="278"/>
      <c r="Q810" s="278"/>
      <c r="R810" s="278"/>
      <c r="S810" s="279"/>
      <c r="T810" s="278"/>
      <c r="U810" s="279"/>
      <c r="V810" s="278"/>
      <c r="W810" s="278"/>
    </row>
    <row r="811" spans="1:23" ht="15.75" customHeight="1">
      <c r="A811" s="280"/>
      <c r="B811" s="278"/>
      <c r="C811" s="278"/>
      <c r="D811" s="278"/>
      <c r="E811" s="278"/>
      <c r="F811" s="278"/>
      <c r="G811" s="278"/>
      <c r="H811" s="278"/>
      <c r="I811" s="278"/>
      <c r="J811" s="278"/>
      <c r="K811" s="278"/>
      <c r="L811" s="278"/>
      <c r="M811" s="278"/>
      <c r="N811" s="278"/>
      <c r="O811" s="278"/>
      <c r="P811" s="278"/>
      <c r="Q811" s="278"/>
      <c r="R811" s="278"/>
      <c r="S811" s="279"/>
      <c r="T811" s="278"/>
      <c r="U811" s="279"/>
      <c r="V811" s="278"/>
      <c r="W811" s="278"/>
    </row>
    <row r="812" spans="1:23" ht="15.75" customHeight="1">
      <c r="A812" s="280"/>
      <c r="B812" s="278"/>
      <c r="C812" s="278"/>
      <c r="D812" s="278"/>
      <c r="E812" s="278"/>
      <c r="F812" s="278"/>
      <c r="G812" s="278"/>
      <c r="H812" s="278"/>
      <c r="I812" s="278"/>
      <c r="J812" s="278"/>
      <c r="K812" s="278"/>
      <c r="L812" s="278"/>
      <c r="M812" s="278"/>
      <c r="N812" s="278"/>
      <c r="O812" s="278"/>
      <c r="P812" s="278"/>
      <c r="Q812" s="278"/>
      <c r="R812" s="278"/>
      <c r="S812" s="279"/>
      <c r="T812" s="278"/>
      <c r="U812" s="279"/>
      <c r="V812" s="278"/>
      <c r="W812" s="278"/>
    </row>
    <row r="813" spans="1:23" ht="15.75" customHeight="1">
      <c r="A813" s="280"/>
      <c r="B813" s="278"/>
      <c r="C813" s="278"/>
      <c r="D813" s="278"/>
      <c r="E813" s="278"/>
      <c r="F813" s="278"/>
      <c r="G813" s="278"/>
      <c r="H813" s="278"/>
      <c r="I813" s="278"/>
      <c r="J813" s="278"/>
      <c r="K813" s="278"/>
      <c r="L813" s="278"/>
      <c r="M813" s="278"/>
      <c r="N813" s="278"/>
      <c r="O813" s="278"/>
      <c r="P813" s="278"/>
      <c r="Q813" s="278"/>
      <c r="R813" s="278"/>
      <c r="S813" s="279"/>
      <c r="T813" s="278"/>
      <c r="U813" s="279"/>
      <c r="V813" s="278"/>
      <c r="W813" s="278"/>
    </row>
    <row r="814" spans="1:23" ht="15.75" customHeight="1">
      <c r="A814" s="280"/>
      <c r="B814" s="278"/>
      <c r="C814" s="278"/>
      <c r="D814" s="278"/>
      <c r="E814" s="278"/>
      <c r="F814" s="278"/>
      <c r="G814" s="278"/>
      <c r="H814" s="278"/>
      <c r="I814" s="278"/>
      <c r="J814" s="278"/>
      <c r="K814" s="278"/>
      <c r="L814" s="278"/>
      <c r="M814" s="278"/>
      <c r="N814" s="278"/>
      <c r="O814" s="278"/>
      <c r="P814" s="278"/>
      <c r="Q814" s="278"/>
      <c r="R814" s="278"/>
      <c r="S814" s="279"/>
      <c r="T814" s="278"/>
      <c r="U814" s="279"/>
      <c r="V814" s="278"/>
      <c r="W814" s="278"/>
    </row>
    <row r="815" spans="1:23" ht="15.75" customHeight="1">
      <c r="A815" s="280"/>
      <c r="B815" s="278"/>
      <c r="C815" s="278"/>
      <c r="D815" s="278"/>
      <c r="E815" s="278"/>
      <c r="F815" s="278"/>
      <c r="G815" s="278"/>
      <c r="H815" s="278"/>
      <c r="I815" s="278"/>
      <c r="J815" s="278"/>
      <c r="K815" s="278"/>
      <c r="L815" s="278"/>
      <c r="M815" s="278"/>
      <c r="N815" s="278"/>
      <c r="O815" s="278"/>
      <c r="P815" s="278"/>
      <c r="Q815" s="278"/>
      <c r="R815" s="278"/>
      <c r="S815" s="279"/>
      <c r="T815" s="278"/>
      <c r="U815" s="279"/>
      <c r="V815" s="278"/>
      <c r="W815" s="278"/>
    </row>
    <row r="816" spans="1:23" ht="15.75" customHeight="1">
      <c r="A816" s="280"/>
      <c r="B816" s="278"/>
      <c r="C816" s="278"/>
      <c r="D816" s="278"/>
      <c r="E816" s="278"/>
      <c r="F816" s="278"/>
      <c r="G816" s="278"/>
      <c r="H816" s="278"/>
      <c r="I816" s="278"/>
      <c r="J816" s="278"/>
      <c r="K816" s="278"/>
      <c r="L816" s="278"/>
      <c r="M816" s="278"/>
      <c r="N816" s="278"/>
      <c r="O816" s="278"/>
      <c r="P816" s="278"/>
      <c r="Q816" s="278"/>
      <c r="R816" s="278"/>
      <c r="S816" s="279"/>
      <c r="T816" s="278"/>
      <c r="U816" s="279"/>
      <c r="V816" s="278"/>
      <c r="W816" s="278"/>
    </row>
    <row r="817" spans="1:23" ht="15.75" customHeight="1">
      <c r="A817" s="280"/>
      <c r="B817" s="278"/>
      <c r="C817" s="278"/>
      <c r="D817" s="278"/>
      <c r="E817" s="278"/>
      <c r="F817" s="278"/>
      <c r="G817" s="278"/>
      <c r="H817" s="278"/>
      <c r="I817" s="278"/>
      <c r="J817" s="278"/>
      <c r="K817" s="278"/>
      <c r="L817" s="278"/>
      <c r="M817" s="278"/>
      <c r="N817" s="278"/>
      <c r="O817" s="278"/>
      <c r="P817" s="278"/>
      <c r="Q817" s="278"/>
      <c r="R817" s="278"/>
      <c r="S817" s="279"/>
      <c r="T817" s="278"/>
      <c r="U817" s="279"/>
      <c r="V817" s="278"/>
      <c r="W817" s="278"/>
    </row>
    <row r="818" spans="1:23" ht="15.75" customHeight="1">
      <c r="A818" s="280"/>
      <c r="B818" s="278"/>
      <c r="C818" s="278"/>
      <c r="D818" s="278"/>
      <c r="E818" s="278"/>
      <c r="F818" s="278"/>
      <c r="G818" s="278"/>
      <c r="H818" s="278"/>
      <c r="I818" s="278"/>
      <c r="J818" s="278"/>
      <c r="K818" s="278"/>
      <c r="L818" s="278"/>
      <c r="M818" s="278"/>
      <c r="N818" s="278"/>
      <c r="O818" s="278"/>
      <c r="P818" s="278"/>
      <c r="Q818" s="278"/>
      <c r="R818" s="278"/>
      <c r="S818" s="279"/>
      <c r="T818" s="278"/>
      <c r="U818" s="279"/>
      <c r="V818" s="278"/>
      <c r="W818" s="278"/>
    </row>
    <row r="819" spans="1:23" ht="15.75" customHeight="1">
      <c r="A819" s="280"/>
      <c r="B819" s="278"/>
      <c r="C819" s="278"/>
      <c r="D819" s="278"/>
      <c r="E819" s="278"/>
      <c r="F819" s="278"/>
      <c r="G819" s="278"/>
      <c r="H819" s="278"/>
      <c r="I819" s="278"/>
      <c r="J819" s="278"/>
      <c r="K819" s="278"/>
      <c r="L819" s="278"/>
      <c r="M819" s="278"/>
      <c r="N819" s="278"/>
      <c r="O819" s="278"/>
      <c r="P819" s="278"/>
      <c r="Q819" s="278"/>
      <c r="R819" s="278"/>
      <c r="S819" s="279"/>
      <c r="T819" s="278"/>
      <c r="U819" s="279"/>
      <c r="V819" s="278"/>
      <c r="W819" s="278"/>
    </row>
    <row r="820" spans="1:23" ht="15.75" customHeight="1">
      <c r="A820" s="280"/>
      <c r="B820" s="278"/>
      <c r="C820" s="278"/>
      <c r="D820" s="278"/>
      <c r="E820" s="278"/>
      <c r="F820" s="278"/>
      <c r="G820" s="278"/>
      <c r="H820" s="278"/>
      <c r="I820" s="278"/>
      <c r="J820" s="278"/>
      <c r="K820" s="278"/>
      <c r="L820" s="278"/>
      <c r="M820" s="278"/>
      <c r="N820" s="278"/>
      <c r="O820" s="278"/>
      <c r="P820" s="278"/>
      <c r="Q820" s="278"/>
      <c r="R820" s="278"/>
      <c r="S820" s="279"/>
      <c r="T820" s="278"/>
      <c r="U820" s="279"/>
      <c r="V820" s="278"/>
      <c r="W820" s="278"/>
    </row>
    <row r="821" spans="1:23" ht="15.75" customHeight="1">
      <c r="A821" s="280"/>
      <c r="B821" s="278"/>
      <c r="C821" s="278"/>
      <c r="D821" s="278"/>
      <c r="E821" s="278"/>
      <c r="F821" s="278"/>
      <c r="G821" s="278"/>
      <c r="H821" s="278"/>
      <c r="I821" s="278"/>
      <c r="J821" s="278"/>
      <c r="K821" s="278"/>
      <c r="L821" s="278"/>
      <c r="M821" s="278"/>
      <c r="N821" s="278"/>
      <c r="O821" s="278"/>
      <c r="P821" s="278"/>
      <c r="Q821" s="278"/>
      <c r="R821" s="278"/>
      <c r="S821" s="279"/>
      <c r="T821" s="278"/>
      <c r="U821" s="279"/>
      <c r="V821" s="278"/>
      <c r="W821" s="278"/>
    </row>
    <row r="822" spans="1:23" ht="15.75" customHeight="1">
      <c r="A822" s="280"/>
      <c r="B822" s="278"/>
      <c r="C822" s="278"/>
      <c r="D822" s="278"/>
      <c r="E822" s="278"/>
      <c r="F822" s="278"/>
      <c r="G822" s="278"/>
      <c r="H822" s="278"/>
      <c r="I822" s="278"/>
      <c r="J822" s="278"/>
      <c r="K822" s="278"/>
      <c r="L822" s="278"/>
      <c r="M822" s="278"/>
      <c r="N822" s="278"/>
      <c r="O822" s="278"/>
      <c r="P822" s="278"/>
      <c r="Q822" s="278"/>
      <c r="R822" s="278"/>
      <c r="S822" s="279"/>
      <c r="T822" s="278"/>
      <c r="U822" s="279"/>
      <c r="V822" s="278"/>
      <c r="W822" s="278"/>
    </row>
    <row r="823" spans="1:23" ht="15.75" customHeight="1">
      <c r="A823" s="280"/>
      <c r="B823" s="278"/>
      <c r="C823" s="278"/>
      <c r="D823" s="278"/>
      <c r="E823" s="278"/>
      <c r="F823" s="278"/>
      <c r="G823" s="278"/>
      <c r="H823" s="278"/>
      <c r="I823" s="278"/>
      <c r="J823" s="278"/>
      <c r="K823" s="278"/>
      <c r="L823" s="278"/>
      <c r="M823" s="278"/>
      <c r="N823" s="278"/>
      <c r="O823" s="278"/>
      <c r="P823" s="278"/>
      <c r="Q823" s="278"/>
      <c r="R823" s="278"/>
      <c r="S823" s="279"/>
      <c r="T823" s="278"/>
      <c r="U823" s="279"/>
      <c r="V823" s="278"/>
      <c r="W823" s="278"/>
    </row>
    <row r="824" spans="1:23" ht="15.75" customHeight="1">
      <c r="A824" s="280"/>
      <c r="B824" s="278"/>
      <c r="C824" s="278"/>
      <c r="D824" s="278"/>
      <c r="E824" s="278"/>
      <c r="F824" s="278"/>
      <c r="G824" s="278"/>
      <c r="H824" s="278"/>
      <c r="I824" s="278"/>
      <c r="J824" s="278"/>
      <c r="K824" s="278"/>
      <c r="L824" s="278"/>
      <c r="M824" s="278"/>
      <c r="N824" s="278"/>
      <c r="O824" s="278"/>
      <c r="P824" s="278"/>
      <c r="Q824" s="278"/>
      <c r="R824" s="278"/>
      <c r="S824" s="279"/>
      <c r="T824" s="278"/>
      <c r="U824" s="279"/>
      <c r="V824" s="278"/>
      <c r="W824" s="278"/>
    </row>
    <row r="825" spans="1:23" ht="15.75" customHeight="1">
      <c r="A825" s="280"/>
      <c r="B825" s="278"/>
      <c r="C825" s="278"/>
      <c r="D825" s="278"/>
      <c r="E825" s="278"/>
      <c r="F825" s="278"/>
      <c r="G825" s="278"/>
      <c r="H825" s="278"/>
      <c r="I825" s="278"/>
      <c r="J825" s="278"/>
      <c r="K825" s="278"/>
      <c r="L825" s="278"/>
      <c r="M825" s="278"/>
      <c r="N825" s="278"/>
      <c r="O825" s="278"/>
      <c r="P825" s="278"/>
      <c r="Q825" s="278"/>
      <c r="R825" s="278"/>
      <c r="S825" s="279"/>
      <c r="T825" s="278"/>
      <c r="U825" s="279"/>
      <c r="V825" s="278"/>
      <c r="W825" s="278"/>
    </row>
    <row r="826" spans="1:23" ht="15.75" customHeight="1">
      <c r="A826" s="280"/>
      <c r="B826" s="278"/>
      <c r="C826" s="278"/>
      <c r="D826" s="278"/>
      <c r="E826" s="278"/>
      <c r="F826" s="278"/>
      <c r="G826" s="278"/>
      <c r="H826" s="278"/>
      <c r="I826" s="278"/>
      <c r="J826" s="278"/>
      <c r="K826" s="278"/>
      <c r="L826" s="278"/>
      <c r="M826" s="278"/>
      <c r="N826" s="278"/>
      <c r="O826" s="278"/>
      <c r="P826" s="278"/>
      <c r="Q826" s="278"/>
      <c r="R826" s="278"/>
      <c r="S826" s="279"/>
      <c r="T826" s="278"/>
      <c r="U826" s="279"/>
      <c r="V826" s="278"/>
      <c r="W826" s="278"/>
    </row>
    <row r="827" spans="1:23" ht="15.75" customHeight="1">
      <c r="A827" s="280"/>
      <c r="B827" s="278"/>
      <c r="C827" s="278"/>
      <c r="D827" s="278"/>
      <c r="E827" s="278"/>
      <c r="F827" s="278"/>
      <c r="G827" s="278"/>
      <c r="H827" s="278"/>
      <c r="I827" s="278"/>
      <c r="J827" s="278"/>
      <c r="K827" s="278"/>
      <c r="L827" s="278"/>
      <c r="M827" s="278"/>
      <c r="N827" s="278"/>
      <c r="O827" s="278"/>
      <c r="P827" s="278"/>
      <c r="Q827" s="278"/>
      <c r="R827" s="278"/>
      <c r="S827" s="279"/>
      <c r="T827" s="278"/>
      <c r="U827" s="279"/>
      <c r="V827" s="278"/>
      <c r="W827" s="278"/>
    </row>
    <row r="828" spans="1:23" ht="15.75" customHeight="1">
      <c r="A828" s="280"/>
      <c r="B828" s="278"/>
      <c r="C828" s="278"/>
      <c r="D828" s="278"/>
      <c r="E828" s="278"/>
      <c r="F828" s="278"/>
      <c r="G828" s="278"/>
      <c r="H828" s="278"/>
      <c r="I828" s="278"/>
      <c r="J828" s="278"/>
      <c r="K828" s="278"/>
      <c r="L828" s="278"/>
      <c r="M828" s="278"/>
      <c r="N828" s="278"/>
      <c r="O828" s="278"/>
      <c r="P828" s="278"/>
      <c r="Q828" s="278"/>
      <c r="R828" s="278"/>
      <c r="S828" s="279"/>
      <c r="T828" s="278"/>
      <c r="U828" s="279"/>
      <c r="V828" s="278"/>
      <c r="W828" s="278"/>
    </row>
    <row r="829" spans="1:23" ht="15.75" customHeight="1">
      <c r="A829" s="280"/>
      <c r="B829" s="278"/>
      <c r="C829" s="278"/>
      <c r="D829" s="278"/>
      <c r="E829" s="278"/>
      <c r="F829" s="278"/>
      <c r="G829" s="278"/>
      <c r="H829" s="278"/>
      <c r="I829" s="278"/>
      <c r="J829" s="278"/>
      <c r="K829" s="278"/>
      <c r="L829" s="278"/>
      <c r="M829" s="278"/>
      <c r="N829" s="278"/>
      <c r="O829" s="278"/>
      <c r="P829" s="278"/>
      <c r="Q829" s="278"/>
      <c r="R829" s="278"/>
      <c r="S829" s="279"/>
      <c r="T829" s="278"/>
      <c r="U829" s="279"/>
      <c r="V829" s="278"/>
      <c r="W829" s="278"/>
    </row>
    <row r="830" spans="1:23" ht="15.75" customHeight="1">
      <c r="A830" s="280"/>
      <c r="B830" s="278"/>
      <c r="C830" s="278"/>
      <c r="D830" s="278"/>
      <c r="E830" s="278"/>
      <c r="F830" s="278"/>
      <c r="G830" s="278"/>
      <c r="H830" s="278"/>
      <c r="I830" s="278"/>
      <c r="J830" s="278"/>
      <c r="K830" s="278"/>
      <c r="L830" s="278"/>
      <c r="M830" s="278"/>
      <c r="N830" s="278"/>
      <c r="O830" s="278"/>
      <c r="P830" s="278"/>
      <c r="Q830" s="278"/>
      <c r="R830" s="278"/>
      <c r="S830" s="279"/>
      <c r="T830" s="278"/>
      <c r="U830" s="279"/>
      <c r="V830" s="278"/>
      <c r="W830" s="278"/>
    </row>
    <row r="831" spans="1:23" ht="15.75" customHeight="1">
      <c r="A831" s="280"/>
      <c r="B831" s="278"/>
      <c r="C831" s="278"/>
      <c r="D831" s="278"/>
      <c r="E831" s="278"/>
      <c r="F831" s="278"/>
      <c r="G831" s="278"/>
      <c r="H831" s="278"/>
      <c r="I831" s="278"/>
      <c r="J831" s="278"/>
      <c r="K831" s="278"/>
      <c r="L831" s="278"/>
      <c r="M831" s="278"/>
      <c r="N831" s="278"/>
      <c r="O831" s="278"/>
      <c r="P831" s="278"/>
      <c r="Q831" s="278"/>
      <c r="R831" s="278"/>
      <c r="S831" s="279"/>
      <c r="T831" s="278"/>
      <c r="U831" s="279"/>
      <c r="V831" s="278"/>
      <c r="W831" s="278"/>
    </row>
    <row r="832" spans="1:23" ht="15.75" customHeight="1">
      <c r="A832" s="280"/>
      <c r="B832" s="278"/>
      <c r="C832" s="278"/>
      <c r="D832" s="278"/>
      <c r="E832" s="278"/>
      <c r="F832" s="278"/>
      <c r="G832" s="278"/>
      <c r="H832" s="278"/>
      <c r="I832" s="278"/>
      <c r="J832" s="278"/>
      <c r="K832" s="278"/>
      <c r="L832" s="278"/>
      <c r="M832" s="278"/>
      <c r="N832" s="278"/>
      <c r="O832" s="278"/>
      <c r="P832" s="278"/>
      <c r="Q832" s="278"/>
      <c r="R832" s="278"/>
      <c r="S832" s="279"/>
      <c r="T832" s="278"/>
      <c r="U832" s="279"/>
      <c r="V832" s="278"/>
      <c r="W832" s="278"/>
    </row>
    <row r="833" spans="1:23" ht="15.75" customHeight="1">
      <c r="A833" s="280"/>
      <c r="B833" s="278"/>
      <c r="C833" s="278"/>
      <c r="D833" s="278"/>
      <c r="E833" s="278"/>
      <c r="F833" s="278"/>
      <c r="G833" s="278"/>
      <c r="H833" s="278"/>
      <c r="I833" s="278"/>
      <c r="J833" s="278"/>
      <c r="K833" s="278"/>
      <c r="L833" s="278"/>
      <c r="M833" s="278"/>
      <c r="N833" s="278"/>
      <c r="O833" s="278"/>
      <c r="P833" s="278"/>
      <c r="Q833" s="278"/>
      <c r="R833" s="278"/>
      <c r="S833" s="279"/>
      <c r="T833" s="278"/>
      <c r="U833" s="279"/>
      <c r="V833" s="278"/>
      <c r="W833" s="278"/>
    </row>
    <row r="834" spans="1:23" ht="15.75" customHeight="1">
      <c r="A834" s="280"/>
      <c r="B834" s="278"/>
      <c r="C834" s="278"/>
      <c r="D834" s="278"/>
      <c r="E834" s="278"/>
      <c r="F834" s="278"/>
      <c r="G834" s="278"/>
      <c r="H834" s="278"/>
      <c r="I834" s="278"/>
      <c r="J834" s="278"/>
      <c r="K834" s="278"/>
      <c r="L834" s="278"/>
      <c r="M834" s="278"/>
      <c r="N834" s="278"/>
      <c r="O834" s="278"/>
      <c r="P834" s="278"/>
      <c r="Q834" s="278"/>
      <c r="R834" s="278"/>
      <c r="S834" s="279"/>
      <c r="T834" s="278"/>
      <c r="U834" s="279"/>
      <c r="V834" s="278"/>
      <c r="W834" s="278"/>
    </row>
    <row r="835" spans="1:23" ht="15.75" customHeight="1">
      <c r="A835" s="280"/>
      <c r="B835" s="278"/>
      <c r="C835" s="278"/>
      <c r="D835" s="278"/>
      <c r="E835" s="278"/>
      <c r="F835" s="278"/>
      <c r="G835" s="278"/>
      <c r="H835" s="278"/>
      <c r="I835" s="278"/>
      <c r="J835" s="278"/>
      <c r="K835" s="278"/>
      <c r="L835" s="278"/>
      <c r="M835" s="278"/>
      <c r="N835" s="278"/>
      <c r="O835" s="278"/>
      <c r="P835" s="278"/>
      <c r="Q835" s="278"/>
      <c r="R835" s="278"/>
      <c r="S835" s="279"/>
      <c r="T835" s="278"/>
      <c r="U835" s="279"/>
      <c r="V835" s="278"/>
      <c r="W835" s="278"/>
    </row>
    <row r="836" spans="1:23" ht="15.75" customHeight="1">
      <c r="A836" s="280"/>
      <c r="B836" s="278"/>
      <c r="C836" s="278"/>
      <c r="D836" s="278"/>
      <c r="E836" s="278"/>
      <c r="F836" s="278"/>
      <c r="G836" s="278"/>
      <c r="H836" s="278"/>
      <c r="I836" s="278"/>
      <c r="J836" s="278"/>
      <c r="K836" s="278"/>
      <c r="L836" s="278"/>
      <c r="M836" s="278"/>
      <c r="N836" s="278"/>
      <c r="O836" s="278"/>
      <c r="P836" s="278"/>
      <c r="Q836" s="278"/>
      <c r="R836" s="278"/>
      <c r="S836" s="279"/>
      <c r="T836" s="278"/>
      <c r="U836" s="279"/>
      <c r="V836" s="278"/>
      <c r="W836" s="278"/>
    </row>
    <row r="837" spans="1:23" ht="15.75" customHeight="1">
      <c r="A837" s="280"/>
      <c r="B837" s="278"/>
      <c r="C837" s="278"/>
      <c r="D837" s="278"/>
      <c r="E837" s="278"/>
      <c r="F837" s="278"/>
      <c r="G837" s="278"/>
      <c r="H837" s="278"/>
      <c r="I837" s="278"/>
      <c r="J837" s="278"/>
      <c r="K837" s="278"/>
      <c r="L837" s="278"/>
      <c r="M837" s="278"/>
      <c r="N837" s="278"/>
      <c r="O837" s="278"/>
      <c r="P837" s="278"/>
      <c r="Q837" s="278"/>
      <c r="R837" s="278"/>
      <c r="S837" s="279"/>
      <c r="T837" s="278"/>
      <c r="U837" s="279"/>
      <c r="V837" s="278"/>
      <c r="W837" s="278"/>
    </row>
    <row r="838" spans="1:23" ht="15.75" customHeight="1">
      <c r="A838" s="280"/>
      <c r="B838" s="278"/>
      <c r="C838" s="278"/>
      <c r="D838" s="278"/>
      <c r="E838" s="278"/>
      <c r="F838" s="278"/>
      <c r="G838" s="278"/>
      <c r="H838" s="278"/>
      <c r="I838" s="278"/>
      <c r="J838" s="278"/>
      <c r="K838" s="278"/>
      <c r="L838" s="278"/>
      <c r="M838" s="278"/>
      <c r="N838" s="278"/>
      <c r="O838" s="278"/>
      <c r="P838" s="278"/>
      <c r="Q838" s="278"/>
      <c r="R838" s="278"/>
      <c r="S838" s="279"/>
      <c r="T838" s="278"/>
      <c r="U838" s="279"/>
      <c r="V838" s="278"/>
      <c r="W838" s="278"/>
    </row>
    <row r="839" spans="1:23" ht="15.75" customHeight="1">
      <c r="A839" s="280"/>
      <c r="B839" s="278"/>
      <c r="C839" s="278"/>
      <c r="D839" s="278"/>
      <c r="E839" s="278"/>
      <c r="F839" s="278"/>
      <c r="G839" s="278"/>
      <c r="H839" s="278"/>
      <c r="I839" s="278"/>
      <c r="J839" s="278"/>
      <c r="K839" s="278"/>
      <c r="L839" s="278"/>
      <c r="M839" s="278"/>
      <c r="N839" s="278"/>
      <c r="O839" s="278"/>
      <c r="P839" s="278"/>
      <c r="Q839" s="278"/>
      <c r="R839" s="278"/>
      <c r="S839" s="279"/>
      <c r="T839" s="278"/>
      <c r="U839" s="279"/>
      <c r="V839" s="278"/>
      <c r="W839" s="278"/>
    </row>
    <row r="840" spans="1:23" ht="15.75" customHeight="1">
      <c r="A840" s="280"/>
      <c r="B840" s="278"/>
      <c r="C840" s="278"/>
      <c r="D840" s="278"/>
      <c r="E840" s="278"/>
      <c r="F840" s="278"/>
      <c r="G840" s="278"/>
      <c r="H840" s="278"/>
      <c r="I840" s="278"/>
      <c r="J840" s="278"/>
      <c r="K840" s="278"/>
      <c r="L840" s="278"/>
      <c r="M840" s="278"/>
      <c r="N840" s="278"/>
      <c r="O840" s="278"/>
      <c r="P840" s="278"/>
      <c r="Q840" s="278"/>
      <c r="R840" s="278"/>
      <c r="S840" s="279"/>
      <c r="T840" s="278"/>
      <c r="U840" s="279"/>
      <c r="V840" s="278"/>
      <c r="W840" s="278"/>
    </row>
    <row r="841" spans="1:23" ht="15.75" customHeight="1">
      <c r="A841" s="280"/>
      <c r="B841" s="278"/>
      <c r="C841" s="278"/>
      <c r="D841" s="278"/>
      <c r="E841" s="278"/>
      <c r="F841" s="278"/>
      <c r="G841" s="278"/>
      <c r="H841" s="278"/>
      <c r="I841" s="278"/>
      <c r="J841" s="278"/>
      <c r="K841" s="278"/>
      <c r="L841" s="278"/>
      <c r="M841" s="278"/>
      <c r="N841" s="278"/>
      <c r="O841" s="278"/>
      <c r="P841" s="278"/>
      <c r="Q841" s="278"/>
      <c r="R841" s="278"/>
      <c r="S841" s="279"/>
      <c r="T841" s="278"/>
      <c r="U841" s="279"/>
      <c r="V841" s="278"/>
      <c r="W841" s="278"/>
    </row>
    <row r="842" spans="1:23" ht="15.75" customHeight="1">
      <c r="A842" s="280"/>
      <c r="B842" s="278"/>
      <c r="C842" s="278"/>
      <c r="D842" s="278"/>
      <c r="E842" s="278"/>
      <c r="F842" s="278"/>
      <c r="G842" s="278"/>
      <c r="H842" s="278"/>
      <c r="I842" s="278"/>
      <c r="J842" s="278"/>
      <c r="K842" s="278"/>
      <c r="L842" s="278"/>
      <c r="M842" s="278"/>
      <c r="N842" s="278"/>
      <c r="O842" s="278"/>
      <c r="P842" s="278"/>
      <c r="Q842" s="278"/>
      <c r="R842" s="278"/>
      <c r="S842" s="279"/>
      <c r="T842" s="278"/>
      <c r="U842" s="279"/>
      <c r="V842" s="278"/>
      <c r="W842" s="278"/>
    </row>
    <row r="843" spans="1:23" ht="15.75" customHeight="1">
      <c r="A843" s="280"/>
      <c r="B843" s="278"/>
      <c r="C843" s="278"/>
      <c r="D843" s="278"/>
      <c r="E843" s="278"/>
      <c r="F843" s="278"/>
      <c r="G843" s="278"/>
      <c r="H843" s="278"/>
      <c r="I843" s="278"/>
      <c r="J843" s="278"/>
      <c r="K843" s="278"/>
      <c r="L843" s="278"/>
      <c r="M843" s="278"/>
      <c r="N843" s="278"/>
      <c r="O843" s="278"/>
      <c r="P843" s="278"/>
      <c r="Q843" s="278"/>
      <c r="R843" s="278"/>
      <c r="S843" s="279"/>
      <c r="T843" s="278"/>
      <c r="U843" s="279"/>
      <c r="V843" s="278"/>
      <c r="W843" s="278"/>
    </row>
    <row r="844" spans="1:23" ht="15.75" customHeight="1">
      <c r="A844" s="280"/>
      <c r="B844" s="278"/>
      <c r="C844" s="278"/>
      <c r="D844" s="278"/>
      <c r="E844" s="278"/>
      <c r="F844" s="278"/>
      <c r="G844" s="278"/>
      <c r="H844" s="278"/>
      <c r="I844" s="278"/>
      <c r="J844" s="278"/>
      <c r="K844" s="278"/>
      <c r="L844" s="278"/>
      <c r="M844" s="278"/>
      <c r="N844" s="278"/>
      <c r="O844" s="278"/>
      <c r="P844" s="278"/>
      <c r="Q844" s="278"/>
      <c r="R844" s="278"/>
      <c r="S844" s="279"/>
      <c r="T844" s="278"/>
      <c r="U844" s="279"/>
      <c r="V844" s="278"/>
      <c r="W844" s="278"/>
    </row>
    <row r="845" spans="1:23" ht="15.75" customHeight="1">
      <c r="A845" s="280"/>
      <c r="B845" s="278"/>
      <c r="C845" s="278"/>
      <c r="D845" s="278"/>
      <c r="E845" s="278"/>
      <c r="F845" s="278"/>
      <c r="G845" s="278"/>
      <c r="H845" s="278"/>
      <c r="I845" s="278"/>
      <c r="J845" s="278"/>
      <c r="K845" s="278"/>
      <c r="L845" s="278"/>
      <c r="M845" s="278"/>
      <c r="N845" s="278"/>
      <c r="O845" s="278"/>
      <c r="P845" s="278"/>
      <c r="Q845" s="278"/>
      <c r="R845" s="278"/>
      <c r="S845" s="279"/>
      <c r="T845" s="278"/>
      <c r="U845" s="279"/>
      <c r="V845" s="278"/>
      <c r="W845" s="278"/>
    </row>
    <row r="846" spans="1:23" ht="15.75" customHeight="1">
      <c r="A846" s="280"/>
      <c r="B846" s="278"/>
      <c r="C846" s="278"/>
      <c r="D846" s="278"/>
      <c r="E846" s="278"/>
      <c r="F846" s="278"/>
      <c r="G846" s="278"/>
      <c r="H846" s="278"/>
      <c r="I846" s="278"/>
      <c r="J846" s="278"/>
      <c r="K846" s="278"/>
      <c r="L846" s="278"/>
      <c r="M846" s="278"/>
      <c r="N846" s="278"/>
      <c r="O846" s="278"/>
      <c r="P846" s="278"/>
      <c r="Q846" s="278"/>
      <c r="R846" s="278"/>
      <c r="S846" s="279"/>
      <c r="T846" s="278"/>
      <c r="U846" s="279"/>
      <c r="V846" s="278"/>
      <c r="W846" s="278"/>
    </row>
    <row r="847" spans="1:23" ht="15.75" customHeight="1">
      <c r="A847" s="280"/>
      <c r="B847" s="278"/>
      <c r="C847" s="278"/>
      <c r="D847" s="278"/>
      <c r="E847" s="278"/>
      <c r="F847" s="278"/>
      <c r="G847" s="278"/>
      <c r="H847" s="278"/>
      <c r="I847" s="278"/>
      <c r="J847" s="278"/>
      <c r="K847" s="278"/>
      <c r="L847" s="278"/>
      <c r="M847" s="278"/>
      <c r="N847" s="278"/>
      <c r="O847" s="278"/>
      <c r="P847" s="278"/>
      <c r="Q847" s="278"/>
      <c r="R847" s="278"/>
      <c r="S847" s="279"/>
      <c r="T847" s="278"/>
      <c r="U847" s="279"/>
      <c r="V847" s="278"/>
      <c r="W847" s="278"/>
    </row>
    <row r="848" spans="1:23" ht="15.75" customHeight="1">
      <c r="A848" s="280"/>
      <c r="B848" s="278"/>
      <c r="C848" s="278"/>
      <c r="D848" s="278"/>
      <c r="E848" s="278"/>
      <c r="F848" s="278"/>
      <c r="G848" s="278"/>
      <c r="H848" s="278"/>
      <c r="I848" s="278"/>
      <c r="J848" s="278"/>
      <c r="K848" s="278"/>
      <c r="L848" s="278"/>
      <c r="M848" s="278"/>
      <c r="N848" s="278"/>
      <c r="O848" s="278"/>
      <c r="P848" s="278"/>
      <c r="Q848" s="278"/>
      <c r="R848" s="278"/>
      <c r="S848" s="279"/>
      <c r="T848" s="278"/>
      <c r="U848" s="279"/>
      <c r="V848" s="278"/>
      <c r="W848" s="278"/>
    </row>
    <row r="849" spans="1:23" ht="15.75" customHeight="1">
      <c r="A849" s="280"/>
      <c r="B849" s="278"/>
      <c r="C849" s="278"/>
      <c r="D849" s="278"/>
      <c r="E849" s="278"/>
      <c r="F849" s="278"/>
      <c r="G849" s="278"/>
      <c r="H849" s="278"/>
      <c r="I849" s="278"/>
      <c r="J849" s="278"/>
      <c r="K849" s="278"/>
      <c r="L849" s="278"/>
      <c r="M849" s="278"/>
      <c r="N849" s="278"/>
      <c r="O849" s="278"/>
      <c r="P849" s="278"/>
      <c r="Q849" s="278"/>
      <c r="R849" s="278"/>
      <c r="S849" s="279"/>
      <c r="T849" s="278"/>
      <c r="U849" s="279"/>
      <c r="V849" s="278"/>
      <c r="W849" s="278"/>
    </row>
    <row r="850" spans="1:23" ht="15.75" customHeight="1">
      <c r="A850" s="280"/>
      <c r="B850" s="278"/>
      <c r="C850" s="278"/>
      <c r="D850" s="278"/>
      <c r="E850" s="278"/>
      <c r="F850" s="278"/>
      <c r="G850" s="278"/>
      <c r="H850" s="278"/>
      <c r="I850" s="278"/>
      <c r="J850" s="278"/>
      <c r="K850" s="278"/>
      <c r="L850" s="278"/>
      <c r="M850" s="278"/>
      <c r="N850" s="278"/>
      <c r="O850" s="278"/>
      <c r="P850" s="278"/>
      <c r="Q850" s="278"/>
      <c r="R850" s="278"/>
      <c r="S850" s="279"/>
      <c r="T850" s="278"/>
      <c r="U850" s="279"/>
      <c r="V850" s="278"/>
      <c r="W850" s="278"/>
    </row>
    <row r="851" spans="1:23" ht="15.75" customHeight="1">
      <c r="A851" s="280"/>
      <c r="B851" s="278"/>
      <c r="C851" s="278"/>
      <c r="D851" s="278"/>
      <c r="E851" s="278"/>
      <c r="F851" s="278"/>
      <c r="G851" s="278"/>
      <c r="H851" s="278"/>
      <c r="I851" s="278"/>
      <c r="J851" s="278"/>
      <c r="K851" s="278"/>
      <c r="L851" s="278"/>
      <c r="M851" s="278"/>
      <c r="N851" s="278"/>
      <c r="O851" s="278"/>
      <c r="P851" s="278"/>
      <c r="Q851" s="278"/>
      <c r="R851" s="278"/>
      <c r="S851" s="279"/>
      <c r="T851" s="278"/>
      <c r="U851" s="279"/>
      <c r="V851" s="278"/>
      <c r="W851" s="278"/>
    </row>
    <row r="852" spans="1:23" ht="15.75" customHeight="1">
      <c r="A852" s="280"/>
      <c r="B852" s="278"/>
      <c r="C852" s="278"/>
      <c r="D852" s="278"/>
      <c r="E852" s="278"/>
      <c r="F852" s="278"/>
      <c r="G852" s="278"/>
      <c r="H852" s="278"/>
      <c r="I852" s="278"/>
      <c r="J852" s="278"/>
      <c r="K852" s="278"/>
      <c r="L852" s="278"/>
      <c r="M852" s="278"/>
      <c r="N852" s="278"/>
      <c r="O852" s="278"/>
      <c r="P852" s="278"/>
      <c r="Q852" s="278"/>
      <c r="R852" s="278"/>
      <c r="S852" s="279"/>
      <c r="T852" s="278"/>
      <c r="U852" s="279"/>
      <c r="V852" s="278"/>
      <c r="W852" s="278"/>
    </row>
    <row r="853" spans="1:23" ht="15.75" customHeight="1">
      <c r="A853" s="280"/>
      <c r="B853" s="278"/>
      <c r="C853" s="278"/>
      <c r="D853" s="278"/>
      <c r="E853" s="278"/>
      <c r="F853" s="278"/>
      <c r="G853" s="278"/>
      <c r="H853" s="278"/>
      <c r="I853" s="278"/>
      <c r="J853" s="278"/>
      <c r="K853" s="278"/>
      <c r="L853" s="278"/>
      <c r="M853" s="278"/>
      <c r="N853" s="278"/>
      <c r="O853" s="278"/>
      <c r="P853" s="278"/>
      <c r="Q853" s="278"/>
      <c r="R853" s="278"/>
      <c r="S853" s="279"/>
      <c r="T853" s="278"/>
      <c r="U853" s="279"/>
      <c r="V853" s="278"/>
      <c r="W853" s="278"/>
    </row>
    <row r="854" spans="1:23" ht="15.75" customHeight="1">
      <c r="A854" s="280"/>
      <c r="B854" s="278"/>
      <c r="C854" s="278"/>
      <c r="D854" s="278"/>
      <c r="E854" s="278"/>
      <c r="F854" s="278"/>
      <c r="G854" s="278"/>
      <c r="H854" s="278"/>
      <c r="I854" s="278"/>
      <c r="J854" s="278"/>
      <c r="K854" s="278"/>
      <c r="L854" s="278"/>
      <c r="M854" s="278"/>
      <c r="N854" s="278"/>
      <c r="O854" s="278"/>
      <c r="P854" s="278"/>
      <c r="Q854" s="278"/>
      <c r="R854" s="278"/>
      <c r="S854" s="279"/>
      <c r="T854" s="278"/>
      <c r="U854" s="279"/>
      <c r="V854" s="278"/>
      <c r="W854" s="278"/>
    </row>
    <row r="855" spans="1:23" ht="15.75" customHeight="1">
      <c r="A855" s="280"/>
      <c r="B855" s="278"/>
      <c r="C855" s="278"/>
      <c r="D855" s="278"/>
      <c r="E855" s="278"/>
      <c r="F855" s="278"/>
      <c r="G855" s="278"/>
      <c r="H855" s="278"/>
      <c r="I855" s="278"/>
      <c r="J855" s="278"/>
      <c r="K855" s="278"/>
      <c r="L855" s="278"/>
      <c r="M855" s="278"/>
      <c r="N855" s="278"/>
      <c r="O855" s="278"/>
      <c r="P855" s="278"/>
      <c r="Q855" s="278"/>
      <c r="R855" s="278"/>
      <c r="S855" s="279"/>
      <c r="T855" s="278"/>
      <c r="U855" s="279"/>
      <c r="V855" s="278"/>
      <c r="W855" s="278"/>
    </row>
    <row r="856" spans="1:23" ht="15.75" customHeight="1">
      <c r="A856" s="280"/>
      <c r="B856" s="278"/>
      <c r="C856" s="278"/>
      <c r="D856" s="278"/>
      <c r="E856" s="278"/>
      <c r="F856" s="278"/>
      <c r="G856" s="278"/>
      <c r="H856" s="278"/>
      <c r="I856" s="278"/>
      <c r="J856" s="278"/>
      <c r="K856" s="278"/>
      <c r="L856" s="278"/>
      <c r="M856" s="278"/>
      <c r="N856" s="278"/>
      <c r="O856" s="278"/>
      <c r="P856" s="278"/>
      <c r="Q856" s="278"/>
      <c r="R856" s="278"/>
      <c r="S856" s="279"/>
      <c r="T856" s="278"/>
      <c r="U856" s="279"/>
      <c r="V856" s="278"/>
      <c r="W856" s="278"/>
    </row>
    <row r="857" spans="1:23" ht="15.75" customHeight="1">
      <c r="A857" s="280"/>
      <c r="B857" s="278"/>
      <c r="C857" s="278"/>
      <c r="D857" s="278"/>
      <c r="E857" s="278"/>
      <c r="F857" s="278"/>
      <c r="G857" s="278"/>
      <c r="H857" s="278"/>
      <c r="I857" s="278"/>
      <c r="J857" s="278"/>
      <c r="K857" s="278"/>
      <c r="L857" s="278"/>
      <c r="M857" s="278"/>
      <c r="N857" s="278"/>
      <c r="O857" s="278"/>
      <c r="P857" s="278"/>
      <c r="Q857" s="278"/>
      <c r="R857" s="278"/>
      <c r="S857" s="279"/>
      <c r="T857" s="278"/>
      <c r="U857" s="279"/>
      <c r="V857" s="278"/>
      <c r="W857" s="278"/>
    </row>
    <row r="858" spans="1:23" ht="15.75" customHeight="1">
      <c r="A858" s="280"/>
      <c r="B858" s="278"/>
      <c r="C858" s="278"/>
      <c r="D858" s="278"/>
      <c r="E858" s="278"/>
      <c r="F858" s="278"/>
      <c r="G858" s="278"/>
      <c r="H858" s="278"/>
      <c r="I858" s="278"/>
      <c r="J858" s="278"/>
      <c r="K858" s="278"/>
      <c r="L858" s="278"/>
      <c r="M858" s="278"/>
      <c r="N858" s="278"/>
      <c r="O858" s="278"/>
      <c r="P858" s="278"/>
      <c r="Q858" s="278"/>
      <c r="R858" s="278"/>
      <c r="S858" s="279"/>
      <c r="T858" s="278"/>
      <c r="U858" s="279"/>
      <c r="V858" s="278"/>
      <c r="W858" s="278"/>
    </row>
    <row r="859" spans="1:23" ht="15.75" customHeight="1">
      <c r="A859" s="280"/>
      <c r="B859" s="278"/>
      <c r="C859" s="278"/>
      <c r="D859" s="278"/>
      <c r="E859" s="278"/>
      <c r="F859" s="278"/>
      <c r="G859" s="278"/>
      <c r="H859" s="278"/>
      <c r="I859" s="278"/>
      <c r="J859" s="278"/>
      <c r="K859" s="278"/>
      <c r="L859" s="278"/>
      <c r="M859" s="278"/>
      <c r="N859" s="278"/>
      <c r="O859" s="278"/>
      <c r="P859" s="278"/>
      <c r="Q859" s="278"/>
      <c r="R859" s="278"/>
      <c r="S859" s="279"/>
      <c r="T859" s="278"/>
      <c r="U859" s="279"/>
      <c r="V859" s="278"/>
      <c r="W859" s="278"/>
    </row>
    <row r="860" spans="1:23" ht="15.75" customHeight="1">
      <c r="A860" s="280"/>
      <c r="B860" s="278"/>
      <c r="C860" s="278"/>
      <c r="D860" s="278"/>
      <c r="E860" s="278"/>
      <c r="F860" s="278"/>
      <c r="G860" s="278"/>
      <c r="H860" s="278"/>
      <c r="I860" s="278"/>
      <c r="J860" s="278"/>
      <c r="K860" s="278"/>
      <c r="L860" s="278"/>
      <c r="M860" s="278"/>
      <c r="N860" s="278"/>
      <c r="O860" s="278"/>
      <c r="P860" s="278"/>
      <c r="Q860" s="278"/>
      <c r="R860" s="278"/>
      <c r="S860" s="279"/>
      <c r="T860" s="278"/>
      <c r="U860" s="279"/>
      <c r="V860" s="278"/>
      <c r="W860" s="278"/>
    </row>
    <row r="861" spans="1:23" ht="15.75" customHeight="1">
      <c r="A861" s="280"/>
      <c r="B861" s="278"/>
      <c r="C861" s="278"/>
      <c r="D861" s="278"/>
      <c r="E861" s="278"/>
      <c r="F861" s="278"/>
      <c r="G861" s="278"/>
      <c r="H861" s="278"/>
      <c r="I861" s="278"/>
      <c r="J861" s="278"/>
      <c r="K861" s="278"/>
      <c r="L861" s="278"/>
      <c r="M861" s="278"/>
      <c r="N861" s="278"/>
      <c r="O861" s="278"/>
      <c r="P861" s="278"/>
      <c r="Q861" s="278"/>
      <c r="R861" s="278"/>
      <c r="S861" s="279"/>
      <c r="T861" s="278"/>
      <c r="U861" s="279"/>
      <c r="V861" s="278"/>
      <c r="W861" s="278"/>
    </row>
    <row r="862" spans="1:23" ht="15.75" customHeight="1">
      <c r="A862" s="280"/>
      <c r="B862" s="278"/>
      <c r="C862" s="278"/>
      <c r="D862" s="278"/>
      <c r="E862" s="278"/>
      <c r="F862" s="278"/>
      <c r="G862" s="278"/>
      <c r="H862" s="278"/>
      <c r="I862" s="278"/>
      <c r="J862" s="278"/>
      <c r="K862" s="278"/>
      <c r="L862" s="278"/>
      <c r="M862" s="278"/>
      <c r="N862" s="278"/>
      <c r="O862" s="278"/>
      <c r="P862" s="278"/>
      <c r="Q862" s="278"/>
      <c r="R862" s="278"/>
      <c r="S862" s="279"/>
      <c r="T862" s="278"/>
      <c r="U862" s="279"/>
      <c r="V862" s="278"/>
      <c r="W862" s="278"/>
    </row>
    <row r="863" spans="1:23" ht="15.75" customHeight="1">
      <c r="A863" s="280"/>
      <c r="B863" s="278"/>
      <c r="C863" s="278"/>
      <c r="D863" s="278"/>
      <c r="E863" s="278"/>
      <c r="F863" s="278"/>
      <c r="G863" s="278"/>
      <c r="H863" s="278"/>
      <c r="I863" s="278"/>
      <c r="J863" s="278"/>
      <c r="K863" s="278"/>
      <c r="L863" s="278"/>
      <c r="M863" s="278"/>
      <c r="N863" s="278"/>
      <c r="O863" s="278"/>
      <c r="P863" s="278"/>
      <c r="Q863" s="278"/>
      <c r="R863" s="278"/>
      <c r="S863" s="279"/>
      <c r="T863" s="278"/>
      <c r="U863" s="279"/>
      <c r="V863" s="278"/>
      <c r="W863" s="278"/>
    </row>
    <row r="864" spans="1:23" ht="15.75" customHeight="1">
      <c r="A864" s="280"/>
      <c r="B864" s="278"/>
      <c r="C864" s="278"/>
      <c r="D864" s="278"/>
      <c r="E864" s="278"/>
      <c r="F864" s="278"/>
      <c r="G864" s="278"/>
      <c r="H864" s="278"/>
      <c r="I864" s="278"/>
      <c r="J864" s="278"/>
      <c r="K864" s="278"/>
      <c r="L864" s="278"/>
      <c r="M864" s="278"/>
      <c r="N864" s="278"/>
      <c r="O864" s="278"/>
      <c r="P864" s="278"/>
      <c r="Q864" s="278"/>
      <c r="R864" s="278"/>
      <c r="S864" s="279"/>
      <c r="T864" s="278"/>
      <c r="U864" s="279"/>
      <c r="V864" s="278"/>
      <c r="W864" s="278"/>
    </row>
    <row r="865" spans="1:23" ht="15.75" customHeight="1">
      <c r="A865" s="280"/>
      <c r="B865" s="278"/>
      <c r="C865" s="278"/>
      <c r="D865" s="278"/>
      <c r="E865" s="278"/>
      <c r="F865" s="278"/>
      <c r="G865" s="278"/>
      <c r="H865" s="278"/>
      <c r="I865" s="278"/>
      <c r="J865" s="278"/>
      <c r="K865" s="278"/>
      <c r="L865" s="278"/>
      <c r="M865" s="278"/>
      <c r="N865" s="278"/>
      <c r="O865" s="278"/>
      <c r="P865" s="278"/>
      <c r="Q865" s="278"/>
      <c r="R865" s="278"/>
      <c r="S865" s="279"/>
      <c r="T865" s="278"/>
      <c r="U865" s="279"/>
      <c r="V865" s="278"/>
      <c r="W865" s="278"/>
    </row>
    <row r="866" spans="1:23" ht="15.75" customHeight="1">
      <c r="A866" s="280"/>
      <c r="B866" s="278"/>
      <c r="C866" s="278"/>
      <c r="D866" s="278"/>
      <c r="E866" s="278"/>
      <c r="F866" s="278"/>
      <c r="G866" s="278"/>
      <c r="H866" s="278"/>
      <c r="I866" s="278"/>
      <c r="J866" s="278"/>
      <c r="K866" s="278"/>
      <c r="L866" s="278"/>
      <c r="M866" s="278"/>
      <c r="N866" s="278"/>
      <c r="O866" s="278"/>
      <c r="P866" s="278"/>
      <c r="Q866" s="278"/>
      <c r="R866" s="278"/>
      <c r="S866" s="279"/>
      <c r="T866" s="278"/>
      <c r="U866" s="279"/>
      <c r="V866" s="278"/>
      <c r="W866" s="278"/>
    </row>
    <row r="867" spans="1:23" ht="15.75" customHeight="1">
      <c r="A867" s="280"/>
      <c r="B867" s="278"/>
      <c r="C867" s="278"/>
      <c r="D867" s="278"/>
      <c r="E867" s="278"/>
      <c r="F867" s="278"/>
      <c r="G867" s="278"/>
      <c r="H867" s="278"/>
      <c r="I867" s="278"/>
      <c r="J867" s="278"/>
      <c r="K867" s="278"/>
      <c r="L867" s="278"/>
      <c r="M867" s="278"/>
      <c r="N867" s="278"/>
      <c r="O867" s="278"/>
      <c r="P867" s="278"/>
      <c r="Q867" s="278"/>
      <c r="R867" s="278"/>
      <c r="S867" s="279"/>
      <c r="T867" s="278"/>
      <c r="U867" s="279"/>
      <c r="V867" s="278"/>
      <c r="W867" s="278"/>
    </row>
    <row r="868" spans="1:23" ht="15.75" customHeight="1">
      <c r="A868" s="280"/>
      <c r="B868" s="278"/>
      <c r="C868" s="278"/>
      <c r="D868" s="278"/>
      <c r="E868" s="278"/>
      <c r="F868" s="278"/>
      <c r="G868" s="278"/>
      <c r="H868" s="278"/>
      <c r="I868" s="278"/>
      <c r="J868" s="278"/>
      <c r="K868" s="278"/>
      <c r="L868" s="278"/>
      <c r="M868" s="278"/>
      <c r="N868" s="278"/>
      <c r="O868" s="278"/>
      <c r="P868" s="278"/>
      <c r="Q868" s="278"/>
      <c r="R868" s="278"/>
      <c r="S868" s="279"/>
      <c r="T868" s="278"/>
      <c r="U868" s="279"/>
      <c r="V868" s="278"/>
      <c r="W868" s="278"/>
    </row>
    <row r="869" spans="1:23" ht="15.75" customHeight="1">
      <c r="A869" s="280"/>
      <c r="B869" s="278"/>
      <c r="C869" s="278"/>
      <c r="D869" s="278"/>
      <c r="E869" s="278"/>
      <c r="F869" s="278"/>
      <c r="G869" s="278"/>
      <c r="H869" s="278"/>
      <c r="I869" s="278"/>
      <c r="J869" s="278"/>
      <c r="K869" s="278"/>
      <c r="L869" s="278"/>
      <c r="M869" s="278"/>
      <c r="N869" s="278"/>
      <c r="O869" s="278"/>
      <c r="P869" s="278"/>
      <c r="Q869" s="278"/>
      <c r="R869" s="278"/>
      <c r="S869" s="279"/>
      <c r="T869" s="278"/>
      <c r="U869" s="279"/>
      <c r="V869" s="278"/>
      <c r="W869" s="278"/>
    </row>
    <row r="870" spans="1:23" ht="15.75" customHeight="1">
      <c r="A870" s="280"/>
      <c r="B870" s="278"/>
      <c r="C870" s="278"/>
      <c r="D870" s="278"/>
      <c r="E870" s="278"/>
      <c r="F870" s="278"/>
      <c r="G870" s="278"/>
      <c r="H870" s="278"/>
      <c r="I870" s="278"/>
      <c r="J870" s="278"/>
      <c r="K870" s="278"/>
      <c r="L870" s="278"/>
      <c r="M870" s="278"/>
      <c r="N870" s="278"/>
      <c r="O870" s="278"/>
      <c r="P870" s="278"/>
      <c r="Q870" s="278"/>
      <c r="R870" s="278"/>
      <c r="S870" s="279"/>
      <c r="T870" s="278"/>
      <c r="U870" s="279"/>
      <c r="V870" s="278"/>
      <c r="W870" s="278"/>
    </row>
    <row r="871" spans="1:23" ht="15.75" customHeight="1">
      <c r="A871" s="280"/>
      <c r="B871" s="278"/>
      <c r="C871" s="278"/>
      <c r="D871" s="278"/>
      <c r="E871" s="278"/>
      <c r="F871" s="278"/>
      <c r="G871" s="278"/>
      <c r="H871" s="278"/>
      <c r="I871" s="278"/>
      <c r="J871" s="278"/>
      <c r="K871" s="278"/>
      <c r="L871" s="278"/>
      <c r="M871" s="278"/>
      <c r="N871" s="278"/>
      <c r="O871" s="278"/>
      <c r="P871" s="278"/>
      <c r="Q871" s="278"/>
      <c r="R871" s="278"/>
      <c r="S871" s="279"/>
      <c r="T871" s="278"/>
      <c r="U871" s="279"/>
      <c r="V871" s="278"/>
      <c r="W871" s="278"/>
    </row>
    <row r="872" spans="1:23" ht="15.75" customHeight="1">
      <c r="A872" s="280"/>
      <c r="B872" s="278"/>
      <c r="C872" s="278"/>
      <c r="D872" s="278"/>
      <c r="E872" s="278"/>
      <c r="F872" s="278"/>
      <c r="G872" s="278"/>
      <c r="H872" s="278"/>
      <c r="I872" s="278"/>
      <c r="J872" s="278"/>
      <c r="K872" s="278"/>
      <c r="L872" s="278"/>
      <c r="M872" s="278"/>
      <c r="N872" s="278"/>
      <c r="O872" s="278"/>
      <c r="P872" s="278"/>
      <c r="Q872" s="278"/>
      <c r="R872" s="278"/>
      <c r="S872" s="279"/>
      <c r="T872" s="278"/>
      <c r="U872" s="279"/>
      <c r="V872" s="278"/>
      <c r="W872" s="278"/>
    </row>
    <row r="873" spans="1:23" ht="15.75" customHeight="1">
      <c r="A873" s="280"/>
      <c r="B873" s="278"/>
      <c r="C873" s="278"/>
      <c r="D873" s="278"/>
      <c r="E873" s="278"/>
      <c r="F873" s="278"/>
      <c r="G873" s="278"/>
      <c r="H873" s="278"/>
      <c r="I873" s="278"/>
      <c r="J873" s="278"/>
      <c r="K873" s="278"/>
      <c r="L873" s="278"/>
      <c r="M873" s="278"/>
      <c r="N873" s="278"/>
      <c r="O873" s="278"/>
      <c r="P873" s="278"/>
      <c r="Q873" s="278"/>
      <c r="R873" s="278"/>
      <c r="S873" s="279"/>
      <c r="T873" s="278"/>
      <c r="U873" s="279"/>
      <c r="V873" s="278"/>
      <c r="W873" s="278"/>
    </row>
    <row r="874" spans="1:23" ht="15.75" customHeight="1">
      <c r="A874" s="280"/>
      <c r="B874" s="278"/>
      <c r="C874" s="278"/>
      <c r="D874" s="278"/>
      <c r="E874" s="278"/>
      <c r="F874" s="278"/>
      <c r="G874" s="278"/>
      <c r="H874" s="278"/>
      <c r="I874" s="278"/>
      <c r="J874" s="278"/>
      <c r="K874" s="278"/>
      <c r="L874" s="278"/>
      <c r="M874" s="278"/>
      <c r="N874" s="278"/>
      <c r="O874" s="278"/>
      <c r="P874" s="278"/>
      <c r="Q874" s="278"/>
      <c r="R874" s="278"/>
      <c r="S874" s="279"/>
      <c r="T874" s="278"/>
      <c r="U874" s="279"/>
      <c r="V874" s="278"/>
      <c r="W874" s="278"/>
    </row>
    <row r="875" spans="1:23" ht="15.75" customHeight="1">
      <c r="A875" s="280"/>
      <c r="B875" s="278"/>
      <c r="C875" s="278"/>
      <c r="D875" s="278"/>
      <c r="E875" s="278"/>
      <c r="F875" s="278"/>
      <c r="G875" s="278"/>
      <c r="H875" s="278"/>
      <c r="I875" s="278"/>
      <c r="J875" s="278"/>
      <c r="K875" s="278"/>
      <c r="L875" s="278"/>
      <c r="M875" s="278"/>
      <c r="N875" s="278"/>
      <c r="O875" s="278"/>
      <c r="P875" s="278"/>
      <c r="Q875" s="278"/>
      <c r="R875" s="278"/>
      <c r="S875" s="279"/>
      <c r="T875" s="278"/>
      <c r="U875" s="279"/>
      <c r="V875" s="278"/>
      <c r="W875" s="278"/>
    </row>
    <row r="876" spans="1:23" ht="15.75" customHeight="1">
      <c r="A876" s="280"/>
      <c r="B876" s="278"/>
      <c r="C876" s="278"/>
      <c r="D876" s="278"/>
      <c r="E876" s="278"/>
      <c r="F876" s="278"/>
      <c r="G876" s="278"/>
      <c r="H876" s="278"/>
      <c r="I876" s="278"/>
      <c r="J876" s="278"/>
      <c r="K876" s="278"/>
      <c r="L876" s="278"/>
      <c r="M876" s="278"/>
      <c r="N876" s="278"/>
      <c r="O876" s="278"/>
      <c r="P876" s="278"/>
      <c r="Q876" s="278"/>
      <c r="R876" s="278"/>
      <c r="S876" s="279"/>
      <c r="T876" s="278"/>
      <c r="U876" s="279"/>
      <c r="V876" s="278"/>
      <c r="W876" s="278"/>
    </row>
    <row r="877" spans="1:23" ht="15.75" customHeight="1">
      <c r="A877" s="280"/>
      <c r="B877" s="278"/>
      <c r="C877" s="278"/>
      <c r="D877" s="278"/>
      <c r="E877" s="278"/>
      <c r="F877" s="278"/>
      <c r="G877" s="278"/>
      <c r="H877" s="278"/>
      <c r="I877" s="278"/>
      <c r="J877" s="278"/>
      <c r="K877" s="278"/>
      <c r="L877" s="278"/>
      <c r="M877" s="278"/>
      <c r="N877" s="278"/>
      <c r="O877" s="278"/>
      <c r="P877" s="278"/>
      <c r="Q877" s="278"/>
      <c r="R877" s="278"/>
      <c r="S877" s="279"/>
      <c r="T877" s="278"/>
      <c r="U877" s="279"/>
      <c r="V877" s="278"/>
      <c r="W877" s="278"/>
    </row>
    <row r="878" spans="1:23" ht="15.75" customHeight="1">
      <c r="A878" s="280"/>
      <c r="B878" s="278"/>
      <c r="C878" s="278"/>
      <c r="D878" s="278"/>
      <c r="E878" s="278"/>
      <c r="F878" s="278"/>
      <c r="G878" s="278"/>
      <c r="H878" s="278"/>
      <c r="I878" s="278"/>
      <c r="J878" s="278"/>
      <c r="K878" s="278"/>
      <c r="L878" s="278"/>
      <c r="M878" s="278"/>
      <c r="N878" s="278"/>
      <c r="O878" s="278"/>
      <c r="P878" s="278"/>
      <c r="Q878" s="278"/>
      <c r="R878" s="278"/>
      <c r="S878" s="279"/>
      <c r="T878" s="278"/>
      <c r="U878" s="279"/>
      <c r="V878" s="278"/>
      <c r="W878" s="278"/>
    </row>
    <row r="879" spans="1:23" ht="15.75" customHeight="1">
      <c r="A879" s="280"/>
      <c r="B879" s="278"/>
      <c r="C879" s="278"/>
      <c r="D879" s="278"/>
      <c r="E879" s="278"/>
      <c r="F879" s="278"/>
      <c r="G879" s="278"/>
      <c r="H879" s="278"/>
      <c r="I879" s="278"/>
      <c r="J879" s="278"/>
      <c r="K879" s="278"/>
      <c r="L879" s="278"/>
      <c r="M879" s="278"/>
      <c r="N879" s="278"/>
      <c r="O879" s="278"/>
      <c r="P879" s="278"/>
      <c r="Q879" s="278"/>
      <c r="R879" s="278"/>
      <c r="S879" s="279"/>
      <c r="T879" s="278"/>
      <c r="U879" s="279"/>
      <c r="V879" s="278"/>
      <c r="W879" s="278"/>
    </row>
    <row r="880" spans="1:23" ht="15.75" customHeight="1">
      <c r="A880" s="280"/>
      <c r="B880" s="278"/>
      <c r="C880" s="278"/>
      <c r="D880" s="278"/>
      <c r="E880" s="278"/>
      <c r="F880" s="278"/>
      <c r="G880" s="278"/>
      <c r="H880" s="278"/>
      <c r="I880" s="278"/>
      <c r="J880" s="278"/>
      <c r="K880" s="278"/>
      <c r="L880" s="278"/>
      <c r="M880" s="278"/>
      <c r="N880" s="278"/>
      <c r="O880" s="278"/>
      <c r="P880" s="278"/>
      <c r="Q880" s="278"/>
      <c r="R880" s="278"/>
      <c r="S880" s="279"/>
      <c r="T880" s="278"/>
      <c r="U880" s="279"/>
      <c r="V880" s="278"/>
      <c r="W880" s="278"/>
    </row>
    <row r="881" spans="1:23" ht="15.75" customHeight="1">
      <c r="A881" s="280"/>
      <c r="B881" s="278"/>
      <c r="C881" s="278"/>
      <c r="D881" s="278"/>
      <c r="E881" s="278"/>
      <c r="F881" s="278"/>
      <c r="G881" s="278"/>
      <c r="H881" s="278"/>
      <c r="I881" s="278"/>
      <c r="J881" s="278"/>
      <c r="K881" s="278"/>
      <c r="L881" s="278"/>
      <c r="M881" s="278"/>
      <c r="N881" s="278"/>
      <c r="O881" s="278"/>
      <c r="P881" s="278"/>
      <c r="Q881" s="278"/>
      <c r="R881" s="278"/>
      <c r="S881" s="279"/>
      <c r="T881" s="278"/>
      <c r="U881" s="279"/>
      <c r="V881" s="278"/>
      <c r="W881" s="278"/>
    </row>
    <row r="882" spans="1:23" ht="15.75" customHeight="1">
      <c r="A882" s="280"/>
      <c r="B882" s="278"/>
      <c r="C882" s="278"/>
      <c r="D882" s="278"/>
      <c r="E882" s="278"/>
      <c r="F882" s="278"/>
      <c r="G882" s="278"/>
      <c r="H882" s="278"/>
      <c r="I882" s="278"/>
      <c r="J882" s="278"/>
      <c r="K882" s="278"/>
      <c r="L882" s="278"/>
      <c r="M882" s="278"/>
      <c r="N882" s="278"/>
      <c r="O882" s="278"/>
      <c r="P882" s="278"/>
      <c r="Q882" s="278"/>
      <c r="R882" s="278"/>
      <c r="S882" s="279"/>
      <c r="T882" s="278"/>
      <c r="U882" s="279"/>
      <c r="V882" s="278"/>
      <c r="W882" s="278"/>
    </row>
    <row r="883" spans="1:23" ht="15.75" customHeight="1">
      <c r="A883" s="280"/>
      <c r="B883" s="278"/>
      <c r="C883" s="278"/>
      <c r="D883" s="278"/>
      <c r="E883" s="278"/>
      <c r="F883" s="278"/>
      <c r="G883" s="278"/>
      <c r="H883" s="278"/>
      <c r="I883" s="278"/>
      <c r="J883" s="278"/>
      <c r="K883" s="278"/>
      <c r="L883" s="278"/>
      <c r="M883" s="278"/>
      <c r="N883" s="278"/>
      <c r="O883" s="278"/>
      <c r="P883" s="278"/>
      <c r="Q883" s="278"/>
      <c r="R883" s="278"/>
      <c r="S883" s="279"/>
      <c r="T883" s="278"/>
      <c r="U883" s="279"/>
      <c r="V883" s="278"/>
      <c r="W883" s="278"/>
    </row>
    <row r="884" spans="1:23" ht="15.75" customHeight="1">
      <c r="A884" s="280"/>
      <c r="B884" s="278"/>
      <c r="C884" s="278"/>
      <c r="D884" s="278"/>
      <c r="E884" s="278"/>
      <c r="F884" s="278"/>
      <c r="G884" s="278"/>
      <c r="H884" s="278"/>
      <c r="I884" s="278"/>
      <c r="J884" s="278"/>
      <c r="K884" s="278"/>
      <c r="L884" s="278"/>
      <c r="M884" s="278"/>
      <c r="N884" s="278"/>
      <c r="O884" s="278"/>
      <c r="P884" s="278"/>
      <c r="Q884" s="278"/>
      <c r="R884" s="278"/>
      <c r="S884" s="279"/>
      <c r="T884" s="278"/>
      <c r="U884" s="279"/>
      <c r="V884" s="278"/>
      <c r="W884" s="278"/>
    </row>
    <row r="885" spans="1:23" ht="15.75" customHeight="1">
      <c r="A885" s="280"/>
      <c r="B885" s="278"/>
      <c r="C885" s="278"/>
      <c r="D885" s="278"/>
      <c r="E885" s="278"/>
      <c r="F885" s="278"/>
      <c r="G885" s="278"/>
      <c r="H885" s="278"/>
      <c r="I885" s="278"/>
      <c r="J885" s="278"/>
      <c r="K885" s="278"/>
      <c r="L885" s="278"/>
      <c r="M885" s="278"/>
      <c r="N885" s="278"/>
      <c r="O885" s="278"/>
      <c r="P885" s="278"/>
      <c r="Q885" s="278"/>
      <c r="R885" s="278"/>
      <c r="S885" s="279"/>
      <c r="T885" s="278"/>
      <c r="U885" s="279"/>
      <c r="V885" s="278"/>
      <c r="W885" s="278"/>
    </row>
    <row r="886" spans="1:23" ht="15.75" customHeight="1">
      <c r="A886" s="280"/>
      <c r="B886" s="278"/>
      <c r="C886" s="278"/>
      <c r="D886" s="278"/>
      <c r="E886" s="278"/>
      <c r="F886" s="278"/>
      <c r="G886" s="278"/>
      <c r="H886" s="278"/>
      <c r="I886" s="278"/>
      <c r="J886" s="278"/>
      <c r="K886" s="278"/>
      <c r="L886" s="278"/>
      <c r="M886" s="278"/>
      <c r="N886" s="278"/>
      <c r="O886" s="278"/>
      <c r="P886" s="278"/>
      <c r="Q886" s="278"/>
      <c r="R886" s="278"/>
      <c r="S886" s="279"/>
      <c r="T886" s="278"/>
      <c r="U886" s="279"/>
      <c r="V886" s="278"/>
      <c r="W886" s="278"/>
    </row>
    <row r="887" spans="1:23" ht="15.75" customHeight="1">
      <c r="A887" s="280"/>
      <c r="B887" s="278"/>
      <c r="C887" s="278"/>
      <c r="D887" s="278"/>
      <c r="E887" s="278"/>
      <c r="F887" s="278"/>
      <c r="G887" s="278"/>
      <c r="H887" s="278"/>
      <c r="I887" s="278"/>
      <c r="J887" s="278"/>
      <c r="K887" s="278"/>
      <c r="L887" s="278"/>
      <c r="M887" s="278"/>
      <c r="N887" s="278"/>
      <c r="O887" s="278"/>
      <c r="P887" s="278"/>
      <c r="Q887" s="278"/>
      <c r="R887" s="278"/>
      <c r="S887" s="279"/>
      <c r="T887" s="278"/>
      <c r="U887" s="279"/>
      <c r="V887" s="278"/>
      <c r="W887" s="278"/>
    </row>
    <row r="888" spans="1:23" ht="15.75" customHeight="1">
      <c r="A888" s="280"/>
      <c r="B888" s="278"/>
      <c r="C888" s="278"/>
      <c r="D888" s="278"/>
      <c r="E888" s="278"/>
      <c r="F888" s="278"/>
      <c r="G888" s="278"/>
      <c r="H888" s="278"/>
      <c r="I888" s="278"/>
      <c r="J888" s="278"/>
      <c r="K888" s="278"/>
      <c r="L888" s="278"/>
      <c r="M888" s="278"/>
      <c r="N888" s="278"/>
      <c r="O888" s="278"/>
      <c r="P888" s="278"/>
      <c r="Q888" s="278"/>
      <c r="R888" s="278"/>
      <c r="S888" s="279"/>
      <c r="T888" s="278"/>
      <c r="U888" s="279"/>
      <c r="V888" s="278"/>
      <c r="W888" s="278"/>
    </row>
    <row r="889" spans="1:23" ht="15.75" customHeight="1">
      <c r="A889" s="280"/>
      <c r="B889" s="278"/>
      <c r="C889" s="278"/>
      <c r="D889" s="278"/>
      <c r="E889" s="278"/>
      <c r="F889" s="278"/>
      <c r="G889" s="278"/>
      <c r="H889" s="278"/>
      <c r="I889" s="278"/>
      <c r="J889" s="278"/>
      <c r="K889" s="278"/>
      <c r="L889" s="278"/>
      <c r="M889" s="278"/>
      <c r="N889" s="278"/>
      <c r="O889" s="278"/>
      <c r="P889" s="278"/>
      <c r="Q889" s="278"/>
      <c r="R889" s="278"/>
      <c r="S889" s="279"/>
      <c r="T889" s="278"/>
      <c r="U889" s="279"/>
      <c r="V889" s="278"/>
      <c r="W889" s="278"/>
    </row>
    <row r="890" spans="1:23" ht="15.75" customHeight="1">
      <c r="A890" s="280"/>
      <c r="B890" s="278"/>
      <c r="C890" s="278"/>
      <c r="D890" s="278"/>
      <c r="E890" s="278"/>
      <c r="F890" s="278"/>
      <c r="G890" s="278"/>
      <c r="H890" s="278"/>
      <c r="I890" s="278"/>
      <c r="J890" s="278"/>
      <c r="K890" s="278"/>
      <c r="L890" s="278"/>
      <c r="M890" s="278"/>
      <c r="N890" s="278"/>
      <c r="O890" s="278"/>
      <c r="P890" s="278"/>
      <c r="Q890" s="278"/>
      <c r="R890" s="278"/>
      <c r="S890" s="279"/>
      <c r="T890" s="278"/>
      <c r="U890" s="279"/>
      <c r="V890" s="278"/>
      <c r="W890" s="278"/>
    </row>
    <row r="891" spans="1:23" ht="15.75" customHeight="1">
      <c r="A891" s="280"/>
      <c r="B891" s="278"/>
      <c r="C891" s="278"/>
      <c r="D891" s="278"/>
      <c r="E891" s="278"/>
      <c r="F891" s="278"/>
      <c r="G891" s="278"/>
      <c r="H891" s="278"/>
      <c r="I891" s="278"/>
      <c r="J891" s="278"/>
      <c r="K891" s="278"/>
      <c r="L891" s="278"/>
      <c r="M891" s="278"/>
      <c r="N891" s="278"/>
      <c r="O891" s="278"/>
      <c r="P891" s="278"/>
      <c r="Q891" s="278"/>
      <c r="R891" s="278"/>
      <c r="S891" s="279"/>
      <c r="T891" s="278"/>
      <c r="U891" s="279"/>
      <c r="V891" s="278"/>
      <c r="W891" s="278"/>
    </row>
    <row r="892" spans="1:23" ht="15.75" customHeight="1">
      <c r="A892" s="280"/>
      <c r="B892" s="278"/>
      <c r="C892" s="278"/>
      <c r="D892" s="278"/>
      <c r="E892" s="278"/>
      <c r="F892" s="278"/>
      <c r="G892" s="278"/>
      <c r="H892" s="278"/>
      <c r="I892" s="278"/>
      <c r="J892" s="278"/>
      <c r="K892" s="278"/>
      <c r="L892" s="278"/>
      <c r="M892" s="278"/>
      <c r="N892" s="278"/>
      <c r="O892" s="278"/>
      <c r="P892" s="278"/>
      <c r="Q892" s="278"/>
      <c r="R892" s="278"/>
      <c r="S892" s="279"/>
      <c r="T892" s="278"/>
      <c r="U892" s="279"/>
      <c r="V892" s="278"/>
      <c r="W892" s="278"/>
    </row>
    <row r="893" spans="1:23" ht="15.75" customHeight="1">
      <c r="A893" s="280"/>
      <c r="B893" s="278"/>
      <c r="C893" s="278"/>
      <c r="D893" s="278"/>
      <c r="E893" s="278"/>
      <c r="F893" s="278"/>
      <c r="G893" s="278"/>
      <c r="H893" s="278"/>
      <c r="I893" s="278"/>
      <c r="J893" s="278"/>
      <c r="K893" s="278"/>
      <c r="L893" s="278"/>
      <c r="M893" s="278"/>
      <c r="N893" s="278"/>
      <c r="O893" s="278"/>
      <c r="P893" s="278"/>
      <c r="Q893" s="278"/>
      <c r="R893" s="278"/>
      <c r="S893" s="279"/>
      <c r="T893" s="278"/>
      <c r="U893" s="279"/>
      <c r="V893" s="278"/>
      <c r="W893" s="278"/>
    </row>
    <row r="894" spans="1:23" ht="15.75" customHeight="1">
      <c r="A894" s="280"/>
      <c r="B894" s="278"/>
      <c r="C894" s="278"/>
      <c r="D894" s="278"/>
      <c r="E894" s="278"/>
      <c r="F894" s="278"/>
      <c r="G894" s="278"/>
      <c r="H894" s="278"/>
      <c r="I894" s="278"/>
      <c r="J894" s="278"/>
      <c r="K894" s="278"/>
      <c r="L894" s="278"/>
      <c r="M894" s="278"/>
      <c r="N894" s="278"/>
      <c r="O894" s="278"/>
      <c r="P894" s="278"/>
      <c r="Q894" s="278"/>
      <c r="R894" s="278"/>
      <c r="S894" s="279"/>
      <c r="T894" s="278"/>
      <c r="U894" s="279"/>
      <c r="V894" s="278"/>
      <c r="W894" s="278"/>
    </row>
    <row r="895" spans="1:23" ht="15.75" customHeight="1">
      <c r="A895" s="280"/>
      <c r="B895" s="278"/>
      <c r="C895" s="278"/>
      <c r="D895" s="278"/>
      <c r="E895" s="278"/>
      <c r="F895" s="278"/>
      <c r="G895" s="278"/>
      <c r="H895" s="278"/>
      <c r="I895" s="278"/>
      <c r="J895" s="278"/>
      <c r="K895" s="278"/>
      <c r="L895" s="278"/>
      <c r="M895" s="278"/>
      <c r="N895" s="278"/>
      <c r="O895" s="278"/>
      <c r="P895" s="278"/>
      <c r="Q895" s="278"/>
      <c r="R895" s="278"/>
      <c r="S895" s="279"/>
      <c r="T895" s="278"/>
      <c r="U895" s="279"/>
      <c r="V895" s="278"/>
      <c r="W895" s="278"/>
    </row>
    <row r="896" spans="1:23" ht="15.75" customHeight="1">
      <c r="A896" s="280"/>
      <c r="B896" s="278"/>
      <c r="C896" s="278"/>
      <c r="D896" s="278"/>
      <c r="E896" s="278"/>
      <c r="F896" s="278"/>
      <c r="G896" s="278"/>
      <c r="H896" s="278"/>
      <c r="I896" s="278"/>
      <c r="J896" s="278"/>
      <c r="K896" s="278"/>
      <c r="L896" s="278"/>
      <c r="M896" s="278"/>
      <c r="N896" s="278"/>
      <c r="O896" s="278"/>
      <c r="P896" s="278"/>
      <c r="Q896" s="278"/>
      <c r="R896" s="278"/>
      <c r="S896" s="279"/>
      <c r="T896" s="278"/>
      <c r="U896" s="279"/>
      <c r="V896" s="278"/>
      <c r="W896" s="278"/>
    </row>
    <row r="897" spans="1:23" ht="15.75" customHeight="1">
      <c r="A897" s="280"/>
      <c r="B897" s="278"/>
      <c r="C897" s="278"/>
      <c r="D897" s="278"/>
      <c r="E897" s="278"/>
      <c r="F897" s="278"/>
      <c r="G897" s="278"/>
      <c r="H897" s="278"/>
      <c r="I897" s="278"/>
      <c r="J897" s="278"/>
      <c r="K897" s="278"/>
      <c r="L897" s="278"/>
      <c r="M897" s="278"/>
      <c r="N897" s="278"/>
      <c r="O897" s="278"/>
      <c r="P897" s="278"/>
      <c r="Q897" s="278"/>
      <c r="R897" s="278"/>
      <c r="S897" s="279"/>
      <c r="T897" s="278"/>
      <c r="U897" s="279"/>
      <c r="V897" s="278"/>
      <c r="W897" s="278"/>
    </row>
    <row r="898" spans="1:23" ht="15.75" customHeight="1">
      <c r="A898" s="280"/>
      <c r="B898" s="278"/>
      <c r="C898" s="278"/>
      <c r="D898" s="278"/>
      <c r="E898" s="278"/>
      <c r="F898" s="278"/>
      <c r="G898" s="278"/>
      <c r="H898" s="278"/>
      <c r="I898" s="278"/>
      <c r="J898" s="278"/>
      <c r="K898" s="278"/>
      <c r="L898" s="278"/>
      <c r="M898" s="278"/>
      <c r="N898" s="278"/>
      <c r="O898" s="278"/>
      <c r="P898" s="278"/>
      <c r="Q898" s="278"/>
      <c r="R898" s="278"/>
      <c r="S898" s="279"/>
      <c r="T898" s="278"/>
      <c r="U898" s="279"/>
      <c r="V898" s="278"/>
      <c r="W898" s="278"/>
    </row>
    <row r="899" spans="1:23" ht="15.75" customHeight="1">
      <c r="A899" s="280"/>
      <c r="B899" s="278"/>
      <c r="C899" s="278"/>
      <c r="D899" s="278"/>
      <c r="E899" s="278"/>
      <c r="F899" s="278"/>
      <c r="G899" s="278"/>
      <c r="H899" s="278"/>
      <c r="I899" s="278"/>
      <c r="J899" s="278"/>
      <c r="K899" s="278"/>
      <c r="L899" s="278"/>
      <c r="M899" s="278"/>
      <c r="N899" s="278"/>
      <c r="O899" s="278"/>
      <c r="P899" s="278"/>
      <c r="Q899" s="278"/>
      <c r="R899" s="278"/>
      <c r="S899" s="279"/>
      <c r="T899" s="278"/>
      <c r="U899" s="279"/>
      <c r="V899" s="278"/>
      <c r="W899" s="278"/>
    </row>
    <row r="900" spans="1:23" ht="15.75" customHeight="1">
      <c r="A900" s="280"/>
      <c r="B900" s="278"/>
      <c r="C900" s="278"/>
      <c r="D900" s="278"/>
      <c r="E900" s="278"/>
      <c r="F900" s="278"/>
      <c r="G900" s="278"/>
      <c r="H900" s="278"/>
      <c r="I900" s="278"/>
      <c r="J900" s="278"/>
      <c r="K900" s="278"/>
      <c r="L900" s="278"/>
      <c r="M900" s="278"/>
      <c r="N900" s="278"/>
      <c r="O900" s="278"/>
      <c r="P900" s="278"/>
      <c r="Q900" s="278"/>
      <c r="R900" s="278"/>
      <c r="S900" s="279"/>
      <c r="T900" s="278"/>
      <c r="U900" s="279"/>
      <c r="V900" s="278"/>
      <c r="W900" s="278"/>
    </row>
    <row r="901" spans="1:23" ht="15.75" customHeight="1">
      <c r="A901" s="280"/>
      <c r="B901" s="278"/>
      <c r="C901" s="278"/>
      <c r="D901" s="278"/>
      <c r="E901" s="278"/>
      <c r="F901" s="278"/>
      <c r="G901" s="278"/>
      <c r="H901" s="278"/>
      <c r="I901" s="278"/>
      <c r="J901" s="278"/>
      <c r="K901" s="278"/>
      <c r="L901" s="278"/>
      <c r="M901" s="278"/>
      <c r="N901" s="278"/>
      <c r="O901" s="278"/>
      <c r="P901" s="278"/>
      <c r="Q901" s="278"/>
      <c r="R901" s="278"/>
      <c r="S901" s="279"/>
      <c r="T901" s="278"/>
      <c r="U901" s="279"/>
      <c r="V901" s="278"/>
      <c r="W901" s="278"/>
    </row>
    <row r="902" spans="1:23" ht="15.75" customHeight="1">
      <c r="A902" s="280"/>
      <c r="B902" s="278"/>
      <c r="C902" s="278"/>
      <c r="D902" s="278"/>
      <c r="E902" s="278"/>
      <c r="F902" s="278"/>
      <c r="G902" s="278"/>
      <c r="H902" s="278"/>
      <c r="I902" s="278"/>
      <c r="J902" s="278"/>
      <c r="K902" s="278"/>
      <c r="L902" s="278"/>
      <c r="M902" s="278"/>
      <c r="N902" s="278"/>
      <c r="O902" s="278"/>
      <c r="P902" s="278"/>
      <c r="Q902" s="278"/>
      <c r="R902" s="278"/>
      <c r="S902" s="279"/>
      <c r="T902" s="278"/>
      <c r="U902" s="279"/>
      <c r="V902" s="278"/>
      <c r="W902" s="278"/>
    </row>
    <row r="903" spans="1:23" ht="15.75" customHeight="1">
      <c r="A903" s="280"/>
      <c r="B903" s="278"/>
      <c r="C903" s="278"/>
      <c r="D903" s="278"/>
      <c r="E903" s="278"/>
      <c r="F903" s="278"/>
      <c r="G903" s="278"/>
      <c r="H903" s="278"/>
      <c r="I903" s="278"/>
      <c r="J903" s="278"/>
      <c r="K903" s="278"/>
      <c r="L903" s="278"/>
      <c r="M903" s="278"/>
      <c r="N903" s="278"/>
      <c r="O903" s="278"/>
      <c r="P903" s="278"/>
      <c r="Q903" s="278"/>
      <c r="R903" s="278"/>
      <c r="S903" s="279"/>
      <c r="T903" s="278"/>
      <c r="U903" s="279"/>
      <c r="V903" s="278"/>
      <c r="W903" s="278"/>
    </row>
    <row r="904" spans="1:23" ht="15.75" customHeight="1">
      <c r="A904" s="280"/>
      <c r="B904" s="278"/>
      <c r="C904" s="278"/>
      <c r="D904" s="278"/>
      <c r="E904" s="278"/>
      <c r="F904" s="278"/>
      <c r="G904" s="278"/>
      <c r="H904" s="278"/>
      <c r="I904" s="278"/>
      <c r="J904" s="278"/>
      <c r="K904" s="278"/>
      <c r="L904" s="278"/>
      <c r="M904" s="278"/>
      <c r="N904" s="278"/>
      <c r="O904" s="278"/>
      <c r="P904" s="278"/>
      <c r="Q904" s="278"/>
      <c r="R904" s="278"/>
      <c r="S904" s="279"/>
      <c r="T904" s="278"/>
      <c r="U904" s="279"/>
      <c r="V904" s="278"/>
      <c r="W904" s="278"/>
    </row>
    <row r="905" spans="1:23" ht="15.75" customHeight="1">
      <c r="A905" s="280"/>
      <c r="B905" s="278"/>
      <c r="C905" s="278"/>
      <c r="D905" s="278"/>
      <c r="E905" s="278"/>
      <c r="F905" s="278"/>
      <c r="G905" s="278"/>
      <c r="H905" s="278"/>
      <c r="I905" s="278"/>
      <c r="J905" s="278"/>
      <c r="K905" s="278"/>
      <c r="L905" s="278"/>
      <c r="M905" s="278"/>
      <c r="N905" s="278"/>
      <c r="O905" s="278"/>
      <c r="P905" s="278"/>
      <c r="Q905" s="278"/>
      <c r="R905" s="278"/>
      <c r="S905" s="279"/>
      <c r="T905" s="278"/>
      <c r="U905" s="279"/>
      <c r="V905" s="278"/>
      <c r="W905" s="278"/>
    </row>
    <row r="906" spans="1:23" ht="15.75" customHeight="1">
      <c r="A906" s="280"/>
      <c r="B906" s="278"/>
      <c r="C906" s="278"/>
      <c r="D906" s="278"/>
      <c r="E906" s="278"/>
      <c r="F906" s="278"/>
      <c r="G906" s="278"/>
      <c r="H906" s="278"/>
      <c r="I906" s="278"/>
      <c r="J906" s="278"/>
      <c r="K906" s="278"/>
      <c r="L906" s="278"/>
      <c r="M906" s="278"/>
      <c r="N906" s="278"/>
      <c r="O906" s="278"/>
      <c r="P906" s="278"/>
      <c r="Q906" s="278"/>
      <c r="R906" s="278"/>
      <c r="S906" s="279"/>
      <c r="T906" s="278"/>
      <c r="U906" s="279"/>
      <c r="V906" s="278"/>
      <c r="W906" s="278"/>
    </row>
    <row r="907" spans="1:23" ht="15.75" customHeight="1">
      <c r="A907" s="280"/>
      <c r="B907" s="278"/>
      <c r="C907" s="278"/>
      <c r="D907" s="278"/>
      <c r="E907" s="278"/>
      <c r="F907" s="278"/>
      <c r="G907" s="278"/>
      <c r="H907" s="278"/>
      <c r="I907" s="278"/>
      <c r="J907" s="278"/>
      <c r="K907" s="278"/>
      <c r="L907" s="278"/>
      <c r="M907" s="278"/>
      <c r="N907" s="278"/>
      <c r="O907" s="278"/>
      <c r="P907" s="278"/>
      <c r="Q907" s="278"/>
      <c r="R907" s="278"/>
      <c r="S907" s="279"/>
      <c r="T907" s="278"/>
      <c r="U907" s="279"/>
      <c r="V907" s="278"/>
      <c r="W907" s="278"/>
    </row>
    <row r="908" spans="1:23" ht="15.75" customHeight="1">
      <c r="A908" s="280"/>
      <c r="B908" s="278"/>
      <c r="C908" s="278"/>
      <c r="D908" s="278"/>
      <c r="E908" s="278"/>
      <c r="F908" s="278"/>
      <c r="G908" s="278"/>
      <c r="H908" s="278"/>
      <c r="I908" s="278"/>
      <c r="J908" s="278"/>
      <c r="K908" s="278"/>
      <c r="L908" s="278"/>
      <c r="M908" s="278"/>
      <c r="N908" s="278"/>
      <c r="O908" s="278"/>
      <c r="P908" s="278"/>
      <c r="Q908" s="278"/>
      <c r="R908" s="278"/>
      <c r="S908" s="279"/>
      <c r="T908" s="278"/>
      <c r="U908" s="279"/>
      <c r="V908" s="278"/>
      <c r="W908" s="278"/>
    </row>
    <row r="909" spans="1:23" ht="15.75" customHeight="1">
      <c r="A909" s="280"/>
      <c r="B909" s="278"/>
      <c r="C909" s="278"/>
      <c r="D909" s="278"/>
      <c r="E909" s="278"/>
      <c r="F909" s="278"/>
      <c r="G909" s="278"/>
      <c r="H909" s="278"/>
      <c r="I909" s="278"/>
      <c r="J909" s="278"/>
      <c r="K909" s="278"/>
      <c r="L909" s="278"/>
      <c r="M909" s="278"/>
      <c r="N909" s="278"/>
      <c r="O909" s="278"/>
      <c r="P909" s="278"/>
      <c r="Q909" s="278"/>
      <c r="R909" s="278"/>
      <c r="S909" s="279"/>
      <c r="T909" s="278"/>
      <c r="U909" s="279"/>
      <c r="V909" s="278"/>
      <c r="W909" s="278"/>
    </row>
    <row r="910" spans="1:23" ht="15.75" customHeight="1">
      <c r="A910" s="280"/>
      <c r="B910" s="278"/>
      <c r="C910" s="278"/>
      <c r="D910" s="278"/>
      <c r="E910" s="278"/>
      <c r="F910" s="278"/>
      <c r="G910" s="278"/>
      <c r="H910" s="278"/>
      <c r="I910" s="278"/>
      <c r="J910" s="278"/>
      <c r="K910" s="278"/>
      <c r="L910" s="278"/>
      <c r="M910" s="278"/>
      <c r="N910" s="278"/>
      <c r="O910" s="278"/>
      <c r="P910" s="278"/>
      <c r="Q910" s="278"/>
      <c r="R910" s="278"/>
      <c r="S910" s="279"/>
      <c r="T910" s="278"/>
      <c r="U910" s="279"/>
      <c r="V910" s="278"/>
      <c r="W910" s="278"/>
    </row>
    <row r="911" spans="1:23" ht="15.75" customHeight="1">
      <c r="A911" s="280"/>
      <c r="B911" s="278"/>
      <c r="C911" s="278"/>
      <c r="D911" s="278"/>
      <c r="E911" s="278"/>
      <c r="F911" s="278"/>
      <c r="G911" s="278"/>
      <c r="H911" s="278"/>
      <c r="I911" s="278"/>
      <c r="J911" s="278"/>
      <c r="K911" s="278"/>
      <c r="L911" s="278"/>
      <c r="M911" s="278"/>
      <c r="N911" s="278"/>
      <c r="O911" s="278"/>
      <c r="P911" s="278"/>
      <c r="Q911" s="278"/>
      <c r="R911" s="278"/>
      <c r="S911" s="279"/>
      <c r="T911" s="278"/>
      <c r="U911" s="279"/>
      <c r="V911" s="278"/>
      <c r="W911" s="278"/>
    </row>
    <row r="912" spans="1:23" ht="15.75" customHeight="1">
      <c r="A912" s="280"/>
      <c r="B912" s="278"/>
      <c r="C912" s="278"/>
      <c r="D912" s="278"/>
      <c r="E912" s="278"/>
      <c r="F912" s="278"/>
      <c r="G912" s="278"/>
      <c r="H912" s="278"/>
      <c r="I912" s="278"/>
      <c r="J912" s="278"/>
      <c r="K912" s="278"/>
      <c r="L912" s="278"/>
      <c r="M912" s="278"/>
      <c r="N912" s="278"/>
      <c r="O912" s="278"/>
      <c r="P912" s="278"/>
      <c r="Q912" s="278"/>
      <c r="R912" s="278"/>
      <c r="S912" s="279"/>
      <c r="T912" s="278"/>
      <c r="U912" s="279"/>
      <c r="V912" s="278"/>
      <c r="W912" s="278"/>
    </row>
    <row r="913" spans="1:23" ht="15.75" customHeight="1">
      <c r="A913" s="280"/>
      <c r="B913" s="278"/>
      <c r="C913" s="278"/>
      <c r="D913" s="278"/>
      <c r="E913" s="278"/>
      <c r="F913" s="278"/>
      <c r="G913" s="278"/>
      <c r="H913" s="278"/>
      <c r="I913" s="278"/>
      <c r="J913" s="278"/>
      <c r="K913" s="278"/>
      <c r="L913" s="278"/>
      <c r="M913" s="278"/>
      <c r="N913" s="278"/>
      <c r="O913" s="278"/>
      <c r="P913" s="278"/>
      <c r="Q913" s="278"/>
      <c r="R913" s="278"/>
      <c r="S913" s="279"/>
      <c r="T913" s="278"/>
      <c r="U913" s="279"/>
      <c r="V913" s="278"/>
      <c r="W913" s="278"/>
    </row>
    <row r="914" spans="1:23" ht="15.75" customHeight="1">
      <c r="A914" s="280"/>
      <c r="B914" s="278"/>
      <c r="C914" s="278"/>
      <c r="D914" s="278"/>
      <c r="E914" s="278"/>
      <c r="F914" s="278"/>
      <c r="G914" s="278"/>
      <c r="H914" s="278"/>
      <c r="I914" s="278"/>
      <c r="J914" s="278"/>
      <c r="K914" s="278"/>
      <c r="L914" s="278"/>
      <c r="M914" s="278"/>
      <c r="N914" s="278"/>
      <c r="O914" s="278"/>
      <c r="P914" s="278"/>
      <c r="Q914" s="278"/>
      <c r="R914" s="278"/>
      <c r="S914" s="279"/>
      <c r="T914" s="278"/>
      <c r="U914" s="279"/>
      <c r="V914" s="278"/>
      <c r="W914" s="278"/>
    </row>
    <row r="915" spans="1:23" ht="15.75" customHeight="1">
      <c r="A915" s="280"/>
      <c r="B915" s="278"/>
      <c r="C915" s="278"/>
      <c r="D915" s="278"/>
      <c r="E915" s="278"/>
      <c r="F915" s="278"/>
      <c r="G915" s="278"/>
      <c r="H915" s="278"/>
      <c r="I915" s="278"/>
      <c r="J915" s="278"/>
      <c r="K915" s="278"/>
      <c r="L915" s="278"/>
      <c r="M915" s="278"/>
      <c r="N915" s="278"/>
      <c r="O915" s="278"/>
      <c r="P915" s="278"/>
      <c r="Q915" s="278"/>
      <c r="R915" s="278"/>
      <c r="S915" s="279"/>
      <c r="T915" s="278"/>
      <c r="U915" s="279"/>
      <c r="V915" s="278"/>
      <c r="W915" s="278"/>
    </row>
    <row r="916" spans="1:23" ht="15.75" customHeight="1">
      <c r="A916" s="280"/>
      <c r="B916" s="278"/>
      <c r="C916" s="278"/>
      <c r="D916" s="278"/>
      <c r="E916" s="278"/>
      <c r="F916" s="278"/>
      <c r="G916" s="278"/>
      <c r="H916" s="278"/>
      <c r="I916" s="278"/>
      <c r="J916" s="278"/>
      <c r="K916" s="278"/>
      <c r="L916" s="278"/>
      <c r="M916" s="278"/>
      <c r="N916" s="278"/>
      <c r="O916" s="278"/>
      <c r="P916" s="278"/>
      <c r="Q916" s="278"/>
      <c r="R916" s="278"/>
      <c r="S916" s="279"/>
      <c r="T916" s="278"/>
      <c r="U916" s="279"/>
      <c r="V916" s="278"/>
      <c r="W916" s="278"/>
    </row>
    <row r="917" spans="1:23" ht="15.75" customHeight="1">
      <c r="A917" s="280"/>
      <c r="B917" s="278"/>
      <c r="C917" s="278"/>
      <c r="D917" s="278"/>
      <c r="E917" s="278"/>
      <c r="F917" s="278"/>
      <c r="G917" s="278"/>
      <c r="H917" s="278"/>
      <c r="I917" s="278"/>
      <c r="J917" s="278"/>
      <c r="K917" s="278"/>
      <c r="L917" s="278"/>
      <c r="M917" s="278"/>
      <c r="N917" s="278"/>
      <c r="O917" s="278"/>
      <c r="P917" s="278"/>
      <c r="Q917" s="278"/>
      <c r="R917" s="278"/>
      <c r="S917" s="279"/>
      <c r="T917" s="278"/>
      <c r="U917" s="279"/>
      <c r="V917" s="278"/>
      <c r="W917" s="278"/>
    </row>
    <row r="918" spans="1:23" ht="15.75" customHeight="1">
      <c r="A918" s="280"/>
      <c r="B918" s="278"/>
      <c r="C918" s="278"/>
      <c r="D918" s="278"/>
      <c r="E918" s="278"/>
      <c r="F918" s="278"/>
      <c r="G918" s="278"/>
      <c r="H918" s="278"/>
      <c r="I918" s="278"/>
      <c r="J918" s="278"/>
      <c r="K918" s="278"/>
      <c r="L918" s="278"/>
      <c r="M918" s="278"/>
      <c r="N918" s="278"/>
      <c r="O918" s="278"/>
      <c r="P918" s="278"/>
      <c r="Q918" s="278"/>
      <c r="R918" s="278"/>
      <c r="S918" s="279"/>
      <c r="T918" s="278"/>
      <c r="U918" s="279"/>
      <c r="V918" s="278"/>
      <c r="W918" s="278"/>
    </row>
    <row r="919" spans="1:23" ht="15.75" customHeight="1">
      <c r="A919" s="280"/>
      <c r="B919" s="278"/>
      <c r="C919" s="278"/>
      <c r="D919" s="278"/>
      <c r="E919" s="278"/>
      <c r="F919" s="278"/>
      <c r="G919" s="278"/>
      <c r="H919" s="278"/>
      <c r="I919" s="278"/>
      <c r="J919" s="278"/>
      <c r="K919" s="278"/>
      <c r="L919" s="278"/>
      <c r="M919" s="278"/>
      <c r="N919" s="278"/>
      <c r="O919" s="278"/>
      <c r="P919" s="278"/>
      <c r="Q919" s="278"/>
      <c r="R919" s="278"/>
      <c r="S919" s="279"/>
      <c r="T919" s="278"/>
      <c r="U919" s="279"/>
      <c r="V919" s="278"/>
      <c r="W919" s="278"/>
    </row>
    <row r="920" spans="1:23" ht="15.75" customHeight="1">
      <c r="A920" s="280"/>
      <c r="B920" s="278"/>
      <c r="C920" s="278"/>
      <c r="D920" s="278"/>
      <c r="E920" s="278"/>
      <c r="F920" s="278"/>
      <c r="G920" s="278"/>
      <c r="H920" s="278"/>
      <c r="I920" s="278"/>
      <c r="J920" s="278"/>
      <c r="K920" s="278"/>
      <c r="L920" s="278"/>
      <c r="M920" s="278"/>
      <c r="N920" s="278"/>
      <c r="O920" s="278"/>
      <c r="P920" s="278"/>
      <c r="Q920" s="278"/>
      <c r="R920" s="278"/>
      <c r="S920" s="279"/>
      <c r="T920" s="278"/>
      <c r="U920" s="279"/>
      <c r="V920" s="278"/>
      <c r="W920" s="278"/>
    </row>
    <row r="921" spans="1:23" ht="15.75" customHeight="1">
      <c r="A921" s="280"/>
      <c r="B921" s="278"/>
      <c r="C921" s="278"/>
      <c r="D921" s="278"/>
      <c r="E921" s="278"/>
      <c r="F921" s="278"/>
      <c r="G921" s="278"/>
      <c r="H921" s="278"/>
      <c r="I921" s="278"/>
      <c r="J921" s="278"/>
      <c r="K921" s="278"/>
      <c r="L921" s="278"/>
      <c r="M921" s="278"/>
      <c r="N921" s="278"/>
      <c r="O921" s="278"/>
      <c r="P921" s="278"/>
      <c r="Q921" s="278"/>
      <c r="R921" s="278"/>
      <c r="S921" s="279"/>
      <c r="T921" s="278"/>
      <c r="U921" s="279"/>
      <c r="V921" s="278"/>
      <c r="W921" s="278"/>
    </row>
    <row r="922" spans="1:23" ht="15.75" customHeight="1">
      <c r="A922" s="280"/>
      <c r="B922" s="278"/>
      <c r="C922" s="278"/>
      <c r="D922" s="278"/>
      <c r="E922" s="278"/>
      <c r="F922" s="278"/>
      <c r="G922" s="278"/>
      <c r="H922" s="278"/>
      <c r="I922" s="278"/>
      <c r="J922" s="278"/>
      <c r="K922" s="278"/>
      <c r="L922" s="278"/>
      <c r="M922" s="278"/>
      <c r="N922" s="278"/>
      <c r="O922" s="278"/>
      <c r="P922" s="278"/>
      <c r="Q922" s="278"/>
      <c r="R922" s="278"/>
      <c r="S922" s="279"/>
      <c r="T922" s="278"/>
      <c r="U922" s="279"/>
      <c r="V922" s="278"/>
      <c r="W922" s="278"/>
    </row>
    <row r="923" spans="1:23" ht="15.75" customHeight="1">
      <c r="A923" s="280"/>
      <c r="B923" s="278"/>
      <c r="C923" s="278"/>
      <c r="D923" s="278"/>
      <c r="E923" s="278"/>
      <c r="F923" s="278"/>
      <c r="G923" s="278"/>
      <c r="H923" s="278"/>
      <c r="I923" s="278"/>
      <c r="J923" s="278"/>
      <c r="K923" s="278"/>
      <c r="L923" s="278"/>
      <c r="M923" s="278"/>
      <c r="N923" s="278"/>
      <c r="O923" s="278"/>
      <c r="P923" s="278"/>
      <c r="Q923" s="278"/>
      <c r="R923" s="278"/>
      <c r="S923" s="279"/>
      <c r="T923" s="278"/>
      <c r="U923" s="279"/>
      <c r="V923" s="278"/>
      <c r="W923" s="278"/>
    </row>
    <row r="924" spans="1:23" ht="15.75" customHeight="1">
      <c r="A924" s="280"/>
      <c r="B924" s="278"/>
      <c r="C924" s="278"/>
      <c r="D924" s="278"/>
      <c r="E924" s="278"/>
      <c r="F924" s="278"/>
      <c r="G924" s="278"/>
      <c r="H924" s="278"/>
      <c r="I924" s="278"/>
      <c r="J924" s="278"/>
      <c r="K924" s="278"/>
      <c r="L924" s="278"/>
      <c r="M924" s="278"/>
      <c r="N924" s="278"/>
      <c r="O924" s="278"/>
      <c r="P924" s="278"/>
      <c r="Q924" s="278"/>
      <c r="R924" s="278"/>
      <c r="S924" s="279"/>
      <c r="T924" s="278"/>
      <c r="U924" s="279"/>
      <c r="V924" s="278"/>
      <c r="W924" s="278"/>
    </row>
    <row r="925" spans="1:23" ht="15.75" customHeight="1">
      <c r="A925" s="280"/>
      <c r="B925" s="278"/>
      <c r="C925" s="278"/>
      <c r="D925" s="278"/>
      <c r="E925" s="278"/>
      <c r="F925" s="278"/>
      <c r="G925" s="278"/>
      <c r="H925" s="278"/>
      <c r="I925" s="278"/>
      <c r="J925" s="278"/>
      <c r="K925" s="278"/>
      <c r="L925" s="278"/>
      <c r="M925" s="278"/>
      <c r="N925" s="278"/>
      <c r="O925" s="278"/>
      <c r="P925" s="278"/>
      <c r="Q925" s="278"/>
      <c r="R925" s="278"/>
      <c r="S925" s="279"/>
      <c r="T925" s="278"/>
      <c r="U925" s="279"/>
      <c r="V925" s="278"/>
      <c r="W925" s="278"/>
    </row>
    <row r="926" spans="1:23" ht="15.75" customHeight="1">
      <c r="A926" s="280"/>
      <c r="B926" s="278"/>
      <c r="C926" s="278"/>
      <c r="D926" s="278"/>
      <c r="E926" s="278"/>
      <c r="F926" s="278"/>
      <c r="G926" s="278"/>
      <c r="H926" s="278"/>
      <c r="I926" s="278"/>
      <c r="J926" s="278"/>
      <c r="K926" s="278"/>
      <c r="L926" s="278"/>
      <c r="M926" s="278"/>
      <c r="N926" s="278"/>
      <c r="O926" s="278"/>
      <c r="P926" s="278"/>
      <c r="Q926" s="278"/>
      <c r="R926" s="278"/>
      <c r="S926" s="279"/>
      <c r="T926" s="278"/>
      <c r="U926" s="279"/>
      <c r="V926" s="278"/>
      <c r="W926" s="278"/>
    </row>
    <row r="927" spans="1:23" ht="15.75" customHeight="1">
      <c r="A927" s="280"/>
      <c r="B927" s="278"/>
      <c r="C927" s="278"/>
      <c r="D927" s="278"/>
      <c r="E927" s="278"/>
      <c r="F927" s="278"/>
      <c r="G927" s="278"/>
      <c r="H927" s="278"/>
      <c r="I927" s="278"/>
      <c r="J927" s="278"/>
      <c r="K927" s="278"/>
      <c r="L927" s="278"/>
      <c r="M927" s="278"/>
      <c r="N927" s="278"/>
      <c r="O927" s="278"/>
      <c r="P927" s="278"/>
      <c r="Q927" s="278"/>
      <c r="R927" s="278"/>
      <c r="S927" s="279"/>
      <c r="T927" s="278"/>
      <c r="U927" s="279"/>
      <c r="V927" s="278"/>
      <c r="W927" s="278"/>
    </row>
    <row r="928" spans="1:23" ht="15.75" customHeight="1">
      <c r="A928" s="280"/>
      <c r="B928" s="278"/>
      <c r="C928" s="278"/>
      <c r="D928" s="278"/>
      <c r="E928" s="278"/>
      <c r="F928" s="278"/>
      <c r="G928" s="278"/>
      <c r="H928" s="278"/>
      <c r="I928" s="278"/>
      <c r="J928" s="278"/>
      <c r="K928" s="278"/>
      <c r="L928" s="278"/>
      <c r="M928" s="278"/>
      <c r="N928" s="278"/>
      <c r="O928" s="278"/>
      <c r="P928" s="278"/>
      <c r="Q928" s="278"/>
      <c r="R928" s="278"/>
      <c r="S928" s="279"/>
      <c r="T928" s="278"/>
      <c r="U928" s="279"/>
      <c r="V928" s="278"/>
      <c r="W928" s="278"/>
    </row>
    <row r="929" spans="1:23" ht="15.75" customHeight="1">
      <c r="A929" s="280"/>
      <c r="B929" s="278"/>
      <c r="C929" s="278"/>
      <c r="D929" s="278"/>
      <c r="E929" s="278"/>
      <c r="F929" s="278"/>
      <c r="G929" s="278"/>
      <c r="H929" s="278"/>
      <c r="I929" s="278"/>
      <c r="J929" s="278"/>
      <c r="K929" s="278"/>
      <c r="L929" s="278"/>
      <c r="M929" s="278"/>
      <c r="N929" s="278"/>
      <c r="O929" s="278"/>
      <c r="P929" s="278"/>
      <c r="Q929" s="278"/>
      <c r="R929" s="278"/>
      <c r="S929" s="279"/>
      <c r="T929" s="278"/>
      <c r="U929" s="279"/>
      <c r="V929" s="278"/>
      <c r="W929" s="278"/>
    </row>
    <row r="930" spans="1:23" ht="15.75" customHeight="1">
      <c r="A930" s="280"/>
      <c r="B930" s="278"/>
      <c r="C930" s="278"/>
      <c r="D930" s="278"/>
      <c r="E930" s="278"/>
      <c r="F930" s="278"/>
      <c r="G930" s="278"/>
      <c r="H930" s="278"/>
      <c r="I930" s="278"/>
      <c r="J930" s="278"/>
      <c r="K930" s="278"/>
      <c r="L930" s="278"/>
      <c r="M930" s="278"/>
      <c r="N930" s="278"/>
      <c r="O930" s="278"/>
      <c r="P930" s="278"/>
      <c r="Q930" s="278"/>
      <c r="R930" s="278"/>
      <c r="S930" s="279"/>
      <c r="T930" s="278"/>
      <c r="U930" s="279"/>
      <c r="V930" s="278"/>
      <c r="W930" s="278"/>
    </row>
    <row r="931" spans="1:23" ht="15.75" customHeight="1">
      <c r="A931" s="280"/>
      <c r="B931" s="278"/>
      <c r="C931" s="278"/>
      <c r="D931" s="278"/>
      <c r="E931" s="278"/>
      <c r="F931" s="278"/>
      <c r="G931" s="278"/>
      <c r="H931" s="278"/>
      <c r="I931" s="278"/>
      <c r="J931" s="278"/>
      <c r="K931" s="278"/>
      <c r="L931" s="278"/>
      <c r="M931" s="278"/>
      <c r="N931" s="278"/>
      <c r="O931" s="278"/>
      <c r="P931" s="278"/>
      <c r="Q931" s="278"/>
      <c r="R931" s="278"/>
      <c r="S931" s="279"/>
      <c r="T931" s="278"/>
      <c r="U931" s="279"/>
      <c r="V931" s="278"/>
      <c r="W931" s="278"/>
    </row>
    <row r="932" spans="1:23" ht="15.75" customHeight="1">
      <c r="A932" s="280"/>
      <c r="B932" s="278"/>
      <c r="C932" s="278"/>
      <c r="D932" s="278"/>
      <c r="E932" s="278"/>
      <c r="F932" s="278"/>
      <c r="G932" s="278"/>
      <c r="H932" s="278"/>
      <c r="I932" s="278"/>
      <c r="J932" s="278"/>
      <c r="K932" s="278"/>
      <c r="L932" s="278"/>
      <c r="M932" s="278"/>
      <c r="N932" s="278"/>
      <c r="O932" s="278"/>
      <c r="P932" s="278"/>
      <c r="Q932" s="278"/>
      <c r="R932" s="278"/>
      <c r="S932" s="279"/>
      <c r="T932" s="278"/>
      <c r="U932" s="279"/>
      <c r="V932" s="278"/>
      <c r="W932" s="278"/>
    </row>
    <row r="933" spans="1:23" ht="15.75" customHeight="1">
      <c r="A933" s="280"/>
      <c r="B933" s="278"/>
      <c r="C933" s="278"/>
      <c r="D933" s="278"/>
      <c r="E933" s="278"/>
      <c r="F933" s="278"/>
      <c r="G933" s="278"/>
      <c r="H933" s="278"/>
      <c r="I933" s="278"/>
      <c r="J933" s="278"/>
      <c r="K933" s="278"/>
      <c r="L933" s="278"/>
      <c r="M933" s="278"/>
      <c r="N933" s="278"/>
      <c r="O933" s="278"/>
      <c r="P933" s="278"/>
      <c r="Q933" s="278"/>
      <c r="R933" s="278"/>
      <c r="S933" s="279"/>
      <c r="T933" s="278"/>
      <c r="U933" s="279"/>
      <c r="V933" s="278"/>
      <c r="W933" s="278"/>
    </row>
    <row r="934" spans="1:23" ht="15.75" customHeight="1">
      <c r="A934" s="280"/>
      <c r="B934" s="278"/>
      <c r="C934" s="278"/>
      <c r="D934" s="278"/>
      <c r="E934" s="278"/>
      <c r="F934" s="278"/>
      <c r="G934" s="278"/>
      <c r="H934" s="278"/>
      <c r="I934" s="278"/>
      <c r="J934" s="278"/>
      <c r="K934" s="278"/>
      <c r="L934" s="278"/>
      <c r="M934" s="278"/>
      <c r="N934" s="278"/>
      <c r="O934" s="278"/>
      <c r="P934" s="278"/>
      <c r="Q934" s="278"/>
      <c r="R934" s="278"/>
      <c r="S934" s="279"/>
      <c r="T934" s="278"/>
      <c r="U934" s="279"/>
      <c r="V934" s="278"/>
      <c r="W934" s="278"/>
    </row>
    <row r="935" spans="1:23" ht="15.75" customHeight="1">
      <c r="A935" s="280"/>
      <c r="B935" s="278"/>
      <c r="C935" s="278"/>
      <c r="D935" s="278"/>
      <c r="E935" s="278"/>
      <c r="F935" s="278"/>
      <c r="G935" s="278"/>
      <c r="H935" s="278"/>
      <c r="I935" s="278"/>
      <c r="J935" s="278"/>
      <c r="K935" s="278"/>
      <c r="L935" s="278"/>
      <c r="M935" s="278"/>
      <c r="N935" s="278"/>
      <c r="O935" s="278"/>
      <c r="P935" s="278"/>
      <c r="Q935" s="278"/>
      <c r="R935" s="278"/>
      <c r="S935" s="279"/>
      <c r="T935" s="278"/>
      <c r="U935" s="279"/>
      <c r="V935" s="278"/>
      <c r="W935" s="278"/>
    </row>
    <row r="936" spans="1:23" ht="15.75" customHeight="1">
      <c r="A936" s="280"/>
      <c r="B936" s="278"/>
      <c r="C936" s="278"/>
      <c r="D936" s="278"/>
      <c r="E936" s="278"/>
      <c r="F936" s="278"/>
      <c r="G936" s="278"/>
      <c r="H936" s="278"/>
      <c r="I936" s="278"/>
      <c r="J936" s="278"/>
      <c r="K936" s="278"/>
      <c r="L936" s="278"/>
      <c r="M936" s="278"/>
      <c r="N936" s="278"/>
      <c r="O936" s="278"/>
      <c r="P936" s="278"/>
      <c r="Q936" s="278"/>
      <c r="R936" s="278"/>
      <c r="S936" s="279"/>
      <c r="T936" s="278"/>
      <c r="U936" s="279"/>
      <c r="V936" s="278"/>
      <c r="W936" s="278"/>
    </row>
    <row r="937" spans="1:23" ht="15.75" customHeight="1">
      <c r="A937" s="280"/>
      <c r="B937" s="278"/>
      <c r="C937" s="278"/>
      <c r="D937" s="278"/>
      <c r="E937" s="278"/>
      <c r="F937" s="278"/>
      <c r="G937" s="278"/>
      <c r="H937" s="278"/>
      <c r="I937" s="278"/>
      <c r="J937" s="278"/>
      <c r="K937" s="278"/>
      <c r="L937" s="278"/>
      <c r="M937" s="278"/>
      <c r="N937" s="278"/>
      <c r="O937" s="278"/>
      <c r="P937" s="278"/>
      <c r="Q937" s="278"/>
      <c r="R937" s="278"/>
      <c r="S937" s="279"/>
      <c r="T937" s="278"/>
      <c r="U937" s="279"/>
      <c r="V937" s="278"/>
      <c r="W937" s="278"/>
    </row>
    <row r="938" spans="1:23" ht="15.75" customHeight="1">
      <c r="A938" s="280"/>
      <c r="B938" s="278"/>
      <c r="C938" s="278"/>
      <c r="D938" s="278"/>
      <c r="E938" s="278"/>
      <c r="F938" s="278"/>
      <c r="G938" s="278"/>
      <c r="H938" s="278"/>
      <c r="I938" s="278"/>
      <c r="J938" s="278"/>
      <c r="K938" s="278"/>
      <c r="L938" s="278"/>
      <c r="M938" s="278"/>
      <c r="N938" s="278"/>
      <c r="O938" s="278"/>
      <c r="P938" s="278"/>
      <c r="Q938" s="278"/>
      <c r="R938" s="278"/>
      <c r="S938" s="279"/>
      <c r="T938" s="278"/>
      <c r="U938" s="279"/>
      <c r="V938" s="278"/>
      <c r="W938" s="278"/>
    </row>
    <row r="939" spans="1:23" ht="15.75" customHeight="1">
      <c r="A939" s="280"/>
      <c r="B939" s="278"/>
      <c r="C939" s="278"/>
      <c r="D939" s="278"/>
      <c r="E939" s="278"/>
      <c r="F939" s="278"/>
      <c r="G939" s="278"/>
      <c r="H939" s="278"/>
      <c r="I939" s="278"/>
      <c r="J939" s="278"/>
      <c r="K939" s="278"/>
      <c r="L939" s="278"/>
      <c r="M939" s="278"/>
      <c r="N939" s="278"/>
      <c r="O939" s="278"/>
      <c r="P939" s="278"/>
      <c r="Q939" s="278"/>
      <c r="R939" s="278"/>
      <c r="S939" s="279"/>
      <c r="T939" s="278"/>
      <c r="U939" s="279"/>
      <c r="V939" s="278"/>
      <c r="W939" s="278"/>
    </row>
    <row r="940" spans="1:23" ht="15.75" customHeight="1">
      <c r="A940" s="280"/>
      <c r="B940" s="278"/>
      <c r="C940" s="278"/>
      <c r="D940" s="278"/>
      <c r="E940" s="278"/>
      <c r="F940" s="278"/>
      <c r="G940" s="278"/>
      <c r="H940" s="278"/>
      <c r="I940" s="278"/>
      <c r="J940" s="278"/>
      <c r="K940" s="278"/>
      <c r="L940" s="278"/>
      <c r="M940" s="278"/>
      <c r="N940" s="278"/>
      <c r="O940" s="278"/>
      <c r="P940" s="278"/>
      <c r="Q940" s="278"/>
      <c r="R940" s="278"/>
      <c r="S940" s="279"/>
      <c r="T940" s="278"/>
      <c r="U940" s="279"/>
      <c r="V940" s="278"/>
      <c r="W940" s="278"/>
    </row>
    <row r="941" spans="1:23" ht="15.75" customHeight="1">
      <c r="A941" s="280"/>
      <c r="B941" s="278"/>
      <c r="C941" s="278"/>
      <c r="D941" s="278"/>
      <c r="E941" s="278"/>
      <c r="F941" s="278"/>
      <c r="G941" s="278"/>
      <c r="H941" s="278"/>
      <c r="I941" s="278"/>
      <c r="J941" s="278"/>
      <c r="K941" s="278"/>
      <c r="L941" s="278"/>
      <c r="M941" s="278"/>
      <c r="N941" s="278"/>
      <c r="O941" s="278"/>
      <c r="P941" s="278"/>
      <c r="Q941" s="278"/>
      <c r="R941" s="278"/>
      <c r="S941" s="279"/>
      <c r="T941" s="278"/>
      <c r="U941" s="279"/>
      <c r="V941" s="278"/>
      <c r="W941" s="278"/>
    </row>
    <row r="942" spans="1:23" ht="15.75" customHeight="1">
      <c r="A942" s="280"/>
      <c r="B942" s="278"/>
      <c r="C942" s="278"/>
      <c r="D942" s="278"/>
      <c r="E942" s="278"/>
      <c r="F942" s="278"/>
      <c r="G942" s="278"/>
      <c r="H942" s="278"/>
      <c r="I942" s="278"/>
      <c r="J942" s="278"/>
      <c r="K942" s="278"/>
      <c r="L942" s="278"/>
      <c r="M942" s="278"/>
      <c r="N942" s="278"/>
      <c r="O942" s="278"/>
      <c r="P942" s="278"/>
      <c r="Q942" s="278"/>
      <c r="R942" s="278"/>
      <c r="S942" s="279"/>
      <c r="T942" s="278"/>
      <c r="U942" s="279"/>
      <c r="V942" s="278"/>
      <c r="W942" s="278"/>
    </row>
    <row r="943" spans="1:23" ht="15.75" customHeight="1">
      <c r="A943" s="280"/>
      <c r="B943" s="278"/>
      <c r="C943" s="278"/>
      <c r="D943" s="278"/>
      <c r="E943" s="278"/>
      <c r="F943" s="278"/>
      <c r="G943" s="278"/>
      <c r="H943" s="278"/>
      <c r="I943" s="278"/>
      <c r="J943" s="278"/>
      <c r="K943" s="278"/>
      <c r="L943" s="278"/>
      <c r="M943" s="278"/>
      <c r="N943" s="278"/>
      <c r="O943" s="278"/>
      <c r="P943" s="278"/>
      <c r="Q943" s="278"/>
      <c r="R943" s="278"/>
      <c r="S943" s="279"/>
      <c r="T943" s="278"/>
      <c r="U943" s="279"/>
      <c r="V943" s="278"/>
      <c r="W943" s="278"/>
    </row>
    <row r="944" spans="1:23" ht="15.75" customHeight="1">
      <c r="A944" s="280"/>
      <c r="B944" s="278"/>
      <c r="C944" s="278"/>
      <c r="D944" s="278"/>
      <c r="E944" s="278"/>
      <c r="F944" s="278"/>
      <c r="G944" s="278"/>
      <c r="H944" s="278"/>
      <c r="I944" s="278"/>
      <c r="J944" s="278"/>
      <c r="K944" s="278"/>
      <c r="L944" s="278"/>
      <c r="M944" s="278"/>
      <c r="N944" s="278"/>
      <c r="O944" s="278"/>
      <c r="P944" s="278"/>
      <c r="Q944" s="278"/>
      <c r="R944" s="278"/>
      <c r="S944" s="279"/>
      <c r="T944" s="278"/>
      <c r="U944" s="279"/>
      <c r="V944" s="278"/>
      <c r="W944" s="278"/>
    </row>
    <row r="945" spans="1:23" ht="15.75" customHeight="1">
      <c r="A945" s="280"/>
      <c r="B945" s="278"/>
      <c r="C945" s="278"/>
      <c r="D945" s="278"/>
      <c r="E945" s="278"/>
      <c r="F945" s="278"/>
      <c r="G945" s="278"/>
      <c r="H945" s="278"/>
      <c r="I945" s="278"/>
      <c r="J945" s="278"/>
      <c r="K945" s="278"/>
      <c r="L945" s="278"/>
      <c r="M945" s="278"/>
      <c r="N945" s="278"/>
      <c r="O945" s="278"/>
      <c r="P945" s="278"/>
      <c r="Q945" s="278"/>
      <c r="R945" s="278"/>
      <c r="S945" s="279"/>
      <c r="T945" s="278"/>
      <c r="U945" s="279"/>
      <c r="V945" s="278"/>
      <c r="W945" s="278"/>
    </row>
    <row r="946" spans="1:23" ht="15.75" customHeight="1">
      <c r="A946" s="280"/>
      <c r="B946" s="278"/>
      <c r="C946" s="278"/>
      <c r="D946" s="278"/>
      <c r="E946" s="278"/>
      <c r="F946" s="278"/>
      <c r="G946" s="278"/>
      <c r="H946" s="278"/>
      <c r="I946" s="278"/>
      <c r="J946" s="278"/>
      <c r="K946" s="278"/>
      <c r="L946" s="278"/>
      <c r="M946" s="278"/>
      <c r="N946" s="278"/>
      <c r="O946" s="278"/>
      <c r="P946" s="278"/>
      <c r="Q946" s="278"/>
      <c r="R946" s="278"/>
      <c r="S946" s="279"/>
      <c r="T946" s="278"/>
      <c r="U946" s="279"/>
      <c r="V946" s="278"/>
      <c r="W946" s="278"/>
    </row>
    <row r="947" spans="1:23" ht="15.75" customHeight="1">
      <c r="A947" s="280"/>
      <c r="B947" s="278"/>
      <c r="C947" s="278"/>
      <c r="D947" s="278"/>
      <c r="E947" s="278"/>
      <c r="F947" s="278"/>
      <c r="G947" s="278"/>
      <c r="H947" s="278"/>
      <c r="I947" s="278"/>
      <c r="J947" s="278"/>
      <c r="K947" s="278"/>
      <c r="L947" s="278"/>
      <c r="M947" s="278"/>
      <c r="N947" s="278"/>
      <c r="O947" s="278"/>
      <c r="P947" s="278"/>
      <c r="Q947" s="278"/>
      <c r="R947" s="278"/>
      <c r="S947" s="279"/>
      <c r="T947" s="278"/>
      <c r="U947" s="279"/>
      <c r="V947" s="278"/>
      <c r="W947" s="278"/>
    </row>
    <row r="948" spans="1:23" ht="15.75" customHeight="1">
      <c r="A948" s="280"/>
      <c r="B948" s="278"/>
      <c r="C948" s="278"/>
      <c r="D948" s="278"/>
      <c r="E948" s="278"/>
      <c r="F948" s="278"/>
      <c r="G948" s="278"/>
      <c r="H948" s="278"/>
      <c r="I948" s="278"/>
      <c r="J948" s="278"/>
      <c r="K948" s="278"/>
      <c r="L948" s="278"/>
      <c r="M948" s="278"/>
      <c r="N948" s="278"/>
      <c r="O948" s="278"/>
      <c r="P948" s="278"/>
      <c r="Q948" s="278"/>
      <c r="R948" s="278"/>
      <c r="S948" s="279"/>
      <c r="T948" s="278"/>
      <c r="U948" s="279"/>
      <c r="V948" s="278"/>
      <c r="W948" s="278"/>
    </row>
    <row r="949" spans="1:23" ht="15.75" customHeight="1">
      <c r="A949" s="280"/>
      <c r="B949" s="278"/>
      <c r="C949" s="278"/>
      <c r="D949" s="278"/>
      <c r="E949" s="278"/>
      <c r="F949" s="278"/>
      <c r="G949" s="278"/>
      <c r="H949" s="278"/>
      <c r="I949" s="278"/>
      <c r="J949" s="278"/>
      <c r="K949" s="278"/>
      <c r="L949" s="278"/>
      <c r="M949" s="278"/>
      <c r="N949" s="278"/>
      <c r="O949" s="278"/>
      <c r="P949" s="278"/>
      <c r="Q949" s="278"/>
      <c r="R949" s="278"/>
      <c r="S949" s="279"/>
      <c r="T949" s="278"/>
      <c r="U949" s="279"/>
      <c r="V949" s="278"/>
      <c r="W949" s="278"/>
    </row>
    <row r="950" spans="1:23" ht="15.75" customHeight="1">
      <c r="A950" s="280"/>
      <c r="B950" s="278"/>
      <c r="C950" s="278"/>
      <c r="D950" s="278"/>
      <c r="E950" s="278"/>
      <c r="F950" s="278"/>
      <c r="G950" s="278"/>
      <c r="H950" s="278"/>
      <c r="I950" s="278"/>
      <c r="J950" s="278"/>
      <c r="K950" s="278"/>
      <c r="L950" s="278"/>
      <c r="M950" s="278"/>
      <c r="N950" s="278"/>
      <c r="O950" s="278"/>
      <c r="P950" s="278"/>
      <c r="Q950" s="278"/>
      <c r="R950" s="278"/>
      <c r="S950" s="279"/>
      <c r="T950" s="278"/>
      <c r="U950" s="279"/>
      <c r="V950" s="278"/>
      <c r="W950" s="278"/>
    </row>
    <row r="951" spans="1:23" ht="15.75" customHeight="1">
      <c r="A951" s="280"/>
      <c r="B951" s="278"/>
      <c r="C951" s="278"/>
      <c r="D951" s="278"/>
      <c r="E951" s="278"/>
      <c r="F951" s="278"/>
      <c r="G951" s="278"/>
      <c r="H951" s="278"/>
      <c r="I951" s="278"/>
      <c r="J951" s="278"/>
      <c r="K951" s="278"/>
      <c r="L951" s="278"/>
      <c r="M951" s="278"/>
      <c r="N951" s="278"/>
      <c r="O951" s="278"/>
      <c r="P951" s="278"/>
      <c r="Q951" s="278"/>
      <c r="R951" s="278"/>
      <c r="S951" s="279"/>
      <c r="T951" s="278"/>
      <c r="U951" s="279"/>
      <c r="V951" s="278"/>
      <c r="W951" s="278"/>
    </row>
    <row r="952" spans="1:23" ht="15.75" customHeight="1">
      <c r="A952" s="280"/>
      <c r="B952" s="278"/>
      <c r="C952" s="278"/>
      <c r="D952" s="278"/>
      <c r="E952" s="278"/>
      <c r="F952" s="278"/>
      <c r="G952" s="278"/>
      <c r="H952" s="278"/>
      <c r="I952" s="278"/>
      <c r="J952" s="278"/>
      <c r="K952" s="278"/>
      <c r="L952" s="278"/>
      <c r="M952" s="278"/>
      <c r="N952" s="278"/>
      <c r="O952" s="278"/>
      <c r="P952" s="278"/>
      <c r="Q952" s="278"/>
      <c r="R952" s="278"/>
      <c r="S952" s="279"/>
      <c r="T952" s="278"/>
      <c r="U952" s="279"/>
      <c r="V952" s="278"/>
      <c r="W952" s="278"/>
    </row>
    <row r="953" spans="1:23" ht="15.75" customHeight="1">
      <c r="A953" s="280"/>
      <c r="B953" s="278"/>
      <c r="C953" s="278"/>
      <c r="D953" s="278"/>
      <c r="E953" s="278"/>
      <c r="F953" s="278"/>
      <c r="G953" s="278"/>
      <c r="H953" s="278"/>
      <c r="I953" s="278"/>
      <c r="J953" s="278"/>
      <c r="K953" s="278"/>
      <c r="L953" s="278"/>
      <c r="M953" s="278"/>
      <c r="N953" s="278"/>
      <c r="O953" s="278"/>
      <c r="P953" s="278"/>
      <c r="Q953" s="278"/>
      <c r="R953" s="278"/>
      <c r="S953" s="279"/>
      <c r="T953" s="278"/>
      <c r="U953" s="279"/>
      <c r="V953" s="278"/>
      <c r="W953" s="278"/>
    </row>
    <row r="954" spans="1:23" ht="15.75" customHeight="1">
      <c r="A954" s="280"/>
      <c r="B954" s="278"/>
      <c r="C954" s="278"/>
      <c r="D954" s="278"/>
      <c r="E954" s="278"/>
      <c r="F954" s="278"/>
      <c r="G954" s="278"/>
      <c r="H954" s="278"/>
      <c r="I954" s="278"/>
      <c r="J954" s="278"/>
      <c r="K954" s="278"/>
      <c r="L954" s="278"/>
      <c r="M954" s="278"/>
      <c r="N954" s="278"/>
      <c r="O954" s="278"/>
      <c r="P954" s="278"/>
      <c r="Q954" s="278"/>
      <c r="R954" s="278"/>
      <c r="S954" s="279"/>
      <c r="T954" s="278"/>
      <c r="U954" s="279"/>
      <c r="V954" s="278"/>
      <c r="W954" s="278"/>
    </row>
    <row r="955" spans="1:23" ht="15.75" customHeight="1">
      <c r="A955" s="280"/>
      <c r="B955" s="278"/>
      <c r="C955" s="278"/>
      <c r="D955" s="278"/>
      <c r="E955" s="278"/>
      <c r="F955" s="278"/>
      <c r="G955" s="278"/>
      <c r="H955" s="278"/>
      <c r="I955" s="278"/>
      <c r="J955" s="278"/>
      <c r="K955" s="278"/>
      <c r="L955" s="278"/>
      <c r="M955" s="278"/>
      <c r="N955" s="278"/>
      <c r="O955" s="278"/>
      <c r="P955" s="278"/>
      <c r="Q955" s="278"/>
      <c r="R955" s="278"/>
      <c r="S955" s="279"/>
      <c r="T955" s="278"/>
      <c r="U955" s="279"/>
      <c r="V955" s="278"/>
      <c r="W955" s="278"/>
    </row>
    <row r="956" spans="1:23" ht="15.75" customHeight="1">
      <c r="A956" s="280"/>
      <c r="B956" s="278"/>
      <c r="C956" s="278"/>
      <c r="D956" s="278"/>
      <c r="E956" s="278"/>
      <c r="F956" s="278"/>
      <c r="G956" s="278"/>
      <c r="H956" s="278"/>
      <c r="I956" s="278"/>
      <c r="J956" s="278"/>
      <c r="K956" s="278"/>
      <c r="L956" s="278"/>
      <c r="M956" s="278"/>
      <c r="N956" s="278"/>
      <c r="O956" s="278"/>
      <c r="P956" s="278"/>
      <c r="Q956" s="278"/>
      <c r="R956" s="278"/>
      <c r="S956" s="279"/>
      <c r="T956" s="278"/>
      <c r="U956" s="279"/>
      <c r="V956" s="278"/>
      <c r="W956" s="278"/>
    </row>
    <row r="957" spans="1:23" ht="15.75" customHeight="1">
      <c r="A957" s="280"/>
      <c r="B957" s="278"/>
      <c r="C957" s="278"/>
      <c r="D957" s="278"/>
      <c r="E957" s="278"/>
      <c r="F957" s="278"/>
      <c r="G957" s="278"/>
      <c r="H957" s="278"/>
      <c r="I957" s="278"/>
      <c r="J957" s="278"/>
      <c r="K957" s="278"/>
      <c r="L957" s="278"/>
      <c r="M957" s="278"/>
      <c r="N957" s="278"/>
      <c r="O957" s="278"/>
      <c r="P957" s="278"/>
      <c r="Q957" s="278"/>
      <c r="R957" s="278"/>
      <c r="S957" s="279"/>
      <c r="T957" s="278"/>
      <c r="U957" s="279"/>
      <c r="V957" s="278"/>
      <c r="W957" s="278"/>
    </row>
    <row r="958" spans="1:23" ht="15.75" customHeight="1">
      <c r="A958" s="280"/>
      <c r="B958" s="278"/>
      <c r="C958" s="278"/>
      <c r="D958" s="278"/>
      <c r="E958" s="278"/>
      <c r="F958" s="278"/>
      <c r="G958" s="278"/>
      <c r="H958" s="278"/>
      <c r="I958" s="278"/>
      <c r="J958" s="278"/>
      <c r="K958" s="278"/>
      <c r="L958" s="278"/>
      <c r="M958" s="278"/>
      <c r="N958" s="278"/>
      <c r="O958" s="278"/>
      <c r="P958" s="278"/>
      <c r="Q958" s="278"/>
      <c r="R958" s="278"/>
      <c r="S958" s="279"/>
      <c r="T958" s="278"/>
      <c r="U958" s="279"/>
      <c r="V958" s="278"/>
      <c r="W958" s="278"/>
    </row>
    <row r="959" spans="1:23" ht="15.75" customHeight="1">
      <c r="A959" s="280"/>
      <c r="B959" s="278"/>
      <c r="C959" s="278"/>
      <c r="D959" s="278"/>
      <c r="E959" s="278"/>
      <c r="F959" s="278"/>
      <c r="G959" s="278"/>
      <c r="H959" s="278"/>
      <c r="I959" s="278"/>
      <c r="J959" s="278"/>
      <c r="K959" s="278"/>
      <c r="L959" s="278"/>
      <c r="M959" s="278"/>
      <c r="N959" s="278"/>
      <c r="O959" s="278"/>
      <c r="P959" s="278"/>
      <c r="Q959" s="278"/>
      <c r="R959" s="278"/>
      <c r="S959" s="279"/>
      <c r="T959" s="278"/>
      <c r="U959" s="279"/>
      <c r="V959" s="278"/>
      <c r="W959" s="278"/>
    </row>
    <row r="960" spans="1:23" ht="15.75" customHeight="1">
      <c r="A960" s="280"/>
      <c r="B960" s="278"/>
      <c r="C960" s="278"/>
      <c r="D960" s="278"/>
      <c r="E960" s="278"/>
      <c r="F960" s="278"/>
      <c r="G960" s="278"/>
      <c r="H960" s="278"/>
      <c r="I960" s="278"/>
      <c r="J960" s="278"/>
      <c r="K960" s="278"/>
      <c r="L960" s="278"/>
      <c r="M960" s="278"/>
      <c r="N960" s="278"/>
      <c r="O960" s="278"/>
      <c r="P960" s="278"/>
      <c r="Q960" s="278"/>
      <c r="R960" s="278"/>
      <c r="S960" s="279"/>
      <c r="T960" s="278"/>
      <c r="U960" s="279"/>
      <c r="V960" s="278"/>
      <c r="W960" s="278"/>
    </row>
    <row r="961" spans="1:23" ht="15.75" customHeight="1">
      <c r="A961" s="280"/>
      <c r="B961" s="278"/>
      <c r="C961" s="278"/>
      <c r="D961" s="278"/>
      <c r="E961" s="278"/>
      <c r="F961" s="278"/>
      <c r="G961" s="278"/>
      <c r="H961" s="278"/>
      <c r="I961" s="278"/>
      <c r="J961" s="278"/>
      <c r="K961" s="278"/>
      <c r="L961" s="278"/>
      <c r="M961" s="278"/>
      <c r="N961" s="278"/>
      <c r="O961" s="278"/>
      <c r="P961" s="278"/>
      <c r="Q961" s="278"/>
      <c r="R961" s="278"/>
      <c r="S961" s="279"/>
      <c r="T961" s="278"/>
      <c r="U961" s="279"/>
      <c r="V961" s="278"/>
      <c r="W961" s="278"/>
    </row>
    <row r="962" spans="1:23" ht="15.75" customHeight="1">
      <c r="A962" s="280"/>
      <c r="B962" s="278"/>
      <c r="C962" s="278"/>
      <c r="D962" s="278"/>
      <c r="E962" s="278"/>
      <c r="F962" s="278"/>
      <c r="G962" s="278"/>
      <c r="H962" s="278"/>
      <c r="I962" s="278"/>
      <c r="J962" s="278"/>
      <c r="K962" s="278"/>
      <c r="L962" s="278"/>
      <c r="M962" s="278"/>
      <c r="N962" s="278"/>
      <c r="O962" s="278"/>
      <c r="P962" s="278"/>
      <c r="Q962" s="278"/>
      <c r="R962" s="278"/>
      <c r="S962" s="279"/>
      <c r="T962" s="278"/>
      <c r="U962" s="279"/>
      <c r="V962" s="278"/>
      <c r="W962" s="278"/>
    </row>
    <row r="963" spans="1:23" ht="15.75" customHeight="1">
      <c r="A963" s="280"/>
      <c r="B963" s="278"/>
      <c r="C963" s="278"/>
      <c r="D963" s="278"/>
      <c r="E963" s="278"/>
      <c r="F963" s="278"/>
      <c r="G963" s="278"/>
      <c r="H963" s="278"/>
      <c r="I963" s="278"/>
      <c r="J963" s="278"/>
      <c r="K963" s="278"/>
      <c r="L963" s="278"/>
      <c r="M963" s="278"/>
      <c r="N963" s="278"/>
      <c r="O963" s="278"/>
      <c r="P963" s="278"/>
      <c r="Q963" s="278"/>
      <c r="R963" s="278"/>
      <c r="S963" s="279"/>
      <c r="T963" s="278"/>
      <c r="U963" s="279"/>
      <c r="V963" s="278"/>
      <c r="W963" s="278"/>
    </row>
    <row r="964" spans="1:23" ht="15.75" customHeight="1">
      <c r="A964" s="280"/>
      <c r="B964" s="278"/>
      <c r="C964" s="278"/>
      <c r="D964" s="278"/>
      <c r="E964" s="278"/>
      <c r="F964" s="278"/>
      <c r="G964" s="278"/>
      <c r="H964" s="278"/>
      <c r="I964" s="278"/>
      <c r="J964" s="278"/>
      <c r="K964" s="278"/>
      <c r="L964" s="278"/>
      <c r="M964" s="278"/>
      <c r="N964" s="278"/>
      <c r="O964" s="278"/>
      <c r="P964" s="278"/>
      <c r="Q964" s="278"/>
      <c r="R964" s="278"/>
      <c r="S964" s="279"/>
      <c r="T964" s="278"/>
      <c r="U964" s="279"/>
      <c r="V964" s="278"/>
      <c r="W964" s="278"/>
    </row>
    <row r="965" spans="1:23" ht="15.75" customHeight="1">
      <c r="A965" s="280"/>
      <c r="B965" s="278"/>
      <c r="C965" s="278"/>
      <c r="D965" s="278"/>
      <c r="E965" s="278"/>
      <c r="F965" s="278"/>
      <c r="G965" s="278"/>
      <c r="H965" s="278"/>
      <c r="I965" s="278"/>
      <c r="J965" s="278"/>
      <c r="K965" s="278"/>
      <c r="L965" s="278"/>
      <c r="M965" s="278"/>
      <c r="N965" s="278"/>
      <c r="O965" s="278"/>
      <c r="P965" s="278"/>
      <c r="Q965" s="278"/>
      <c r="R965" s="278"/>
      <c r="S965" s="279"/>
      <c r="T965" s="278"/>
      <c r="U965" s="279"/>
      <c r="V965" s="278"/>
      <c r="W965" s="278"/>
    </row>
    <row r="966" spans="1:23" ht="15.75" customHeight="1">
      <c r="A966" s="280"/>
      <c r="B966" s="278"/>
      <c r="C966" s="278"/>
      <c r="D966" s="278"/>
      <c r="E966" s="278"/>
      <c r="F966" s="278"/>
      <c r="G966" s="278"/>
      <c r="H966" s="278"/>
      <c r="I966" s="278"/>
      <c r="J966" s="278"/>
      <c r="K966" s="278"/>
      <c r="L966" s="278"/>
      <c r="M966" s="278"/>
      <c r="N966" s="278"/>
      <c r="O966" s="278"/>
      <c r="P966" s="278"/>
      <c r="Q966" s="278"/>
      <c r="R966" s="278"/>
      <c r="S966" s="279"/>
      <c r="T966" s="278"/>
      <c r="U966" s="279"/>
      <c r="V966" s="278"/>
      <c r="W966" s="278"/>
    </row>
    <row r="967" spans="1:23" ht="15.75" customHeight="1">
      <c r="A967" s="280"/>
      <c r="B967" s="278"/>
      <c r="C967" s="278"/>
      <c r="D967" s="278"/>
      <c r="E967" s="278"/>
      <c r="F967" s="278"/>
      <c r="G967" s="278"/>
      <c r="H967" s="278"/>
      <c r="I967" s="278"/>
      <c r="J967" s="278"/>
      <c r="K967" s="278"/>
      <c r="L967" s="278"/>
      <c r="M967" s="278"/>
      <c r="N967" s="278"/>
      <c r="O967" s="278"/>
      <c r="P967" s="278"/>
      <c r="Q967" s="278"/>
      <c r="R967" s="278"/>
      <c r="S967" s="279"/>
      <c r="T967" s="278"/>
      <c r="U967" s="279"/>
      <c r="V967" s="278"/>
      <c r="W967" s="278"/>
    </row>
    <row r="968" spans="1:23" ht="15.75" customHeight="1">
      <c r="A968" s="280"/>
      <c r="B968" s="278"/>
      <c r="C968" s="278"/>
      <c r="D968" s="278"/>
      <c r="E968" s="278"/>
      <c r="F968" s="278"/>
      <c r="G968" s="278"/>
      <c r="H968" s="278"/>
      <c r="I968" s="278"/>
      <c r="J968" s="278"/>
      <c r="K968" s="278"/>
      <c r="L968" s="278"/>
      <c r="M968" s="278"/>
      <c r="N968" s="278"/>
      <c r="O968" s="278"/>
      <c r="P968" s="278"/>
      <c r="Q968" s="278"/>
      <c r="R968" s="278"/>
      <c r="S968" s="279"/>
      <c r="T968" s="278"/>
      <c r="U968" s="279"/>
      <c r="V968" s="278"/>
      <c r="W968" s="278"/>
    </row>
    <row r="969" spans="1:23" ht="15.75" customHeight="1">
      <c r="A969" s="280"/>
      <c r="B969" s="278"/>
      <c r="C969" s="278"/>
      <c r="D969" s="278"/>
      <c r="E969" s="278"/>
      <c r="F969" s="278"/>
      <c r="G969" s="278"/>
      <c r="H969" s="278"/>
      <c r="I969" s="278"/>
      <c r="J969" s="278"/>
      <c r="K969" s="278"/>
      <c r="L969" s="278"/>
      <c r="M969" s="278"/>
      <c r="N969" s="278"/>
      <c r="O969" s="278"/>
      <c r="P969" s="278"/>
      <c r="Q969" s="278"/>
      <c r="R969" s="278"/>
      <c r="S969" s="279"/>
      <c r="T969" s="278"/>
      <c r="U969" s="279"/>
      <c r="V969" s="278"/>
      <c r="W969" s="278"/>
    </row>
    <row r="970" spans="1:23" ht="15.75" customHeight="1">
      <c r="A970" s="280"/>
      <c r="B970" s="278"/>
      <c r="C970" s="278"/>
      <c r="D970" s="278"/>
      <c r="E970" s="278"/>
      <c r="F970" s="278"/>
      <c r="G970" s="278"/>
      <c r="H970" s="278"/>
      <c r="I970" s="278"/>
      <c r="J970" s="278"/>
      <c r="K970" s="278"/>
      <c r="L970" s="278"/>
      <c r="M970" s="278"/>
      <c r="N970" s="278"/>
      <c r="O970" s="278"/>
      <c r="P970" s="278"/>
      <c r="Q970" s="278"/>
      <c r="R970" s="278"/>
      <c r="S970" s="279"/>
      <c r="T970" s="278"/>
      <c r="U970" s="279"/>
      <c r="V970" s="278"/>
      <c r="W970" s="278"/>
    </row>
    <row r="971" spans="1:23" ht="15.75" customHeight="1">
      <c r="A971" s="280"/>
      <c r="B971" s="278"/>
      <c r="C971" s="278"/>
      <c r="D971" s="278"/>
      <c r="E971" s="278"/>
      <c r="F971" s="278"/>
      <c r="G971" s="278"/>
      <c r="H971" s="278"/>
      <c r="I971" s="278"/>
      <c r="J971" s="278"/>
      <c r="K971" s="278"/>
      <c r="L971" s="278"/>
      <c r="M971" s="278"/>
      <c r="N971" s="278"/>
      <c r="O971" s="278"/>
      <c r="P971" s="278"/>
      <c r="Q971" s="278"/>
      <c r="R971" s="278"/>
      <c r="S971" s="279"/>
      <c r="T971" s="278"/>
      <c r="U971" s="279"/>
      <c r="V971" s="278"/>
      <c r="W971" s="278"/>
    </row>
    <row r="972" spans="1:23" ht="15.75" customHeight="1">
      <c r="A972" s="280"/>
      <c r="B972" s="278"/>
      <c r="C972" s="278"/>
      <c r="D972" s="278"/>
      <c r="E972" s="278"/>
      <c r="F972" s="278"/>
      <c r="G972" s="278"/>
      <c r="H972" s="278"/>
      <c r="I972" s="278"/>
      <c r="J972" s="278"/>
      <c r="K972" s="278"/>
      <c r="L972" s="278"/>
      <c r="M972" s="278"/>
      <c r="N972" s="278"/>
      <c r="O972" s="278"/>
      <c r="P972" s="278"/>
      <c r="Q972" s="278"/>
      <c r="R972" s="278"/>
      <c r="S972" s="279"/>
      <c r="T972" s="278"/>
      <c r="U972" s="279"/>
      <c r="V972" s="278"/>
      <c r="W972" s="278"/>
    </row>
    <row r="973" spans="1:23" ht="15.75" customHeight="1">
      <c r="A973" s="280"/>
      <c r="B973" s="278"/>
      <c r="C973" s="278"/>
      <c r="D973" s="278"/>
      <c r="E973" s="278"/>
      <c r="F973" s="278"/>
      <c r="G973" s="278"/>
      <c r="H973" s="278"/>
      <c r="I973" s="278"/>
      <c r="J973" s="278"/>
      <c r="K973" s="278"/>
      <c r="L973" s="278"/>
      <c r="M973" s="278"/>
      <c r="N973" s="278"/>
      <c r="O973" s="278"/>
      <c r="P973" s="278"/>
      <c r="Q973" s="278"/>
      <c r="R973" s="278"/>
      <c r="S973" s="279"/>
      <c r="T973" s="278"/>
      <c r="U973" s="279"/>
      <c r="V973" s="278"/>
      <c r="W973" s="278"/>
    </row>
    <row r="974" spans="1:23" ht="15.75" customHeight="1">
      <c r="A974" s="280"/>
      <c r="B974" s="278"/>
      <c r="C974" s="278"/>
      <c r="D974" s="278"/>
      <c r="E974" s="278"/>
      <c r="F974" s="278"/>
      <c r="G974" s="278"/>
      <c r="H974" s="278"/>
      <c r="I974" s="278"/>
      <c r="J974" s="278"/>
      <c r="K974" s="278"/>
      <c r="L974" s="278"/>
      <c r="M974" s="278"/>
      <c r="N974" s="278"/>
      <c r="O974" s="278"/>
      <c r="P974" s="278"/>
      <c r="Q974" s="278"/>
      <c r="R974" s="278"/>
      <c r="S974" s="279"/>
      <c r="T974" s="278"/>
      <c r="U974" s="279"/>
      <c r="V974" s="278"/>
      <c r="W974" s="278"/>
    </row>
    <row r="975" spans="1:23" ht="15.75" customHeight="1">
      <c r="A975" s="280"/>
      <c r="B975" s="278"/>
      <c r="C975" s="278"/>
      <c r="D975" s="278"/>
      <c r="E975" s="278"/>
      <c r="F975" s="278"/>
      <c r="G975" s="278"/>
      <c r="H975" s="278"/>
      <c r="I975" s="278"/>
      <c r="J975" s="278"/>
      <c r="K975" s="278"/>
      <c r="L975" s="278"/>
      <c r="M975" s="278"/>
      <c r="N975" s="278"/>
      <c r="O975" s="278"/>
      <c r="P975" s="278"/>
      <c r="Q975" s="278"/>
      <c r="R975" s="278"/>
      <c r="S975" s="279"/>
      <c r="T975" s="278"/>
      <c r="U975" s="279"/>
      <c r="V975" s="278"/>
      <c r="W975" s="278"/>
    </row>
    <row r="976" spans="1:23" ht="15.75" customHeight="1">
      <c r="A976" s="280"/>
      <c r="B976" s="278"/>
      <c r="C976" s="278"/>
      <c r="D976" s="278"/>
      <c r="E976" s="278"/>
      <c r="F976" s="278"/>
      <c r="G976" s="278"/>
      <c r="H976" s="278"/>
      <c r="I976" s="278"/>
      <c r="J976" s="278"/>
      <c r="K976" s="278"/>
      <c r="L976" s="278"/>
      <c r="M976" s="278"/>
      <c r="N976" s="278"/>
      <c r="O976" s="278"/>
      <c r="P976" s="278"/>
      <c r="Q976" s="278"/>
      <c r="R976" s="278"/>
      <c r="S976" s="279"/>
      <c r="T976" s="278"/>
      <c r="U976" s="279"/>
      <c r="V976" s="278"/>
      <c r="W976" s="278"/>
    </row>
    <row r="977" spans="1:23" ht="15.75" customHeight="1">
      <c r="A977" s="280"/>
      <c r="B977" s="278"/>
      <c r="C977" s="278"/>
      <c r="D977" s="278"/>
      <c r="E977" s="278"/>
      <c r="F977" s="278"/>
      <c r="G977" s="278"/>
      <c r="H977" s="278"/>
      <c r="I977" s="278"/>
      <c r="J977" s="278"/>
      <c r="K977" s="278"/>
      <c r="L977" s="278"/>
      <c r="M977" s="278"/>
      <c r="N977" s="278"/>
      <c r="O977" s="278"/>
      <c r="P977" s="278"/>
      <c r="Q977" s="278"/>
      <c r="R977" s="278"/>
      <c r="S977" s="279"/>
      <c r="T977" s="278"/>
      <c r="U977" s="279"/>
      <c r="V977" s="278"/>
      <c r="W977" s="278"/>
    </row>
    <row r="978" spans="1:23" ht="15.75" customHeight="1">
      <c r="A978" s="280"/>
      <c r="B978" s="278"/>
      <c r="C978" s="278"/>
      <c r="D978" s="278"/>
      <c r="E978" s="278"/>
      <c r="F978" s="278"/>
      <c r="G978" s="278"/>
      <c r="H978" s="278"/>
      <c r="I978" s="278"/>
      <c r="J978" s="278"/>
      <c r="K978" s="278"/>
      <c r="L978" s="278"/>
      <c r="M978" s="278"/>
      <c r="N978" s="278"/>
      <c r="O978" s="278"/>
      <c r="P978" s="278"/>
      <c r="Q978" s="278"/>
      <c r="R978" s="278"/>
      <c r="S978" s="279"/>
      <c r="T978" s="278"/>
      <c r="U978" s="279"/>
      <c r="V978" s="278"/>
      <c r="W978" s="278"/>
    </row>
    <row r="979" spans="1:23" ht="15.75" customHeight="1">
      <c r="A979" s="280"/>
      <c r="B979" s="278"/>
      <c r="C979" s="278"/>
      <c r="D979" s="278"/>
      <c r="E979" s="278"/>
      <c r="F979" s="278"/>
      <c r="G979" s="278"/>
      <c r="H979" s="278"/>
      <c r="I979" s="278"/>
      <c r="J979" s="278"/>
      <c r="K979" s="278"/>
      <c r="L979" s="278"/>
      <c r="M979" s="278"/>
      <c r="N979" s="278"/>
      <c r="O979" s="278"/>
      <c r="P979" s="278"/>
      <c r="Q979" s="278"/>
      <c r="R979" s="278"/>
      <c r="S979" s="279"/>
      <c r="T979" s="278"/>
      <c r="U979" s="279"/>
      <c r="V979" s="278"/>
      <c r="W979" s="278"/>
    </row>
    <row r="980" spans="1:23" ht="15.75" customHeight="1">
      <c r="A980" s="280"/>
      <c r="B980" s="278"/>
      <c r="C980" s="278"/>
      <c r="D980" s="278"/>
      <c r="E980" s="278"/>
      <c r="F980" s="278"/>
      <c r="G980" s="278"/>
      <c r="H980" s="278"/>
      <c r="I980" s="278"/>
      <c r="J980" s="278"/>
      <c r="K980" s="278"/>
      <c r="L980" s="278"/>
      <c r="M980" s="278"/>
      <c r="N980" s="278"/>
      <c r="O980" s="278"/>
      <c r="P980" s="278"/>
      <c r="Q980" s="278"/>
      <c r="R980" s="278"/>
      <c r="S980" s="279"/>
      <c r="T980" s="278"/>
      <c r="U980" s="279"/>
      <c r="V980" s="278"/>
      <c r="W980" s="278"/>
    </row>
    <row r="981" spans="1:23" ht="15.75" customHeight="1">
      <c r="A981" s="280"/>
      <c r="B981" s="278"/>
      <c r="C981" s="278"/>
      <c r="D981" s="278"/>
      <c r="E981" s="278"/>
      <c r="F981" s="278"/>
      <c r="G981" s="278"/>
      <c r="H981" s="278"/>
      <c r="I981" s="278"/>
      <c r="J981" s="278"/>
      <c r="K981" s="278"/>
      <c r="L981" s="278"/>
      <c r="M981" s="278"/>
      <c r="N981" s="278"/>
      <c r="O981" s="278"/>
      <c r="P981" s="278"/>
      <c r="Q981" s="278"/>
      <c r="R981" s="278"/>
      <c r="S981" s="279"/>
      <c r="T981" s="278"/>
      <c r="U981" s="279"/>
      <c r="V981" s="278"/>
      <c r="W981" s="278"/>
    </row>
    <row r="982" spans="1:23" ht="15.75" customHeight="1">
      <c r="A982" s="280"/>
      <c r="B982" s="278"/>
      <c r="C982" s="278"/>
      <c r="D982" s="278"/>
      <c r="E982" s="278"/>
      <c r="F982" s="278"/>
      <c r="G982" s="278"/>
      <c r="H982" s="278"/>
      <c r="I982" s="278"/>
      <c r="J982" s="278"/>
      <c r="K982" s="278"/>
      <c r="L982" s="278"/>
      <c r="M982" s="278"/>
      <c r="N982" s="278"/>
      <c r="O982" s="278"/>
      <c r="P982" s="278"/>
      <c r="Q982" s="278"/>
      <c r="R982" s="278"/>
      <c r="S982" s="279"/>
      <c r="T982" s="278"/>
      <c r="U982" s="279"/>
      <c r="V982" s="278"/>
      <c r="W982" s="278"/>
    </row>
    <row r="983" spans="1:23" ht="15.75" customHeight="1">
      <c r="A983" s="280"/>
      <c r="B983" s="278"/>
      <c r="C983" s="278"/>
      <c r="D983" s="278"/>
      <c r="E983" s="278"/>
      <c r="F983" s="278"/>
      <c r="G983" s="278"/>
      <c r="H983" s="278"/>
      <c r="I983" s="278"/>
      <c r="J983" s="278"/>
      <c r="K983" s="278"/>
      <c r="L983" s="278"/>
      <c r="M983" s="278"/>
      <c r="N983" s="278"/>
      <c r="O983" s="278"/>
      <c r="P983" s="278"/>
      <c r="Q983" s="278"/>
      <c r="R983" s="278"/>
      <c r="S983" s="279"/>
      <c r="T983" s="278"/>
      <c r="U983" s="279"/>
      <c r="V983" s="278"/>
      <c r="W983" s="278"/>
    </row>
    <row r="984" spans="1:23" ht="15.75" customHeight="1">
      <c r="A984" s="280"/>
      <c r="B984" s="278"/>
      <c r="C984" s="278"/>
      <c r="D984" s="278"/>
      <c r="E984" s="278"/>
      <c r="F984" s="278"/>
      <c r="G984" s="278"/>
      <c r="H984" s="278"/>
      <c r="I984" s="278"/>
      <c r="J984" s="278"/>
      <c r="K984" s="278"/>
      <c r="L984" s="278"/>
      <c r="M984" s="278"/>
      <c r="N984" s="278"/>
      <c r="O984" s="278"/>
      <c r="P984" s="278"/>
      <c r="Q984" s="278"/>
      <c r="R984" s="278"/>
      <c r="S984" s="279"/>
      <c r="T984" s="278"/>
      <c r="U984" s="279"/>
      <c r="V984" s="278"/>
      <c r="W984" s="278"/>
    </row>
    <row r="985" spans="1:23" ht="15.75" customHeight="1">
      <c r="A985" s="280"/>
      <c r="B985" s="278"/>
      <c r="C985" s="278"/>
      <c r="D985" s="278"/>
      <c r="E985" s="278"/>
      <c r="F985" s="278"/>
      <c r="G985" s="278"/>
      <c r="H985" s="278"/>
      <c r="I985" s="278"/>
      <c r="J985" s="278"/>
      <c r="K985" s="278"/>
      <c r="L985" s="278"/>
      <c r="M985" s="278"/>
      <c r="N985" s="278"/>
      <c r="O985" s="278"/>
      <c r="P985" s="278"/>
      <c r="Q985" s="278"/>
      <c r="R985" s="278"/>
      <c r="S985" s="279"/>
      <c r="T985" s="278"/>
      <c r="U985" s="279"/>
      <c r="V985" s="278"/>
      <c r="W985" s="278"/>
    </row>
    <row r="986" spans="1:23" ht="15.75" customHeight="1">
      <c r="A986" s="280"/>
      <c r="B986" s="278"/>
      <c r="C986" s="278"/>
      <c r="D986" s="278"/>
      <c r="E986" s="278"/>
      <c r="F986" s="278"/>
      <c r="G986" s="278"/>
      <c r="H986" s="278"/>
      <c r="I986" s="278"/>
      <c r="J986" s="278"/>
      <c r="K986" s="278"/>
      <c r="L986" s="278"/>
      <c r="M986" s="278"/>
      <c r="N986" s="278"/>
      <c r="O986" s="278"/>
      <c r="P986" s="278"/>
      <c r="Q986" s="278"/>
      <c r="R986" s="278"/>
      <c r="S986" s="279"/>
      <c r="T986" s="278"/>
      <c r="U986" s="279"/>
      <c r="V986" s="278"/>
      <c r="W986" s="278"/>
    </row>
    <row r="987" spans="1:23" ht="15.75" customHeight="1">
      <c r="A987" s="280"/>
      <c r="B987" s="278"/>
      <c r="C987" s="278"/>
      <c r="D987" s="278"/>
      <c r="E987" s="278"/>
      <c r="F987" s="278"/>
      <c r="G987" s="278"/>
      <c r="H987" s="278"/>
      <c r="I987" s="278"/>
      <c r="J987" s="278"/>
      <c r="K987" s="278"/>
      <c r="L987" s="278"/>
      <c r="M987" s="278"/>
      <c r="N987" s="278"/>
      <c r="O987" s="278"/>
      <c r="P987" s="278"/>
      <c r="Q987" s="278"/>
      <c r="R987" s="278"/>
      <c r="S987" s="279"/>
      <c r="T987" s="278"/>
      <c r="U987" s="279"/>
      <c r="V987" s="278"/>
      <c r="W987" s="278"/>
    </row>
    <row r="988" spans="1:23" ht="15.75" customHeight="1">
      <c r="A988" s="280"/>
      <c r="B988" s="278"/>
      <c r="C988" s="278"/>
      <c r="D988" s="278"/>
      <c r="E988" s="278"/>
      <c r="F988" s="278"/>
      <c r="G988" s="278"/>
      <c r="H988" s="278"/>
      <c r="I988" s="278"/>
      <c r="J988" s="278"/>
      <c r="K988" s="278"/>
      <c r="L988" s="278"/>
      <c r="M988" s="278"/>
      <c r="N988" s="278"/>
      <c r="O988" s="278"/>
      <c r="P988" s="278"/>
      <c r="Q988" s="278"/>
      <c r="R988" s="278"/>
      <c r="S988" s="279"/>
      <c r="T988" s="278"/>
      <c r="U988" s="279"/>
      <c r="V988" s="278"/>
      <c r="W988" s="278"/>
    </row>
    <row r="989" spans="1:23" ht="15.75" customHeight="1">
      <c r="A989" s="280"/>
      <c r="B989" s="278"/>
      <c r="C989" s="278"/>
      <c r="D989" s="278"/>
      <c r="E989" s="278"/>
      <c r="F989" s="278"/>
      <c r="G989" s="278"/>
      <c r="H989" s="278"/>
      <c r="I989" s="278"/>
      <c r="J989" s="278"/>
      <c r="K989" s="278"/>
      <c r="L989" s="278"/>
      <c r="M989" s="278"/>
      <c r="N989" s="278"/>
      <c r="O989" s="278"/>
      <c r="P989" s="278"/>
      <c r="Q989" s="278"/>
      <c r="R989" s="278"/>
      <c r="S989" s="279"/>
      <c r="T989" s="278"/>
      <c r="U989" s="279"/>
      <c r="V989" s="278"/>
      <c r="W989" s="278"/>
    </row>
    <row r="990" spans="1:23" ht="15.75" customHeight="1">
      <c r="A990" s="280"/>
      <c r="B990" s="278"/>
      <c r="C990" s="278"/>
      <c r="D990" s="278"/>
      <c r="E990" s="278"/>
      <c r="F990" s="278"/>
      <c r="G990" s="278"/>
      <c r="H990" s="278"/>
      <c r="I990" s="278"/>
      <c r="J990" s="278"/>
      <c r="K990" s="278"/>
      <c r="L990" s="278"/>
      <c r="M990" s="278"/>
      <c r="N990" s="278"/>
      <c r="O990" s="278"/>
      <c r="P990" s="278"/>
      <c r="Q990" s="278"/>
      <c r="R990" s="278"/>
      <c r="S990" s="279"/>
      <c r="T990" s="278"/>
      <c r="U990" s="279"/>
      <c r="V990" s="278"/>
      <c r="W990" s="278"/>
    </row>
    <row r="991" spans="1:23" ht="15.75" customHeight="1">
      <c r="A991" s="280"/>
      <c r="B991" s="278"/>
      <c r="C991" s="278"/>
      <c r="D991" s="278"/>
      <c r="E991" s="278"/>
      <c r="F991" s="278"/>
      <c r="G991" s="278"/>
      <c r="H991" s="278"/>
      <c r="I991" s="278"/>
      <c r="J991" s="278"/>
      <c r="K991" s="278"/>
      <c r="L991" s="278"/>
      <c r="M991" s="278"/>
      <c r="N991" s="278"/>
      <c r="O991" s="278"/>
      <c r="P991" s="278"/>
      <c r="Q991" s="278"/>
      <c r="R991" s="278"/>
      <c r="S991" s="279"/>
      <c r="T991" s="278"/>
      <c r="U991" s="279"/>
      <c r="V991" s="278"/>
      <c r="W991" s="278"/>
    </row>
    <row r="992" spans="1:23" ht="15.75" customHeight="1">
      <c r="A992" s="280"/>
      <c r="B992" s="278"/>
      <c r="C992" s="278"/>
      <c r="D992" s="278"/>
      <c r="E992" s="278"/>
      <c r="F992" s="278"/>
      <c r="G992" s="278"/>
      <c r="H992" s="278"/>
      <c r="I992" s="278"/>
      <c r="J992" s="278"/>
      <c r="K992" s="278"/>
      <c r="L992" s="278"/>
      <c r="M992" s="278"/>
      <c r="N992" s="278"/>
      <c r="O992" s="278"/>
      <c r="P992" s="278"/>
      <c r="Q992" s="278"/>
      <c r="R992" s="278"/>
      <c r="S992" s="279"/>
      <c r="T992" s="278"/>
      <c r="U992" s="279"/>
      <c r="V992" s="278"/>
      <c r="W992" s="278"/>
    </row>
    <row r="993" spans="1:23" ht="15.75" customHeight="1">
      <c r="A993" s="280"/>
      <c r="B993" s="278"/>
      <c r="C993" s="278"/>
      <c r="D993" s="278"/>
      <c r="E993" s="278"/>
      <c r="F993" s="278"/>
      <c r="G993" s="278"/>
      <c r="H993" s="278"/>
      <c r="I993" s="278"/>
      <c r="J993" s="278"/>
      <c r="K993" s="278"/>
      <c r="L993" s="278"/>
      <c r="M993" s="278"/>
      <c r="N993" s="278"/>
      <c r="O993" s="278"/>
      <c r="P993" s="278"/>
      <c r="Q993" s="278"/>
      <c r="R993" s="278"/>
      <c r="S993" s="279"/>
      <c r="T993" s="278"/>
      <c r="U993" s="279"/>
      <c r="V993" s="278"/>
      <c r="W993" s="278"/>
    </row>
    <row r="994" spans="1:23" ht="15.75" customHeight="1">
      <c r="A994" s="280"/>
      <c r="B994" s="278"/>
      <c r="C994" s="278"/>
      <c r="D994" s="278"/>
      <c r="E994" s="278"/>
      <c r="F994" s="278"/>
      <c r="G994" s="278"/>
      <c r="H994" s="278"/>
      <c r="I994" s="278"/>
      <c r="J994" s="278"/>
      <c r="K994" s="278"/>
      <c r="L994" s="278"/>
      <c r="M994" s="278"/>
      <c r="N994" s="278"/>
      <c r="O994" s="278"/>
      <c r="P994" s="278"/>
      <c r="Q994" s="278"/>
      <c r="R994" s="278"/>
      <c r="S994" s="279"/>
      <c r="T994" s="278"/>
      <c r="U994" s="279"/>
      <c r="V994" s="278"/>
      <c r="W994" s="278"/>
    </row>
    <row r="995" spans="1:23" ht="15.75" customHeight="1">
      <c r="A995" s="280"/>
      <c r="B995" s="278"/>
      <c r="C995" s="278"/>
      <c r="D995" s="278"/>
      <c r="E995" s="278"/>
      <c r="F995" s="278"/>
      <c r="G995" s="278"/>
      <c r="H995" s="278"/>
      <c r="I995" s="278"/>
      <c r="J995" s="278"/>
      <c r="K995" s="278"/>
      <c r="L995" s="278"/>
      <c r="M995" s="278"/>
      <c r="N995" s="278"/>
      <c r="O995" s="278"/>
      <c r="P995" s="278"/>
      <c r="Q995" s="278"/>
      <c r="R995" s="278"/>
      <c r="S995" s="279"/>
      <c r="T995" s="278"/>
      <c r="U995" s="279"/>
      <c r="V995" s="278"/>
      <c r="W995" s="278"/>
    </row>
    <row r="996" spans="1:23" ht="15.75" customHeight="1">
      <c r="A996" s="280"/>
      <c r="B996" s="278"/>
      <c r="C996" s="278"/>
      <c r="D996" s="278"/>
      <c r="E996" s="278"/>
      <c r="F996" s="278"/>
      <c r="G996" s="278"/>
      <c r="H996" s="278"/>
      <c r="I996" s="278"/>
      <c r="J996" s="278"/>
      <c r="K996" s="278"/>
      <c r="L996" s="278"/>
      <c r="M996" s="278"/>
      <c r="N996" s="278"/>
      <c r="O996" s="278"/>
      <c r="P996" s="278"/>
      <c r="Q996" s="278"/>
      <c r="R996" s="278"/>
      <c r="S996" s="279"/>
      <c r="T996" s="278"/>
      <c r="U996" s="279"/>
      <c r="V996" s="278"/>
      <c r="W996" s="278"/>
    </row>
    <row r="997" spans="1:23" ht="15.75" customHeight="1">
      <c r="A997" s="280"/>
      <c r="B997" s="278"/>
      <c r="C997" s="278"/>
      <c r="D997" s="278"/>
      <c r="E997" s="278"/>
      <c r="F997" s="278"/>
      <c r="G997" s="278"/>
      <c r="H997" s="278"/>
      <c r="I997" s="278"/>
      <c r="J997" s="278"/>
      <c r="K997" s="278"/>
      <c r="L997" s="278"/>
      <c r="M997" s="278"/>
      <c r="N997" s="278"/>
      <c r="O997" s="278"/>
      <c r="P997" s="278"/>
      <c r="Q997" s="278"/>
      <c r="R997" s="278"/>
      <c r="S997" s="279"/>
      <c r="T997" s="278"/>
      <c r="U997" s="279"/>
      <c r="V997" s="278"/>
      <c r="W997" s="278"/>
    </row>
    <row r="998" spans="1:23" ht="15.75" customHeight="1">
      <c r="A998" s="280"/>
      <c r="B998" s="278"/>
      <c r="C998" s="278"/>
      <c r="D998" s="278"/>
      <c r="E998" s="278"/>
      <c r="F998" s="278"/>
      <c r="G998" s="278"/>
      <c r="H998" s="278"/>
      <c r="I998" s="278"/>
      <c r="J998" s="278"/>
      <c r="K998" s="278"/>
      <c r="L998" s="278"/>
      <c r="M998" s="278"/>
      <c r="N998" s="278"/>
      <c r="O998" s="278"/>
      <c r="P998" s="278"/>
      <c r="Q998" s="278"/>
      <c r="R998" s="278"/>
      <c r="S998" s="279"/>
      <c r="T998" s="278"/>
      <c r="U998" s="279"/>
      <c r="V998" s="278"/>
      <c r="W998" s="278"/>
    </row>
    <row r="999" spans="1:23" ht="15.75" customHeight="1">
      <c r="A999" s="280"/>
      <c r="B999" s="278"/>
      <c r="C999" s="278"/>
      <c r="D999" s="278"/>
      <c r="E999" s="278"/>
      <c r="F999" s="278"/>
      <c r="G999" s="278"/>
      <c r="H999" s="278"/>
      <c r="I999" s="278"/>
      <c r="J999" s="278"/>
      <c r="K999" s="278"/>
      <c r="L999" s="278"/>
      <c r="M999" s="278"/>
      <c r="N999" s="278"/>
      <c r="O999" s="278"/>
      <c r="P999" s="278"/>
      <c r="Q999" s="278"/>
      <c r="R999" s="278"/>
      <c r="S999" s="279"/>
      <c r="T999" s="278"/>
      <c r="U999" s="279"/>
      <c r="V999" s="278"/>
      <c r="W999" s="278"/>
    </row>
    <row r="1000" spans="1:23" ht="15.75" customHeight="1">
      <c r="A1000" s="280"/>
      <c r="B1000" s="278"/>
      <c r="C1000" s="278"/>
      <c r="D1000" s="278"/>
      <c r="E1000" s="278"/>
      <c r="F1000" s="278"/>
      <c r="G1000" s="278"/>
      <c r="H1000" s="278"/>
      <c r="I1000" s="278"/>
      <c r="J1000" s="278"/>
      <c r="K1000" s="278"/>
      <c r="L1000" s="278"/>
      <c r="M1000" s="278"/>
      <c r="N1000" s="278"/>
      <c r="O1000" s="278"/>
      <c r="P1000" s="278"/>
      <c r="Q1000" s="278"/>
      <c r="R1000" s="278"/>
      <c r="S1000" s="279"/>
      <c r="T1000" s="278"/>
      <c r="U1000" s="279"/>
      <c r="V1000" s="278"/>
      <c r="W1000" s="278"/>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22</vt:i4>
      </vt:variant>
    </vt:vector>
  </HeadingPairs>
  <TitlesOfParts>
    <vt:vector size="22" baseType="lpstr">
      <vt:lpstr>Aanbevolen Inhoud</vt:lpstr>
      <vt:lpstr>LOG</vt:lpstr>
      <vt:lpstr>01 Vastrechten</vt:lpstr>
      <vt:lpstr>Arriva Flow</vt:lpstr>
      <vt:lpstr>Landelijk spoor NS</vt:lpstr>
      <vt:lpstr>LTK</vt:lpstr>
      <vt:lpstr>Sales producten</vt:lpstr>
      <vt:lpstr>Z-BW</vt:lpstr>
      <vt:lpstr>Z-BO</vt:lpstr>
      <vt:lpstr>ZZ-LB</vt:lpstr>
      <vt:lpstr>O-VD</vt:lpstr>
      <vt:lpstr>O-TWZHO</vt:lpstr>
      <vt:lpstr>O-GLD</vt:lpstr>
      <vt:lpstr>W-ZHN</vt:lpstr>
      <vt:lpstr>N-NF</vt:lpstr>
      <vt:lpstr>N-WAD</vt:lpstr>
      <vt:lpstr>N-NN</vt:lpstr>
      <vt:lpstr>Tarieftabel N-NN</vt:lpstr>
      <vt:lpstr>Tarieftabel ZZ-LR</vt:lpstr>
      <vt:lpstr>Tarieftabel O-VD</vt:lpstr>
      <vt:lpstr>Tarieftabel O-GT</vt:lpstr>
      <vt:lpstr>Tarieftabel O-ArnWin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Garmann</dc:creator>
  <cp:keywords/>
  <dc:description/>
  <cp:lastModifiedBy>Meij, Siebren van der</cp:lastModifiedBy>
  <cp:revision/>
  <dcterms:created xsi:type="dcterms:W3CDTF">2021-10-27T11:29:27Z</dcterms:created>
  <dcterms:modified xsi:type="dcterms:W3CDTF">2023-12-14T12:08:14Z</dcterms:modified>
  <cp:category/>
  <cp:contentStatus/>
</cp:coreProperties>
</file>