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OV\Hilversum - Laapersveld\_Commercie-Marketing\REV\# TARIEVEN\#opgave Valleilijn NS en 9292\2023-01-01 valleilijn\"/>
    </mc:Choice>
  </mc:AlternateContent>
  <xr:revisionPtr revIDLastSave="0" documentId="13_ncr:1_{8C413974-19CC-48A0-B4B8-96E546369569}" xr6:coauthVersionLast="47" xr6:coauthVersionMax="47" xr10:uidLastSave="{00000000-0000-0000-0000-000000000000}"/>
  <bookViews>
    <workbookView xWindow="-120" yWindow="-120" windowWidth="33150" windowHeight="18150" firstSheet="1" activeTab="4" xr2:uid="{00000000-000D-0000-FFFF-FFFF00000000}"/>
  </bookViews>
  <sheets>
    <sheet name="LOG" sheetId="10" r:id="rId1"/>
    <sheet name="tariefeenheden" sheetId="4" r:id="rId2"/>
    <sheet name="degressie en km-tarief" sheetId="3" r:id="rId3"/>
    <sheet name="rekentabel" sheetId="1" r:id="rId4"/>
    <sheet name="Prijstabellen" sheetId="8" r:id="rId5"/>
    <sheet name="factoren tbv NS" sheetId="9" r:id="rId6"/>
    <sheet name="point-to-point tbv ROR intern" sheetId="6" r:id="rId7"/>
    <sheet name="testsheet" sheetId="11" r:id="rId8"/>
    <sheet name="tabel EOD 1jan23" sheetId="7" r:id="rId9"/>
    <sheet name="toelichting" sheetId="2" r:id="rId10"/>
    <sheet name="oud NS-formulier" sheetId="5" r:id="rId11"/>
  </sheets>
  <externalReferences>
    <externalReference r:id="rId12"/>
  </externalReferences>
  <definedNames>
    <definedName name="_xlnm.Print_Area" localSheetId="6">'point-to-point tbv ROR intern'!$A$1:$I$61</definedName>
    <definedName name="_xlnm.Print_Area" localSheetId="3">rekentabel!$A$1:$U$258</definedName>
    <definedName name="_xlnm.Print_Area" localSheetId="8">'tabel EOD 1jan23'!$A$1:$I$256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7" i="1" l="1"/>
  <c r="F53" i="11"/>
  <c r="F52" i="11"/>
  <c r="F57" i="11"/>
  <c r="F56" i="11"/>
  <c r="I75" i="6"/>
  <c r="H75" i="6"/>
  <c r="G75" i="6"/>
  <c r="F75" i="6"/>
  <c r="E75" i="6"/>
  <c r="D75" i="6"/>
  <c r="H74" i="6"/>
  <c r="G74" i="6"/>
  <c r="F74" i="6"/>
  <c r="E74" i="6"/>
  <c r="D74" i="6"/>
  <c r="G73" i="6"/>
  <c r="F73" i="6"/>
  <c r="E73" i="6"/>
  <c r="D73" i="6"/>
  <c r="F72" i="6"/>
  <c r="E72" i="6"/>
  <c r="D72" i="6"/>
  <c r="E71" i="6"/>
  <c r="D71" i="6"/>
  <c r="D70" i="6"/>
  <c r="B30" i="6"/>
  <c r="D8" i="7"/>
  <c r="K9" i="7"/>
  <c r="H9" i="7"/>
  <c r="E9" i="7"/>
  <c r="F9" i="7"/>
  <c r="D9" i="7"/>
  <c r="U7" i="1"/>
  <c r="X5" i="1" l="1"/>
  <c r="Y5" i="1"/>
  <c r="Y7" i="1" s="1"/>
  <c r="V5" i="1"/>
  <c r="W5" i="1"/>
  <c r="S5" i="1"/>
  <c r="R5" i="1"/>
  <c r="Q5" i="1"/>
  <c r="P5" i="1"/>
  <c r="O5" i="1"/>
  <c r="N5" i="1"/>
  <c r="M5" i="1"/>
  <c r="L5" i="1"/>
  <c r="K5" i="1"/>
  <c r="J5" i="1"/>
  <c r="H5" i="1"/>
  <c r="I5" i="1"/>
  <c r="F5" i="1"/>
  <c r="C19" i="9"/>
  <c r="G5" i="1"/>
  <c r="D5" i="1"/>
  <c r="E5" i="1"/>
  <c r="C5" i="1"/>
  <c r="B5" i="1"/>
  <c r="C17" i="9"/>
  <c r="C15" i="9"/>
  <c r="C13" i="9"/>
  <c r="C11" i="9"/>
  <c r="C9" i="9"/>
  <c r="C7" i="9"/>
  <c r="C5" i="9"/>
  <c r="C3" i="9"/>
  <c r="W7" i="1" l="1"/>
  <c r="C6" i="8"/>
  <c r="X7" i="1"/>
  <c r="V7" i="1"/>
  <c r="D6" i="8"/>
  <c r="G43" i="6"/>
  <c r="G42" i="6"/>
  <c r="G41" i="6"/>
  <c r="G40" i="6"/>
  <c r="H53" i="6" l="1"/>
  <c r="C6" i="3" l="1"/>
  <c r="E6" i="3" s="1"/>
  <c r="AM98" i="1" l="1"/>
  <c r="AI98" i="1"/>
  <c r="AJ98" i="1" l="1"/>
  <c r="AK98" i="1"/>
  <c r="AH98" i="1"/>
  <c r="AL98" i="1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B3" i="5"/>
  <c r="C9" i="4" l="1"/>
  <c r="G9" i="7"/>
  <c r="G8" i="7" s="1"/>
  <c r="F8" i="7"/>
  <c r="E8" i="7"/>
  <c r="H8" i="7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I53" i="6"/>
  <c r="F53" i="6"/>
  <c r="E53" i="6"/>
  <c r="B23" i="6"/>
  <c r="A23" i="6"/>
  <c r="I21" i="6"/>
  <c r="H21" i="6"/>
  <c r="F21" i="6"/>
  <c r="E21" i="6"/>
  <c r="I20" i="6"/>
  <c r="H20" i="6"/>
  <c r="F20" i="6"/>
  <c r="E20" i="6"/>
  <c r="A11" i="4"/>
  <c r="A10" i="4"/>
  <c r="A8" i="4"/>
  <c r="A7" i="4"/>
  <c r="A6" i="4"/>
  <c r="C7" i="1"/>
  <c r="C7" i="3"/>
  <c r="C8" i="3"/>
  <c r="C9" i="3"/>
  <c r="C10" i="3"/>
  <c r="C11" i="3"/>
  <c r="C12" i="3"/>
  <c r="C13" i="3"/>
  <c r="C14" i="3"/>
  <c r="E14" i="3" s="1"/>
  <c r="C34" i="2"/>
  <c r="C21" i="2"/>
  <c r="E34" i="2"/>
  <c r="C11" i="2"/>
  <c r="F34" i="2"/>
  <c r="C7" i="2"/>
  <c r="E7" i="2"/>
  <c r="F35" i="2"/>
  <c r="C29" i="2"/>
  <c r="C32" i="2"/>
  <c r="C33" i="2"/>
  <c r="D23" i="2"/>
  <c r="C12" i="2"/>
  <c r="E6" i="2"/>
  <c r="C13" i="2"/>
  <c r="E9" i="2"/>
  <c r="E8" i="2"/>
  <c r="E15" i="2"/>
  <c r="E35" i="2"/>
  <c r="E24" i="2"/>
  <c r="C14" i="2"/>
  <c r="E16" i="2"/>
  <c r="E22" i="2"/>
  <c r="D22" i="2"/>
  <c r="C24" i="2"/>
  <c r="D9" i="2"/>
  <c r="C23" i="2"/>
  <c r="C16" i="2"/>
  <c r="D16" i="2"/>
  <c r="D6" i="2"/>
  <c r="C31" i="2"/>
  <c r="D7" i="2"/>
  <c r="C9" i="2"/>
  <c r="C30" i="2"/>
  <c r="C6" i="2"/>
  <c r="E23" i="2"/>
  <c r="D21" i="2"/>
  <c r="D15" i="2"/>
  <c r="E21" i="2"/>
  <c r="D24" i="2"/>
  <c r="C35" i="2"/>
  <c r="C22" i="2"/>
  <c r="C15" i="2"/>
  <c r="C8" i="2"/>
  <c r="D8" i="2"/>
  <c r="C13" i="1" l="1"/>
  <c r="E12" i="3"/>
  <c r="C14" i="1"/>
  <c r="B13" i="8" s="1"/>
  <c r="H25" i="6" s="1"/>
  <c r="E13" i="3"/>
  <c r="C12" i="1"/>
  <c r="G12" i="1" s="1"/>
  <c r="E11" i="3"/>
  <c r="C11" i="1"/>
  <c r="E10" i="3"/>
  <c r="C10" i="1"/>
  <c r="E9" i="3"/>
  <c r="C8" i="1"/>
  <c r="G8" i="1" s="1"/>
  <c r="E7" i="3"/>
  <c r="C9" i="1"/>
  <c r="F9" i="1" s="1"/>
  <c r="E8" i="3"/>
  <c r="B12" i="1"/>
  <c r="B13" i="1"/>
  <c r="B12" i="8"/>
  <c r="G13" i="1"/>
  <c r="I13" i="1"/>
  <c r="F13" i="1"/>
  <c r="H13" i="1"/>
  <c r="B10" i="8"/>
  <c r="B11" i="1"/>
  <c r="G11" i="1"/>
  <c r="I11" i="1"/>
  <c r="F11" i="1"/>
  <c r="H11" i="1"/>
  <c r="B10" i="1"/>
  <c r="B9" i="8"/>
  <c r="F24" i="6" s="1"/>
  <c r="F10" i="1"/>
  <c r="G10" i="1"/>
  <c r="I10" i="1"/>
  <c r="H10" i="1"/>
  <c r="B8" i="8"/>
  <c r="I9" i="1"/>
  <c r="B8" i="1"/>
  <c r="J8" i="1" s="1"/>
  <c r="B7" i="8"/>
  <c r="F8" i="1"/>
  <c r="B7" i="1"/>
  <c r="K2" i="1"/>
  <c r="J2" i="1"/>
  <c r="B6" i="8"/>
  <c r="G26" i="6" s="1"/>
  <c r="F7" i="1"/>
  <c r="G7" i="1"/>
  <c r="I7" i="1"/>
  <c r="H7" i="1"/>
  <c r="B14" i="1"/>
  <c r="F14" i="1"/>
  <c r="G14" i="1"/>
  <c r="H14" i="1"/>
  <c r="K14" i="1"/>
  <c r="K14" i="5" s="1"/>
  <c r="C12" i="5"/>
  <c r="K11" i="1"/>
  <c r="K11" i="5" s="1"/>
  <c r="C10" i="5"/>
  <c r="H44" i="6"/>
  <c r="I44" i="6" s="1"/>
  <c r="J44" i="6" s="1"/>
  <c r="H40" i="6"/>
  <c r="H42" i="6"/>
  <c r="H41" i="6"/>
  <c r="H43" i="6"/>
  <c r="C7" i="5"/>
  <c r="K7" i="1"/>
  <c r="K7" i="5" s="1"/>
  <c r="K12" i="1"/>
  <c r="K12" i="5" s="1"/>
  <c r="K10" i="1"/>
  <c r="K10" i="5" s="1"/>
  <c r="C14" i="5"/>
  <c r="AK99" i="1"/>
  <c r="C12" i="4"/>
  <c r="AM99" i="1"/>
  <c r="AI99" i="1"/>
  <c r="AH99" i="1"/>
  <c r="AL99" i="1"/>
  <c r="AJ99" i="1"/>
  <c r="C11" i="5"/>
  <c r="K8" i="1"/>
  <c r="K8" i="5" s="1"/>
  <c r="K13" i="1"/>
  <c r="K13" i="5" s="1"/>
  <c r="C13" i="5"/>
  <c r="K9" i="1"/>
  <c r="K9" i="5" s="1"/>
  <c r="C9" i="5"/>
  <c r="C15" i="1"/>
  <c r="C15" i="3"/>
  <c r="E15" i="3" s="1"/>
  <c r="G25" i="6" l="1"/>
  <c r="J28" i="6"/>
  <c r="J61" i="6" s="1"/>
  <c r="I14" i="1"/>
  <c r="I8" i="1"/>
  <c r="B9" i="1"/>
  <c r="B9" i="5" s="1"/>
  <c r="B11" i="8"/>
  <c r="D22" i="6"/>
  <c r="D55" i="6" s="1"/>
  <c r="I27" i="6"/>
  <c r="I60" i="6" s="1"/>
  <c r="I74" i="6" s="1"/>
  <c r="H9" i="1"/>
  <c r="H12" i="1"/>
  <c r="I12" i="1"/>
  <c r="I12" i="5" s="1"/>
  <c r="F12" i="1"/>
  <c r="H8" i="1"/>
  <c r="G9" i="1"/>
  <c r="O9" i="1" s="1"/>
  <c r="O9" i="5" s="1"/>
  <c r="C8" i="5"/>
  <c r="B15" i="1"/>
  <c r="B14" i="8"/>
  <c r="J27" i="6" s="1"/>
  <c r="I15" i="1"/>
  <c r="G15" i="1"/>
  <c r="F15" i="1"/>
  <c r="H15" i="1"/>
  <c r="I7" i="5"/>
  <c r="Q7" i="1"/>
  <c r="Q7" i="5" s="1"/>
  <c r="H58" i="6"/>
  <c r="B7" i="5"/>
  <c r="J7" i="1"/>
  <c r="J7" i="5" s="1"/>
  <c r="G7" i="5"/>
  <c r="O7" i="1"/>
  <c r="O7" i="5" s="1"/>
  <c r="AM100" i="1"/>
  <c r="AJ100" i="1"/>
  <c r="AK100" i="1"/>
  <c r="AI100" i="1"/>
  <c r="AL100" i="1"/>
  <c r="AH100" i="1"/>
  <c r="G58" i="6"/>
  <c r="G72" i="6" s="1"/>
  <c r="J12" i="1"/>
  <c r="J12" i="5" s="1"/>
  <c r="B12" i="5"/>
  <c r="Q12" i="1"/>
  <c r="Q12" i="5" s="1"/>
  <c r="Q11" i="1"/>
  <c r="Q11" i="5" s="1"/>
  <c r="I11" i="5"/>
  <c r="G8" i="5"/>
  <c r="O8" i="1"/>
  <c r="O8" i="5" s="1"/>
  <c r="B10" i="5"/>
  <c r="J10" i="1"/>
  <c r="J10" i="5" s="1"/>
  <c r="Q14" i="1"/>
  <c r="Q14" i="5" s="1"/>
  <c r="I14" i="5"/>
  <c r="C16" i="1"/>
  <c r="C16" i="3"/>
  <c r="E16" i="3" s="1"/>
  <c r="J9" i="1"/>
  <c r="J9" i="5" s="1"/>
  <c r="I10" i="5"/>
  <c r="Q10" i="1"/>
  <c r="Q10" i="5" s="1"/>
  <c r="O14" i="1"/>
  <c r="O14" i="5" s="1"/>
  <c r="G14" i="5"/>
  <c r="B11" i="5"/>
  <c r="J11" i="1"/>
  <c r="J11" i="5" s="1"/>
  <c r="C15" i="5"/>
  <c r="K15" i="1"/>
  <c r="K15" i="5" s="1"/>
  <c r="I9" i="5"/>
  <c r="Q9" i="1"/>
  <c r="Q9" i="5" s="1"/>
  <c r="J13" i="1"/>
  <c r="J13" i="5" s="1"/>
  <c r="B13" i="5"/>
  <c r="I13" i="5"/>
  <c r="Q13" i="1"/>
  <c r="Q13" i="5" s="1"/>
  <c r="J8" i="5"/>
  <c r="B8" i="5"/>
  <c r="G10" i="5"/>
  <c r="O10" i="1"/>
  <c r="O10" i="5" s="1"/>
  <c r="Q8" i="1"/>
  <c r="Q8" i="5" s="1"/>
  <c r="I8" i="5"/>
  <c r="G12" i="5"/>
  <c r="O12" i="1"/>
  <c r="O12" i="5" s="1"/>
  <c r="B14" i="5"/>
  <c r="J14" i="1"/>
  <c r="J14" i="5" s="1"/>
  <c r="G11" i="5"/>
  <c r="O11" i="1"/>
  <c r="O11" i="5" s="1"/>
  <c r="O13" i="1"/>
  <c r="O13" i="5" s="1"/>
  <c r="G13" i="5"/>
  <c r="D69" i="6" l="1"/>
  <c r="D16" i="11"/>
  <c r="H26" i="6"/>
  <c r="H59" i="6" s="1"/>
  <c r="H73" i="6" s="1"/>
  <c r="G24" i="6"/>
  <c r="D17" i="11"/>
  <c r="J75" i="6"/>
  <c r="G9" i="5"/>
  <c r="H72" i="6"/>
  <c r="D24" i="11"/>
  <c r="B16" i="1"/>
  <c r="F16" i="1"/>
  <c r="B15" i="8"/>
  <c r="I16" i="1"/>
  <c r="G16" i="1"/>
  <c r="H16" i="1"/>
  <c r="F7" i="5"/>
  <c r="N7" i="1"/>
  <c r="N7" i="5" s="1"/>
  <c r="H7" i="5"/>
  <c r="P7" i="1"/>
  <c r="P7" i="5" s="1"/>
  <c r="AL101" i="1"/>
  <c r="AJ101" i="1"/>
  <c r="AI101" i="1"/>
  <c r="AK101" i="1"/>
  <c r="AM101" i="1"/>
  <c r="AH101" i="1"/>
  <c r="Q15" i="1"/>
  <c r="Q15" i="5" s="1"/>
  <c r="I15" i="5"/>
  <c r="E13" i="7" s="1"/>
  <c r="P8" i="1"/>
  <c r="P8" i="5" s="1"/>
  <c r="H8" i="5"/>
  <c r="P13" i="1"/>
  <c r="P13" i="5" s="1"/>
  <c r="H13" i="5"/>
  <c r="C13" i="7"/>
  <c r="C17" i="1"/>
  <c r="C17" i="3"/>
  <c r="E17" i="3" s="1"/>
  <c r="F10" i="5"/>
  <c r="N10" i="1"/>
  <c r="N10" i="5" s="1"/>
  <c r="P14" i="1"/>
  <c r="P14" i="5" s="1"/>
  <c r="H14" i="5"/>
  <c r="N11" i="1"/>
  <c r="N11" i="5" s="1"/>
  <c r="F11" i="5"/>
  <c r="F9" i="5"/>
  <c r="N9" i="1"/>
  <c r="N9" i="5" s="1"/>
  <c r="F14" i="5"/>
  <c r="N14" i="1"/>
  <c r="N14" i="5" s="1"/>
  <c r="B15" i="5"/>
  <c r="D13" i="7" s="1"/>
  <c r="N13" i="7" s="1"/>
  <c r="J15" i="1"/>
  <c r="J15" i="5" s="1"/>
  <c r="C16" i="5"/>
  <c r="C14" i="7" s="1"/>
  <c r="K16" i="1"/>
  <c r="K16" i="5" s="1"/>
  <c r="H10" i="5"/>
  <c r="P10" i="1"/>
  <c r="P10" i="5" s="1"/>
  <c r="N12" i="1"/>
  <c r="N12" i="5" s="1"/>
  <c r="F12" i="5"/>
  <c r="F8" i="5"/>
  <c r="N8" i="1"/>
  <c r="N8" i="5" s="1"/>
  <c r="F13" i="5"/>
  <c r="N13" i="1"/>
  <c r="N13" i="5" s="1"/>
  <c r="G15" i="5"/>
  <c r="G13" i="7" s="1"/>
  <c r="O15" i="1"/>
  <c r="O15" i="5" s="1"/>
  <c r="H11" i="5"/>
  <c r="P11" i="1"/>
  <c r="P11" i="5" s="1"/>
  <c r="P9" i="1"/>
  <c r="P9" i="5" s="1"/>
  <c r="H9" i="5"/>
  <c r="H12" i="5"/>
  <c r="P12" i="1"/>
  <c r="P12" i="5" s="1"/>
  <c r="E17" i="11" l="1"/>
  <c r="G17" i="11" s="1"/>
  <c r="D35" i="11"/>
  <c r="E35" i="11" s="1"/>
  <c r="G35" i="11" s="1"/>
  <c r="E16" i="11"/>
  <c r="G16" i="11" s="1"/>
  <c r="D34" i="11"/>
  <c r="E34" i="11" s="1"/>
  <c r="G34" i="11" s="1"/>
  <c r="E24" i="11"/>
  <c r="G24" i="11" s="1"/>
  <c r="D42" i="11"/>
  <c r="E42" i="11" s="1"/>
  <c r="G42" i="11" s="1"/>
  <c r="F17" i="1"/>
  <c r="B17" i="1"/>
  <c r="B16" i="8"/>
  <c r="I17" i="1"/>
  <c r="G17" i="1"/>
  <c r="H17" i="1"/>
  <c r="AH102" i="1"/>
  <c r="AK102" i="1"/>
  <c r="AJ102" i="1"/>
  <c r="AM102" i="1"/>
  <c r="AI102" i="1"/>
  <c r="AL102" i="1"/>
  <c r="K13" i="7"/>
  <c r="M13" i="7"/>
  <c r="K14" i="7"/>
  <c r="M14" i="7"/>
  <c r="C18" i="1"/>
  <c r="C18" i="3"/>
  <c r="E18" i="3" s="1"/>
  <c r="J16" i="1"/>
  <c r="J16" i="5" s="1"/>
  <c r="B16" i="5"/>
  <c r="D14" i="7" s="1"/>
  <c r="N14" i="7" s="1"/>
  <c r="C17" i="5"/>
  <c r="F57" i="6" s="1"/>
  <c r="F71" i="6" s="1"/>
  <c r="K17" i="1"/>
  <c r="K17" i="5" s="1"/>
  <c r="I16" i="5"/>
  <c r="E14" i="7" s="1"/>
  <c r="Q16" i="1"/>
  <c r="Q16" i="5" s="1"/>
  <c r="F15" i="5"/>
  <c r="H13" i="7" s="1"/>
  <c r="N15" i="1"/>
  <c r="N15" i="5" s="1"/>
  <c r="G16" i="5"/>
  <c r="G14" i="7" s="1"/>
  <c r="O16" i="1"/>
  <c r="O16" i="5" s="1"/>
  <c r="H15" i="5"/>
  <c r="F13" i="7" s="1"/>
  <c r="P15" i="1"/>
  <c r="P15" i="5" s="1"/>
  <c r="E23" i="6" l="1"/>
  <c r="H24" i="6"/>
  <c r="F18" i="1"/>
  <c r="B18" i="1"/>
  <c r="B17" i="8"/>
  <c r="I26" i="6" s="1"/>
  <c r="G18" i="1"/>
  <c r="I18" i="1"/>
  <c r="H18" i="1"/>
  <c r="AL103" i="1"/>
  <c r="AM103" i="1"/>
  <c r="AJ103" i="1"/>
  <c r="AH103" i="1"/>
  <c r="AI103" i="1"/>
  <c r="AK103" i="1"/>
  <c r="I17" i="5"/>
  <c r="E15" i="7" s="1"/>
  <c r="Q17" i="1"/>
  <c r="Q17" i="5" s="1"/>
  <c r="F16" i="5"/>
  <c r="H14" i="7" s="1"/>
  <c r="N16" i="1"/>
  <c r="N16" i="5" s="1"/>
  <c r="H16" i="5"/>
  <c r="F14" i="7" s="1"/>
  <c r="P16" i="1"/>
  <c r="P16" i="5" s="1"/>
  <c r="C19" i="1"/>
  <c r="C19" i="3"/>
  <c r="E19" i="3" s="1"/>
  <c r="G17" i="5"/>
  <c r="G15" i="7" s="1"/>
  <c r="O17" i="1"/>
  <c r="O17" i="5" s="1"/>
  <c r="C15" i="7"/>
  <c r="E56" i="6"/>
  <c r="E70" i="6" s="1"/>
  <c r="B17" i="5"/>
  <c r="D15" i="7" s="1"/>
  <c r="N15" i="7" s="1"/>
  <c r="J17" i="1"/>
  <c r="J17" i="5" s="1"/>
  <c r="C18" i="5"/>
  <c r="J60" i="6" s="1"/>
  <c r="K18" i="1"/>
  <c r="K18" i="5" s="1"/>
  <c r="J74" i="6" l="1"/>
  <c r="D18" i="11"/>
  <c r="B18" i="8"/>
  <c r="B19" i="1"/>
  <c r="F19" i="1"/>
  <c r="G19" i="1"/>
  <c r="I19" i="1"/>
  <c r="H19" i="1"/>
  <c r="AK104" i="1"/>
  <c r="AH104" i="1"/>
  <c r="AM104" i="1"/>
  <c r="AI104" i="1"/>
  <c r="AJ104" i="1"/>
  <c r="AL104" i="1"/>
  <c r="M15" i="7"/>
  <c r="K15" i="7"/>
  <c r="C16" i="7"/>
  <c r="I59" i="6"/>
  <c r="I73" i="6" s="1"/>
  <c r="C20" i="1"/>
  <c r="C20" i="3"/>
  <c r="E20" i="3" s="1"/>
  <c r="F17" i="5"/>
  <c r="H15" i="7" s="1"/>
  <c r="N17" i="1"/>
  <c r="N17" i="5" s="1"/>
  <c r="K19" i="1"/>
  <c r="K19" i="5" s="1"/>
  <c r="C19" i="5"/>
  <c r="C17" i="7" s="1"/>
  <c r="B18" i="5"/>
  <c r="D16" i="7" s="1"/>
  <c r="N16" i="7" s="1"/>
  <c r="J18" i="1"/>
  <c r="J18" i="5" s="1"/>
  <c r="I18" i="5"/>
  <c r="E16" i="7" s="1"/>
  <c r="Q18" i="1"/>
  <c r="Q18" i="5" s="1"/>
  <c r="G18" i="5"/>
  <c r="G16" i="7" s="1"/>
  <c r="O18" i="1"/>
  <c r="O18" i="5" s="1"/>
  <c r="H17" i="5"/>
  <c r="F15" i="7" s="1"/>
  <c r="P17" i="1"/>
  <c r="P17" i="5" s="1"/>
  <c r="E18" i="11" l="1"/>
  <c r="G18" i="11" s="1"/>
  <c r="D36" i="11"/>
  <c r="E36" i="11" s="1"/>
  <c r="G36" i="11" s="1"/>
  <c r="B19" i="8"/>
  <c r="B20" i="1"/>
  <c r="I20" i="1"/>
  <c r="G20" i="1"/>
  <c r="F20" i="1"/>
  <c r="H20" i="1"/>
  <c r="AL105" i="1"/>
  <c r="AI105" i="1"/>
  <c r="AM105" i="1"/>
  <c r="AK105" i="1"/>
  <c r="AJ105" i="1"/>
  <c r="AH105" i="1"/>
  <c r="K16" i="7"/>
  <c r="M16" i="7"/>
  <c r="K17" i="7"/>
  <c r="M17" i="7"/>
  <c r="B19" i="5"/>
  <c r="D17" i="7" s="1"/>
  <c r="N17" i="7" s="1"/>
  <c r="J19" i="1"/>
  <c r="J19" i="5" s="1"/>
  <c r="H18" i="5"/>
  <c r="F16" i="7" s="1"/>
  <c r="P18" i="1"/>
  <c r="P18" i="5" s="1"/>
  <c r="I19" i="5"/>
  <c r="E17" i="7" s="1"/>
  <c r="Q19" i="1"/>
  <c r="Q19" i="5" s="1"/>
  <c r="C21" i="1"/>
  <c r="C21" i="3"/>
  <c r="F18" i="5"/>
  <c r="H16" i="7" s="1"/>
  <c r="N18" i="1"/>
  <c r="N18" i="5" s="1"/>
  <c r="G19" i="5"/>
  <c r="G17" i="7" s="1"/>
  <c r="O19" i="1"/>
  <c r="O19" i="5" s="1"/>
  <c r="C20" i="5"/>
  <c r="G57" i="6" s="1"/>
  <c r="G71" i="6" s="1"/>
  <c r="K20" i="1"/>
  <c r="K20" i="5" s="1"/>
  <c r="I25" i="6" l="1"/>
  <c r="J26" i="6"/>
  <c r="J59" i="6" s="1"/>
  <c r="F23" i="6"/>
  <c r="C22" i="3"/>
  <c r="E22" i="3" s="1"/>
  <c r="E21" i="3"/>
  <c r="B21" i="1"/>
  <c r="B20" i="8"/>
  <c r="G21" i="1"/>
  <c r="F21" i="1"/>
  <c r="H21" i="1"/>
  <c r="I21" i="1"/>
  <c r="AJ106" i="1"/>
  <c r="AH106" i="1"/>
  <c r="AK106" i="1"/>
  <c r="AI106" i="1"/>
  <c r="AM106" i="1"/>
  <c r="AL106" i="1"/>
  <c r="I58" i="6"/>
  <c r="I72" i="6" s="1"/>
  <c r="I20" i="5"/>
  <c r="E18" i="7" s="1"/>
  <c r="Q20" i="1"/>
  <c r="Q20" i="5" s="1"/>
  <c r="G20" i="5"/>
  <c r="G18" i="7" s="1"/>
  <c r="O20" i="1"/>
  <c r="O20" i="5" s="1"/>
  <c r="F19" i="5"/>
  <c r="H17" i="7" s="1"/>
  <c r="N19" i="1"/>
  <c r="N19" i="5" s="1"/>
  <c r="C18" i="7"/>
  <c r="C22" i="1"/>
  <c r="B20" i="5"/>
  <c r="D18" i="7" s="1"/>
  <c r="N18" i="7" s="1"/>
  <c r="J20" i="1"/>
  <c r="J20" i="5" s="1"/>
  <c r="C21" i="5"/>
  <c r="C19" i="7" s="1"/>
  <c r="K21" i="1"/>
  <c r="K21" i="5" s="1"/>
  <c r="H19" i="5"/>
  <c r="F17" i="7" s="1"/>
  <c r="P19" i="1"/>
  <c r="P19" i="5" s="1"/>
  <c r="D19" i="11" l="1"/>
  <c r="J73" i="6"/>
  <c r="B22" i="1"/>
  <c r="B21" i="8"/>
  <c r="G22" i="1"/>
  <c r="I22" i="1"/>
  <c r="F22" i="1"/>
  <c r="H22" i="1"/>
  <c r="AL107" i="1"/>
  <c r="AJ107" i="1"/>
  <c r="AK107" i="1"/>
  <c r="AM107" i="1"/>
  <c r="AI107" i="1"/>
  <c r="AH107" i="1"/>
  <c r="M19" i="7"/>
  <c r="K19" i="7"/>
  <c r="K18" i="7"/>
  <c r="M18" i="7"/>
  <c r="G21" i="5"/>
  <c r="G19" i="7" s="1"/>
  <c r="O21" i="1"/>
  <c r="O21" i="5" s="1"/>
  <c r="H20" i="5"/>
  <c r="F18" i="7" s="1"/>
  <c r="P20" i="1"/>
  <c r="P20" i="5" s="1"/>
  <c r="C23" i="1"/>
  <c r="C23" i="3"/>
  <c r="E23" i="3" s="1"/>
  <c r="C22" i="5"/>
  <c r="H57" i="6" s="1"/>
  <c r="H71" i="6" s="1"/>
  <c r="K22" i="1"/>
  <c r="K22" i="5" s="1"/>
  <c r="B21" i="5"/>
  <c r="D19" i="7" s="1"/>
  <c r="N19" i="7" s="1"/>
  <c r="J21" i="1"/>
  <c r="J21" i="5" s="1"/>
  <c r="I21" i="5"/>
  <c r="E19" i="7" s="1"/>
  <c r="Q21" i="1"/>
  <c r="Q21" i="5" s="1"/>
  <c r="F20" i="5"/>
  <c r="H18" i="7" s="1"/>
  <c r="N20" i="1"/>
  <c r="N20" i="5" s="1"/>
  <c r="J25" i="6" l="1"/>
  <c r="G23" i="6"/>
  <c r="E19" i="11"/>
  <c r="G19" i="11" s="1"/>
  <c r="D37" i="11"/>
  <c r="E37" i="11" s="1"/>
  <c r="G37" i="11" s="1"/>
  <c r="B23" i="1"/>
  <c r="B22" i="8"/>
  <c r="I23" i="1"/>
  <c r="F23" i="1"/>
  <c r="G23" i="1"/>
  <c r="H23" i="1"/>
  <c r="AH108" i="1"/>
  <c r="AM108" i="1"/>
  <c r="AK108" i="1"/>
  <c r="AL108" i="1"/>
  <c r="AI108" i="1"/>
  <c r="AJ108" i="1"/>
  <c r="H21" i="5"/>
  <c r="F19" i="7" s="1"/>
  <c r="P21" i="1"/>
  <c r="P21" i="5" s="1"/>
  <c r="I22" i="5"/>
  <c r="E20" i="7" s="1"/>
  <c r="Q22" i="1"/>
  <c r="Q22" i="5" s="1"/>
  <c r="C24" i="1"/>
  <c r="C24" i="3"/>
  <c r="E24" i="3" s="1"/>
  <c r="G22" i="5"/>
  <c r="G20" i="7" s="1"/>
  <c r="O22" i="1"/>
  <c r="O22" i="5" s="1"/>
  <c r="C20" i="7"/>
  <c r="F21" i="5"/>
  <c r="H19" i="7" s="1"/>
  <c r="N21" i="1"/>
  <c r="N21" i="5" s="1"/>
  <c r="J22" i="1"/>
  <c r="J22" i="5" s="1"/>
  <c r="B22" i="5"/>
  <c r="D20" i="7" s="1"/>
  <c r="N20" i="7" s="1"/>
  <c r="C23" i="5"/>
  <c r="F56" i="6" s="1"/>
  <c r="F70" i="6" s="1"/>
  <c r="K23" i="1"/>
  <c r="K23" i="5" s="1"/>
  <c r="I24" i="6" l="1"/>
  <c r="E22" i="6"/>
  <c r="B24" i="1"/>
  <c r="B23" i="8"/>
  <c r="I24" i="1"/>
  <c r="F24" i="1"/>
  <c r="G24" i="1"/>
  <c r="H24" i="1"/>
  <c r="J58" i="6"/>
  <c r="AJ109" i="1"/>
  <c r="AL109" i="1"/>
  <c r="AM109" i="1"/>
  <c r="AI109" i="1"/>
  <c r="AK109" i="1"/>
  <c r="AH109" i="1"/>
  <c r="K20" i="7"/>
  <c r="M20" i="7"/>
  <c r="C21" i="7"/>
  <c r="E55" i="6"/>
  <c r="B23" i="5"/>
  <c r="D21" i="7" s="1"/>
  <c r="N21" i="7" s="1"/>
  <c r="J23" i="1"/>
  <c r="J23" i="5" s="1"/>
  <c r="C25" i="1"/>
  <c r="C25" i="3"/>
  <c r="E25" i="3" s="1"/>
  <c r="I23" i="5"/>
  <c r="E21" i="7" s="1"/>
  <c r="Q23" i="1"/>
  <c r="Q23" i="5" s="1"/>
  <c r="F22" i="5"/>
  <c r="H20" i="7" s="1"/>
  <c r="N22" i="1"/>
  <c r="N22" i="5" s="1"/>
  <c r="G23" i="5"/>
  <c r="G21" i="7" s="1"/>
  <c r="O23" i="1"/>
  <c r="O23" i="5" s="1"/>
  <c r="H22" i="5"/>
  <c r="F20" i="7" s="1"/>
  <c r="P22" i="1"/>
  <c r="P22" i="5" s="1"/>
  <c r="C24" i="5"/>
  <c r="C22" i="7" s="1"/>
  <c r="K24" i="1"/>
  <c r="K24" i="5" s="1"/>
  <c r="D15" i="11" l="1"/>
  <c r="E69" i="6"/>
  <c r="D20" i="11"/>
  <c r="J72" i="6"/>
  <c r="F25" i="1"/>
  <c r="B25" i="1"/>
  <c r="B24" i="8"/>
  <c r="J24" i="6" s="1"/>
  <c r="I25" i="1"/>
  <c r="G25" i="1"/>
  <c r="H25" i="1"/>
  <c r="AH110" i="1"/>
  <c r="AI110" i="1"/>
  <c r="AM110" i="1"/>
  <c r="AJ110" i="1"/>
  <c r="AK110" i="1"/>
  <c r="AL110" i="1"/>
  <c r="K21" i="7"/>
  <c r="M21" i="7"/>
  <c r="K22" i="7"/>
  <c r="M22" i="7"/>
  <c r="B24" i="5"/>
  <c r="D22" i="7" s="1"/>
  <c r="N22" i="7" s="1"/>
  <c r="J24" i="1"/>
  <c r="J24" i="5" s="1"/>
  <c r="C25" i="5"/>
  <c r="K25" i="1"/>
  <c r="K25" i="5" s="1"/>
  <c r="H23" i="5"/>
  <c r="F21" i="7" s="1"/>
  <c r="P23" i="1"/>
  <c r="P23" i="5" s="1"/>
  <c r="I24" i="5"/>
  <c r="E22" i="7" s="1"/>
  <c r="Q24" i="1"/>
  <c r="Q24" i="5" s="1"/>
  <c r="G24" i="5"/>
  <c r="G22" i="7" s="1"/>
  <c r="O24" i="1"/>
  <c r="O24" i="5" s="1"/>
  <c r="C26" i="1"/>
  <c r="C26" i="3"/>
  <c r="E26" i="3" s="1"/>
  <c r="F23" i="5"/>
  <c r="H21" i="7" s="1"/>
  <c r="N23" i="1"/>
  <c r="N23" i="5" s="1"/>
  <c r="E20" i="11" l="1"/>
  <c r="G20" i="11" s="1"/>
  <c r="D38" i="11"/>
  <c r="E38" i="11" s="1"/>
  <c r="G38" i="11" s="1"/>
  <c r="E15" i="11"/>
  <c r="G15" i="11" s="1"/>
  <c r="D33" i="11"/>
  <c r="E33" i="11" s="1"/>
  <c r="G33" i="11" s="1"/>
  <c r="F26" i="1"/>
  <c r="B26" i="1"/>
  <c r="B25" i="8"/>
  <c r="F22" i="6" s="1"/>
  <c r="G26" i="1"/>
  <c r="I26" i="1"/>
  <c r="H26" i="1"/>
  <c r="AL111" i="1"/>
  <c r="AJ111" i="1"/>
  <c r="AI111" i="1"/>
  <c r="AK111" i="1"/>
  <c r="AM111" i="1"/>
  <c r="AH111" i="1"/>
  <c r="I25" i="5"/>
  <c r="E23" i="7" s="1"/>
  <c r="Q25" i="1"/>
  <c r="Q25" i="5" s="1"/>
  <c r="F24" i="5"/>
  <c r="H22" i="7" s="1"/>
  <c r="N24" i="1"/>
  <c r="N24" i="5" s="1"/>
  <c r="C26" i="5"/>
  <c r="G56" i="6" s="1"/>
  <c r="G70" i="6" s="1"/>
  <c r="K26" i="1"/>
  <c r="K26" i="5" s="1"/>
  <c r="C23" i="7"/>
  <c r="B25" i="5"/>
  <c r="D23" i="7" s="1"/>
  <c r="N23" i="7" s="1"/>
  <c r="J25" i="1"/>
  <c r="J25" i="5" s="1"/>
  <c r="C27" i="1"/>
  <c r="C27" i="3"/>
  <c r="E27" i="3" s="1"/>
  <c r="G25" i="5"/>
  <c r="G23" i="7" s="1"/>
  <c r="O25" i="1"/>
  <c r="O25" i="5" s="1"/>
  <c r="H24" i="5"/>
  <c r="F22" i="7" s="1"/>
  <c r="P24" i="1"/>
  <c r="P24" i="5" s="1"/>
  <c r="F27" i="1" l="1"/>
  <c r="B26" i="8"/>
  <c r="H23" i="6" s="1"/>
  <c r="B27" i="1"/>
  <c r="I27" i="1"/>
  <c r="G27" i="1"/>
  <c r="H27" i="1"/>
  <c r="AH112" i="1"/>
  <c r="AK112" i="1"/>
  <c r="AI112" i="1"/>
  <c r="AL112" i="1"/>
  <c r="AM112" i="1"/>
  <c r="AJ112" i="1"/>
  <c r="M23" i="7"/>
  <c r="K23" i="7"/>
  <c r="I26" i="5"/>
  <c r="E24" i="7" s="1"/>
  <c r="Q26" i="1"/>
  <c r="Q26" i="5" s="1"/>
  <c r="C28" i="1"/>
  <c r="C28" i="3"/>
  <c r="E28" i="3" s="1"/>
  <c r="F25" i="5"/>
  <c r="H23" i="7" s="1"/>
  <c r="N25" i="1"/>
  <c r="N25" i="5" s="1"/>
  <c r="G26" i="5"/>
  <c r="G24" i="7" s="1"/>
  <c r="O26" i="1"/>
  <c r="O26" i="5" s="1"/>
  <c r="C27" i="5"/>
  <c r="I57" i="6" s="1"/>
  <c r="I71" i="6" s="1"/>
  <c r="K27" i="1"/>
  <c r="K27" i="5" s="1"/>
  <c r="H25" i="5"/>
  <c r="F23" i="7" s="1"/>
  <c r="P25" i="1"/>
  <c r="P25" i="5" s="1"/>
  <c r="C24" i="7"/>
  <c r="F55" i="6"/>
  <c r="B26" i="5"/>
  <c r="D24" i="7" s="1"/>
  <c r="N24" i="7" s="1"/>
  <c r="J26" i="1"/>
  <c r="J26" i="5" s="1"/>
  <c r="D14" i="11" l="1"/>
  <c r="F69" i="6"/>
  <c r="B27" i="8"/>
  <c r="G22" i="6" s="1"/>
  <c r="B28" i="1"/>
  <c r="F28" i="1"/>
  <c r="I28" i="1"/>
  <c r="G28" i="1"/>
  <c r="H28" i="1"/>
  <c r="AJ113" i="1"/>
  <c r="AL113" i="1"/>
  <c r="AK113" i="1"/>
  <c r="AI113" i="1"/>
  <c r="AM113" i="1"/>
  <c r="AH113" i="1"/>
  <c r="K24" i="7"/>
  <c r="M24" i="7"/>
  <c r="C25" i="7"/>
  <c r="C29" i="1"/>
  <c r="C29" i="3"/>
  <c r="E29" i="3" s="1"/>
  <c r="F26" i="5"/>
  <c r="H24" i="7" s="1"/>
  <c r="N26" i="1"/>
  <c r="N26" i="5" s="1"/>
  <c r="B27" i="5"/>
  <c r="D25" i="7" s="1"/>
  <c r="N25" i="7" s="1"/>
  <c r="J27" i="1"/>
  <c r="J27" i="5" s="1"/>
  <c r="C28" i="5"/>
  <c r="H56" i="6" s="1"/>
  <c r="H70" i="6" s="1"/>
  <c r="K28" i="1"/>
  <c r="K28" i="5" s="1"/>
  <c r="H26" i="5"/>
  <c r="F24" i="7" s="1"/>
  <c r="P26" i="1"/>
  <c r="P26" i="5" s="1"/>
  <c r="I27" i="5"/>
  <c r="E25" i="7" s="1"/>
  <c r="Q27" i="1"/>
  <c r="Q27" i="5" s="1"/>
  <c r="G27" i="5"/>
  <c r="G25" i="7" s="1"/>
  <c r="O27" i="1"/>
  <c r="O27" i="5" s="1"/>
  <c r="E14" i="11" l="1"/>
  <c r="G14" i="11" s="1"/>
  <c r="D32" i="11"/>
  <c r="E32" i="11" s="1"/>
  <c r="G32" i="11" s="1"/>
  <c r="B29" i="1"/>
  <c r="B28" i="8"/>
  <c r="G29" i="1"/>
  <c r="F29" i="1"/>
  <c r="I29" i="1"/>
  <c r="H29" i="1"/>
  <c r="AH114" i="1"/>
  <c r="AM114" i="1"/>
  <c r="AL114" i="1"/>
  <c r="AI114" i="1"/>
  <c r="AK114" i="1"/>
  <c r="AJ114" i="1"/>
  <c r="K25" i="7"/>
  <c r="M25" i="7"/>
  <c r="C26" i="7"/>
  <c r="G55" i="6"/>
  <c r="B28" i="5"/>
  <c r="D26" i="7" s="1"/>
  <c r="N26" i="7" s="1"/>
  <c r="J28" i="1"/>
  <c r="J28" i="5" s="1"/>
  <c r="I28" i="5"/>
  <c r="E26" i="7" s="1"/>
  <c r="Q28" i="1"/>
  <c r="Q28" i="5" s="1"/>
  <c r="F27" i="5"/>
  <c r="H25" i="7" s="1"/>
  <c r="N27" i="1"/>
  <c r="N27" i="5" s="1"/>
  <c r="C30" i="1"/>
  <c r="C30" i="3"/>
  <c r="E30" i="3" s="1"/>
  <c r="G28" i="5"/>
  <c r="G26" i="7" s="1"/>
  <c r="O28" i="1"/>
  <c r="O28" i="5" s="1"/>
  <c r="H27" i="5"/>
  <c r="F25" i="7" s="1"/>
  <c r="P27" i="1"/>
  <c r="P27" i="5" s="1"/>
  <c r="C29" i="5"/>
  <c r="C27" i="7" s="1"/>
  <c r="K29" i="1"/>
  <c r="K29" i="5" s="1"/>
  <c r="D13" i="11" l="1"/>
  <c r="G69" i="6"/>
  <c r="B30" i="1"/>
  <c r="B29" i="8"/>
  <c r="F30" i="1"/>
  <c r="G30" i="1"/>
  <c r="I30" i="1"/>
  <c r="H30" i="1"/>
  <c r="AJ115" i="1"/>
  <c r="AI115" i="1"/>
  <c r="AL115" i="1"/>
  <c r="AH115" i="1"/>
  <c r="AK115" i="1"/>
  <c r="AM115" i="1"/>
  <c r="K26" i="7"/>
  <c r="M26" i="7"/>
  <c r="M27" i="7"/>
  <c r="K27" i="7"/>
  <c r="I29" i="5"/>
  <c r="E27" i="7" s="1"/>
  <c r="Q29" i="1"/>
  <c r="Q29" i="5" s="1"/>
  <c r="G29" i="5"/>
  <c r="G27" i="7" s="1"/>
  <c r="O29" i="1"/>
  <c r="O29" i="5" s="1"/>
  <c r="C31" i="1"/>
  <c r="C31" i="3"/>
  <c r="E31" i="3" s="1"/>
  <c r="F28" i="5"/>
  <c r="H26" i="7" s="1"/>
  <c r="N28" i="1"/>
  <c r="N28" i="5" s="1"/>
  <c r="B29" i="5"/>
  <c r="D27" i="7" s="1"/>
  <c r="N27" i="7" s="1"/>
  <c r="J29" i="1"/>
  <c r="J29" i="5" s="1"/>
  <c r="C30" i="5"/>
  <c r="C28" i="7" s="1"/>
  <c r="K30" i="1"/>
  <c r="K30" i="5" s="1"/>
  <c r="H28" i="5"/>
  <c r="F26" i="7" s="1"/>
  <c r="P28" i="1"/>
  <c r="P28" i="5" s="1"/>
  <c r="E13" i="11" l="1"/>
  <c r="G13" i="11" s="1"/>
  <c r="D31" i="11"/>
  <c r="E31" i="11" s="1"/>
  <c r="G31" i="11" s="1"/>
  <c r="B31" i="1"/>
  <c r="B30" i="8"/>
  <c r="G31" i="1"/>
  <c r="I31" i="1"/>
  <c r="F31" i="1"/>
  <c r="H31" i="1"/>
  <c r="AM116" i="1"/>
  <c r="AH116" i="1"/>
  <c r="AI116" i="1"/>
  <c r="AK116" i="1"/>
  <c r="AL116" i="1"/>
  <c r="AJ116" i="1"/>
  <c r="K28" i="7"/>
  <c r="M28" i="7"/>
  <c r="F29" i="5"/>
  <c r="H27" i="7" s="1"/>
  <c r="N29" i="1"/>
  <c r="N29" i="5" s="1"/>
  <c r="B30" i="5"/>
  <c r="D28" i="7" s="1"/>
  <c r="N28" i="7" s="1"/>
  <c r="J30" i="1"/>
  <c r="J30" i="5" s="1"/>
  <c r="I30" i="5"/>
  <c r="E28" i="7" s="1"/>
  <c r="Q30" i="1"/>
  <c r="Q30" i="5" s="1"/>
  <c r="C32" i="1"/>
  <c r="C32" i="3"/>
  <c r="E32" i="3" s="1"/>
  <c r="G30" i="5"/>
  <c r="G28" i="7" s="1"/>
  <c r="O30" i="1"/>
  <c r="O30" i="5" s="1"/>
  <c r="H29" i="5"/>
  <c r="F27" i="7" s="1"/>
  <c r="P29" i="1"/>
  <c r="P29" i="5" s="1"/>
  <c r="C31" i="5"/>
  <c r="C29" i="7" s="1"/>
  <c r="K31" i="1"/>
  <c r="K31" i="5" s="1"/>
  <c r="B32" i="1" l="1"/>
  <c r="B31" i="8"/>
  <c r="G32" i="1"/>
  <c r="I32" i="1"/>
  <c r="F32" i="1"/>
  <c r="H32" i="1"/>
  <c r="AJ117" i="1"/>
  <c r="AK117" i="1"/>
  <c r="AI117" i="1"/>
  <c r="AM117" i="1"/>
  <c r="AL117" i="1"/>
  <c r="AH117" i="1"/>
  <c r="K29" i="7"/>
  <c r="M29" i="7"/>
  <c r="B31" i="5"/>
  <c r="D29" i="7" s="1"/>
  <c r="N29" i="7" s="1"/>
  <c r="J31" i="1"/>
  <c r="J31" i="5" s="1"/>
  <c r="I31" i="5"/>
  <c r="E29" i="7" s="1"/>
  <c r="Q31" i="1"/>
  <c r="Q31" i="5" s="1"/>
  <c r="F30" i="5"/>
  <c r="H28" i="7" s="1"/>
  <c r="N30" i="1"/>
  <c r="N30" i="5" s="1"/>
  <c r="H30" i="5"/>
  <c r="F28" i="7" s="1"/>
  <c r="P30" i="1"/>
  <c r="P30" i="5" s="1"/>
  <c r="C33" i="1"/>
  <c r="C33" i="3"/>
  <c r="E33" i="3" s="1"/>
  <c r="G31" i="5"/>
  <c r="G29" i="7" s="1"/>
  <c r="O31" i="1"/>
  <c r="O31" i="5" s="1"/>
  <c r="C32" i="5"/>
  <c r="C30" i="7" s="1"/>
  <c r="K32" i="1"/>
  <c r="K32" i="5" s="1"/>
  <c r="B33" i="1" l="1"/>
  <c r="B32" i="8"/>
  <c r="G33" i="1"/>
  <c r="F33" i="1"/>
  <c r="I33" i="1"/>
  <c r="H33" i="1"/>
  <c r="AH118" i="1"/>
  <c r="AM118" i="1"/>
  <c r="AK118" i="1"/>
  <c r="AL118" i="1"/>
  <c r="AI118" i="1"/>
  <c r="AJ118" i="1"/>
  <c r="K30" i="7"/>
  <c r="M30" i="7"/>
  <c r="I32" i="5"/>
  <c r="E30" i="7" s="1"/>
  <c r="Q32" i="1"/>
  <c r="Q32" i="5" s="1"/>
  <c r="C34" i="1"/>
  <c r="C34" i="3"/>
  <c r="E34" i="3" s="1"/>
  <c r="C33" i="5"/>
  <c r="J57" i="6" s="1"/>
  <c r="K33" i="1"/>
  <c r="K33" i="5" s="1"/>
  <c r="F31" i="5"/>
  <c r="H29" i="7" s="1"/>
  <c r="N31" i="1"/>
  <c r="N31" i="5" s="1"/>
  <c r="G32" i="5"/>
  <c r="G30" i="7" s="1"/>
  <c r="O32" i="1"/>
  <c r="O32" i="5" s="1"/>
  <c r="B32" i="5"/>
  <c r="D30" i="7" s="1"/>
  <c r="N30" i="7" s="1"/>
  <c r="J32" i="1"/>
  <c r="J32" i="5" s="1"/>
  <c r="H31" i="5"/>
  <c r="F29" i="7" s="1"/>
  <c r="P31" i="1"/>
  <c r="P31" i="5" s="1"/>
  <c r="D21" i="11" l="1"/>
  <c r="J71" i="6"/>
  <c r="H22" i="6"/>
  <c r="H55" i="6" s="1"/>
  <c r="I23" i="6"/>
  <c r="I56" i="6" s="1"/>
  <c r="I70" i="6" s="1"/>
  <c r="F34" i="1"/>
  <c r="B34" i="1"/>
  <c r="B33" i="8"/>
  <c r="G34" i="1"/>
  <c r="I34" i="1"/>
  <c r="H34" i="1"/>
  <c r="AJ119" i="1"/>
  <c r="AL119" i="1"/>
  <c r="AK119" i="1"/>
  <c r="AH119" i="1"/>
  <c r="AI119" i="1"/>
  <c r="AM119" i="1"/>
  <c r="C31" i="7"/>
  <c r="C35" i="1"/>
  <c r="C35" i="3"/>
  <c r="E35" i="3" s="1"/>
  <c r="B33" i="5"/>
  <c r="D31" i="7" s="1"/>
  <c r="N31" i="7" s="1"/>
  <c r="J33" i="1"/>
  <c r="J33" i="5" s="1"/>
  <c r="C34" i="5"/>
  <c r="C32" i="7" s="1"/>
  <c r="K34" i="1"/>
  <c r="K34" i="5" s="1"/>
  <c r="F32" i="5"/>
  <c r="H30" i="7" s="1"/>
  <c r="N32" i="1"/>
  <c r="N32" i="5" s="1"/>
  <c r="I33" i="5"/>
  <c r="E31" i="7" s="1"/>
  <c r="Q33" i="1"/>
  <c r="Q33" i="5" s="1"/>
  <c r="H32" i="5"/>
  <c r="F30" i="7" s="1"/>
  <c r="P32" i="1"/>
  <c r="P32" i="5" s="1"/>
  <c r="G33" i="5"/>
  <c r="G31" i="7" s="1"/>
  <c r="O33" i="1"/>
  <c r="O33" i="5" s="1"/>
  <c r="H69" i="6" l="1"/>
  <c r="D12" i="11"/>
  <c r="E21" i="11"/>
  <c r="G21" i="11" s="1"/>
  <c r="D39" i="11"/>
  <c r="E39" i="11" s="1"/>
  <c r="G39" i="11" s="1"/>
  <c r="F35" i="1"/>
  <c r="B34" i="8"/>
  <c r="J23" i="6" s="1"/>
  <c r="B35" i="1"/>
  <c r="I35" i="1"/>
  <c r="G35" i="1"/>
  <c r="H35" i="1"/>
  <c r="AM120" i="1"/>
  <c r="AH120" i="1"/>
  <c r="AL120" i="1"/>
  <c r="AI120" i="1"/>
  <c r="AK120" i="1"/>
  <c r="AJ120" i="1"/>
  <c r="K32" i="7"/>
  <c r="M32" i="7"/>
  <c r="M31" i="7"/>
  <c r="K31" i="7"/>
  <c r="I34" i="5"/>
  <c r="E32" i="7" s="1"/>
  <c r="Q34" i="1"/>
  <c r="Q34" i="5" s="1"/>
  <c r="B34" i="5"/>
  <c r="D32" i="7" s="1"/>
  <c r="N32" i="7" s="1"/>
  <c r="J34" i="1"/>
  <c r="J34" i="5" s="1"/>
  <c r="C35" i="5"/>
  <c r="K35" i="1"/>
  <c r="K35" i="5" s="1"/>
  <c r="H33" i="5"/>
  <c r="F31" i="7" s="1"/>
  <c r="P33" i="1"/>
  <c r="P33" i="5" s="1"/>
  <c r="F33" i="5"/>
  <c r="H31" i="7" s="1"/>
  <c r="N33" i="1"/>
  <c r="N33" i="5" s="1"/>
  <c r="G34" i="5"/>
  <c r="G32" i="7" s="1"/>
  <c r="O34" i="1"/>
  <c r="O34" i="5" s="1"/>
  <c r="C36" i="1"/>
  <c r="C36" i="3"/>
  <c r="E36" i="3" s="1"/>
  <c r="E12" i="11" l="1"/>
  <c r="G12" i="11" s="1"/>
  <c r="D30" i="11"/>
  <c r="E30" i="11" s="1"/>
  <c r="G30" i="11" s="1"/>
  <c r="F36" i="1"/>
  <c r="B35" i="8"/>
  <c r="B36" i="1"/>
  <c r="I36" i="1"/>
  <c r="G36" i="1"/>
  <c r="H36" i="1"/>
  <c r="AJ121" i="1"/>
  <c r="AI121" i="1"/>
  <c r="AL121" i="1"/>
  <c r="AM121" i="1"/>
  <c r="AK121" i="1"/>
  <c r="AH121" i="1"/>
  <c r="C36" i="5"/>
  <c r="C34" i="7" s="1"/>
  <c r="K36" i="1"/>
  <c r="K36" i="5" s="1"/>
  <c r="I35" i="5"/>
  <c r="E33" i="7" s="1"/>
  <c r="Q35" i="1"/>
  <c r="Q35" i="5" s="1"/>
  <c r="F34" i="5"/>
  <c r="H32" i="7" s="1"/>
  <c r="N34" i="1"/>
  <c r="N34" i="5" s="1"/>
  <c r="C37" i="1"/>
  <c r="C37" i="3"/>
  <c r="E37" i="3" s="1"/>
  <c r="G35" i="5"/>
  <c r="G33" i="7" s="1"/>
  <c r="O35" i="1"/>
  <c r="O35" i="5" s="1"/>
  <c r="H34" i="5"/>
  <c r="F32" i="7" s="1"/>
  <c r="P34" i="1"/>
  <c r="P34" i="5" s="1"/>
  <c r="C33" i="7"/>
  <c r="B35" i="5"/>
  <c r="D33" i="7" s="1"/>
  <c r="N33" i="7" s="1"/>
  <c r="J35" i="1"/>
  <c r="J35" i="5" s="1"/>
  <c r="B37" i="1" l="1"/>
  <c r="B36" i="8"/>
  <c r="G37" i="1"/>
  <c r="F37" i="1"/>
  <c r="I37" i="1"/>
  <c r="H37" i="1"/>
  <c r="AH122" i="1"/>
  <c r="AM122" i="1"/>
  <c r="AI122" i="1"/>
  <c r="AK122" i="1"/>
  <c r="AL122" i="1"/>
  <c r="AJ122" i="1"/>
  <c r="K34" i="7"/>
  <c r="M34" i="7"/>
  <c r="K33" i="7"/>
  <c r="M33" i="7"/>
  <c r="B36" i="5"/>
  <c r="D34" i="7" s="1"/>
  <c r="N34" i="7" s="1"/>
  <c r="J36" i="1"/>
  <c r="J36" i="5" s="1"/>
  <c r="F35" i="5"/>
  <c r="H33" i="7" s="1"/>
  <c r="N35" i="1"/>
  <c r="N35" i="5" s="1"/>
  <c r="C38" i="1"/>
  <c r="C38" i="3"/>
  <c r="E38" i="3" s="1"/>
  <c r="H35" i="5"/>
  <c r="F33" i="7" s="1"/>
  <c r="P35" i="1"/>
  <c r="P35" i="5" s="1"/>
  <c r="C37" i="5"/>
  <c r="C35" i="7" s="1"/>
  <c r="K37" i="1"/>
  <c r="K37" i="5" s="1"/>
  <c r="I36" i="5"/>
  <c r="E34" i="7" s="1"/>
  <c r="Q36" i="1"/>
  <c r="Q36" i="5" s="1"/>
  <c r="G36" i="5"/>
  <c r="G34" i="7" s="1"/>
  <c r="O36" i="1"/>
  <c r="O36" i="5" s="1"/>
  <c r="B38" i="1" l="1"/>
  <c r="B37" i="8"/>
  <c r="I38" i="1"/>
  <c r="F38" i="1"/>
  <c r="G38" i="1"/>
  <c r="H38" i="1"/>
  <c r="AJ123" i="1"/>
  <c r="AK123" i="1"/>
  <c r="AI123" i="1"/>
  <c r="AH123" i="1"/>
  <c r="AL123" i="1"/>
  <c r="AM123" i="1"/>
  <c r="M35" i="7"/>
  <c r="K35" i="7"/>
  <c r="C39" i="1"/>
  <c r="C39" i="3"/>
  <c r="E39" i="3" s="1"/>
  <c r="G37" i="5"/>
  <c r="G35" i="7" s="1"/>
  <c r="O37" i="1"/>
  <c r="O37" i="5" s="1"/>
  <c r="C38" i="5"/>
  <c r="C36" i="7" s="1"/>
  <c r="K38" i="1"/>
  <c r="K38" i="5" s="1"/>
  <c r="I37" i="5"/>
  <c r="E35" i="7" s="1"/>
  <c r="Q37" i="1"/>
  <c r="Q37" i="5" s="1"/>
  <c r="F36" i="5"/>
  <c r="H34" i="7" s="1"/>
  <c r="N36" i="1"/>
  <c r="N36" i="5" s="1"/>
  <c r="B37" i="5"/>
  <c r="D35" i="7" s="1"/>
  <c r="N35" i="7" s="1"/>
  <c r="J37" i="1"/>
  <c r="J37" i="5" s="1"/>
  <c r="H36" i="5"/>
  <c r="F34" i="7" s="1"/>
  <c r="P36" i="1"/>
  <c r="P36" i="5" s="1"/>
  <c r="B39" i="1" l="1"/>
  <c r="B38" i="8"/>
  <c r="I22" i="6" s="1"/>
  <c r="I39" i="1"/>
  <c r="G39" i="1"/>
  <c r="F39" i="1"/>
  <c r="H39" i="1"/>
  <c r="AM124" i="1"/>
  <c r="AH124" i="1"/>
  <c r="AK124" i="1"/>
  <c r="AL124" i="1"/>
  <c r="AI124" i="1"/>
  <c r="AJ124" i="1"/>
  <c r="K36" i="7"/>
  <c r="M36" i="7"/>
  <c r="F37" i="5"/>
  <c r="H35" i="7" s="1"/>
  <c r="N37" i="1"/>
  <c r="N37" i="5" s="1"/>
  <c r="B38" i="5"/>
  <c r="D36" i="7" s="1"/>
  <c r="N36" i="7" s="1"/>
  <c r="J38" i="1"/>
  <c r="J38" i="5" s="1"/>
  <c r="H37" i="5"/>
  <c r="F35" i="7" s="1"/>
  <c r="P37" i="1"/>
  <c r="P37" i="5" s="1"/>
  <c r="C40" i="1"/>
  <c r="C40" i="3"/>
  <c r="E40" i="3" s="1"/>
  <c r="I38" i="5"/>
  <c r="E36" i="7" s="1"/>
  <c r="Q38" i="1"/>
  <c r="Q38" i="5" s="1"/>
  <c r="G38" i="5"/>
  <c r="G36" i="7" s="1"/>
  <c r="O38" i="1"/>
  <c r="O38" i="5" s="1"/>
  <c r="C39" i="5"/>
  <c r="J56" i="6" s="1"/>
  <c r="K39" i="1"/>
  <c r="K39" i="5" s="1"/>
  <c r="D22" i="11" l="1"/>
  <c r="J70" i="6"/>
  <c r="B40" i="1"/>
  <c r="B39" i="8"/>
  <c r="F40" i="1"/>
  <c r="I40" i="1"/>
  <c r="G40" i="1"/>
  <c r="H40" i="1"/>
  <c r="AJ125" i="1"/>
  <c r="AL125" i="1"/>
  <c r="AK125" i="1"/>
  <c r="AM125" i="1"/>
  <c r="AI125" i="1"/>
  <c r="AH125" i="1"/>
  <c r="I39" i="5"/>
  <c r="E37" i="7" s="1"/>
  <c r="Q39" i="1"/>
  <c r="Q39" i="5" s="1"/>
  <c r="F38" i="5"/>
  <c r="H36" i="7" s="1"/>
  <c r="N38" i="1"/>
  <c r="N38" i="5" s="1"/>
  <c r="H38" i="5"/>
  <c r="F36" i="7" s="1"/>
  <c r="P38" i="1"/>
  <c r="P38" i="5" s="1"/>
  <c r="G39" i="5"/>
  <c r="G37" i="7" s="1"/>
  <c r="O39" i="1"/>
  <c r="O39" i="5" s="1"/>
  <c r="C37" i="7"/>
  <c r="I55" i="6"/>
  <c r="C41" i="1"/>
  <c r="C41" i="3"/>
  <c r="E41" i="3" s="1"/>
  <c r="B39" i="5"/>
  <c r="D37" i="7" s="1"/>
  <c r="N37" i="7" s="1"/>
  <c r="J39" i="1"/>
  <c r="J39" i="5" s="1"/>
  <c r="C40" i="5"/>
  <c r="C38" i="7" s="1"/>
  <c r="K40" i="1"/>
  <c r="K40" i="5" s="1"/>
  <c r="I69" i="6" l="1"/>
  <c r="D11" i="11"/>
  <c r="D40" i="11"/>
  <c r="E40" i="11" s="1"/>
  <c r="G40" i="11" s="1"/>
  <c r="E22" i="11"/>
  <c r="G22" i="11" s="1"/>
  <c r="B41" i="1"/>
  <c r="B40" i="8"/>
  <c r="J22" i="6" s="1"/>
  <c r="I41" i="1"/>
  <c r="G41" i="1"/>
  <c r="F41" i="1"/>
  <c r="H41" i="1"/>
  <c r="AH126" i="1"/>
  <c r="AM126" i="1"/>
  <c r="AL126" i="1"/>
  <c r="AI126" i="1"/>
  <c r="AK126" i="1"/>
  <c r="AJ126" i="1"/>
  <c r="K38" i="7"/>
  <c r="M38" i="7"/>
  <c r="K37" i="7"/>
  <c r="M37" i="7"/>
  <c r="I40" i="5"/>
  <c r="E38" i="7" s="1"/>
  <c r="Q40" i="1"/>
  <c r="Q40" i="5" s="1"/>
  <c r="F39" i="5"/>
  <c r="H37" i="7" s="1"/>
  <c r="N39" i="1"/>
  <c r="N39" i="5" s="1"/>
  <c r="C42" i="1"/>
  <c r="C42" i="3"/>
  <c r="E42" i="3" s="1"/>
  <c r="B40" i="5"/>
  <c r="D38" i="7" s="1"/>
  <c r="N38" i="7" s="1"/>
  <c r="J40" i="1"/>
  <c r="J40" i="5" s="1"/>
  <c r="C41" i="5"/>
  <c r="C39" i="7" s="1"/>
  <c r="K41" i="1"/>
  <c r="K41" i="5" s="1"/>
  <c r="G40" i="5"/>
  <c r="G38" i="7" s="1"/>
  <c r="O40" i="1"/>
  <c r="O40" i="5" s="1"/>
  <c r="H39" i="5"/>
  <c r="F37" i="7" s="1"/>
  <c r="P39" i="1"/>
  <c r="P39" i="5" s="1"/>
  <c r="E11" i="11" l="1"/>
  <c r="G11" i="11" s="1"/>
  <c r="D29" i="11"/>
  <c r="E29" i="11" s="1"/>
  <c r="G29" i="11" s="1"/>
  <c r="B42" i="1"/>
  <c r="B41" i="8"/>
  <c r="F42" i="1"/>
  <c r="I42" i="1"/>
  <c r="G42" i="1"/>
  <c r="H42" i="1"/>
  <c r="AJ127" i="1"/>
  <c r="AI127" i="1"/>
  <c r="AL127" i="1"/>
  <c r="AH127" i="1"/>
  <c r="AK127" i="1"/>
  <c r="AM127" i="1"/>
  <c r="I41" i="5"/>
  <c r="E39" i="7" s="1"/>
  <c r="Q41" i="1"/>
  <c r="Q41" i="5" s="1"/>
  <c r="F40" i="5"/>
  <c r="H38" i="7" s="1"/>
  <c r="N40" i="1"/>
  <c r="N40" i="5" s="1"/>
  <c r="H40" i="5"/>
  <c r="F38" i="7" s="1"/>
  <c r="P40" i="1"/>
  <c r="P40" i="5" s="1"/>
  <c r="G41" i="5"/>
  <c r="G39" i="7" s="1"/>
  <c r="O41" i="1"/>
  <c r="O41" i="5" s="1"/>
  <c r="J55" i="6"/>
  <c r="C43" i="1"/>
  <c r="C43" i="3"/>
  <c r="E43" i="3" s="1"/>
  <c r="B41" i="5"/>
  <c r="D39" i="7" s="1"/>
  <c r="N39" i="7" s="1"/>
  <c r="J41" i="1"/>
  <c r="J41" i="5" s="1"/>
  <c r="C42" i="5"/>
  <c r="C40" i="7" s="1"/>
  <c r="K42" i="1"/>
  <c r="K42" i="5" s="1"/>
  <c r="J69" i="6" l="1"/>
  <c r="D10" i="11"/>
  <c r="D23" i="11"/>
  <c r="F43" i="1"/>
  <c r="B42" i="8"/>
  <c r="B43" i="1"/>
  <c r="G43" i="1"/>
  <c r="I43" i="1"/>
  <c r="H43" i="1"/>
  <c r="AM128" i="1"/>
  <c r="AH128" i="1"/>
  <c r="AI128" i="1"/>
  <c r="AK128" i="1"/>
  <c r="AL128" i="1"/>
  <c r="AJ128" i="1"/>
  <c r="K40" i="7"/>
  <c r="M40" i="7"/>
  <c r="M39" i="7"/>
  <c r="K39" i="7"/>
  <c r="C44" i="1"/>
  <c r="C44" i="3"/>
  <c r="E44" i="3" s="1"/>
  <c r="C43" i="5"/>
  <c r="C41" i="7" s="1"/>
  <c r="K43" i="1"/>
  <c r="K43" i="5" s="1"/>
  <c r="B42" i="5"/>
  <c r="D40" i="7" s="1"/>
  <c r="N40" i="7" s="1"/>
  <c r="J42" i="1"/>
  <c r="J42" i="5" s="1"/>
  <c r="I42" i="5"/>
  <c r="E40" i="7" s="1"/>
  <c r="Q42" i="1"/>
  <c r="Q42" i="5" s="1"/>
  <c r="F41" i="5"/>
  <c r="H39" i="7" s="1"/>
  <c r="N41" i="1"/>
  <c r="N41" i="5" s="1"/>
  <c r="G42" i="5"/>
  <c r="G40" i="7" s="1"/>
  <c r="O42" i="1"/>
  <c r="O42" i="5" s="1"/>
  <c r="H41" i="5"/>
  <c r="F39" i="7" s="1"/>
  <c r="P41" i="1"/>
  <c r="P41" i="5" s="1"/>
  <c r="E10" i="11" l="1"/>
  <c r="G10" i="11" s="1"/>
  <c r="D28" i="11"/>
  <c r="E28" i="11" s="1"/>
  <c r="G28" i="11" s="1"/>
  <c r="E23" i="11"/>
  <c r="G23" i="11" s="1"/>
  <c r="D41" i="11"/>
  <c r="E41" i="11" s="1"/>
  <c r="G41" i="11" s="1"/>
  <c r="F44" i="1"/>
  <c r="B43" i="8"/>
  <c r="B44" i="1"/>
  <c r="I44" i="1"/>
  <c r="G44" i="1"/>
  <c r="H44" i="1"/>
  <c r="AH129" i="1"/>
  <c r="AJ129" i="1"/>
  <c r="AK129" i="1"/>
  <c r="AI129" i="1"/>
  <c r="AM129" i="1"/>
  <c r="AL129" i="1"/>
  <c r="K41" i="7"/>
  <c r="M41" i="7"/>
  <c r="H42" i="5"/>
  <c r="F40" i="7" s="1"/>
  <c r="P42" i="1"/>
  <c r="P42" i="5" s="1"/>
  <c r="I43" i="5"/>
  <c r="E41" i="7" s="1"/>
  <c r="Q43" i="1"/>
  <c r="Q43" i="5" s="1"/>
  <c r="G43" i="5"/>
  <c r="G41" i="7" s="1"/>
  <c r="O43" i="1"/>
  <c r="O43" i="5" s="1"/>
  <c r="C45" i="1"/>
  <c r="C45" i="3"/>
  <c r="E45" i="3" s="1"/>
  <c r="F42" i="5"/>
  <c r="H40" i="7" s="1"/>
  <c r="N42" i="1"/>
  <c r="N42" i="5" s="1"/>
  <c r="B43" i="5"/>
  <c r="D41" i="7" s="1"/>
  <c r="N41" i="7" s="1"/>
  <c r="J43" i="1"/>
  <c r="J43" i="5" s="1"/>
  <c r="C44" i="5"/>
  <c r="C42" i="7" s="1"/>
  <c r="K44" i="1"/>
  <c r="K44" i="5" s="1"/>
  <c r="I45" i="1" l="1"/>
  <c r="B45" i="1"/>
  <c r="F45" i="1"/>
  <c r="B44" i="8"/>
  <c r="G45" i="1"/>
  <c r="H45" i="1"/>
  <c r="AJ130" i="1"/>
  <c r="AH130" i="1"/>
  <c r="AM130" i="1"/>
  <c r="AK130" i="1"/>
  <c r="AL130" i="1"/>
  <c r="AI130" i="1"/>
  <c r="K42" i="7"/>
  <c r="M42" i="7"/>
  <c r="B44" i="5"/>
  <c r="D42" i="7" s="1"/>
  <c r="N42" i="7" s="1"/>
  <c r="J44" i="1"/>
  <c r="J44" i="5" s="1"/>
  <c r="I44" i="5"/>
  <c r="E42" i="7" s="1"/>
  <c r="Q44" i="1"/>
  <c r="Q44" i="5" s="1"/>
  <c r="F43" i="5"/>
  <c r="H41" i="7" s="1"/>
  <c r="N43" i="1"/>
  <c r="N43" i="5" s="1"/>
  <c r="C46" i="1"/>
  <c r="C46" i="3"/>
  <c r="E46" i="3" s="1"/>
  <c r="G44" i="5"/>
  <c r="G42" i="7" s="1"/>
  <c r="O44" i="1"/>
  <c r="O44" i="5" s="1"/>
  <c r="H43" i="5"/>
  <c r="F41" i="7" s="1"/>
  <c r="P43" i="1"/>
  <c r="P43" i="5" s="1"/>
  <c r="C45" i="5"/>
  <c r="C43" i="7" s="1"/>
  <c r="K45" i="1"/>
  <c r="K45" i="5" s="1"/>
  <c r="I46" i="1" l="1"/>
  <c r="B46" i="1"/>
  <c r="B45" i="8"/>
  <c r="G46" i="1"/>
  <c r="F46" i="1"/>
  <c r="H46" i="1"/>
  <c r="AJ131" i="1"/>
  <c r="AL131" i="1"/>
  <c r="AK131" i="1"/>
  <c r="AH131" i="1"/>
  <c r="AI131" i="1"/>
  <c r="AM131" i="1"/>
  <c r="M43" i="7"/>
  <c r="K43" i="7"/>
  <c r="I45" i="5"/>
  <c r="E43" i="7" s="1"/>
  <c r="Q45" i="1"/>
  <c r="Q45" i="5" s="1"/>
  <c r="F44" i="5"/>
  <c r="H42" i="7" s="1"/>
  <c r="N44" i="1"/>
  <c r="N44" i="5" s="1"/>
  <c r="G45" i="5"/>
  <c r="G43" i="7" s="1"/>
  <c r="O45" i="1"/>
  <c r="O45" i="5" s="1"/>
  <c r="C47" i="1"/>
  <c r="C47" i="3"/>
  <c r="E47" i="3" s="1"/>
  <c r="B45" i="5"/>
  <c r="D43" i="7" s="1"/>
  <c r="N43" i="7" s="1"/>
  <c r="J45" i="1"/>
  <c r="J45" i="5" s="1"/>
  <c r="C46" i="5"/>
  <c r="C44" i="7" s="1"/>
  <c r="K46" i="1"/>
  <c r="K46" i="5" s="1"/>
  <c r="H44" i="5"/>
  <c r="F42" i="7" s="1"/>
  <c r="P44" i="1"/>
  <c r="P44" i="5" s="1"/>
  <c r="B47" i="1" l="1"/>
  <c r="B46" i="8"/>
  <c r="E45" i="11" s="1"/>
  <c r="E46" i="11" s="1"/>
  <c r="G46" i="11" s="1"/>
  <c r="F47" i="1"/>
  <c r="H47" i="1"/>
  <c r="G47" i="1"/>
  <c r="I47" i="1"/>
  <c r="AI132" i="1"/>
  <c r="AK132" i="1"/>
  <c r="AM132" i="1"/>
  <c r="AH132" i="1"/>
  <c r="AL132" i="1"/>
  <c r="AJ132" i="1"/>
  <c r="K44" i="7"/>
  <c r="M44" i="7"/>
  <c r="B46" i="5"/>
  <c r="D44" i="7" s="1"/>
  <c r="N44" i="7" s="1"/>
  <c r="J46" i="1"/>
  <c r="J46" i="5" s="1"/>
  <c r="C47" i="5"/>
  <c r="C45" i="7" s="1"/>
  <c r="K47" i="1"/>
  <c r="K47" i="5" s="1"/>
  <c r="C48" i="1"/>
  <c r="C48" i="3"/>
  <c r="E48" i="3" s="1"/>
  <c r="I46" i="5"/>
  <c r="E44" i="7" s="1"/>
  <c r="Q46" i="1"/>
  <c r="Q46" i="5" s="1"/>
  <c r="F45" i="5"/>
  <c r="H43" i="7" s="1"/>
  <c r="N45" i="1"/>
  <c r="N45" i="5" s="1"/>
  <c r="G46" i="5"/>
  <c r="G44" i="7" s="1"/>
  <c r="O46" i="1"/>
  <c r="O46" i="5" s="1"/>
  <c r="H45" i="5"/>
  <c r="F43" i="7" s="1"/>
  <c r="P45" i="1"/>
  <c r="P45" i="5" s="1"/>
  <c r="B48" i="1" l="1"/>
  <c r="B47" i="8"/>
  <c r="H48" i="1"/>
  <c r="F48" i="1"/>
  <c r="I48" i="1"/>
  <c r="G48" i="1"/>
  <c r="AL133" i="1"/>
  <c r="AM133" i="1"/>
  <c r="AI133" i="1"/>
  <c r="AH133" i="1"/>
  <c r="AK133" i="1"/>
  <c r="AJ133" i="1"/>
  <c r="K45" i="7"/>
  <c r="M45" i="7"/>
  <c r="C48" i="5"/>
  <c r="C46" i="7" s="1"/>
  <c r="K48" i="1"/>
  <c r="K48" i="5" s="1"/>
  <c r="I47" i="5"/>
  <c r="E45" i="7" s="1"/>
  <c r="Q47" i="1"/>
  <c r="Q47" i="5" s="1"/>
  <c r="H46" i="5"/>
  <c r="F44" i="7" s="1"/>
  <c r="P46" i="1"/>
  <c r="P46" i="5" s="1"/>
  <c r="C49" i="1"/>
  <c r="C49" i="3"/>
  <c r="B47" i="5"/>
  <c r="D45" i="7" s="1"/>
  <c r="N45" i="7" s="1"/>
  <c r="J47" i="1"/>
  <c r="J47" i="5" s="1"/>
  <c r="G47" i="5"/>
  <c r="G45" i="7" s="1"/>
  <c r="O47" i="1"/>
  <c r="O47" i="5" s="1"/>
  <c r="F46" i="5"/>
  <c r="H44" i="7" s="1"/>
  <c r="N46" i="1"/>
  <c r="N46" i="5" s="1"/>
  <c r="C50" i="3" l="1"/>
  <c r="E50" i="3" s="1"/>
  <c r="E49" i="3"/>
  <c r="B49" i="1"/>
  <c r="B48" i="8"/>
  <c r="H49" i="1"/>
  <c r="G49" i="1"/>
  <c r="I49" i="1"/>
  <c r="F49" i="1"/>
  <c r="AK134" i="1"/>
  <c r="AH134" i="1"/>
  <c r="AI134" i="1"/>
  <c r="AL134" i="1"/>
  <c r="AJ134" i="1"/>
  <c r="AM134" i="1"/>
  <c r="K46" i="7"/>
  <c r="M46" i="7"/>
  <c r="F47" i="5"/>
  <c r="H45" i="7" s="1"/>
  <c r="N47" i="1"/>
  <c r="N47" i="5" s="1"/>
  <c r="B48" i="5"/>
  <c r="D46" i="7" s="1"/>
  <c r="N46" i="7" s="1"/>
  <c r="J48" i="1"/>
  <c r="J48" i="5" s="1"/>
  <c r="C49" i="5"/>
  <c r="C47" i="7" s="1"/>
  <c r="K49" i="1"/>
  <c r="K49" i="5" s="1"/>
  <c r="I48" i="5"/>
  <c r="E46" i="7" s="1"/>
  <c r="Q48" i="1"/>
  <c r="Q48" i="5" s="1"/>
  <c r="C50" i="1"/>
  <c r="H47" i="5"/>
  <c r="F45" i="7" s="1"/>
  <c r="P47" i="1"/>
  <c r="P47" i="5" s="1"/>
  <c r="G48" i="5"/>
  <c r="G46" i="7" s="1"/>
  <c r="O48" i="1"/>
  <c r="O48" i="5" s="1"/>
  <c r="B50" i="1" l="1"/>
  <c r="B49" i="8"/>
  <c r="G50" i="1"/>
  <c r="H50" i="1"/>
  <c r="F50" i="1"/>
  <c r="I50" i="1"/>
  <c r="AJ135" i="1"/>
  <c r="AM135" i="1"/>
  <c r="AL135" i="1"/>
  <c r="AH135" i="1"/>
  <c r="AI135" i="1"/>
  <c r="AK135" i="1"/>
  <c r="M47" i="7"/>
  <c r="K47" i="7"/>
  <c r="G49" i="5"/>
  <c r="G47" i="7" s="1"/>
  <c r="O49" i="1"/>
  <c r="O49" i="5" s="1"/>
  <c r="C50" i="5"/>
  <c r="C48" i="7" s="1"/>
  <c r="K50" i="1"/>
  <c r="K50" i="5" s="1"/>
  <c r="I49" i="5"/>
  <c r="E47" i="7" s="1"/>
  <c r="Q49" i="1"/>
  <c r="Q49" i="5" s="1"/>
  <c r="F48" i="5"/>
  <c r="H46" i="7" s="1"/>
  <c r="N48" i="1"/>
  <c r="N48" i="5" s="1"/>
  <c r="H48" i="5"/>
  <c r="F46" i="7" s="1"/>
  <c r="P48" i="1"/>
  <c r="P48" i="5" s="1"/>
  <c r="C51" i="1"/>
  <c r="C51" i="3"/>
  <c r="E51" i="3" s="1"/>
  <c r="B49" i="5"/>
  <c r="D47" i="7" s="1"/>
  <c r="N47" i="7" s="1"/>
  <c r="J49" i="1"/>
  <c r="J49" i="5" s="1"/>
  <c r="B50" i="8" l="1"/>
  <c r="B51" i="1"/>
  <c r="F51" i="1"/>
  <c r="H51" i="1"/>
  <c r="I51" i="1"/>
  <c r="G51" i="1"/>
  <c r="AI136" i="1"/>
  <c r="AK136" i="1"/>
  <c r="AJ136" i="1"/>
  <c r="AH136" i="1"/>
  <c r="AM136" i="1"/>
  <c r="AL136" i="1"/>
  <c r="K48" i="7"/>
  <c r="M48" i="7"/>
  <c r="F49" i="5"/>
  <c r="H47" i="7" s="1"/>
  <c r="N49" i="1"/>
  <c r="N49" i="5" s="1"/>
  <c r="I50" i="5"/>
  <c r="E48" i="7" s="1"/>
  <c r="Q50" i="1"/>
  <c r="Q50" i="5" s="1"/>
  <c r="G50" i="5"/>
  <c r="G48" i="7" s="1"/>
  <c r="O50" i="1"/>
  <c r="O50" i="5" s="1"/>
  <c r="C52" i="1"/>
  <c r="C52" i="3"/>
  <c r="E52" i="3" s="1"/>
  <c r="C51" i="5"/>
  <c r="C49" i="7" s="1"/>
  <c r="K51" i="1"/>
  <c r="K51" i="5" s="1"/>
  <c r="H49" i="5"/>
  <c r="F47" i="7" s="1"/>
  <c r="P49" i="1"/>
  <c r="P49" i="5" s="1"/>
  <c r="B50" i="5"/>
  <c r="D48" i="7" s="1"/>
  <c r="N48" i="7" s="1"/>
  <c r="J50" i="1"/>
  <c r="J50" i="5" s="1"/>
  <c r="B52" i="1" l="1"/>
  <c r="F52" i="1"/>
  <c r="B51" i="8"/>
  <c r="H52" i="1"/>
  <c r="G52" i="1"/>
  <c r="I52" i="1"/>
  <c r="AJ137" i="1"/>
  <c r="AL137" i="1"/>
  <c r="AH137" i="1"/>
  <c r="AK137" i="1"/>
  <c r="AI137" i="1"/>
  <c r="AM137" i="1"/>
  <c r="K49" i="7"/>
  <c r="M49" i="7"/>
  <c r="B51" i="5"/>
  <c r="D49" i="7" s="1"/>
  <c r="N49" i="7" s="1"/>
  <c r="J51" i="1"/>
  <c r="J51" i="5" s="1"/>
  <c r="C52" i="5"/>
  <c r="C50" i="7" s="1"/>
  <c r="K52" i="1"/>
  <c r="K52" i="5" s="1"/>
  <c r="F50" i="5"/>
  <c r="H48" i="7" s="1"/>
  <c r="N50" i="1"/>
  <c r="N50" i="5" s="1"/>
  <c r="C53" i="1"/>
  <c r="C53" i="3"/>
  <c r="E53" i="3" s="1"/>
  <c r="I51" i="5"/>
  <c r="E49" i="7" s="1"/>
  <c r="Q51" i="1"/>
  <c r="Q51" i="5" s="1"/>
  <c r="H50" i="5"/>
  <c r="F48" i="7" s="1"/>
  <c r="P50" i="1"/>
  <c r="P50" i="5" s="1"/>
  <c r="G51" i="5"/>
  <c r="G49" i="7" s="1"/>
  <c r="O51" i="1"/>
  <c r="O51" i="5" s="1"/>
  <c r="I53" i="1" l="1"/>
  <c r="B53" i="1"/>
  <c r="F53" i="1"/>
  <c r="B52" i="8"/>
  <c r="G53" i="1"/>
  <c r="H53" i="1"/>
  <c r="AJ138" i="1"/>
  <c r="AI138" i="1"/>
  <c r="AK138" i="1"/>
  <c r="AL138" i="1"/>
  <c r="AM138" i="1"/>
  <c r="AH138" i="1"/>
  <c r="K50" i="7"/>
  <c r="M50" i="7"/>
  <c r="B52" i="5"/>
  <c r="D50" i="7" s="1"/>
  <c r="N50" i="7" s="1"/>
  <c r="J52" i="1"/>
  <c r="J52" i="5" s="1"/>
  <c r="C53" i="5"/>
  <c r="C51" i="7" s="1"/>
  <c r="K53" i="1"/>
  <c r="K53" i="5" s="1"/>
  <c r="I52" i="5"/>
  <c r="E50" i="7" s="1"/>
  <c r="Q52" i="1"/>
  <c r="Q52" i="5" s="1"/>
  <c r="H51" i="5"/>
  <c r="F49" i="7" s="1"/>
  <c r="P51" i="1"/>
  <c r="P51" i="5" s="1"/>
  <c r="C54" i="1"/>
  <c r="C54" i="3"/>
  <c r="E54" i="3" s="1"/>
  <c r="G52" i="5"/>
  <c r="G50" i="7" s="1"/>
  <c r="O52" i="1"/>
  <c r="O52" i="5" s="1"/>
  <c r="F51" i="5"/>
  <c r="H49" i="7" s="1"/>
  <c r="N51" i="1"/>
  <c r="N51" i="5" s="1"/>
  <c r="B54" i="1" l="1"/>
  <c r="F54" i="1"/>
  <c r="B53" i="8"/>
  <c r="G54" i="1"/>
  <c r="I54" i="1"/>
  <c r="H54" i="1"/>
  <c r="AM139" i="1"/>
  <c r="AH139" i="1"/>
  <c r="AK139" i="1"/>
  <c r="AJ139" i="1"/>
  <c r="AL139" i="1"/>
  <c r="AI139" i="1"/>
  <c r="M51" i="7"/>
  <c r="K51" i="7"/>
  <c r="C55" i="1"/>
  <c r="C55" i="3"/>
  <c r="E55" i="3" s="1"/>
  <c r="I53" i="5"/>
  <c r="E51" i="7" s="1"/>
  <c r="Q53" i="1"/>
  <c r="Q53" i="5" s="1"/>
  <c r="F52" i="5"/>
  <c r="H50" i="7" s="1"/>
  <c r="N52" i="1"/>
  <c r="N52" i="5" s="1"/>
  <c r="B53" i="5"/>
  <c r="D51" i="7" s="1"/>
  <c r="N51" i="7" s="1"/>
  <c r="J53" i="1"/>
  <c r="J53" i="5" s="1"/>
  <c r="C54" i="5"/>
  <c r="C52" i="7" s="1"/>
  <c r="K54" i="1"/>
  <c r="K54" i="5" s="1"/>
  <c r="G53" i="5"/>
  <c r="G51" i="7" s="1"/>
  <c r="O53" i="1"/>
  <c r="O53" i="5" s="1"/>
  <c r="H52" i="5"/>
  <c r="F50" i="7" s="1"/>
  <c r="P52" i="1"/>
  <c r="P52" i="5" s="1"/>
  <c r="B55" i="1" l="1"/>
  <c r="B54" i="8"/>
  <c r="G55" i="1"/>
  <c r="F55" i="1"/>
  <c r="H55" i="1"/>
  <c r="I55" i="1"/>
  <c r="AI140" i="1"/>
  <c r="AM140" i="1"/>
  <c r="AK140" i="1"/>
  <c r="AL140" i="1"/>
  <c r="AJ140" i="1"/>
  <c r="AH140" i="1"/>
  <c r="K52" i="7"/>
  <c r="M52" i="7"/>
  <c r="F53" i="5"/>
  <c r="H51" i="7" s="1"/>
  <c r="N53" i="1"/>
  <c r="N53" i="5" s="1"/>
  <c r="I54" i="5"/>
  <c r="E52" i="7" s="1"/>
  <c r="Q54" i="1"/>
  <c r="Q54" i="5" s="1"/>
  <c r="H53" i="5"/>
  <c r="F51" i="7" s="1"/>
  <c r="P53" i="1"/>
  <c r="P53" i="5" s="1"/>
  <c r="C56" i="1"/>
  <c r="C56" i="3"/>
  <c r="E56" i="3" s="1"/>
  <c r="G54" i="5"/>
  <c r="G52" i="7" s="1"/>
  <c r="O54" i="1"/>
  <c r="O54" i="5" s="1"/>
  <c r="B54" i="5"/>
  <c r="D52" i="7" s="1"/>
  <c r="N52" i="7" s="1"/>
  <c r="J54" i="1"/>
  <c r="J54" i="5" s="1"/>
  <c r="C55" i="5"/>
  <c r="C53" i="7" s="1"/>
  <c r="K55" i="1"/>
  <c r="K55" i="5" s="1"/>
  <c r="B56" i="1" l="1"/>
  <c r="B55" i="8"/>
  <c r="H56" i="1"/>
  <c r="G56" i="1"/>
  <c r="F56" i="1"/>
  <c r="I56" i="1"/>
  <c r="AH141" i="1"/>
  <c r="AL141" i="1"/>
  <c r="AK141" i="1"/>
  <c r="AI141" i="1"/>
  <c r="AJ141" i="1"/>
  <c r="AM141" i="1"/>
  <c r="K53" i="7"/>
  <c r="M53" i="7"/>
  <c r="B55" i="5"/>
  <c r="D53" i="7" s="1"/>
  <c r="N53" i="7" s="1"/>
  <c r="J55" i="1"/>
  <c r="J55" i="5" s="1"/>
  <c r="I55" i="5"/>
  <c r="E53" i="7" s="1"/>
  <c r="Q55" i="1"/>
  <c r="Q55" i="5" s="1"/>
  <c r="H54" i="5"/>
  <c r="F52" i="7" s="1"/>
  <c r="P54" i="1"/>
  <c r="P54" i="5" s="1"/>
  <c r="C57" i="1"/>
  <c r="C57" i="3"/>
  <c r="E57" i="3" s="1"/>
  <c r="F54" i="5"/>
  <c r="H52" i="7" s="1"/>
  <c r="N54" i="1"/>
  <c r="N54" i="5" s="1"/>
  <c r="G55" i="5"/>
  <c r="G53" i="7" s="1"/>
  <c r="O55" i="1"/>
  <c r="O55" i="5" s="1"/>
  <c r="C56" i="5"/>
  <c r="C54" i="7" s="1"/>
  <c r="K56" i="1"/>
  <c r="K56" i="5" s="1"/>
  <c r="B57" i="1" l="1"/>
  <c r="B56" i="8"/>
  <c r="G57" i="1"/>
  <c r="H57" i="1"/>
  <c r="F57" i="1"/>
  <c r="I57" i="1"/>
  <c r="AM142" i="1"/>
  <c r="AK142" i="1"/>
  <c r="AH142" i="1"/>
  <c r="AJ142" i="1"/>
  <c r="AI142" i="1"/>
  <c r="AL142" i="1"/>
  <c r="K54" i="7"/>
  <c r="M54" i="7"/>
  <c r="I56" i="5"/>
  <c r="E54" i="7" s="1"/>
  <c r="Q56" i="1"/>
  <c r="Q56" i="5" s="1"/>
  <c r="G56" i="5"/>
  <c r="G54" i="7" s="1"/>
  <c r="O56" i="1"/>
  <c r="O56" i="5" s="1"/>
  <c r="C58" i="1"/>
  <c r="C58" i="3"/>
  <c r="E58" i="3" s="1"/>
  <c r="H55" i="5"/>
  <c r="F53" i="7" s="1"/>
  <c r="P55" i="1"/>
  <c r="P55" i="5" s="1"/>
  <c r="B56" i="5"/>
  <c r="D54" i="7" s="1"/>
  <c r="N54" i="7" s="1"/>
  <c r="J56" i="1"/>
  <c r="J56" i="5" s="1"/>
  <c r="C57" i="5"/>
  <c r="C55" i="7" s="1"/>
  <c r="K57" i="1"/>
  <c r="K57" i="5" s="1"/>
  <c r="F55" i="5"/>
  <c r="H53" i="7" s="1"/>
  <c r="N55" i="1"/>
  <c r="N55" i="5" s="1"/>
  <c r="B58" i="1" l="1"/>
  <c r="B57" i="8"/>
  <c r="H58" i="1"/>
  <c r="G58" i="1"/>
  <c r="F58" i="1"/>
  <c r="I58" i="1"/>
  <c r="AL143" i="1"/>
  <c r="AJ143" i="1"/>
  <c r="AH143" i="1"/>
  <c r="AM143" i="1"/>
  <c r="AI143" i="1"/>
  <c r="AK143" i="1"/>
  <c r="M55" i="7"/>
  <c r="K55" i="7"/>
  <c r="I57" i="5"/>
  <c r="E55" i="7" s="1"/>
  <c r="Q57" i="1"/>
  <c r="Q57" i="5" s="1"/>
  <c r="F56" i="5"/>
  <c r="H54" i="7" s="1"/>
  <c r="N56" i="1"/>
  <c r="N56" i="5" s="1"/>
  <c r="C59" i="1"/>
  <c r="C59" i="3"/>
  <c r="E59" i="3" s="1"/>
  <c r="B57" i="5"/>
  <c r="D55" i="7" s="1"/>
  <c r="N55" i="7" s="1"/>
  <c r="J57" i="1"/>
  <c r="J57" i="5" s="1"/>
  <c r="G57" i="5"/>
  <c r="G55" i="7" s="1"/>
  <c r="O57" i="1"/>
  <c r="O57" i="5" s="1"/>
  <c r="H56" i="5"/>
  <c r="F54" i="7" s="1"/>
  <c r="P56" i="1"/>
  <c r="P56" i="5" s="1"/>
  <c r="C58" i="5"/>
  <c r="C56" i="7" s="1"/>
  <c r="K58" i="1"/>
  <c r="K58" i="5" s="1"/>
  <c r="B59" i="1" l="1"/>
  <c r="B58" i="8"/>
  <c r="G59" i="1"/>
  <c r="H59" i="1"/>
  <c r="F59" i="1"/>
  <c r="I59" i="1"/>
  <c r="AK144" i="1"/>
  <c r="AM144" i="1"/>
  <c r="AJ144" i="1"/>
  <c r="AI144" i="1"/>
  <c r="AH144" i="1"/>
  <c r="AL144" i="1"/>
  <c r="K56" i="7"/>
  <c r="M56" i="7"/>
  <c r="I58" i="5"/>
  <c r="E56" i="7" s="1"/>
  <c r="Q58" i="1"/>
  <c r="Q58" i="5" s="1"/>
  <c r="H57" i="5"/>
  <c r="F55" i="7" s="1"/>
  <c r="P57" i="1"/>
  <c r="P57" i="5" s="1"/>
  <c r="C60" i="1"/>
  <c r="C60" i="3"/>
  <c r="E60" i="3" s="1"/>
  <c r="G58" i="5"/>
  <c r="G56" i="7" s="1"/>
  <c r="O58" i="1"/>
  <c r="O58" i="5" s="1"/>
  <c r="F57" i="5"/>
  <c r="H55" i="7" s="1"/>
  <c r="N57" i="1"/>
  <c r="N57" i="5" s="1"/>
  <c r="B58" i="5"/>
  <c r="D56" i="7" s="1"/>
  <c r="N56" i="7" s="1"/>
  <c r="J58" i="1"/>
  <c r="J58" i="5" s="1"/>
  <c r="C59" i="5"/>
  <c r="C57" i="7" s="1"/>
  <c r="K59" i="1"/>
  <c r="K59" i="5" s="1"/>
  <c r="B60" i="1" l="1"/>
  <c r="B59" i="8"/>
  <c r="H60" i="1"/>
  <c r="I60" i="1"/>
  <c r="G60" i="1"/>
  <c r="F60" i="1"/>
  <c r="AL145" i="1"/>
  <c r="AI145" i="1"/>
  <c r="AJ145" i="1"/>
  <c r="AK145" i="1"/>
  <c r="AH145" i="1"/>
  <c r="AM145" i="1"/>
  <c r="K57" i="7"/>
  <c r="M57" i="7"/>
  <c r="I59" i="5"/>
  <c r="E57" i="7" s="1"/>
  <c r="Q59" i="1"/>
  <c r="Q59" i="5" s="1"/>
  <c r="H58" i="5"/>
  <c r="F56" i="7" s="1"/>
  <c r="P58" i="1"/>
  <c r="P58" i="5" s="1"/>
  <c r="G59" i="5"/>
  <c r="G57" i="7" s="1"/>
  <c r="O59" i="1"/>
  <c r="O59" i="5" s="1"/>
  <c r="F58" i="5"/>
  <c r="H56" i="7" s="1"/>
  <c r="N58" i="1"/>
  <c r="N58" i="5" s="1"/>
  <c r="C61" i="1"/>
  <c r="C61" i="3"/>
  <c r="E61" i="3" s="1"/>
  <c r="B59" i="5"/>
  <c r="D57" i="7" s="1"/>
  <c r="N57" i="7" s="1"/>
  <c r="J59" i="1"/>
  <c r="J59" i="5" s="1"/>
  <c r="C60" i="5"/>
  <c r="C58" i="7" s="1"/>
  <c r="K60" i="1"/>
  <c r="K60" i="5" s="1"/>
  <c r="B61" i="1" l="1"/>
  <c r="F61" i="1"/>
  <c r="B60" i="8"/>
  <c r="H61" i="1"/>
  <c r="G61" i="1"/>
  <c r="I61" i="1"/>
  <c r="AM146" i="1"/>
  <c r="AK146" i="1"/>
  <c r="AI146" i="1"/>
  <c r="AH146" i="1"/>
  <c r="AJ146" i="1"/>
  <c r="AL146" i="1"/>
  <c r="K58" i="7"/>
  <c r="M58" i="7"/>
  <c r="I60" i="5"/>
  <c r="E58" i="7" s="1"/>
  <c r="Q60" i="1"/>
  <c r="Q60" i="5" s="1"/>
  <c r="H59" i="5"/>
  <c r="F57" i="7" s="1"/>
  <c r="P59" i="1"/>
  <c r="P59" i="5" s="1"/>
  <c r="F59" i="5"/>
  <c r="H57" i="7" s="1"/>
  <c r="N59" i="1"/>
  <c r="N59" i="5" s="1"/>
  <c r="C62" i="1"/>
  <c r="C62" i="3"/>
  <c r="E62" i="3" s="1"/>
  <c r="G60" i="5"/>
  <c r="G58" i="7" s="1"/>
  <c r="O60" i="1"/>
  <c r="O60" i="5" s="1"/>
  <c r="B60" i="5"/>
  <c r="D58" i="7" s="1"/>
  <c r="N58" i="7" s="1"/>
  <c r="J60" i="1"/>
  <c r="J60" i="5" s="1"/>
  <c r="C61" i="5"/>
  <c r="C59" i="7" s="1"/>
  <c r="K61" i="1"/>
  <c r="K61" i="5" s="1"/>
  <c r="B62" i="1" l="1"/>
  <c r="F62" i="1"/>
  <c r="B61" i="8"/>
  <c r="G62" i="1"/>
  <c r="I62" i="1"/>
  <c r="H62" i="1"/>
  <c r="AK147" i="1"/>
  <c r="AL147" i="1"/>
  <c r="AH147" i="1"/>
  <c r="AI147" i="1"/>
  <c r="AM147" i="1"/>
  <c r="AJ147" i="1"/>
  <c r="K59" i="7"/>
  <c r="M59" i="7"/>
  <c r="B61" i="5"/>
  <c r="D59" i="7" s="1"/>
  <c r="N59" i="7" s="1"/>
  <c r="J61" i="1"/>
  <c r="J61" i="5" s="1"/>
  <c r="I61" i="5"/>
  <c r="E59" i="7" s="1"/>
  <c r="Q61" i="1"/>
  <c r="Q61" i="5" s="1"/>
  <c r="F60" i="5"/>
  <c r="H58" i="7" s="1"/>
  <c r="N60" i="1"/>
  <c r="N60" i="5" s="1"/>
  <c r="C63" i="1"/>
  <c r="C63" i="3"/>
  <c r="E63" i="3" s="1"/>
  <c r="G61" i="5"/>
  <c r="G59" i="7" s="1"/>
  <c r="O61" i="1"/>
  <c r="O61" i="5" s="1"/>
  <c r="H60" i="5"/>
  <c r="F58" i="7" s="1"/>
  <c r="P60" i="1"/>
  <c r="P60" i="5" s="1"/>
  <c r="C62" i="5"/>
  <c r="C60" i="7" s="1"/>
  <c r="K62" i="1"/>
  <c r="K62" i="5" s="1"/>
  <c r="B63" i="1" l="1"/>
  <c r="B62" i="8"/>
  <c r="G63" i="1"/>
  <c r="F63" i="1"/>
  <c r="H63" i="1"/>
  <c r="I63" i="1"/>
  <c r="AK148" i="1"/>
  <c r="AI148" i="1"/>
  <c r="AL148" i="1"/>
  <c r="AJ148" i="1"/>
  <c r="AM148" i="1"/>
  <c r="AH148" i="1"/>
  <c r="K60" i="7"/>
  <c r="M60" i="7"/>
  <c r="I62" i="5"/>
  <c r="E60" i="7" s="1"/>
  <c r="Q62" i="1"/>
  <c r="Q62" i="5" s="1"/>
  <c r="C64" i="1"/>
  <c r="C64" i="3"/>
  <c r="E64" i="3" s="1"/>
  <c r="H61" i="5"/>
  <c r="F59" i="7" s="1"/>
  <c r="P61" i="1"/>
  <c r="P61" i="5" s="1"/>
  <c r="G62" i="5"/>
  <c r="G60" i="7" s="1"/>
  <c r="O62" i="1"/>
  <c r="O62" i="5" s="1"/>
  <c r="B62" i="5"/>
  <c r="D60" i="7" s="1"/>
  <c r="N60" i="7" s="1"/>
  <c r="J62" i="1"/>
  <c r="J62" i="5" s="1"/>
  <c r="C63" i="5"/>
  <c r="C61" i="7" s="1"/>
  <c r="K63" i="1"/>
  <c r="K63" i="5" s="1"/>
  <c r="F61" i="5"/>
  <c r="H59" i="7" s="1"/>
  <c r="N61" i="1"/>
  <c r="N61" i="5" s="1"/>
  <c r="B64" i="1" l="1"/>
  <c r="F64" i="1"/>
  <c r="B63" i="8"/>
  <c r="H64" i="1"/>
  <c r="G64" i="1"/>
  <c r="I64" i="1"/>
  <c r="AI149" i="1"/>
  <c r="AH149" i="1"/>
  <c r="AJ149" i="1"/>
  <c r="AL149" i="1"/>
  <c r="AK149" i="1"/>
  <c r="AM149" i="1"/>
  <c r="K61" i="7"/>
  <c r="M61" i="7"/>
  <c r="C65" i="1"/>
  <c r="C65" i="3"/>
  <c r="E65" i="3" s="1"/>
  <c r="I63" i="5"/>
  <c r="E61" i="7" s="1"/>
  <c r="Q63" i="1"/>
  <c r="Q63" i="5" s="1"/>
  <c r="H62" i="5"/>
  <c r="F60" i="7" s="1"/>
  <c r="P62" i="1"/>
  <c r="P62" i="5" s="1"/>
  <c r="B63" i="5"/>
  <c r="D61" i="7" s="1"/>
  <c r="N61" i="7" s="1"/>
  <c r="J63" i="1"/>
  <c r="J63" i="5" s="1"/>
  <c r="C64" i="5"/>
  <c r="C62" i="7" s="1"/>
  <c r="K64" i="1"/>
  <c r="K64" i="5" s="1"/>
  <c r="G63" i="5"/>
  <c r="G61" i="7" s="1"/>
  <c r="O63" i="1"/>
  <c r="O63" i="5" s="1"/>
  <c r="F62" i="5"/>
  <c r="H60" i="7" s="1"/>
  <c r="N62" i="1"/>
  <c r="N62" i="5" s="1"/>
  <c r="B64" i="8" l="1"/>
  <c r="B65" i="1"/>
  <c r="H65" i="1"/>
  <c r="F65" i="1"/>
  <c r="G65" i="1"/>
  <c r="I65" i="1"/>
  <c r="AI150" i="1"/>
  <c r="AK150" i="1"/>
  <c r="AJ150" i="1"/>
  <c r="AM150" i="1"/>
  <c r="AL150" i="1"/>
  <c r="AH150" i="1"/>
  <c r="K62" i="7"/>
  <c r="M62" i="7"/>
  <c r="I64" i="5"/>
  <c r="E62" i="7" s="1"/>
  <c r="Q64" i="1"/>
  <c r="Q64" i="5" s="1"/>
  <c r="H63" i="5"/>
  <c r="F61" i="7" s="1"/>
  <c r="P63" i="1"/>
  <c r="P63" i="5" s="1"/>
  <c r="G64" i="5"/>
  <c r="G62" i="7" s="1"/>
  <c r="O64" i="1"/>
  <c r="O64" i="5" s="1"/>
  <c r="C66" i="1"/>
  <c r="C66" i="3"/>
  <c r="E66" i="3" s="1"/>
  <c r="F63" i="5"/>
  <c r="H61" i="7" s="1"/>
  <c r="N63" i="1"/>
  <c r="N63" i="5" s="1"/>
  <c r="B64" i="5"/>
  <c r="D62" i="7" s="1"/>
  <c r="N62" i="7" s="1"/>
  <c r="J64" i="1"/>
  <c r="J64" i="5" s="1"/>
  <c r="C65" i="5"/>
  <c r="C63" i="7" s="1"/>
  <c r="K65" i="1"/>
  <c r="K65" i="5" s="1"/>
  <c r="B66" i="1" l="1"/>
  <c r="B65" i="8"/>
  <c r="G66" i="1"/>
  <c r="F66" i="1"/>
  <c r="H66" i="1"/>
  <c r="I66" i="1"/>
  <c r="AJ151" i="1"/>
  <c r="AH151" i="1"/>
  <c r="AM151" i="1"/>
  <c r="AK151" i="1"/>
  <c r="AL151" i="1"/>
  <c r="AI151" i="1"/>
  <c r="K63" i="7"/>
  <c r="M63" i="7"/>
  <c r="I65" i="5"/>
  <c r="E63" i="7" s="1"/>
  <c r="Q65" i="1"/>
  <c r="Q65" i="5" s="1"/>
  <c r="F64" i="5"/>
  <c r="H62" i="7" s="1"/>
  <c r="N64" i="1"/>
  <c r="N64" i="5" s="1"/>
  <c r="C67" i="1"/>
  <c r="C67" i="3"/>
  <c r="E67" i="3" s="1"/>
  <c r="G65" i="5"/>
  <c r="G63" i="7" s="1"/>
  <c r="O65" i="1"/>
  <c r="O65" i="5" s="1"/>
  <c r="H64" i="5"/>
  <c r="F62" i="7" s="1"/>
  <c r="P64" i="1"/>
  <c r="P64" i="5" s="1"/>
  <c r="C66" i="5"/>
  <c r="C64" i="7" s="1"/>
  <c r="K66" i="1"/>
  <c r="K66" i="5" s="1"/>
  <c r="B65" i="5"/>
  <c r="D63" i="7" s="1"/>
  <c r="N63" i="7" s="1"/>
  <c r="J65" i="1"/>
  <c r="J65" i="5" s="1"/>
  <c r="B66" i="8" l="1"/>
  <c r="B67" i="1"/>
  <c r="H67" i="1"/>
  <c r="F67" i="1"/>
  <c r="I67" i="1"/>
  <c r="G67" i="1"/>
  <c r="AI152" i="1"/>
  <c r="AL152" i="1"/>
  <c r="AM152" i="1"/>
  <c r="AK152" i="1"/>
  <c r="AJ152" i="1"/>
  <c r="AH152" i="1"/>
  <c r="K64" i="7"/>
  <c r="M64" i="7"/>
  <c r="F65" i="5"/>
  <c r="H63" i="7" s="1"/>
  <c r="N65" i="1"/>
  <c r="N65" i="5" s="1"/>
  <c r="I66" i="5"/>
  <c r="E64" i="7" s="1"/>
  <c r="Q66" i="1"/>
  <c r="Q66" i="5" s="1"/>
  <c r="G66" i="5"/>
  <c r="G64" i="7" s="1"/>
  <c r="O66" i="1"/>
  <c r="O66" i="5" s="1"/>
  <c r="C68" i="1"/>
  <c r="C68" i="3"/>
  <c r="E68" i="3" s="1"/>
  <c r="H65" i="5"/>
  <c r="F63" i="7" s="1"/>
  <c r="P65" i="1"/>
  <c r="P65" i="5" s="1"/>
  <c r="B66" i="5"/>
  <c r="D64" i="7" s="1"/>
  <c r="N64" i="7" s="1"/>
  <c r="J66" i="1"/>
  <c r="J66" i="5" s="1"/>
  <c r="C67" i="5"/>
  <c r="C65" i="7" s="1"/>
  <c r="K67" i="1"/>
  <c r="K67" i="5" s="1"/>
  <c r="B68" i="1" l="1"/>
  <c r="B67" i="8"/>
  <c r="F68" i="1"/>
  <c r="G68" i="1"/>
  <c r="I68" i="1"/>
  <c r="H68" i="1"/>
  <c r="AK153" i="1"/>
  <c r="AH153" i="1"/>
  <c r="AJ153" i="1"/>
  <c r="AL153" i="1"/>
  <c r="AM153" i="1"/>
  <c r="AI153" i="1"/>
  <c r="K65" i="7"/>
  <c r="M65" i="7"/>
  <c r="F66" i="5"/>
  <c r="H64" i="7" s="1"/>
  <c r="N66" i="1"/>
  <c r="N66" i="5" s="1"/>
  <c r="B67" i="5"/>
  <c r="D65" i="7" s="1"/>
  <c r="N65" i="7" s="1"/>
  <c r="J67" i="1"/>
  <c r="J67" i="5" s="1"/>
  <c r="I67" i="5"/>
  <c r="E65" i="7" s="1"/>
  <c r="Q67" i="1"/>
  <c r="Q67" i="5" s="1"/>
  <c r="H66" i="5"/>
  <c r="F64" i="7" s="1"/>
  <c r="P66" i="1"/>
  <c r="P66" i="5" s="1"/>
  <c r="C69" i="1"/>
  <c r="C69" i="3"/>
  <c r="E69" i="3" s="1"/>
  <c r="C68" i="5"/>
  <c r="C66" i="7" s="1"/>
  <c r="K68" i="1"/>
  <c r="K68" i="5" s="1"/>
  <c r="G67" i="5"/>
  <c r="G65" i="7" s="1"/>
  <c r="O67" i="1"/>
  <c r="O67" i="5" s="1"/>
  <c r="B69" i="1" l="1"/>
  <c r="B68" i="8"/>
  <c r="G69" i="1"/>
  <c r="I69" i="1"/>
  <c r="F69" i="1"/>
  <c r="H69" i="1"/>
  <c r="AI154" i="1"/>
  <c r="AK154" i="1"/>
  <c r="AL154" i="1"/>
  <c r="AH154" i="1"/>
  <c r="AJ154" i="1"/>
  <c r="AM154" i="1"/>
  <c r="K66" i="7"/>
  <c r="M66" i="7"/>
  <c r="G68" i="5"/>
  <c r="G66" i="7" s="1"/>
  <c r="O68" i="1"/>
  <c r="O68" i="5" s="1"/>
  <c r="C70" i="1"/>
  <c r="C70" i="3"/>
  <c r="E70" i="3" s="1"/>
  <c r="H67" i="5"/>
  <c r="F65" i="7" s="1"/>
  <c r="P67" i="1"/>
  <c r="P67" i="5" s="1"/>
  <c r="B68" i="5"/>
  <c r="D66" i="7" s="1"/>
  <c r="N66" i="7" s="1"/>
  <c r="J68" i="1"/>
  <c r="J68" i="5" s="1"/>
  <c r="C69" i="5"/>
  <c r="C67" i="7" s="1"/>
  <c r="K69" i="1"/>
  <c r="K69" i="5" s="1"/>
  <c r="F67" i="5"/>
  <c r="H65" i="7" s="1"/>
  <c r="N67" i="1"/>
  <c r="N67" i="5" s="1"/>
  <c r="I68" i="5"/>
  <c r="E66" i="7" s="1"/>
  <c r="Q68" i="1"/>
  <c r="Q68" i="5" s="1"/>
  <c r="B70" i="1" l="1"/>
  <c r="F70" i="1"/>
  <c r="B69" i="8"/>
  <c r="H70" i="1"/>
  <c r="I70" i="1"/>
  <c r="G70" i="1"/>
  <c r="AH155" i="1"/>
  <c r="AJ155" i="1"/>
  <c r="AL155" i="1"/>
  <c r="AI155" i="1"/>
  <c r="AK155" i="1"/>
  <c r="AM155" i="1"/>
  <c r="K67" i="7"/>
  <c r="M67" i="7"/>
  <c r="I69" i="5"/>
  <c r="E67" i="7" s="1"/>
  <c r="Q69" i="1"/>
  <c r="Q69" i="5" s="1"/>
  <c r="F68" i="5"/>
  <c r="H66" i="7" s="1"/>
  <c r="N68" i="1"/>
  <c r="N68" i="5" s="1"/>
  <c r="C71" i="1"/>
  <c r="C71" i="3"/>
  <c r="E71" i="3" s="1"/>
  <c r="G69" i="5"/>
  <c r="G67" i="7" s="1"/>
  <c r="O69" i="1"/>
  <c r="O69" i="5" s="1"/>
  <c r="H68" i="5"/>
  <c r="F66" i="7" s="1"/>
  <c r="P68" i="1"/>
  <c r="P68" i="5" s="1"/>
  <c r="C70" i="5"/>
  <c r="C68" i="7" s="1"/>
  <c r="K70" i="1"/>
  <c r="K70" i="5" s="1"/>
  <c r="B69" i="5"/>
  <c r="D67" i="7" s="1"/>
  <c r="N67" i="7" s="1"/>
  <c r="J69" i="1"/>
  <c r="J69" i="5" s="1"/>
  <c r="B71" i="1" l="1"/>
  <c r="B70" i="8"/>
  <c r="I71" i="1"/>
  <c r="G71" i="1"/>
  <c r="F71" i="1"/>
  <c r="H71" i="1"/>
  <c r="AK156" i="1"/>
  <c r="AM156" i="1"/>
  <c r="AI156" i="1"/>
  <c r="AJ156" i="1"/>
  <c r="AH156" i="1"/>
  <c r="AL156" i="1"/>
  <c r="K68" i="7"/>
  <c r="M68" i="7"/>
  <c r="G70" i="5"/>
  <c r="G68" i="7" s="1"/>
  <c r="O70" i="1"/>
  <c r="O70" i="5" s="1"/>
  <c r="F69" i="5"/>
  <c r="H67" i="7" s="1"/>
  <c r="N69" i="1"/>
  <c r="N69" i="5" s="1"/>
  <c r="C72" i="1"/>
  <c r="C72" i="3"/>
  <c r="E72" i="3" s="1"/>
  <c r="I70" i="5"/>
  <c r="E68" i="7" s="1"/>
  <c r="Q70" i="1"/>
  <c r="Q70" i="5" s="1"/>
  <c r="H69" i="5"/>
  <c r="F67" i="7" s="1"/>
  <c r="P69" i="1"/>
  <c r="P69" i="5" s="1"/>
  <c r="B70" i="5"/>
  <c r="D68" i="7" s="1"/>
  <c r="N68" i="7" s="1"/>
  <c r="J70" i="1"/>
  <c r="J70" i="5" s="1"/>
  <c r="C71" i="5"/>
  <c r="C69" i="7" s="1"/>
  <c r="K71" i="1"/>
  <c r="K71" i="5" s="1"/>
  <c r="B72" i="1" l="1"/>
  <c r="F72" i="1"/>
  <c r="B71" i="8"/>
  <c r="I72" i="1"/>
  <c r="G72" i="1"/>
  <c r="H72" i="1"/>
  <c r="AL157" i="1"/>
  <c r="AJ157" i="1"/>
  <c r="AM157" i="1"/>
  <c r="AH157" i="1"/>
  <c r="AI157" i="1"/>
  <c r="AK157" i="1"/>
  <c r="K69" i="7"/>
  <c r="M69" i="7"/>
  <c r="I71" i="5"/>
  <c r="E69" i="7" s="1"/>
  <c r="Q71" i="1"/>
  <c r="Q71" i="5" s="1"/>
  <c r="H70" i="5"/>
  <c r="F68" i="7" s="1"/>
  <c r="P70" i="1"/>
  <c r="P70" i="5" s="1"/>
  <c r="G71" i="5"/>
  <c r="G69" i="7" s="1"/>
  <c r="O71" i="1"/>
  <c r="O71" i="5" s="1"/>
  <c r="F70" i="5"/>
  <c r="H68" i="7" s="1"/>
  <c r="N70" i="1"/>
  <c r="N70" i="5" s="1"/>
  <c r="C73" i="1"/>
  <c r="C73" i="3"/>
  <c r="E73" i="3" s="1"/>
  <c r="B71" i="5"/>
  <c r="D69" i="7" s="1"/>
  <c r="N69" i="7" s="1"/>
  <c r="J71" i="1"/>
  <c r="J71" i="5" s="1"/>
  <c r="C72" i="5"/>
  <c r="C70" i="7" s="1"/>
  <c r="K72" i="1"/>
  <c r="K72" i="5" s="1"/>
  <c r="F73" i="1" l="1"/>
  <c r="B73" i="1"/>
  <c r="B72" i="8"/>
  <c r="G73" i="1"/>
  <c r="I73" i="1"/>
  <c r="H73" i="1"/>
  <c r="AJ158" i="1"/>
  <c r="AK158" i="1"/>
  <c r="AI158" i="1"/>
  <c r="AM158" i="1"/>
  <c r="AL158" i="1"/>
  <c r="AH158" i="1"/>
  <c r="K70" i="7"/>
  <c r="M70" i="7"/>
  <c r="G72" i="5"/>
  <c r="G70" i="7" s="1"/>
  <c r="O72" i="1"/>
  <c r="O72" i="5" s="1"/>
  <c r="C73" i="5"/>
  <c r="C71" i="7" s="1"/>
  <c r="K73" i="1"/>
  <c r="K73" i="5" s="1"/>
  <c r="I72" i="5"/>
  <c r="E70" i="7" s="1"/>
  <c r="Q72" i="1"/>
  <c r="Q72" i="5" s="1"/>
  <c r="H71" i="5"/>
  <c r="F69" i="7" s="1"/>
  <c r="P71" i="1"/>
  <c r="P71" i="5" s="1"/>
  <c r="C74" i="1"/>
  <c r="C74" i="3"/>
  <c r="E74" i="3" s="1"/>
  <c r="F71" i="5"/>
  <c r="H69" i="7" s="1"/>
  <c r="N71" i="1"/>
  <c r="N71" i="5" s="1"/>
  <c r="B72" i="5"/>
  <c r="D70" i="7" s="1"/>
  <c r="N70" i="7" s="1"/>
  <c r="J72" i="1"/>
  <c r="J72" i="5" s="1"/>
  <c r="B74" i="1" l="1"/>
  <c r="B73" i="8"/>
  <c r="G74" i="1"/>
  <c r="F74" i="1"/>
  <c r="I74" i="1"/>
  <c r="H74" i="1"/>
  <c r="AL159" i="1"/>
  <c r="AJ159" i="1"/>
  <c r="AI159" i="1"/>
  <c r="AK159" i="1"/>
  <c r="AM159" i="1"/>
  <c r="AH159" i="1"/>
  <c r="K71" i="7"/>
  <c r="M71" i="7"/>
  <c r="H72" i="5"/>
  <c r="F70" i="7" s="1"/>
  <c r="P72" i="1"/>
  <c r="P72" i="5" s="1"/>
  <c r="C74" i="5"/>
  <c r="C72" i="7" s="1"/>
  <c r="K74" i="1"/>
  <c r="K74" i="5" s="1"/>
  <c r="G73" i="5"/>
  <c r="G71" i="7" s="1"/>
  <c r="O73" i="1"/>
  <c r="O73" i="5" s="1"/>
  <c r="I73" i="5"/>
  <c r="E71" i="7" s="1"/>
  <c r="Q73" i="1"/>
  <c r="Q73" i="5" s="1"/>
  <c r="F72" i="5"/>
  <c r="H70" i="7" s="1"/>
  <c r="N72" i="1"/>
  <c r="N72" i="5" s="1"/>
  <c r="C75" i="1"/>
  <c r="C75" i="3"/>
  <c r="E75" i="3" s="1"/>
  <c r="B73" i="5"/>
  <c r="D71" i="7" s="1"/>
  <c r="N71" i="7" s="1"/>
  <c r="J73" i="1"/>
  <c r="J73" i="5" s="1"/>
  <c r="B74" i="8" l="1"/>
  <c r="B75" i="1"/>
  <c r="F75" i="1"/>
  <c r="G75" i="1"/>
  <c r="I75" i="1"/>
  <c r="H75" i="1"/>
  <c r="AI160" i="1"/>
  <c r="AK160" i="1"/>
  <c r="AM160" i="1"/>
  <c r="AJ160" i="1"/>
  <c r="AL160" i="1"/>
  <c r="AH160" i="1"/>
  <c r="K72" i="7"/>
  <c r="M72" i="7"/>
  <c r="H73" i="5"/>
  <c r="F71" i="7" s="1"/>
  <c r="P73" i="1"/>
  <c r="P73" i="5" s="1"/>
  <c r="G74" i="5"/>
  <c r="G72" i="7" s="1"/>
  <c r="O74" i="1"/>
  <c r="O74" i="5" s="1"/>
  <c r="C76" i="1"/>
  <c r="C76" i="3"/>
  <c r="E76" i="3" s="1"/>
  <c r="I74" i="5"/>
  <c r="E72" i="7" s="1"/>
  <c r="Q74" i="1"/>
  <c r="Q74" i="5" s="1"/>
  <c r="C75" i="5"/>
  <c r="C73" i="7" s="1"/>
  <c r="K75" i="1"/>
  <c r="K75" i="5" s="1"/>
  <c r="F73" i="5"/>
  <c r="H71" i="7" s="1"/>
  <c r="N73" i="1"/>
  <c r="N73" i="5" s="1"/>
  <c r="B74" i="5"/>
  <c r="D72" i="7" s="1"/>
  <c r="N72" i="7" s="1"/>
  <c r="J74" i="1"/>
  <c r="J74" i="5" s="1"/>
  <c r="B76" i="1" l="1"/>
  <c r="B75" i="8"/>
  <c r="F76" i="1"/>
  <c r="G76" i="1"/>
  <c r="I76" i="1"/>
  <c r="H76" i="1"/>
  <c r="AM161" i="1"/>
  <c r="AI161" i="1"/>
  <c r="AH161" i="1"/>
  <c r="AL161" i="1"/>
  <c r="AJ161" i="1"/>
  <c r="AK161" i="1"/>
  <c r="K73" i="7"/>
  <c r="M73" i="7"/>
  <c r="H74" i="5"/>
  <c r="F72" i="7" s="1"/>
  <c r="P74" i="1"/>
  <c r="P74" i="5" s="1"/>
  <c r="G75" i="5"/>
  <c r="G73" i="7" s="1"/>
  <c r="O75" i="1"/>
  <c r="O75" i="5" s="1"/>
  <c r="B75" i="5"/>
  <c r="D73" i="7" s="1"/>
  <c r="N73" i="7" s="1"/>
  <c r="J75" i="1"/>
  <c r="J75" i="5" s="1"/>
  <c r="C77" i="1"/>
  <c r="C77" i="3"/>
  <c r="E77" i="3" s="1"/>
  <c r="F74" i="5"/>
  <c r="H72" i="7" s="1"/>
  <c r="N74" i="1"/>
  <c r="N74" i="5" s="1"/>
  <c r="I75" i="5"/>
  <c r="E73" i="7" s="1"/>
  <c r="Q75" i="1"/>
  <c r="Q75" i="5" s="1"/>
  <c r="C76" i="5"/>
  <c r="C74" i="7" s="1"/>
  <c r="K76" i="1"/>
  <c r="K76" i="5" s="1"/>
  <c r="I77" i="1" l="1"/>
  <c r="B77" i="1"/>
  <c r="B76" i="8"/>
  <c r="F77" i="1"/>
  <c r="G77" i="1"/>
  <c r="H77" i="1"/>
  <c r="AK162" i="1"/>
  <c r="AI162" i="1"/>
  <c r="AL162" i="1"/>
  <c r="AJ162" i="1"/>
  <c r="AH162" i="1"/>
  <c r="AM162" i="1"/>
  <c r="K74" i="7"/>
  <c r="M74" i="7"/>
  <c r="G76" i="5"/>
  <c r="G74" i="7" s="1"/>
  <c r="O76" i="1"/>
  <c r="O76" i="5" s="1"/>
  <c r="I76" i="5"/>
  <c r="E74" i="7" s="1"/>
  <c r="Q76" i="1"/>
  <c r="Q76" i="5" s="1"/>
  <c r="C78" i="1"/>
  <c r="C78" i="3"/>
  <c r="E78" i="3" s="1"/>
  <c r="F75" i="5"/>
  <c r="H73" i="7" s="1"/>
  <c r="N75" i="1"/>
  <c r="N75" i="5" s="1"/>
  <c r="B76" i="5"/>
  <c r="D74" i="7" s="1"/>
  <c r="N74" i="7" s="1"/>
  <c r="J76" i="1"/>
  <c r="J76" i="5" s="1"/>
  <c r="C77" i="5"/>
  <c r="C75" i="7" s="1"/>
  <c r="K77" i="1"/>
  <c r="K77" i="5" s="1"/>
  <c r="H75" i="5"/>
  <c r="F73" i="7" s="1"/>
  <c r="P75" i="1"/>
  <c r="P75" i="5" s="1"/>
  <c r="I78" i="1" l="1"/>
  <c r="B78" i="1"/>
  <c r="B77" i="8"/>
  <c r="G78" i="1"/>
  <c r="F78" i="1"/>
  <c r="H78" i="1"/>
  <c r="AJ163" i="1"/>
  <c r="AM163" i="1"/>
  <c r="AL163" i="1"/>
  <c r="AH163" i="1"/>
  <c r="AI163" i="1"/>
  <c r="AK163" i="1"/>
  <c r="K75" i="7"/>
  <c r="M75" i="7"/>
  <c r="G77" i="5"/>
  <c r="G75" i="7" s="1"/>
  <c r="O77" i="1"/>
  <c r="O77" i="5" s="1"/>
  <c r="F76" i="5"/>
  <c r="H74" i="7" s="1"/>
  <c r="N76" i="1"/>
  <c r="N76" i="5" s="1"/>
  <c r="C79" i="1"/>
  <c r="C79" i="3"/>
  <c r="E79" i="3" s="1"/>
  <c r="B77" i="5"/>
  <c r="D75" i="7" s="1"/>
  <c r="N75" i="7" s="1"/>
  <c r="J77" i="1"/>
  <c r="J77" i="5" s="1"/>
  <c r="I77" i="5"/>
  <c r="E75" i="7" s="1"/>
  <c r="Q77" i="1"/>
  <c r="Q77" i="5" s="1"/>
  <c r="H76" i="5"/>
  <c r="F74" i="7" s="1"/>
  <c r="P76" i="1"/>
  <c r="P76" i="5" s="1"/>
  <c r="C78" i="5"/>
  <c r="C76" i="7" s="1"/>
  <c r="K78" i="1"/>
  <c r="K78" i="5" s="1"/>
  <c r="B79" i="1" l="1"/>
  <c r="B78" i="8"/>
  <c r="G79" i="1"/>
  <c r="I79" i="1"/>
  <c r="F79" i="1"/>
  <c r="H79" i="1"/>
  <c r="AI164" i="1"/>
  <c r="AL164" i="1"/>
  <c r="AH164" i="1"/>
  <c r="AK164" i="1"/>
  <c r="AJ164" i="1"/>
  <c r="AM164" i="1"/>
  <c r="K76" i="7"/>
  <c r="M76" i="7"/>
  <c r="I78" i="5"/>
  <c r="E76" i="7" s="1"/>
  <c r="Q78" i="1"/>
  <c r="Q78" i="5" s="1"/>
  <c r="G78" i="5"/>
  <c r="G76" i="7" s="1"/>
  <c r="O78" i="1"/>
  <c r="O78" i="5" s="1"/>
  <c r="F77" i="5"/>
  <c r="H75" i="7" s="1"/>
  <c r="N77" i="1"/>
  <c r="N77" i="5" s="1"/>
  <c r="H77" i="5"/>
  <c r="F75" i="7" s="1"/>
  <c r="P77" i="1"/>
  <c r="P77" i="5" s="1"/>
  <c r="C80" i="1"/>
  <c r="C80" i="3"/>
  <c r="E80" i="3" s="1"/>
  <c r="B78" i="5"/>
  <c r="D76" i="7" s="1"/>
  <c r="N76" i="7" s="1"/>
  <c r="J78" i="1"/>
  <c r="J78" i="5" s="1"/>
  <c r="C79" i="5"/>
  <c r="C77" i="7" s="1"/>
  <c r="K79" i="1"/>
  <c r="K79" i="5" s="1"/>
  <c r="B80" i="1" l="1"/>
  <c r="F80" i="1"/>
  <c r="B79" i="8"/>
  <c r="I80" i="1"/>
  <c r="G80" i="1"/>
  <c r="H80" i="1"/>
  <c r="AJ165" i="1"/>
  <c r="AL165" i="1"/>
  <c r="AK165" i="1"/>
  <c r="AM165" i="1"/>
  <c r="AI165" i="1"/>
  <c r="AH165" i="1"/>
  <c r="K77" i="7"/>
  <c r="M77" i="7"/>
  <c r="G79" i="5"/>
  <c r="G77" i="7" s="1"/>
  <c r="O79" i="1"/>
  <c r="O79" i="5" s="1"/>
  <c r="F78" i="5"/>
  <c r="H76" i="7" s="1"/>
  <c r="N78" i="1"/>
  <c r="N78" i="5" s="1"/>
  <c r="H78" i="5"/>
  <c r="F76" i="7" s="1"/>
  <c r="P78" i="1"/>
  <c r="P78" i="5" s="1"/>
  <c r="I79" i="5"/>
  <c r="E77" i="7" s="1"/>
  <c r="Q79" i="1"/>
  <c r="Q79" i="5" s="1"/>
  <c r="C81" i="1"/>
  <c r="C81" i="3"/>
  <c r="E81" i="3" s="1"/>
  <c r="B79" i="5"/>
  <c r="D77" i="7" s="1"/>
  <c r="N77" i="7" s="1"/>
  <c r="J79" i="1"/>
  <c r="J79" i="5" s="1"/>
  <c r="C80" i="5"/>
  <c r="C78" i="7" s="1"/>
  <c r="K80" i="1"/>
  <c r="K80" i="5" s="1"/>
  <c r="F81" i="1" l="1"/>
  <c r="B81" i="1"/>
  <c r="B80" i="8"/>
  <c r="I81" i="1"/>
  <c r="G81" i="1"/>
  <c r="H81" i="1"/>
  <c r="AI166" i="1"/>
  <c r="AH166" i="1"/>
  <c r="AK166" i="1"/>
  <c r="AM166" i="1"/>
  <c r="AL166" i="1"/>
  <c r="AJ166" i="1"/>
  <c r="K78" i="7"/>
  <c r="M78" i="7"/>
  <c r="G80" i="5"/>
  <c r="G78" i="7" s="1"/>
  <c r="O80" i="1"/>
  <c r="O80" i="5" s="1"/>
  <c r="F79" i="5"/>
  <c r="H77" i="7" s="1"/>
  <c r="N79" i="1"/>
  <c r="N79" i="5" s="1"/>
  <c r="H79" i="5"/>
  <c r="F77" i="7" s="1"/>
  <c r="P79" i="1"/>
  <c r="P79" i="5" s="1"/>
  <c r="I80" i="5"/>
  <c r="E78" i="7" s="1"/>
  <c r="Q80" i="1"/>
  <c r="Q80" i="5" s="1"/>
  <c r="C82" i="1"/>
  <c r="C82" i="3"/>
  <c r="E82" i="3" s="1"/>
  <c r="B80" i="5"/>
  <c r="D78" i="7" s="1"/>
  <c r="N78" i="7" s="1"/>
  <c r="J80" i="1"/>
  <c r="J80" i="5" s="1"/>
  <c r="C81" i="5"/>
  <c r="C79" i="7" s="1"/>
  <c r="K81" i="1"/>
  <c r="K81" i="5" s="1"/>
  <c r="F82" i="1" l="1"/>
  <c r="B82" i="1"/>
  <c r="B81" i="8"/>
  <c r="I82" i="1"/>
  <c r="G82" i="1"/>
  <c r="H82" i="1"/>
  <c r="AM167" i="1"/>
  <c r="AL167" i="1"/>
  <c r="AH167" i="1"/>
  <c r="AI167" i="1"/>
  <c r="AJ167" i="1"/>
  <c r="AK167" i="1"/>
  <c r="K79" i="7"/>
  <c r="M79" i="7"/>
  <c r="G81" i="5"/>
  <c r="G79" i="7" s="1"/>
  <c r="O81" i="1"/>
  <c r="O81" i="5" s="1"/>
  <c r="F80" i="5"/>
  <c r="H78" i="7" s="1"/>
  <c r="N80" i="1"/>
  <c r="N80" i="5" s="1"/>
  <c r="I81" i="5"/>
  <c r="E79" i="7" s="1"/>
  <c r="Q81" i="1"/>
  <c r="Q81" i="5" s="1"/>
  <c r="H80" i="5"/>
  <c r="F78" i="7" s="1"/>
  <c r="P80" i="1"/>
  <c r="P80" i="5" s="1"/>
  <c r="C83" i="1"/>
  <c r="C83" i="3"/>
  <c r="E83" i="3" s="1"/>
  <c r="B81" i="5"/>
  <c r="D79" i="7" s="1"/>
  <c r="N79" i="7" s="1"/>
  <c r="J81" i="1"/>
  <c r="J81" i="5" s="1"/>
  <c r="C82" i="5"/>
  <c r="C80" i="7" s="1"/>
  <c r="K82" i="1"/>
  <c r="K82" i="5" s="1"/>
  <c r="I83" i="1" l="1"/>
  <c r="B82" i="8"/>
  <c r="B83" i="1"/>
  <c r="G83" i="1"/>
  <c r="F83" i="1"/>
  <c r="H83" i="1"/>
  <c r="AI168" i="1"/>
  <c r="AK168" i="1"/>
  <c r="AL168" i="1"/>
  <c r="AJ168" i="1"/>
  <c r="AH168" i="1"/>
  <c r="AM168" i="1"/>
  <c r="K80" i="7"/>
  <c r="M80" i="7"/>
  <c r="G82" i="5"/>
  <c r="G80" i="7" s="1"/>
  <c r="O82" i="1"/>
  <c r="O82" i="5" s="1"/>
  <c r="F81" i="5"/>
  <c r="H79" i="7" s="1"/>
  <c r="N81" i="1"/>
  <c r="N81" i="5" s="1"/>
  <c r="H81" i="5"/>
  <c r="F79" i="7" s="1"/>
  <c r="P81" i="1"/>
  <c r="P81" i="5" s="1"/>
  <c r="I82" i="5"/>
  <c r="E80" i="7" s="1"/>
  <c r="Q82" i="1"/>
  <c r="Q82" i="5" s="1"/>
  <c r="C84" i="1"/>
  <c r="C84" i="3"/>
  <c r="E84" i="3" s="1"/>
  <c r="B82" i="5"/>
  <c r="D80" i="7" s="1"/>
  <c r="N80" i="7" s="1"/>
  <c r="J82" i="1"/>
  <c r="J82" i="5" s="1"/>
  <c r="C83" i="5"/>
  <c r="C81" i="7" s="1"/>
  <c r="K83" i="1"/>
  <c r="K83" i="5" s="1"/>
  <c r="B84" i="1" l="1"/>
  <c r="B83" i="8"/>
  <c r="I84" i="1"/>
  <c r="G84" i="1"/>
  <c r="F84" i="1"/>
  <c r="H84" i="1"/>
  <c r="AM169" i="1"/>
  <c r="AJ169" i="1"/>
  <c r="AH169" i="1"/>
  <c r="AK169" i="1"/>
  <c r="AI169" i="1"/>
  <c r="AL169" i="1"/>
  <c r="K81" i="7"/>
  <c r="M81" i="7"/>
  <c r="H82" i="5"/>
  <c r="F80" i="7" s="1"/>
  <c r="P82" i="1"/>
  <c r="P82" i="5" s="1"/>
  <c r="C85" i="1"/>
  <c r="C85" i="3"/>
  <c r="E85" i="3" s="1"/>
  <c r="G83" i="5"/>
  <c r="G81" i="7" s="1"/>
  <c r="O83" i="1"/>
  <c r="O83" i="5" s="1"/>
  <c r="F82" i="5"/>
  <c r="H80" i="7" s="1"/>
  <c r="N82" i="1"/>
  <c r="N82" i="5" s="1"/>
  <c r="I83" i="5"/>
  <c r="E81" i="7" s="1"/>
  <c r="Q83" i="1"/>
  <c r="Q83" i="5" s="1"/>
  <c r="B83" i="5"/>
  <c r="D81" i="7" s="1"/>
  <c r="N81" i="7" s="1"/>
  <c r="J83" i="1"/>
  <c r="J83" i="5" s="1"/>
  <c r="C84" i="5"/>
  <c r="C82" i="7" s="1"/>
  <c r="K84" i="1"/>
  <c r="K84" i="5" s="1"/>
  <c r="B85" i="1" l="1"/>
  <c r="B84" i="8"/>
  <c r="F85" i="1"/>
  <c r="G85" i="1"/>
  <c r="I85" i="1"/>
  <c r="H85" i="1"/>
  <c r="AH170" i="1"/>
  <c r="AJ170" i="1"/>
  <c r="AK170" i="1"/>
  <c r="AL170" i="1"/>
  <c r="AM170" i="1"/>
  <c r="AI170" i="1"/>
  <c r="K82" i="7"/>
  <c r="M82" i="7"/>
  <c r="B84" i="5"/>
  <c r="D82" i="7" s="1"/>
  <c r="N82" i="7" s="1"/>
  <c r="J84" i="1"/>
  <c r="J84" i="5" s="1"/>
  <c r="G84" i="5"/>
  <c r="G82" i="7" s="1"/>
  <c r="O84" i="1"/>
  <c r="O84" i="5" s="1"/>
  <c r="F83" i="5"/>
  <c r="H81" i="7" s="1"/>
  <c r="N83" i="1"/>
  <c r="N83" i="5" s="1"/>
  <c r="C86" i="1"/>
  <c r="C86" i="3"/>
  <c r="E86" i="3" s="1"/>
  <c r="C85" i="5"/>
  <c r="C83" i="7" s="1"/>
  <c r="K85" i="1"/>
  <c r="K85" i="5" s="1"/>
  <c r="I84" i="5"/>
  <c r="E82" i="7" s="1"/>
  <c r="Q84" i="1"/>
  <c r="Q84" i="5" s="1"/>
  <c r="H83" i="5"/>
  <c r="F81" i="7" s="1"/>
  <c r="P83" i="1"/>
  <c r="P83" i="5" s="1"/>
  <c r="B86" i="1" l="1"/>
  <c r="B85" i="8"/>
  <c r="G86" i="1"/>
  <c r="F86" i="1"/>
  <c r="H86" i="1"/>
  <c r="I86" i="1"/>
  <c r="AK171" i="1"/>
  <c r="AJ171" i="1"/>
  <c r="AL171" i="1"/>
  <c r="AH171" i="1"/>
  <c r="AM171" i="1"/>
  <c r="AI171" i="1"/>
  <c r="K83" i="7"/>
  <c r="M83" i="7"/>
  <c r="G85" i="5"/>
  <c r="G83" i="7" s="1"/>
  <c r="O85" i="1"/>
  <c r="O85" i="5" s="1"/>
  <c r="F84" i="5"/>
  <c r="H82" i="7" s="1"/>
  <c r="N84" i="1"/>
  <c r="N84" i="5" s="1"/>
  <c r="I85" i="5"/>
  <c r="E83" i="7" s="1"/>
  <c r="Q85" i="1"/>
  <c r="Q85" i="5" s="1"/>
  <c r="C87" i="1"/>
  <c r="C87" i="3"/>
  <c r="E87" i="3" s="1"/>
  <c r="B85" i="5"/>
  <c r="D83" i="7" s="1"/>
  <c r="N83" i="7" s="1"/>
  <c r="J85" i="1"/>
  <c r="J85" i="5" s="1"/>
  <c r="C86" i="5"/>
  <c r="C84" i="7" s="1"/>
  <c r="K86" i="1"/>
  <c r="K86" i="5" s="1"/>
  <c r="H84" i="5"/>
  <c r="F82" i="7" s="1"/>
  <c r="P84" i="1"/>
  <c r="P84" i="5" s="1"/>
  <c r="B87" i="1" l="1"/>
  <c r="B86" i="8"/>
  <c r="I87" i="1"/>
  <c r="G87" i="1"/>
  <c r="F87" i="1"/>
  <c r="H87" i="1"/>
  <c r="AK172" i="1"/>
  <c r="AL172" i="1"/>
  <c r="AJ172" i="1"/>
  <c r="AM172" i="1"/>
  <c r="AH172" i="1"/>
  <c r="AI172" i="1"/>
  <c r="K84" i="7"/>
  <c r="M84" i="7"/>
  <c r="C87" i="5"/>
  <c r="C85" i="7" s="1"/>
  <c r="K87" i="1"/>
  <c r="K87" i="5" s="1"/>
  <c r="C88" i="1"/>
  <c r="C88" i="3"/>
  <c r="E88" i="3" s="1"/>
  <c r="B86" i="5"/>
  <c r="D84" i="7" s="1"/>
  <c r="N84" i="7" s="1"/>
  <c r="J86" i="1"/>
  <c r="J86" i="5" s="1"/>
  <c r="F85" i="5"/>
  <c r="H83" i="7" s="1"/>
  <c r="N85" i="1"/>
  <c r="N85" i="5" s="1"/>
  <c r="G86" i="5"/>
  <c r="G84" i="7" s="1"/>
  <c r="O86" i="1"/>
  <c r="O86" i="5" s="1"/>
  <c r="I86" i="5"/>
  <c r="E84" i="7" s="1"/>
  <c r="Q86" i="1"/>
  <c r="Q86" i="5" s="1"/>
  <c r="H85" i="5"/>
  <c r="F83" i="7" s="1"/>
  <c r="P85" i="1"/>
  <c r="P85" i="5" s="1"/>
  <c r="B88" i="1" l="1"/>
  <c r="F88" i="1"/>
  <c r="B87" i="8"/>
  <c r="G88" i="1"/>
  <c r="I88" i="1"/>
  <c r="H88" i="1"/>
  <c r="AM173" i="1"/>
  <c r="AK173" i="1"/>
  <c r="AJ173" i="1"/>
  <c r="AI173" i="1"/>
  <c r="AL173" i="1"/>
  <c r="AH173" i="1"/>
  <c r="K85" i="7"/>
  <c r="M85" i="7"/>
  <c r="H86" i="5"/>
  <c r="F84" i="7" s="1"/>
  <c r="P86" i="1"/>
  <c r="P86" i="5" s="1"/>
  <c r="C89" i="1"/>
  <c r="C89" i="3"/>
  <c r="E89" i="3" s="1"/>
  <c r="B87" i="5"/>
  <c r="D85" i="7" s="1"/>
  <c r="N85" i="7" s="1"/>
  <c r="J87" i="1"/>
  <c r="J87" i="5" s="1"/>
  <c r="C88" i="5"/>
  <c r="C86" i="7" s="1"/>
  <c r="K88" i="1"/>
  <c r="K88" i="5" s="1"/>
  <c r="G87" i="5"/>
  <c r="G85" i="7" s="1"/>
  <c r="O87" i="1"/>
  <c r="O87" i="5" s="1"/>
  <c r="F86" i="5"/>
  <c r="H84" i="7" s="1"/>
  <c r="N86" i="1"/>
  <c r="N86" i="5" s="1"/>
  <c r="I87" i="5"/>
  <c r="E85" i="7" s="1"/>
  <c r="Q87" i="1"/>
  <c r="Q87" i="5" s="1"/>
  <c r="F89" i="1" l="1"/>
  <c r="B88" i="8"/>
  <c r="B89" i="1"/>
  <c r="I89" i="1"/>
  <c r="G89" i="1"/>
  <c r="H89" i="1"/>
  <c r="AI174" i="1"/>
  <c r="AL174" i="1"/>
  <c r="AJ174" i="1"/>
  <c r="AK174" i="1"/>
  <c r="AM174" i="1"/>
  <c r="AH174" i="1"/>
  <c r="K86" i="7"/>
  <c r="M86" i="7"/>
  <c r="B88" i="5"/>
  <c r="D86" i="7" s="1"/>
  <c r="N86" i="7" s="1"/>
  <c r="J88" i="1"/>
  <c r="J88" i="5" s="1"/>
  <c r="C90" i="1"/>
  <c r="C90" i="3"/>
  <c r="E90" i="3" s="1"/>
  <c r="C89" i="5"/>
  <c r="C87" i="7" s="1"/>
  <c r="K89" i="1"/>
  <c r="K89" i="5" s="1"/>
  <c r="G88" i="5"/>
  <c r="G86" i="7" s="1"/>
  <c r="O88" i="1"/>
  <c r="O88" i="5" s="1"/>
  <c r="F87" i="5"/>
  <c r="H85" i="7" s="1"/>
  <c r="N87" i="1"/>
  <c r="N87" i="5" s="1"/>
  <c r="I88" i="5"/>
  <c r="E86" i="7" s="1"/>
  <c r="Q88" i="1"/>
  <c r="Q88" i="5" s="1"/>
  <c r="H87" i="5"/>
  <c r="F85" i="7" s="1"/>
  <c r="P87" i="1"/>
  <c r="P87" i="5" s="1"/>
  <c r="F90" i="1" l="1"/>
  <c r="B90" i="1"/>
  <c r="B89" i="8"/>
  <c r="G90" i="1"/>
  <c r="I90" i="1"/>
  <c r="H90" i="1"/>
  <c r="AJ175" i="1"/>
  <c r="AH175" i="1"/>
  <c r="AK175" i="1"/>
  <c r="AL175" i="1"/>
  <c r="AI175" i="1"/>
  <c r="AM175" i="1"/>
  <c r="K87" i="7"/>
  <c r="M87" i="7"/>
  <c r="G89" i="5"/>
  <c r="G87" i="7" s="1"/>
  <c r="O89" i="1"/>
  <c r="O89" i="5" s="1"/>
  <c r="I89" i="5"/>
  <c r="E87" i="7" s="1"/>
  <c r="Q89" i="1"/>
  <c r="Q89" i="5" s="1"/>
  <c r="C91" i="1"/>
  <c r="C91" i="3"/>
  <c r="E91" i="3" s="1"/>
  <c r="F88" i="5"/>
  <c r="H86" i="7" s="1"/>
  <c r="N88" i="1"/>
  <c r="N88" i="5" s="1"/>
  <c r="B89" i="5"/>
  <c r="D87" i="7" s="1"/>
  <c r="N87" i="7" s="1"/>
  <c r="J89" i="1"/>
  <c r="J89" i="5" s="1"/>
  <c r="C90" i="5"/>
  <c r="C88" i="7" s="1"/>
  <c r="K90" i="1"/>
  <c r="K90" i="5" s="1"/>
  <c r="H88" i="5"/>
  <c r="F86" i="7" s="1"/>
  <c r="P88" i="1"/>
  <c r="P88" i="5" s="1"/>
  <c r="F91" i="1" l="1"/>
  <c r="B90" i="8"/>
  <c r="B91" i="1"/>
  <c r="I91" i="1"/>
  <c r="G91" i="1"/>
  <c r="H91" i="1"/>
  <c r="AK176" i="1"/>
  <c r="AL176" i="1"/>
  <c r="AH176" i="1"/>
  <c r="AM176" i="1"/>
  <c r="AI176" i="1"/>
  <c r="AJ176" i="1"/>
  <c r="K88" i="7"/>
  <c r="M88" i="7"/>
  <c r="B90" i="5"/>
  <c r="D88" i="7" s="1"/>
  <c r="N88" i="7" s="1"/>
  <c r="J90" i="1"/>
  <c r="J90" i="5" s="1"/>
  <c r="F89" i="5"/>
  <c r="H87" i="7" s="1"/>
  <c r="N89" i="1"/>
  <c r="N89" i="5" s="1"/>
  <c r="C92" i="1"/>
  <c r="C92" i="3"/>
  <c r="E92" i="3" s="1"/>
  <c r="G90" i="5"/>
  <c r="G88" i="7" s="1"/>
  <c r="O90" i="1"/>
  <c r="O90" i="5" s="1"/>
  <c r="I90" i="5"/>
  <c r="E88" i="7" s="1"/>
  <c r="Q90" i="1"/>
  <c r="Q90" i="5" s="1"/>
  <c r="H89" i="5"/>
  <c r="F87" i="7" s="1"/>
  <c r="P89" i="1"/>
  <c r="P89" i="5" s="1"/>
  <c r="C91" i="5"/>
  <c r="C89" i="7" s="1"/>
  <c r="K91" i="1"/>
  <c r="K91" i="5" s="1"/>
  <c r="B92" i="1" l="1"/>
  <c r="B91" i="8"/>
  <c r="I92" i="1"/>
  <c r="F92" i="1"/>
  <c r="G92" i="1"/>
  <c r="H92" i="1"/>
  <c r="AL177" i="1"/>
  <c r="AM177" i="1"/>
  <c r="AI177" i="1"/>
  <c r="AH177" i="1"/>
  <c r="AK177" i="1"/>
  <c r="AJ177" i="1"/>
  <c r="K89" i="7"/>
  <c r="M89" i="7"/>
  <c r="G91" i="5"/>
  <c r="G89" i="7" s="1"/>
  <c r="O91" i="1"/>
  <c r="O91" i="5" s="1"/>
  <c r="C93" i="1"/>
  <c r="C93" i="3"/>
  <c r="E93" i="3" s="1"/>
  <c r="F90" i="5"/>
  <c r="H88" i="7" s="1"/>
  <c r="N90" i="1"/>
  <c r="N90" i="5" s="1"/>
  <c r="I91" i="5"/>
  <c r="E89" i="7" s="1"/>
  <c r="Q91" i="1"/>
  <c r="Q91" i="5" s="1"/>
  <c r="C92" i="5"/>
  <c r="C90" i="7" s="1"/>
  <c r="K92" i="1"/>
  <c r="K92" i="5" s="1"/>
  <c r="B91" i="5"/>
  <c r="D89" i="7" s="1"/>
  <c r="N89" i="7" s="1"/>
  <c r="J91" i="1"/>
  <c r="J91" i="5" s="1"/>
  <c r="H90" i="5"/>
  <c r="F88" i="7" s="1"/>
  <c r="P90" i="1"/>
  <c r="P90" i="5" s="1"/>
  <c r="B93" i="1" l="1"/>
  <c r="B92" i="8"/>
  <c r="I93" i="1"/>
  <c r="F93" i="1"/>
  <c r="G93" i="1"/>
  <c r="H93" i="1"/>
  <c r="AJ178" i="1"/>
  <c r="AM178" i="1"/>
  <c r="AH178" i="1"/>
  <c r="AI178" i="1"/>
  <c r="AL178" i="1"/>
  <c r="AK178" i="1"/>
  <c r="K90" i="7"/>
  <c r="M90" i="7"/>
  <c r="C94" i="1"/>
  <c r="C94" i="3"/>
  <c r="E94" i="3" s="1"/>
  <c r="C93" i="5"/>
  <c r="C91" i="7" s="1"/>
  <c r="K93" i="1"/>
  <c r="K93" i="5" s="1"/>
  <c r="B92" i="5"/>
  <c r="D90" i="7" s="1"/>
  <c r="N90" i="7" s="1"/>
  <c r="J92" i="1"/>
  <c r="J92" i="5" s="1"/>
  <c r="H91" i="5"/>
  <c r="F89" i="7" s="1"/>
  <c r="P91" i="1"/>
  <c r="P91" i="5" s="1"/>
  <c r="G92" i="5"/>
  <c r="G90" i="7" s="1"/>
  <c r="O92" i="1"/>
  <c r="O92" i="5" s="1"/>
  <c r="F91" i="5"/>
  <c r="H89" i="7" s="1"/>
  <c r="N91" i="1"/>
  <c r="N91" i="5" s="1"/>
  <c r="I92" i="5"/>
  <c r="E90" i="7" s="1"/>
  <c r="Q92" i="1"/>
  <c r="Q92" i="5" s="1"/>
  <c r="I94" i="1" l="1"/>
  <c r="B94" i="1"/>
  <c r="B93" i="8"/>
  <c r="F94" i="1"/>
  <c r="G94" i="1"/>
  <c r="H94" i="1"/>
  <c r="AL179" i="1"/>
  <c r="AM179" i="1"/>
  <c r="AH179" i="1"/>
  <c r="AK179" i="1"/>
  <c r="AI179" i="1"/>
  <c r="AJ179" i="1"/>
  <c r="K91" i="7"/>
  <c r="M91" i="7"/>
  <c r="H92" i="5"/>
  <c r="F90" i="7" s="1"/>
  <c r="P92" i="1"/>
  <c r="P92" i="5" s="1"/>
  <c r="G93" i="5"/>
  <c r="G91" i="7" s="1"/>
  <c r="O93" i="1"/>
  <c r="O93" i="5" s="1"/>
  <c r="I93" i="5"/>
  <c r="E91" i="7" s="1"/>
  <c r="Q93" i="1"/>
  <c r="Q93" i="5" s="1"/>
  <c r="C95" i="1"/>
  <c r="C95" i="3"/>
  <c r="E95" i="3" s="1"/>
  <c r="F92" i="5"/>
  <c r="H90" i="7" s="1"/>
  <c r="N92" i="1"/>
  <c r="N92" i="5" s="1"/>
  <c r="B93" i="5"/>
  <c r="D91" i="7" s="1"/>
  <c r="N91" i="7" s="1"/>
  <c r="J93" i="1"/>
  <c r="J93" i="5" s="1"/>
  <c r="C94" i="5"/>
  <c r="C92" i="7" s="1"/>
  <c r="K94" i="1"/>
  <c r="K94" i="5" s="1"/>
  <c r="B95" i="1" l="1"/>
  <c r="B94" i="8"/>
  <c r="G95" i="1"/>
  <c r="I95" i="1"/>
  <c r="F95" i="1"/>
  <c r="H95" i="1"/>
  <c r="AJ180" i="1"/>
  <c r="AK180" i="1"/>
  <c r="AH180" i="1"/>
  <c r="AI180" i="1"/>
  <c r="AM180" i="1"/>
  <c r="AL180" i="1"/>
  <c r="K92" i="7"/>
  <c r="M92" i="7"/>
  <c r="B94" i="5"/>
  <c r="D92" i="7" s="1"/>
  <c r="N92" i="7" s="1"/>
  <c r="J94" i="1"/>
  <c r="J94" i="5" s="1"/>
  <c r="G94" i="5"/>
  <c r="G92" i="7" s="1"/>
  <c r="O94" i="1"/>
  <c r="O94" i="5" s="1"/>
  <c r="F93" i="5"/>
  <c r="H91" i="7" s="1"/>
  <c r="N93" i="1"/>
  <c r="N93" i="5" s="1"/>
  <c r="C96" i="1"/>
  <c r="C96" i="3"/>
  <c r="E96" i="3" s="1"/>
  <c r="I94" i="5"/>
  <c r="E92" i="7" s="1"/>
  <c r="Q94" i="1"/>
  <c r="Q94" i="5" s="1"/>
  <c r="H93" i="5"/>
  <c r="F91" i="7" s="1"/>
  <c r="P93" i="1"/>
  <c r="P93" i="5" s="1"/>
  <c r="C95" i="5"/>
  <c r="C93" i="7" s="1"/>
  <c r="K95" i="1"/>
  <c r="K95" i="5" s="1"/>
  <c r="B96" i="1" l="1"/>
  <c r="B95" i="8"/>
  <c r="I96" i="1"/>
  <c r="G96" i="1"/>
  <c r="F96" i="1"/>
  <c r="H96" i="1"/>
  <c r="AL181" i="1"/>
  <c r="AI181" i="1"/>
  <c r="AK181" i="1"/>
  <c r="AM181" i="1"/>
  <c r="AH181" i="1"/>
  <c r="AJ181" i="1"/>
  <c r="K93" i="7"/>
  <c r="M93" i="7"/>
  <c r="I95" i="5"/>
  <c r="E93" i="7" s="1"/>
  <c r="Q95" i="1"/>
  <c r="Q95" i="5" s="1"/>
  <c r="C97" i="1"/>
  <c r="C97" i="3"/>
  <c r="E97" i="3" s="1"/>
  <c r="F94" i="5"/>
  <c r="H92" i="7" s="1"/>
  <c r="N94" i="1"/>
  <c r="N94" i="5" s="1"/>
  <c r="G95" i="5"/>
  <c r="G93" i="7" s="1"/>
  <c r="O95" i="1"/>
  <c r="O95" i="5" s="1"/>
  <c r="B95" i="5"/>
  <c r="D93" i="7" s="1"/>
  <c r="N93" i="7" s="1"/>
  <c r="J95" i="1"/>
  <c r="J95" i="5" s="1"/>
  <c r="C96" i="5"/>
  <c r="C94" i="7" s="1"/>
  <c r="K96" i="1"/>
  <c r="K96" i="5" s="1"/>
  <c r="H94" i="5"/>
  <c r="F92" i="7" s="1"/>
  <c r="P94" i="1"/>
  <c r="P94" i="5" s="1"/>
  <c r="F97" i="1" l="1"/>
  <c r="B97" i="1"/>
  <c r="B96" i="8"/>
  <c r="G97" i="1"/>
  <c r="I97" i="1"/>
  <c r="H97" i="1"/>
  <c r="AJ182" i="1"/>
  <c r="AM182" i="1"/>
  <c r="AK182" i="1"/>
  <c r="AL182" i="1"/>
  <c r="AH182" i="1"/>
  <c r="AI182" i="1"/>
  <c r="K94" i="7"/>
  <c r="M94" i="7"/>
  <c r="C98" i="1"/>
  <c r="C98" i="3"/>
  <c r="E98" i="3" s="1"/>
  <c r="B96" i="5"/>
  <c r="D94" i="7" s="1"/>
  <c r="N94" i="7" s="1"/>
  <c r="J96" i="1"/>
  <c r="J96" i="5" s="1"/>
  <c r="C97" i="5"/>
  <c r="C95" i="7" s="1"/>
  <c r="K97" i="1"/>
  <c r="K97" i="5" s="1"/>
  <c r="G96" i="5"/>
  <c r="G94" i="7" s="1"/>
  <c r="O96" i="1"/>
  <c r="O96" i="5" s="1"/>
  <c r="F95" i="5"/>
  <c r="H93" i="7" s="1"/>
  <c r="N95" i="1"/>
  <c r="N95" i="5" s="1"/>
  <c r="I96" i="5"/>
  <c r="E94" i="7" s="1"/>
  <c r="Q96" i="1"/>
  <c r="Q96" i="5" s="1"/>
  <c r="H95" i="5"/>
  <c r="F93" i="7" s="1"/>
  <c r="P95" i="1"/>
  <c r="P95" i="5" s="1"/>
  <c r="I98" i="1" l="1"/>
  <c r="F98" i="1"/>
  <c r="B97" i="8"/>
  <c r="B98" i="1"/>
  <c r="G98" i="1"/>
  <c r="H98" i="1"/>
  <c r="AI183" i="1"/>
  <c r="AL183" i="1"/>
  <c r="AM183" i="1"/>
  <c r="AH183" i="1"/>
  <c r="AK183" i="1"/>
  <c r="AJ183" i="1"/>
  <c r="K95" i="7"/>
  <c r="M95" i="7"/>
  <c r="G97" i="5"/>
  <c r="G95" i="7" s="1"/>
  <c r="O97" i="1"/>
  <c r="O97" i="5" s="1"/>
  <c r="F96" i="5"/>
  <c r="H94" i="7" s="1"/>
  <c r="N96" i="1"/>
  <c r="N96" i="5" s="1"/>
  <c r="I97" i="5"/>
  <c r="E95" i="7" s="1"/>
  <c r="Q97" i="1"/>
  <c r="Q97" i="5" s="1"/>
  <c r="H96" i="5"/>
  <c r="F94" i="7" s="1"/>
  <c r="P96" i="1"/>
  <c r="P96" i="5" s="1"/>
  <c r="C99" i="1"/>
  <c r="C99" i="3"/>
  <c r="E99" i="3" s="1"/>
  <c r="B97" i="5"/>
  <c r="D95" i="7" s="1"/>
  <c r="N95" i="7" s="1"/>
  <c r="J97" i="1"/>
  <c r="J97" i="5" s="1"/>
  <c r="C98" i="5"/>
  <c r="C96" i="7" s="1"/>
  <c r="K98" i="1"/>
  <c r="K98" i="5" s="1"/>
  <c r="I99" i="1" l="1"/>
  <c r="B99" i="1"/>
  <c r="F99" i="1"/>
  <c r="B98" i="8"/>
  <c r="G99" i="1"/>
  <c r="H99" i="1"/>
  <c r="AJ184" i="1"/>
  <c r="AH184" i="1"/>
  <c r="AM184" i="1"/>
  <c r="AI184" i="1"/>
  <c r="AK184" i="1"/>
  <c r="AL184" i="1"/>
  <c r="K96" i="7"/>
  <c r="M96" i="7"/>
  <c r="C100" i="1"/>
  <c r="C100" i="3"/>
  <c r="E100" i="3" s="1"/>
  <c r="C99" i="5"/>
  <c r="C97" i="7" s="1"/>
  <c r="K99" i="1"/>
  <c r="K99" i="5" s="1"/>
  <c r="G98" i="5"/>
  <c r="G96" i="7" s="1"/>
  <c r="O98" i="1"/>
  <c r="O98" i="5" s="1"/>
  <c r="F97" i="5"/>
  <c r="H95" i="7" s="1"/>
  <c r="N97" i="1"/>
  <c r="N97" i="5" s="1"/>
  <c r="I98" i="5"/>
  <c r="E96" i="7" s="1"/>
  <c r="Q98" i="1"/>
  <c r="Q98" i="5" s="1"/>
  <c r="H97" i="5"/>
  <c r="F95" i="7" s="1"/>
  <c r="P97" i="1"/>
  <c r="P97" i="5" s="1"/>
  <c r="B98" i="5"/>
  <c r="D96" i="7" s="1"/>
  <c r="N96" i="7" s="1"/>
  <c r="J98" i="1"/>
  <c r="J98" i="5" s="1"/>
  <c r="B100" i="1" l="1"/>
  <c r="F100" i="1"/>
  <c r="B99" i="8"/>
  <c r="I100" i="1"/>
  <c r="G100" i="1"/>
  <c r="H100" i="1"/>
  <c r="AL185" i="1"/>
  <c r="AI185" i="1"/>
  <c r="AK185" i="1"/>
  <c r="AJ185" i="1"/>
  <c r="AH185" i="1"/>
  <c r="AM185" i="1"/>
  <c r="K97" i="7"/>
  <c r="M97" i="7"/>
  <c r="H98" i="5"/>
  <c r="F96" i="7" s="1"/>
  <c r="P98" i="1"/>
  <c r="P98" i="5" s="1"/>
  <c r="G99" i="5"/>
  <c r="G97" i="7" s="1"/>
  <c r="O99" i="1"/>
  <c r="O99" i="5" s="1"/>
  <c r="I99" i="5"/>
  <c r="E97" i="7" s="1"/>
  <c r="Q99" i="1"/>
  <c r="Q99" i="5" s="1"/>
  <c r="C101" i="1"/>
  <c r="C101" i="3"/>
  <c r="E101" i="3" s="1"/>
  <c r="F98" i="5"/>
  <c r="H96" i="7" s="1"/>
  <c r="N98" i="1"/>
  <c r="N98" i="5" s="1"/>
  <c r="B99" i="5"/>
  <c r="D97" i="7" s="1"/>
  <c r="N97" i="7" s="1"/>
  <c r="J99" i="1"/>
  <c r="J99" i="5" s="1"/>
  <c r="C100" i="5"/>
  <c r="C98" i="7" s="1"/>
  <c r="K100" i="1"/>
  <c r="K100" i="5" s="1"/>
  <c r="B101" i="1" l="1"/>
  <c r="B100" i="8"/>
  <c r="G101" i="1"/>
  <c r="F101" i="1"/>
  <c r="H101" i="1"/>
  <c r="I101" i="1"/>
  <c r="AH186" i="1"/>
  <c r="AK186" i="1"/>
  <c r="AI186" i="1"/>
  <c r="AL186" i="1"/>
  <c r="AJ186" i="1"/>
  <c r="AM186" i="1"/>
  <c r="K98" i="7"/>
  <c r="M98" i="7"/>
  <c r="G100" i="5"/>
  <c r="G98" i="7" s="1"/>
  <c r="O100" i="1"/>
  <c r="O100" i="5" s="1"/>
  <c r="C102" i="1"/>
  <c r="C102" i="3"/>
  <c r="E102" i="3" s="1"/>
  <c r="C101" i="5"/>
  <c r="C99" i="7" s="1"/>
  <c r="K101" i="1"/>
  <c r="K101" i="5" s="1"/>
  <c r="F99" i="5"/>
  <c r="H97" i="7" s="1"/>
  <c r="N99" i="1"/>
  <c r="N99" i="5" s="1"/>
  <c r="I100" i="5"/>
  <c r="E98" i="7" s="1"/>
  <c r="Q100" i="1"/>
  <c r="Q100" i="5" s="1"/>
  <c r="H99" i="5"/>
  <c r="F97" i="7" s="1"/>
  <c r="P99" i="1"/>
  <c r="P99" i="5" s="1"/>
  <c r="B100" i="5"/>
  <c r="D98" i="7" s="1"/>
  <c r="N98" i="7" s="1"/>
  <c r="J100" i="1"/>
  <c r="J100" i="5" s="1"/>
  <c r="B101" i="8" l="1"/>
  <c r="B102" i="1"/>
  <c r="G102" i="1"/>
  <c r="F102" i="1"/>
  <c r="H102" i="1"/>
  <c r="I102" i="1"/>
  <c r="AI187" i="1"/>
  <c r="AK187" i="1"/>
  <c r="AJ187" i="1"/>
  <c r="AL187" i="1"/>
  <c r="AH187" i="1"/>
  <c r="AM187" i="1"/>
  <c r="K99" i="7"/>
  <c r="M99" i="7"/>
  <c r="H100" i="5"/>
  <c r="F98" i="7" s="1"/>
  <c r="P100" i="1"/>
  <c r="P100" i="5" s="1"/>
  <c r="C103" i="1"/>
  <c r="C103" i="3"/>
  <c r="E103" i="3" s="1"/>
  <c r="B101" i="5"/>
  <c r="D99" i="7" s="1"/>
  <c r="N99" i="7" s="1"/>
  <c r="J101" i="1"/>
  <c r="J101" i="5" s="1"/>
  <c r="C102" i="5"/>
  <c r="C100" i="7" s="1"/>
  <c r="K102" i="1"/>
  <c r="K102" i="5" s="1"/>
  <c r="G101" i="5"/>
  <c r="G99" i="7" s="1"/>
  <c r="O101" i="1"/>
  <c r="O101" i="5" s="1"/>
  <c r="F100" i="5"/>
  <c r="H98" i="7" s="1"/>
  <c r="N100" i="1"/>
  <c r="N100" i="5" s="1"/>
  <c r="I101" i="5"/>
  <c r="E99" i="7" s="1"/>
  <c r="Q101" i="1"/>
  <c r="Q101" i="5" s="1"/>
  <c r="B103" i="1" l="1"/>
  <c r="B102" i="8"/>
  <c r="I103" i="1"/>
  <c r="G103" i="1"/>
  <c r="F103" i="1"/>
  <c r="H103" i="1"/>
  <c r="AH188" i="1"/>
  <c r="AJ188" i="1"/>
  <c r="AI188" i="1"/>
  <c r="AL188" i="1"/>
  <c r="AK188" i="1"/>
  <c r="AM188" i="1"/>
  <c r="K100" i="7"/>
  <c r="M100" i="7"/>
  <c r="C104" i="1"/>
  <c r="C104" i="3"/>
  <c r="E104" i="3" s="1"/>
  <c r="B102" i="5"/>
  <c r="D100" i="7" s="1"/>
  <c r="N100" i="7" s="1"/>
  <c r="J102" i="1"/>
  <c r="J102" i="5" s="1"/>
  <c r="C103" i="5"/>
  <c r="C101" i="7" s="1"/>
  <c r="K103" i="1"/>
  <c r="K103" i="5" s="1"/>
  <c r="G102" i="5"/>
  <c r="G100" i="7" s="1"/>
  <c r="O102" i="1"/>
  <c r="O102" i="5" s="1"/>
  <c r="F101" i="5"/>
  <c r="H99" i="7" s="1"/>
  <c r="N101" i="1"/>
  <c r="N101" i="5" s="1"/>
  <c r="I102" i="5"/>
  <c r="E100" i="7" s="1"/>
  <c r="Q102" i="1"/>
  <c r="Q102" i="5" s="1"/>
  <c r="H101" i="5"/>
  <c r="F99" i="7" s="1"/>
  <c r="P101" i="1"/>
  <c r="P101" i="5" s="1"/>
  <c r="B104" i="1" l="1"/>
  <c r="B103" i="8"/>
  <c r="F104" i="1"/>
  <c r="G104" i="1"/>
  <c r="I104" i="1"/>
  <c r="H104" i="1"/>
  <c r="AH189" i="1"/>
  <c r="AL189" i="1"/>
  <c r="AI189" i="1"/>
  <c r="AK189" i="1"/>
  <c r="AJ189" i="1"/>
  <c r="AM189" i="1"/>
  <c r="K101" i="7"/>
  <c r="M101" i="7"/>
  <c r="G103" i="5"/>
  <c r="G101" i="7" s="1"/>
  <c r="O103" i="1"/>
  <c r="O103" i="5" s="1"/>
  <c r="F102" i="5"/>
  <c r="H100" i="7" s="1"/>
  <c r="N102" i="1"/>
  <c r="N102" i="5" s="1"/>
  <c r="I103" i="5"/>
  <c r="E101" i="7" s="1"/>
  <c r="Q103" i="1"/>
  <c r="Q103" i="5" s="1"/>
  <c r="H102" i="5"/>
  <c r="F100" i="7" s="1"/>
  <c r="P102" i="1"/>
  <c r="P102" i="5" s="1"/>
  <c r="C105" i="1"/>
  <c r="C105" i="3"/>
  <c r="E105" i="3" s="1"/>
  <c r="B103" i="5"/>
  <c r="D101" i="7" s="1"/>
  <c r="N101" i="7" s="1"/>
  <c r="J103" i="1"/>
  <c r="J103" i="5" s="1"/>
  <c r="C104" i="5"/>
  <c r="C102" i="7" s="1"/>
  <c r="K104" i="1"/>
  <c r="K104" i="5" s="1"/>
  <c r="B105" i="1" l="1"/>
  <c r="B104" i="8"/>
  <c r="I105" i="1"/>
  <c r="F105" i="1"/>
  <c r="G105" i="1"/>
  <c r="H105" i="1"/>
  <c r="AJ190" i="1"/>
  <c r="AI190" i="1"/>
  <c r="AM190" i="1"/>
  <c r="AK190" i="1"/>
  <c r="AH190" i="1"/>
  <c r="AL190" i="1"/>
  <c r="K102" i="7"/>
  <c r="M102" i="7"/>
  <c r="H103" i="5"/>
  <c r="F101" i="7" s="1"/>
  <c r="P103" i="1"/>
  <c r="P103" i="5" s="1"/>
  <c r="G104" i="5"/>
  <c r="G102" i="7" s="1"/>
  <c r="O104" i="1"/>
  <c r="O104" i="5" s="1"/>
  <c r="F103" i="5"/>
  <c r="H101" i="7" s="1"/>
  <c r="N103" i="1"/>
  <c r="N103" i="5" s="1"/>
  <c r="I104" i="5"/>
  <c r="E102" i="7" s="1"/>
  <c r="Q104" i="1"/>
  <c r="Q104" i="5" s="1"/>
  <c r="C106" i="1"/>
  <c r="C106" i="3"/>
  <c r="E106" i="3" s="1"/>
  <c r="B104" i="5"/>
  <c r="D102" i="7" s="1"/>
  <c r="N102" i="7" s="1"/>
  <c r="J104" i="1"/>
  <c r="J104" i="5" s="1"/>
  <c r="C105" i="5"/>
  <c r="C103" i="7" s="1"/>
  <c r="K105" i="1"/>
  <c r="K105" i="5" s="1"/>
  <c r="F106" i="1" l="1"/>
  <c r="B106" i="1"/>
  <c r="B105" i="8"/>
  <c r="I106" i="1"/>
  <c r="G106" i="1"/>
  <c r="H106" i="1"/>
  <c r="AL191" i="1"/>
  <c r="AK191" i="1"/>
  <c r="AI191" i="1"/>
  <c r="AM191" i="1"/>
  <c r="AH191" i="1"/>
  <c r="AJ191" i="1"/>
  <c r="K103" i="7"/>
  <c r="M103" i="7"/>
  <c r="G105" i="5"/>
  <c r="G103" i="7" s="1"/>
  <c r="O105" i="1"/>
  <c r="O105" i="5" s="1"/>
  <c r="F104" i="5"/>
  <c r="H102" i="7" s="1"/>
  <c r="N104" i="1"/>
  <c r="N104" i="5" s="1"/>
  <c r="I105" i="5"/>
  <c r="E103" i="7" s="1"/>
  <c r="Q105" i="1"/>
  <c r="Q105" i="5" s="1"/>
  <c r="C107" i="1"/>
  <c r="C107" i="3"/>
  <c r="E107" i="3" s="1"/>
  <c r="H104" i="5"/>
  <c r="F102" i="7" s="1"/>
  <c r="P104" i="1"/>
  <c r="P104" i="5" s="1"/>
  <c r="B105" i="5"/>
  <c r="D103" i="7" s="1"/>
  <c r="N103" i="7" s="1"/>
  <c r="J105" i="1"/>
  <c r="J105" i="5" s="1"/>
  <c r="C106" i="5"/>
  <c r="C104" i="7" s="1"/>
  <c r="K106" i="1"/>
  <c r="K106" i="5" s="1"/>
  <c r="F107" i="1" l="1"/>
  <c r="B107" i="1"/>
  <c r="B106" i="8"/>
  <c r="I107" i="1"/>
  <c r="G107" i="1"/>
  <c r="H107" i="1"/>
  <c r="AJ192" i="1"/>
  <c r="AH192" i="1"/>
  <c r="AK192" i="1"/>
  <c r="AM192" i="1"/>
  <c r="AI192" i="1"/>
  <c r="AL192" i="1"/>
  <c r="K104" i="7"/>
  <c r="M104" i="7"/>
  <c r="I106" i="5"/>
  <c r="E104" i="7" s="1"/>
  <c r="Q106" i="1"/>
  <c r="Q106" i="5" s="1"/>
  <c r="G106" i="5"/>
  <c r="G104" i="7" s="1"/>
  <c r="O106" i="1"/>
  <c r="O106" i="5" s="1"/>
  <c r="F105" i="5"/>
  <c r="H103" i="7" s="1"/>
  <c r="N105" i="1"/>
  <c r="N105" i="5" s="1"/>
  <c r="C108" i="1"/>
  <c r="C108" i="3"/>
  <c r="E108" i="3" s="1"/>
  <c r="H105" i="5"/>
  <c r="F103" i="7" s="1"/>
  <c r="P105" i="1"/>
  <c r="P105" i="5" s="1"/>
  <c r="C107" i="5"/>
  <c r="C105" i="7" s="1"/>
  <c r="K107" i="1"/>
  <c r="K107" i="5" s="1"/>
  <c r="B106" i="5"/>
  <c r="D104" i="7" s="1"/>
  <c r="N104" i="7" s="1"/>
  <c r="J106" i="1"/>
  <c r="J106" i="5" s="1"/>
  <c r="B108" i="1" l="1"/>
  <c r="F108" i="1"/>
  <c r="B107" i="8"/>
  <c r="G108" i="1"/>
  <c r="I108" i="1"/>
  <c r="H108" i="1"/>
  <c r="AL193" i="1"/>
  <c r="AM193" i="1"/>
  <c r="AK193" i="1"/>
  <c r="AJ193" i="1"/>
  <c r="AI193" i="1"/>
  <c r="AH193" i="1"/>
  <c r="K105" i="7"/>
  <c r="M105" i="7"/>
  <c r="F106" i="5"/>
  <c r="H104" i="7" s="1"/>
  <c r="N106" i="1"/>
  <c r="N106" i="5" s="1"/>
  <c r="H106" i="5"/>
  <c r="F104" i="7" s="1"/>
  <c r="P106" i="1"/>
  <c r="P106" i="5" s="1"/>
  <c r="G107" i="5"/>
  <c r="G105" i="7" s="1"/>
  <c r="O107" i="1"/>
  <c r="O107" i="5" s="1"/>
  <c r="C109" i="1"/>
  <c r="C109" i="3"/>
  <c r="E109" i="3" s="1"/>
  <c r="C108" i="5"/>
  <c r="C106" i="7" s="1"/>
  <c r="K108" i="1"/>
  <c r="K108" i="5" s="1"/>
  <c r="I107" i="5"/>
  <c r="E105" i="7" s="1"/>
  <c r="Q107" i="1"/>
  <c r="Q107" i="5" s="1"/>
  <c r="B107" i="5"/>
  <c r="D105" i="7" s="1"/>
  <c r="N105" i="7" s="1"/>
  <c r="J107" i="1"/>
  <c r="J107" i="5" s="1"/>
  <c r="B109" i="1" l="1"/>
  <c r="F109" i="1"/>
  <c r="B108" i="8"/>
  <c r="I109" i="1"/>
  <c r="G109" i="1"/>
  <c r="H109" i="1"/>
  <c r="AH194" i="1"/>
  <c r="AJ194" i="1"/>
  <c r="AI194" i="1"/>
  <c r="AK194" i="1"/>
  <c r="AL194" i="1"/>
  <c r="AM194" i="1"/>
  <c r="K106" i="7"/>
  <c r="M106" i="7"/>
  <c r="C109" i="5"/>
  <c r="C107" i="7" s="1"/>
  <c r="K109" i="1"/>
  <c r="K109" i="5" s="1"/>
  <c r="H107" i="5"/>
  <c r="F105" i="7" s="1"/>
  <c r="P107" i="1"/>
  <c r="P107" i="5" s="1"/>
  <c r="C110" i="1"/>
  <c r="C110" i="3"/>
  <c r="E110" i="3" s="1"/>
  <c r="B108" i="5"/>
  <c r="D106" i="7" s="1"/>
  <c r="N106" i="7" s="1"/>
  <c r="J108" i="1"/>
  <c r="J108" i="5" s="1"/>
  <c r="G108" i="5"/>
  <c r="G106" i="7" s="1"/>
  <c r="O108" i="1"/>
  <c r="O108" i="5" s="1"/>
  <c r="F107" i="5"/>
  <c r="H105" i="7" s="1"/>
  <c r="N107" i="1"/>
  <c r="N107" i="5" s="1"/>
  <c r="I108" i="5"/>
  <c r="E106" i="7" s="1"/>
  <c r="Q108" i="1"/>
  <c r="Q108" i="5" s="1"/>
  <c r="I110" i="1" l="1"/>
  <c r="B109" i="8"/>
  <c r="B110" i="1"/>
  <c r="F110" i="1"/>
  <c r="G110" i="1"/>
  <c r="H110" i="1"/>
  <c r="AL195" i="1"/>
  <c r="AI195" i="1"/>
  <c r="AM195" i="1"/>
  <c r="AH195" i="1"/>
  <c r="AK195" i="1"/>
  <c r="AJ195" i="1"/>
  <c r="K107" i="7"/>
  <c r="M107" i="7"/>
  <c r="C110" i="5"/>
  <c r="C108" i="7" s="1"/>
  <c r="K110" i="1"/>
  <c r="K110" i="5" s="1"/>
  <c r="F108" i="5"/>
  <c r="H106" i="7" s="1"/>
  <c r="N108" i="1"/>
  <c r="N108" i="5" s="1"/>
  <c r="B109" i="5"/>
  <c r="D107" i="7" s="1"/>
  <c r="N107" i="7" s="1"/>
  <c r="J109" i="1"/>
  <c r="J109" i="5" s="1"/>
  <c r="H108" i="5"/>
  <c r="F106" i="7" s="1"/>
  <c r="P108" i="1"/>
  <c r="P108" i="5" s="1"/>
  <c r="G109" i="5"/>
  <c r="G107" i="7" s="1"/>
  <c r="O109" i="1"/>
  <c r="O109" i="5" s="1"/>
  <c r="C111" i="1"/>
  <c r="C111" i="3"/>
  <c r="E111" i="3" s="1"/>
  <c r="I109" i="5"/>
  <c r="E107" i="7" s="1"/>
  <c r="Q109" i="1"/>
  <c r="Q109" i="5" s="1"/>
  <c r="B111" i="1" l="1"/>
  <c r="B110" i="8"/>
  <c r="F111" i="1"/>
  <c r="H111" i="1"/>
  <c r="G111" i="1"/>
  <c r="I111" i="1"/>
  <c r="AL196" i="1"/>
  <c r="AJ196" i="1"/>
  <c r="AH196" i="1"/>
  <c r="AK196" i="1"/>
  <c r="AM196" i="1"/>
  <c r="AI196" i="1"/>
  <c r="K108" i="7"/>
  <c r="M108" i="7"/>
  <c r="C111" i="5"/>
  <c r="C109" i="7" s="1"/>
  <c r="K111" i="1"/>
  <c r="K111" i="5" s="1"/>
  <c r="H109" i="5"/>
  <c r="F107" i="7" s="1"/>
  <c r="P109" i="1"/>
  <c r="P109" i="5" s="1"/>
  <c r="B110" i="5"/>
  <c r="D108" i="7" s="1"/>
  <c r="N108" i="7" s="1"/>
  <c r="J110" i="1"/>
  <c r="J110" i="5" s="1"/>
  <c r="G110" i="5"/>
  <c r="G108" i="7" s="1"/>
  <c r="O110" i="1"/>
  <c r="O110" i="5" s="1"/>
  <c r="C112" i="1"/>
  <c r="C112" i="3"/>
  <c r="E112" i="3" s="1"/>
  <c r="F109" i="5"/>
  <c r="H107" i="7" s="1"/>
  <c r="N109" i="1"/>
  <c r="N109" i="5" s="1"/>
  <c r="I110" i="5"/>
  <c r="E108" i="7" s="1"/>
  <c r="Q110" i="1"/>
  <c r="Q110" i="5" s="1"/>
  <c r="B112" i="1" l="1"/>
  <c r="B111" i="8"/>
  <c r="H112" i="1"/>
  <c r="F112" i="1"/>
  <c r="I112" i="1"/>
  <c r="G112" i="1"/>
  <c r="AM197" i="1"/>
  <c r="AI197" i="1"/>
  <c r="AK197" i="1"/>
  <c r="AL197" i="1"/>
  <c r="AJ197" i="1"/>
  <c r="AH197" i="1"/>
  <c r="K109" i="7"/>
  <c r="M109" i="7"/>
  <c r="H110" i="5"/>
  <c r="F108" i="7" s="1"/>
  <c r="P110" i="1"/>
  <c r="P110" i="5" s="1"/>
  <c r="B111" i="5"/>
  <c r="D109" i="7" s="1"/>
  <c r="N109" i="7" s="1"/>
  <c r="J111" i="1"/>
  <c r="J111" i="5" s="1"/>
  <c r="C113" i="1"/>
  <c r="C113" i="3"/>
  <c r="E113" i="3" s="1"/>
  <c r="G111" i="5"/>
  <c r="G109" i="7" s="1"/>
  <c r="O111" i="1"/>
  <c r="O111" i="5" s="1"/>
  <c r="C112" i="5"/>
  <c r="C110" i="7" s="1"/>
  <c r="K112" i="1"/>
  <c r="K112" i="5" s="1"/>
  <c r="F110" i="5"/>
  <c r="H108" i="7" s="1"/>
  <c r="N110" i="1"/>
  <c r="N110" i="5" s="1"/>
  <c r="I111" i="5"/>
  <c r="E109" i="7" s="1"/>
  <c r="Q111" i="1"/>
  <c r="Q111" i="5" s="1"/>
  <c r="B113" i="1" l="1"/>
  <c r="B112" i="8"/>
  <c r="F113" i="1"/>
  <c r="H113" i="1"/>
  <c r="G113" i="1"/>
  <c r="I113" i="1"/>
  <c r="AH198" i="1"/>
  <c r="AJ198" i="1"/>
  <c r="AK198" i="1"/>
  <c r="AM198" i="1"/>
  <c r="AL198" i="1"/>
  <c r="AI198" i="1"/>
  <c r="K110" i="7"/>
  <c r="M110" i="7"/>
  <c r="G112" i="5"/>
  <c r="G110" i="7" s="1"/>
  <c r="O112" i="1"/>
  <c r="O112" i="5" s="1"/>
  <c r="C114" i="1"/>
  <c r="C114" i="3"/>
  <c r="E114" i="3" s="1"/>
  <c r="F111" i="5"/>
  <c r="H109" i="7" s="1"/>
  <c r="N111" i="1"/>
  <c r="N111" i="5" s="1"/>
  <c r="I112" i="5"/>
  <c r="E110" i="7" s="1"/>
  <c r="Q112" i="1"/>
  <c r="Q112" i="5" s="1"/>
  <c r="C113" i="5"/>
  <c r="C111" i="7" s="1"/>
  <c r="K113" i="1"/>
  <c r="K113" i="5" s="1"/>
  <c r="H111" i="5"/>
  <c r="F109" i="7" s="1"/>
  <c r="P111" i="1"/>
  <c r="P111" i="5" s="1"/>
  <c r="B112" i="5"/>
  <c r="D110" i="7" s="1"/>
  <c r="N110" i="7" s="1"/>
  <c r="J112" i="1"/>
  <c r="J112" i="5" s="1"/>
  <c r="I114" i="1" l="1"/>
  <c r="B114" i="1"/>
  <c r="B113" i="8"/>
  <c r="H114" i="1"/>
  <c r="F114" i="1"/>
  <c r="G114" i="1"/>
  <c r="AI199" i="1"/>
  <c r="AM199" i="1"/>
  <c r="AK199" i="1"/>
  <c r="AH199" i="1"/>
  <c r="AL199" i="1"/>
  <c r="AJ199" i="1"/>
  <c r="K111" i="7"/>
  <c r="M111" i="7"/>
  <c r="B113" i="5"/>
  <c r="D111" i="7" s="1"/>
  <c r="N111" i="7" s="1"/>
  <c r="J113" i="1"/>
  <c r="J113" i="5" s="1"/>
  <c r="H112" i="5"/>
  <c r="F110" i="7" s="1"/>
  <c r="P112" i="1"/>
  <c r="P112" i="5" s="1"/>
  <c r="C115" i="1"/>
  <c r="C115" i="3"/>
  <c r="E115" i="3" s="1"/>
  <c r="C114" i="5"/>
  <c r="C112" i="7" s="1"/>
  <c r="K114" i="1"/>
  <c r="K114" i="5" s="1"/>
  <c r="G113" i="5"/>
  <c r="G111" i="7" s="1"/>
  <c r="O113" i="1"/>
  <c r="O113" i="5" s="1"/>
  <c r="F112" i="5"/>
  <c r="H110" i="7" s="1"/>
  <c r="N112" i="1"/>
  <c r="N112" i="5" s="1"/>
  <c r="I113" i="5"/>
  <c r="E111" i="7" s="1"/>
  <c r="Q113" i="1"/>
  <c r="Q113" i="5" s="1"/>
  <c r="I115" i="1" l="1"/>
  <c r="F115" i="1"/>
  <c r="B115" i="1"/>
  <c r="B114" i="8"/>
  <c r="H115" i="1"/>
  <c r="G115" i="1"/>
  <c r="AK200" i="1"/>
  <c r="AJ200" i="1"/>
  <c r="AH200" i="1"/>
  <c r="AM200" i="1"/>
  <c r="AL200" i="1"/>
  <c r="AI200" i="1"/>
  <c r="K112" i="7"/>
  <c r="M112" i="7"/>
  <c r="B114" i="5"/>
  <c r="D112" i="7" s="1"/>
  <c r="N112" i="7" s="1"/>
  <c r="J114" i="1"/>
  <c r="J114" i="5" s="1"/>
  <c r="C116" i="1"/>
  <c r="C116" i="3"/>
  <c r="E116" i="3" s="1"/>
  <c r="C115" i="5"/>
  <c r="C113" i="7" s="1"/>
  <c r="K115" i="1"/>
  <c r="K115" i="5" s="1"/>
  <c r="G114" i="5"/>
  <c r="G112" i="7" s="1"/>
  <c r="O114" i="1"/>
  <c r="O114" i="5" s="1"/>
  <c r="F113" i="5"/>
  <c r="H111" i="7" s="1"/>
  <c r="N113" i="1"/>
  <c r="N113" i="5" s="1"/>
  <c r="I114" i="5"/>
  <c r="E112" i="7" s="1"/>
  <c r="Q114" i="1"/>
  <c r="Q114" i="5" s="1"/>
  <c r="H113" i="5"/>
  <c r="F111" i="7" s="1"/>
  <c r="P113" i="1"/>
  <c r="P113" i="5" s="1"/>
  <c r="B116" i="1" l="1"/>
  <c r="F116" i="1"/>
  <c r="B115" i="8"/>
  <c r="G116" i="1"/>
  <c r="H116" i="1"/>
  <c r="I116" i="1"/>
  <c r="AI201" i="1"/>
  <c r="AL201" i="1"/>
  <c r="AH201" i="1"/>
  <c r="AJ201" i="1"/>
  <c r="AK201" i="1"/>
  <c r="AM201" i="1"/>
  <c r="K113" i="7"/>
  <c r="M113" i="7"/>
  <c r="G115" i="5"/>
  <c r="G113" i="7" s="1"/>
  <c r="O115" i="1"/>
  <c r="O115" i="5" s="1"/>
  <c r="C117" i="1"/>
  <c r="C117" i="3"/>
  <c r="E117" i="3" s="1"/>
  <c r="F114" i="5"/>
  <c r="H112" i="7" s="1"/>
  <c r="N114" i="1"/>
  <c r="N114" i="5" s="1"/>
  <c r="I115" i="5"/>
  <c r="E113" i="7" s="1"/>
  <c r="Q115" i="1"/>
  <c r="Q115" i="5" s="1"/>
  <c r="B115" i="5"/>
  <c r="D113" i="7" s="1"/>
  <c r="N113" i="7" s="1"/>
  <c r="J115" i="1"/>
  <c r="J115" i="5" s="1"/>
  <c r="C116" i="5"/>
  <c r="C114" i="7" s="1"/>
  <c r="K116" i="1"/>
  <c r="K116" i="5" s="1"/>
  <c r="H114" i="5"/>
  <c r="F112" i="7" s="1"/>
  <c r="P114" i="1"/>
  <c r="P114" i="5" s="1"/>
  <c r="B117" i="1" l="1"/>
  <c r="F117" i="1"/>
  <c r="B116" i="8"/>
  <c r="G117" i="1"/>
  <c r="I117" i="1"/>
  <c r="H117" i="1"/>
  <c r="AH202" i="1"/>
  <c r="AJ202" i="1"/>
  <c r="AK202" i="1"/>
  <c r="AL202" i="1"/>
  <c r="AM202" i="1"/>
  <c r="AI202" i="1"/>
  <c r="K114" i="7"/>
  <c r="M114" i="7"/>
  <c r="B116" i="5"/>
  <c r="D114" i="7" s="1"/>
  <c r="N114" i="7" s="1"/>
  <c r="J116" i="1"/>
  <c r="J116" i="5" s="1"/>
  <c r="C118" i="1"/>
  <c r="C118" i="3"/>
  <c r="E118" i="3" s="1"/>
  <c r="C117" i="5"/>
  <c r="C115" i="7" s="1"/>
  <c r="K117" i="1"/>
  <c r="K117" i="5" s="1"/>
  <c r="G116" i="5"/>
  <c r="G114" i="7" s="1"/>
  <c r="O116" i="1"/>
  <c r="O116" i="5" s="1"/>
  <c r="F115" i="5"/>
  <c r="H113" i="7" s="1"/>
  <c r="N115" i="1"/>
  <c r="N115" i="5" s="1"/>
  <c r="I116" i="5"/>
  <c r="E114" i="7" s="1"/>
  <c r="Q116" i="1"/>
  <c r="Q116" i="5" s="1"/>
  <c r="H115" i="5"/>
  <c r="F113" i="7" s="1"/>
  <c r="P115" i="1"/>
  <c r="P115" i="5" s="1"/>
  <c r="B117" i="8" l="1"/>
  <c r="B118" i="1"/>
  <c r="F118" i="1"/>
  <c r="G118" i="1"/>
  <c r="I118" i="1"/>
  <c r="H118" i="1"/>
  <c r="AH203" i="1"/>
  <c r="AI203" i="1"/>
  <c r="AM203" i="1"/>
  <c r="AL203" i="1"/>
  <c r="AJ203" i="1"/>
  <c r="AK203" i="1"/>
  <c r="K115" i="7"/>
  <c r="M115" i="7"/>
  <c r="I117" i="5"/>
  <c r="E115" i="7" s="1"/>
  <c r="Q117" i="1"/>
  <c r="Q117" i="5" s="1"/>
  <c r="G117" i="5"/>
  <c r="G115" i="7" s="1"/>
  <c r="O117" i="1"/>
  <c r="O117" i="5" s="1"/>
  <c r="C119" i="1"/>
  <c r="C119" i="3"/>
  <c r="E119" i="3" s="1"/>
  <c r="F116" i="5"/>
  <c r="H114" i="7" s="1"/>
  <c r="N116" i="1"/>
  <c r="N116" i="5" s="1"/>
  <c r="B117" i="5"/>
  <c r="D115" i="7" s="1"/>
  <c r="N115" i="7" s="1"/>
  <c r="J117" i="1"/>
  <c r="J117" i="5" s="1"/>
  <c r="C118" i="5"/>
  <c r="C116" i="7" s="1"/>
  <c r="K118" i="1"/>
  <c r="K118" i="5" s="1"/>
  <c r="H116" i="5"/>
  <c r="F114" i="7" s="1"/>
  <c r="P116" i="1"/>
  <c r="P116" i="5" s="1"/>
  <c r="B119" i="1" l="1"/>
  <c r="B118" i="8"/>
  <c r="G119" i="1"/>
  <c r="F119" i="1"/>
  <c r="H119" i="1"/>
  <c r="I119" i="1"/>
  <c r="AM204" i="1"/>
  <c r="AK204" i="1"/>
  <c r="AL204" i="1"/>
  <c r="AI204" i="1"/>
  <c r="AH204" i="1"/>
  <c r="AJ204" i="1"/>
  <c r="K116" i="7"/>
  <c r="M116" i="7"/>
  <c r="B118" i="5"/>
  <c r="D116" i="7" s="1"/>
  <c r="N116" i="7" s="1"/>
  <c r="J118" i="1"/>
  <c r="J118" i="5" s="1"/>
  <c r="F117" i="5"/>
  <c r="H115" i="7" s="1"/>
  <c r="N117" i="1"/>
  <c r="N117" i="5" s="1"/>
  <c r="C120" i="1"/>
  <c r="C120" i="3"/>
  <c r="E120" i="3" s="1"/>
  <c r="G118" i="5"/>
  <c r="G116" i="7" s="1"/>
  <c r="O118" i="1"/>
  <c r="O118" i="5" s="1"/>
  <c r="I118" i="5"/>
  <c r="E116" i="7" s="1"/>
  <c r="Q118" i="1"/>
  <c r="Q118" i="5" s="1"/>
  <c r="H117" i="5"/>
  <c r="F115" i="7" s="1"/>
  <c r="P117" i="1"/>
  <c r="P117" i="5" s="1"/>
  <c r="C119" i="5"/>
  <c r="C117" i="7" s="1"/>
  <c r="K119" i="1"/>
  <c r="K119" i="5" s="1"/>
  <c r="B120" i="1" l="1"/>
  <c r="B119" i="8"/>
  <c r="H120" i="1"/>
  <c r="I120" i="1"/>
  <c r="G120" i="1"/>
  <c r="F120" i="1"/>
  <c r="AM205" i="1"/>
  <c r="AK205" i="1"/>
  <c r="AH205" i="1"/>
  <c r="AJ205" i="1"/>
  <c r="AL205" i="1"/>
  <c r="AI205" i="1"/>
  <c r="K117" i="7"/>
  <c r="M117" i="7"/>
  <c r="G119" i="5"/>
  <c r="G117" i="7" s="1"/>
  <c r="O119" i="1"/>
  <c r="O119" i="5" s="1"/>
  <c r="C121" i="1"/>
  <c r="C121" i="3"/>
  <c r="E121" i="3" s="1"/>
  <c r="I119" i="5"/>
  <c r="E117" i="7" s="1"/>
  <c r="Q119" i="1"/>
  <c r="Q119" i="5" s="1"/>
  <c r="C120" i="5"/>
  <c r="C118" i="7" s="1"/>
  <c r="K120" i="1"/>
  <c r="K120" i="5" s="1"/>
  <c r="F118" i="5"/>
  <c r="H116" i="7" s="1"/>
  <c r="N118" i="1"/>
  <c r="N118" i="5" s="1"/>
  <c r="B119" i="5"/>
  <c r="D117" i="7" s="1"/>
  <c r="N117" i="7" s="1"/>
  <c r="J119" i="1"/>
  <c r="J119" i="5" s="1"/>
  <c r="H118" i="5"/>
  <c r="F116" i="7" s="1"/>
  <c r="P118" i="1"/>
  <c r="P118" i="5" s="1"/>
  <c r="B121" i="1" l="1"/>
  <c r="B120" i="8"/>
  <c r="H121" i="1"/>
  <c r="F121" i="1"/>
  <c r="G121" i="1"/>
  <c r="I121" i="1"/>
  <c r="AL206" i="1"/>
  <c r="AK206" i="1"/>
  <c r="AH206" i="1"/>
  <c r="AJ206" i="1"/>
  <c r="AI206" i="1"/>
  <c r="AM206" i="1"/>
  <c r="K118" i="7"/>
  <c r="M118" i="7"/>
  <c r="G120" i="5"/>
  <c r="G118" i="7" s="1"/>
  <c r="O120" i="1"/>
  <c r="O120" i="5" s="1"/>
  <c r="C122" i="1"/>
  <c r="C122" i="3"/>
  <c r="E122" i="3" s="1"/>
  <c r="F119" i="5"/>
  <c r="H117" i="7" s="1"/>
  <c r="N119" i="1"/>
  <c r="N119" i="5" s="1"/>
  <c r="I120" i="5"/>
  <c r="E118" i="7" s="1"/>
  <c r="Q120" i="1"/>
  <c r="Q120" i="5" s="1"/>
  <c r="C121" i="5"/>
  <c r="C119" i="7" s="1"/>
  <c r="K121" i="1"/>
  <c r="K121" i="5" s="1"/>
  <c r="H119" i="5"/>
  <c r="F117" i="7" s="1"/>
  <c r="P119" i="1"/>
  <c r="P119" i="5" s="1"/>
  <c r="B120" i="5"/>
  <c r="D118" i="7" s="1"/>
  <c r="N118" i="7" s="1"/>
  <c r="J120" i="1"/>
  <c r="J120" i="5" s="1"/>
  <c r="B122" i="1" l="1"/>
  <c r="B121" i="8"/>
  <c r="H122" i="1"/>
  <c r="G122" i="1"/>
  <c r="F122" i="1"/>
  <c r="I122" i="1"/>
  <c r="AK207" i="1"/>
  <c r="AM207" i="1"/>
  <c r="AJ207" i="1"/>
  <c r="AH207" i="1"/>
  <c r="AL207" i="1"/>
  <c r="AI207" i="1"/>
  <c r="K119" i="7"/>
  <c r="M119" i="7"/>
  <c r="H120" i="5"/>
  <c r="F118" i="7" s="1"/>
  <c r="P120" i="1"/>
  <c r="P120" i="5" s="1"/>
  <c r="C123" i="1"/>
  <c r="C123" i="3"/>
  <c r="E123" i="3" s="1"/>
  <c r="C122" i="5"/>
  <c r="C120" i="7" s="1"/>
  <c r="K122" i="1"/>
  <c r="K122" i="5" s="1"/>
  <c r="G121" i="5"/>
  <c r="G119" i="7" s="1"/>
  <c r="O121" i="1"/>
  <c r="O121" i="5" s="1"/>
  <c r="B121" i="5"/>
  <c r="D119" i="7" s="1"/>
  <c r="N119" i="7" s="1"/>
  <c r="J121" i="1"/>
  <c r="J121" i="5" s="1"/>
  <c r="F120" i="5"/>
  <c r="H118" i="7" s="1"/>
  <c r="N120" i="1"/>
  <c r="N120" i="5" s="1"/>
  <c r="I121" i="5"/>
  <c r="E119" i="7" s="1"/>
  <c r="Q121" i="1"/>
  <c r="Q121" i="5" s="1"/>
  <c r="B123" i="1" l="1"/>
  <c r="B122" i="8"/>
  <c r="G123" i="1"/>
  <c r="H123" i="1"/>
  <c r="I123" i="1"/>
  <c r="F123" i="1"/>
  <c r="AH208" i="1"/>
  <c r="AK208" i="1"/>
  <c r="AL208" i="1"/>
  <c r="AJ208" i="1"/>
  <c r="AI208" i="1"/>
  <c r="AM208" i="1"/>
  <c r="K120" i="7"/>
  <c r="M120" i="7"/>
  <c r="H121" i="5"/>
  <c r="F119" i="7" s="1"/>
  <c r="P121" i="1"/>
  <c r="P121" i="5" s="1"/>
  <c r="C124" i="1"/>
  <c r="C124" i="3"/>
  <c r="E124" i="3" s="1"/>
  <c r="B122" i="5"/>
  <c r="D120" i="7" s="1"/>
  <c r="N120" i="7" s="1"/>
  <c r="J122" i="1"/>
  <c r="J122" i="5" s="1"/>
  <c r="C123" i="5"/>
  <c r="C121" i="7" s="1"/>
  <c r="K123" i="1"/>
  <c r="K123" i="5" s="1"/>
  <c r="G122" i="5"/>
  <c r="G120" i="7" s="1"/>
  <c r="O122" i="1"/>
  <c r="O122" i="5" s="1"/>
  <c r="F121" i="5"/>
  <c r="H119" i="7" s="1"/>
  <c r="N121" i="1"/>
  <c r="N121" i="5" s="1"/>
  <c r="I122" i="5"/>
  <c r="E120" i="7" s="1"/>
  <c r="Q122" i="1"/>
  <c r="Q122" i="5" s="1"/>
  <c r="F124" i="1" l="1"/>
  <c r="B124" i="1"/>
  <c r="B123" i="8"/>
  <c r="H124" i="1"/>
  <c r="G124" i="1"/>
  <c r="I124" i="1"/>
  <c r="AM209" i="1"/>
  <c r="AI209" i="1"/>
  <c r="AL209" i="1"/>
  <c r="AH209" i="1"/>
  <c r="AJ209" i="1"/>
  <c r="AK209" i="1"/>
  <c r="K121" i="7"/>
  <c r="M121" i="7"/>
  <c r="B123" i="5"/>
  <c r="D121" i="7" s="1"/>
  <c r="N121" i="7" s="1"/>
  <c r="J123" i="1"/>
  <c r="J123" i="5" s="1"/>
  <c r="C125" i="1"/>
  <c r="C125" i="3"/>
  <c r="E125" i="3" s="1"/>
  <c r="C124" i="5"/>
  <c r="C122" i="7" s="1"/>
  <c r="K124" i="1"/>
  <c r="K124" i="5" s="1"/>
  <c r="G123" i="5"/>
  <c r="G121" i="7" s="1"/>
  <c r="O123" i="1"/>
  <c r="O123" i="5" s="1"/>
  <c r="F122" i="5"/>
  <c r="H120" i="7" s="1"/>
  <c r="N122" i="1"/>
  <c r="N122" i="5" s="1"/>
  <c r="I123" i="5"/>
  <c r="E121" i="7" s="1"/>
  <c r="Q123" i="1"/>
  <c r="Q123" i="5" s="1"/>
  <c r="H122" i="5"/>
  <c r="F120" i="7" s="1"/>
  <c r="P122" i="1"/>
  <c r="P122" i="5" s="1"/>
  <c r="B125" i="1" l="1"/>
  <c r="F125" i="1"/>
  <c r="B124" i="8"/>
  <c r="H125" i="1"/>
  <c r="G125" i="1"/>
  <c r="I125" i="1"/>
  <c r="AK210" i="1"/>
  <c r="AH210" i="1"/>
  <c r="AL210" i="1"/>
  <c r="AM210" i="1"/>
  <c r="AJ210" i="1"/>
  <c r="AI210" i="1"/>
  <c r="K122" i="7"/>
  <c r="M122" i="7"/>
  <c r="I124" i="5"/>
  <c r="E122" i="7" s="1"/>
  <c r="Q124" i="1"/>
  <c r="Q124" i="5" s="1"/>
  <c r="G124" i="5"/>
  <c r="G122" i="7" s="1"/>
  <c r="O124" i="1"/>
  <c r="O124" i="5" s="1"/>
  <c r="C126" i="1"/>
  <c r="C126" i="3"/>
  <c r="E126" i="3" s="1"/>
  <c r="F123" i="5"/>
  <c r="H121" i="7" s="1"/>
  <c r="N123" i="1"/>
  <c r="N123" i="5" s="1"/>
  <c r="B124" i="5"/>
  <c r="D122" i="7" s="1"/>
  <c r="N122" i="7" s="1"/>
  <c r="J124" i="1"/>
  <c r="J124" i="5" s="1"/>
  <c r="C125" i="5"/>
  <c r="C123" i="7" s="1"/>
  <c r="K125" i="1"/>
  <c r="K125" i="5" s="1"/>
  <c r="H123" i="5"/>
  <c r="F121" i="7" s="1"/>
  <c r="P123" i="1"/>
  <c r="P123" i="5" s="1"/>
  <c r="I126" i="1" l="1"/>
  <c r="B125" i="8"/>
  <c r="B126" i="1"/>
  <c r="F126" i="1"/>
  <c r="G126" i="1"/>
  <c r="H126" i="1"/>
  <c r="AI211" i="1"/>
  <c r="AM211" i="1"/>
  <c r="AH211" i="1"/>
  <c r="AJ211" i="1"/>
  <c r="AL211" i="1"/>
  <c r="AK211" i="1"/>
  <c r="K123" i="7"/>
  <c r="M123" i="7"/>
  <c r="G125" i="5"/>
  <c r="G123" i="7" s="1"/>
  <c r="O125" i="1"/>
  <c r="O125" i="5" s="1"/>
  <c r="C127" i="1"/>
  <c r="C127" i="3"/>
  <c r="E127" i="3" s="1"/>
  <c r="B125" i="5"/>
  <c r="D123" i="7" s="1"/>
  <c r="N123" i="7" s="1"/>
  <c r="J125" i="1"/>
  <c r="J125" i="5" s="1"/>
  <c r="F124" i="5"/>
  <c r="H122" i="7" s="1"/>
  <c r="N124" i="1"/>
  <c r="N124" i="5" s="1"/>
  <c r="I125" i="5"/>
  <c r="E123" i="7" s="1"/>
  <c r="Q125" i="1"/>
  <c r="Q125" i="5" s="1"/>
  <c r="H124" i="5"/>
  <c r="F122" i="7" s="1"/>
  <c r="P124" i="1"/>
  <c r="P124" i="5" s="1"/>
  <c r="C126" i="5"/>
  <c r="C124" i="7" s="1"/>
  <c r="K126" i="1"/>
  <c r="K126" i="5" s="1"/>
  <c r="B127" i="1" l="1"/>
  <c r="B126" i="8"/>
  <c r="F127" i="1"/>
  <c r="H127" i="1"/>
  <c r="G127" i="1"/>
  <c r="I127" i="1"/>
  <c r="AM212" i="1"/>
  <c r="AK212" i="1"/>
  <c r="AJ212" i="1"/>
  <c r="AL212" i="1"/>
  <c r="AH212" i="1"/>
  <c r="AI212" i="1"/>
  <c r="K124" i="7"/>
  <c r="M124" i="7"/>
  <c r="B126" i="5"/>
  <c r="D124" i="7" s="1"/>
  <c r="N124" i="7" s="1"/>
  <c r="J126" i="1"/>
  <c r="J126" i="5" s="1"/>
  <c r="G126" i="5"/>
  <c r="G124" i="7" s="1"/>
  <c r="O126" i="1"/>
  <c r="O126" i="5" s="1"/>
  <c r="C128" i="1"/>
  <c r="C128" i="3"/>
  <c r="E128" i="3" s="1"/>
  <c r="I126" i="5"/>
  <c r="E124" i="7" s="1"/>
  <c r="Q126" i="1"/>
  <c r="Q126" i="5" s="1"/>
  <c r="F125" i="5"/>
  <c r="H123" i="7" s="1"/>
  <c r="N125" i="1"/>
  <c r="N125" i="5" s="1"/>
  <c r="C127" i="5"/>
  <c r="C125" i="7" s="1"/>
  <c r="K127" i="1"/>
  <c r="K127" i="5" s="1"/>
  <c r="H125" i="5"/>
  <c r="F123" i="7" s="1"/>
  <c r="P125" i="1"/>
  <c r="P125" i="5" s="1"/>
  <c r="I128" i="1" l="1"/>
  <c r="B128" i="1"/>
  <c r="F128" i="1"/>
  <c r="B127" i="8"/>
  <c r="H128" i="1"/>
  <c r="G128" i="1"/>
  <c r="AI213" i="1"/>
  <c r="AL213" i="1"/>
  <c r="AM213" i="1"/>
  <c r="AK213" i="1"/>
  <c r="AH213" i="1"/>
  <c r="AJ213" i="1"/>
  <c r="K125" i="7"/>
  <c r="M125" i="7"/>
  <c r="I127" i="5"/>
  <c r="E125" i="7" s="1"/>
  <c r="Q127" i="1"/>
  <c r="Q127" i="5" s="1"/>
  <c r="H126" i="5"/>
  <c r="F124" i="7" s="1"/>
  <c r="P126" i="1"/>
  <c r="P126" i="5" s="1"/>
  <c r="C129" i="1"/>
  <c r="C129" i="3"/>
  <c r="E129" i="3" s="1"/>
  <c r="B127" i="5"/>
  <c r="D125" i="7" s="1"/>
  <c r="N125" i="7" s="1"/>
  <c r="J127" i="1"/>
  <c r="J127" i="5" s="1"/>
  <c r="C128" i="5"/>
  <c r="C126" i="7" s="1"/>
  <c r="K128" i="1"/>
  <c r="K128" i="5" s="1"/>
  <c r="G127" i="5"/>
  <c r="G125" i="7" s="1"/>
  <c r="O127" i="1"/>
  <c r="O127" i="5" s="1"/>
  <c r="F126" i="5"/>
  <c r="H124" i="7" s="1"/>
  <c r="N126" i="1"/>
  <c r="N126" i="5" s="1"/>
  <c r="B129" i="1" l="1"/>
  <c r="B128" i="8"/>
  <c r="H129" i="1"/>
  <c r="G129" i="1"/>
  <c r="F129" i="1"/>
  <c r="I129" i="1"/>
  <c r="AH214" i="1"/>
  <c r="AJ214" i="1"/>
  <c r="AK214" i="1"/>
  <c r="AL214" i="1"/>
  <c r="AM214" i="1"/>
  <c r="AI214" i="1"/>
  <c r="K126" i="7"/>
  <c r="M126" i="7"/>
  <c r="G128" i="5"/>
  <c r="G126" i="7" s="1"/>
  <c r="O128" i="1"/>
  <c r="O128" i="5" s="1"/>
  <c r="F127" i="5"/>
  <c r="H125" i="7" s="1"/>
  <c r="N127" i="1"/>
  <c r="N127" i="5" s="1"/>
  <c r="I128" i="5"/>
  <c r="E126" i="7" s="1"/>
  <c r="Q128" i="1"/>
  <c r="Q128" i="5" s="1"/>
  <c r="H127" i="5"/>
  <c r="F125" i="7" s="1"/>
  <c r="P127" i="1"/>
  <c r="P127" i="5" s="1"/>
  <c r="C130" i="1"/>
  <c r="C130" i="3"/>
  <c r="E130" i="3" s="1"/>
  <c r="B128" i="5"/>
  <c r="D126" i="7" s="1"/>
  <c r="N126" i="7" s="1"/>
  <c r="J128" i="1"/>
  <c r="J128" i="5" s="1"/>
  <c r="C129" i="5"/>
  <c r="C127" i="7" s="1"/>
  <c r="K129" i="1"/>
  <c r="K129" i="5" s="1"/>
  <c r="I130" i="1" l="1"/>
  <c r="B130" i="1"/>
  <c r="B129" i="8"/>
  <c r="G130" i="1"/>
  <c r="F130" i="1"/>
  <c r="H130" i="1"/>
  <c r="AI215" i="1"/>
  <c r="AH215" i="1"/>
  <c r="AK215" i="1"/>
  <c r="AM215" i="1"/>
  <c r="AL215" i="1"/>
  <c r="AJ215" i="1"/>
  <c r="K127" i="7"/>
  <c r="M127" i="7"/>
  <c r="G129" i="5"/>
  <c r="G127" i="7" s="1"/>
  <c r="O129" i="1"/>
  <c r="O129" i="5" s="1"/>
  <c r="I129" i="5"/>
  <c r="E127" i="7" s="1"/>
  <c r="Q129" i="1"/>
  <c r="Q129" i="5" s="1"/>
  <c r="H128" i="5"/>
  <c r="F126" i="7" s="1"/>
  <c r="P128" i="1"/>
  <c r="P128" i="5" s="1"/>
  <c r="C131" i="1"/>
  <c r="C131" i="3"/>
  <c r="E131" i="3" s="1"/>
  <c r="F128" i="5"/>
  <c r="H126" i="7" s="1"/>
  <c r="N128" i="1"/>
  <c r="N128" i="5" s="1"/>
  <c r="B129" i="5"/>
  <c r="D127" i="7" s="1"/>
  <c r="N127" i="7" s="1"/>
  <c r="J129" i="1"/>
  <c r="J129" i="5" s="1"/>
  <c r="C130" i="5"/>
  <c r="C128" i="7" s="1"/>
  <c r="K130" i="1"/>
  <c r="K130" i="5" s="1"/>
  <c r="B131" i="1" l="1"/>
  <c r="B130" i="8"/>
  <c r="G131" i="1"/>
  <c r="F131" i="1"/>
  <c r="I131" i="1"/>
  <c r="H131" i="1"/>
  <c r="AJ216" i="1"/>
  <c r="AM216" i="1"/>
  <c r="AK216" i="1"/>
  <c r="AI216" i="1"/>
  <c r="AL216" i="1"/>
  <c r="AH216" i="1"/>
  <c r="K128" i="7"/>
  <c r="M128" i="7"/>
  <c r="F129" i="5"/>
  <c r="H127" i="7" s="1"/>
  <c r="N129" i="1"/>
  <c r="N129" i="5" s="1"/>
  <c r="G130" i="5"/>
  <c r="G128" i="7" s="1"/>
  <c r="O130" i="1"/>
  <c r="O130" i="5" s="1"/>
  <c r="C132" i="1"/>
  <c r="C132" i="3"/>
  <c r="E132" i="3" s="1"/>
  <c r="I130" i="5"/>
  <c r="E128" i="7" s="1"/>
  <c r="Q130" i="1"/>
  <c r="Q130" i="5" s="1"/>
  <c r="H129" i="5"/>
  <c r="F127" i="7" s="1"/>
  <c r="P129" i="1"/>
  <c r="P129" i="5" s="1"/>
  <c r="C131" i="5"/>
  <c r="C129" i="7" s="1"/>
  <c r="K131" i="1"/>
  <c r="K131" i="5" s="1"/>
  <c r="B130" i="5"/>
  <c r="D128" i="7" s="1"/>
  <c r="N128" i="7" s="1"/>
  <c r="J130" i="1"/>
  <c r="J130" i="5" s="1"/>
  <c r="B132" i="1" l="1"/>
  <c r="B131" i="8"/>
  <c r="G132" i="1"/>
  <c r="F132" i="1"/>
  <c r="H132" i="1"/>
  <c r="I132" i="1"/>
  <c r="AH217" i="1"/>
  <c r="AI217" i="1"/>
  <c r="AM217" i="1"/>
  <c r="AL217" i="1"/>
  <c r="AK217" i="1"/>
  <c r="AJ217" i="1"/>
  <c r="K129" i="7"/>
  <c r="M129" i="7"/>
  <c r="H130" i="5"/>
  <c r="F128" i="7" s="1"/>
  <c r="P130" i="1"/>
  <c r="P130" i="5" s="1"/>
  <c r="G131" i="5"/>
  <c r="G129" i="7" s="1"/>
  <c r="O131" i="1"/>
  <c r="O131" i="5" s="1"/>
  <c r="C133" i="1"/>
  <c r="C133" i="3"/>
  <c r="E133" i="3" s="1"/>
  <c r="I131" i="5"/>
  <c r="E129" i="7" s="1"/>
  <c r="Q131" i="1"/>
  <c r="Q131" i="5" s="1"/>
  <c r="F130" i="5"/>
  <c r="H128" i="7" s="1"/>
  <c r="N130" i="1"/>
  <c r="N130" i="5" s="1"/>
  <c r="B131" i="5"/>
  <c r="D129" i="7" s="1"/>
  <c r="N129" i="7" s="1"/>
  <c r="J131" i="1"/>
  <c r="J131" i="5" s="1"/>
  <c r="C132" i="5"/>
  <c r="C130" i="7" s="1"/>
  <c r="K132" i="1"/>
  <c r="K132" i="5" s="1"/>
  <c r="B133" i="1" l="1"/>
  <c r="F133" i="1"/>
  <c r="B132" i="8"/>
  <c r="G133" i="1"/>
  <c r="I133" i="1"/>
  <c r="H133" i="1"/>
  <c r="AJ218" i="1"/>
  <c r="AL218" i="1"/>
  <c r="AM218" i="1"/>
  <c r="AK218" i="1"/>
  <c r="AI218" i="1"/>
  <c r="AH218" i="1"/>
  <c r="K130" i="7"/>
  <c r="M130" i="7"/>
  <c r="H131" i="5"/>
  <c r="F129" i="7" s="1"/>
  <c r="P131" i="1"/>
  <c r="P131" i="5" s="1"/>
  <c r="G132" i="5"/>
  <c r="G130" i="7" s="1"/>
  <c r="O132" i="1"/>
  <c r="O132" i="5" s="1"/>
  <c r="F131" i="5"/>
  <c r="H129" i="7" s="1"/>
  <c r="N131" i="1"/>
  <c r="N131" i="5" s="1"/>
  <c r="I132" i="5"/>
  <c r="E130" i="7" s="1"/>
  <c r="Q132" i="1"/>
  <c r="Q132" i="5" s="1"/>
  <c r="C134" i="1"/>
  <c r="C134" i="3"/>
  <c r="E134" i="3" s="1"/>
  <c r="B132" i="5"/>
  <c r="D130" i="7" s="1"/>
  <c r="N130" i="7" s="1"/>
  <c r="J132" i="1"/>
  <c r="J132" i="5" s="1"/>
  <c r="C133" i="5"/>
  <c r="C131" i="7" s="1"/>
  <c r="K133" i="1"/>
  <c r="K133" i="5" s="1"/>
  <c r="B133" i="8" l="1"/>
  <c r="B134" i="1"/>
  <c r="F134" i="1"/>
  <c r="H134" i="1"/>
  <c r="I134" i="1"/>
  <c r="G134" i="1"/>
  <c r="AL219" i="1"/>
  <c r="AH219" i="1"/>
  <c r="AK219" i="1"/>
  <c r="AM219" i="1"/>
  <c r="AI219" i="1"/>
  <c r="AJ219" i="1"/>
  <c r="K131" i="7"/>
  <c r="M131" i="7"/>
  <c r="C135" i="1"/>
  <c r="C135" i="3"/>
  <c r="E135" i="3" s="1"/>
  <c r="G133" i="5"/>
  <c r="G131" i="7" s="1"/>
  <c r="O133" i="1"/>
  <c r="O133" i="5" s="1"/>
  <c r="F132" i="5"/>
  <c r="H130" i="7" s="1"/>
  <c r="N132" i="1"/>
  <c r="N132" i="5" s="1"/>
  <c r="H132" i="5"/>
  <c r="F130" i="7" s="1"/>
  <c r="P132" i="1"/>
  <c r="P132" i="5" s="1"/>
  <c r="I133" i="5"/>
  <c r="E131" i="7" s="1"/>
  <c r="Q133" i="1"/>
  <c r="Q133" i="5" s="1"/>
  <c r="B133" i="5"/>
  <c r="D131" i="7" s="1"/>
  <c r="N131" i="7" s="1"/>
  <c r="J133" i="1"/>
  <c r="J133" i="5" s="1"/>
  <c r="C134" i="5"/>
  <c r="C132" i="7" s="1"/>
  <c r="K134" i="1"/>
  <c r="K134" i="5" s="1"/>
  <c r="B135" i="1" l="1"/>
  <c r="B134" i="8"/>
  <c r="G135" i="1"/>
  <c r="F135" i="1"/>
  <c r="I135" i="1"/>
  <c r="H135" i="1"/>
  <c r="AJ220" i="1"/>
  <c r="AL220" i="1"/>
  <c r="AK220" i="1"/>
  <c r="AM220" i="1"/>
  <c r="AI220" i="1"/>
  <c r="AH220" i="1"/>
  <c r="K132" i="7"/>
  <c r="M132" i="7"/>
  <c r="H133" i="5"/>
  <c r="F131" i="7" s="1"/>
  <c r="P133" i="1"/>
  <c r="P133" i="5" s="1"/>
  <c r="G134" i="5"/>
  <c r="G132" i="7" s="1"/>
  <c r="O134" i="1"/>
  <c r="O134" i="5" s="1"/>
  <c r="F133" i="5"/>
  <c r="H131" i="7" s="1"/>
  <c r="N133" i="1"/>
  <c r="N133" i="5" s="1"/>
  <c r="I134" i="5"/>
  <c r="E132" i="7" s="1"/>
  <c r="Q134" i="1"/>
  <c r="Q134" i="5" s="1"/>
  <c r="C136" i="1"/>
  <c r="C136" i="3"/>
  <c r="E136" i="3" s="1"/>
  <c r="B134" i="5"/>
  <c r="D132" i="7" s="1"/>
  <c r="N132" i="7" s="1"/>
  <c r="J134" i="1"/>
  <c r="J134" i="5" s="1"/>
  <c r="C135" i="5"/>
  <c r="C133" i="7" s="1"/>
  <c r="K135" i="1"/>
  <c r="K135" i="5" s="1"/>
  <c r="I136" i="1" l="1"/>
  <c r="B136" i="1"/>
  <c r="F136" i="1"/>
  <c r="B135" i="8"/>
  <c r="G136" i="1"/>
  <c r="H136" i="1"/>
  <c r="AK221" i="1"/>
  <c r="AH221" i="1"/>
  <c r="AM221" i="1"/>
  <c r="AL221" i="1"/>
  <c r="AI221" i="1"/>
  <c r="AJ221" i="1"/>
  <c r="K133" i="7"/>
  <c r="M133" i="7"/>
  <c r="H134" i="5"/>
  <c r="F132" i="7" s="1"/>
  <c r="P134" i="1"/>
  <c r="P134" i="5" s="1"/>
  <c r="G135" i="5"/>
  <c r="G133" i="7" s="1"/>
  <c r="O135" i="1"/>
  <c r="O135" i="5" s="1"/>
  <c r="F134" i="5"/>
  <c r="H132" i="7" s="1"/>
  <c r="N134" i="1"/>
  <c r="N134" i="5" s="1"/>
  <c r="I135" i="5"/>
  <c r="E133" i="7" s="1"/>
  <c r="Q135" i="1"/>
  <c r="Q135" i="5" s="1"/>
  <c r="C137" i="1"/>
  <c r="C137" i="3"/>
  <c r="E137" i="3" s="1"/>
  <c r="B135" i="5"/>
  <c r="D133" i="7" s="1"/>
  <c r="N133" i="7" s="1"/>
  <c r="J135" i="1"/>
  <c r="J135" i="5" s="1"/>
  <c r="C136" i="5"/>
  <c r="C134" i="7" s="1"/>
  <c r="K136" i="1"/>
  <c r="K136" i="5" s="1"/>
  <c r="F137" i="1" l="1"/>
  <c r="B137" i="1"/>
  <c r="B136" i="8"/>
  <c r="G137" i="1"/>
  <c r="I137" i="1"/>
  <c r="H137" i="1"/>
  <c r="AJ222" i="1"/>
  <c r="AL222" i="1"/>
  <c r="AM222" i="1"/>
  <c r="AI222" i="1"/>
  <c r="AK222" i="1"/>
  <c r="AH222" i="1"/>
  <c r="K134" i="7"/>
  <c r="M134" i="7"/>
  <c r="C138" i="1"/>
  <c r="C138" i="3"/>
  <c r="E138" i="3" s="1"/>
  <c r="G136" i="5"/>
  <c r="G134" i="7" s="1"/>
  <c r="O136" i="1"/>
  <c r="O136" i="5" s="1"/>
  <c r="F135" i="5"/>
  <c r="H133" i="7" s="1"/>
  <c r="N135" i="1"/>
  <c r="N135" i="5" s="1"/>
  <c r="I136" i="5"/>
  <c r="E134" i="7" s="1"/>
  <c r="Q136" i="1"/>
  <c r="Q136" i="5" s="1"/>
  <c r="H135" i="5"/>
  <c r="F133" i="7" s="1"/>
  <c r="P135" i="1"/>
  <c r="P135" i="5" s="1"/>
  <c r="B136" i="5"/>
  <c r="D134" i="7" s="1"/>
  <c r="N134" i="7" s="1"/>
  <c r="J136" i="1"/>
  <c r="J136" i="5" s="1"/>
  <c r="C137" i="5"/>
  <c r="C135" i="7" s="1"/>
  <c r="K137" i="1"/>
  <c r="K137" i="5" s="1"/>
  <c r="I138" i="1" l="1"/>
  <c r="B138" i="1"/>
  <c r="B137" i="8"/>
  <c r="G138" i="1"/>
  <c r="F138" i="1"/>
  <c r="H138" i="1"/>
  <c r="AH223" i="1"/>
  <c r="AK223" i="1"/>
  <c r="AL223" i="1"/>
  <c r="AI223" i="1"/>
  <c r="AM223" i="1"/>
  <c r="AJ223" i="1"/>
  <c r="K135" i="7"/>
  <c r="M135" i="7"/>
  <c r="G137" i="5"/>
  <c r="G135" i="7" s="1"/>
  <c r="O137" i="1"/>
  <c r="O137" i="5" s="1"/>
  <c r="F136" i="5"/>
  <c r="H134" i="7" s="1"/>
  <c r="N136" i="1"/>
  <c r="N136" i="5" s="1"/>
  <c r="I137" i="5"/>
  <c r="E135" i="7" s="1"/>
  <c r="Q137" i="1"/>
  <c r="Q137" i="5" s="1"/>
  <c r="H136" i="5"/>
  <c r="F134" i="7" s="1"/>
  <c r="P136" i="1"/>
  <c r="P136" i="5" s="1"/>
  <c r="C139" i="1"/>
  <c r="C139" i="3"/>
  <c r="E139" i="3" s="1"/>
  <c r="B137" i="5"/>
  <c r="D135" i="7" s="1"/>
  <c r="N135" i="7" s="1"/>
  <c r="J137" i="1"/>
  <c r="J137" i="5" s="1"/>
  <c r="C138" i="5"/>
  <c r="C136" i="7" s="1"/>
  <c r="K138" i="1"/>
  <c r="K138" i="5" s="1"/>
  <c r="I139" i="1" l="1"/>
  <c r="B139" i="1"/>
  <c r="B138" i="8"/>
  <c r="G139" i="1"/>
  <c r="F139" i="1"/>
  <c r="H139" i="1"/>
  <c r="AJ224" i="1"/>
  <c r="AI224" i="1"/>
  <c r="AK224" i="1"/>
  <c r="AM224" i="1"/>
  <c r="AL224" i="1"/>
  <c r="AH224" i="1"/>
  <c r="K136" i="7"/>
  <c r="M136" i="7"/>
  <c r="H137" i="5"/>
  <c r="F135" i="7" s="1"/>
  <c r="P137" i="1"/>
  <c r="P137" i="5" s="1"/>
  <c r="B138" i="5"/>
  <c r="D136" i="7" s="1"/>
  <c r="N136" i="7" s="1"/>
  <c r="J138" i="1"/>
  <c r="J138" i="5" s="1"/>
  <c r="G138" i="5"/>
  <c r="G136" i="7" s="1"/>
  <c r="O138" i="1"/>
  <c r="O138" i="5" s="1"/>
  <c r="F137" i="5"/>
  <c r="H135" i="7" s="1"/>
  <c r="N137" i="1"/>
  <c r="N137" i="5" s="1"/>
  <c r="I138" i="5"/>
  <c r="E136" i="7" s="1"/>
  <c r="Q138" i="1"/>
  <c r="Q138" i="5" s="1"/>
  <c r="C140" i="1"/>
  <c r="C140" i="3"/>
  <c r="E140" i="3" s="1"/>
  <c r="C139" i="5"/>
  <c r="C137" i="7" s="1"/>
  <c r="K139" i="1"/>
  <c r="K139" i="5" s="1"/>
  <c r="B140" i="1" l="1"/>
  <c r="B139" i="8"/>
  <c r="F140" i="1"/>
  <c r="G140" i="1"/>
  <c r="H140" i="1"/>
  <c r="I140" i="1"/>
  <c r="AH225" i="1"/>
  <c r="AM225" i="1"/>
  <c r="AK225" i="1"/>
  <c r="AJ225" i="1"/>
  <c r="AL225" i="1"/>
  <c r="AI225" i="1"/>
  <c r="K137" i="7"/>
  <c r="M137" i="7"/>
  <c r="C141" i="1"/>
  <c r="C141" i="3"/>
  <c r="E141" i="3" s="1"/>
  <c r="G139" i="5"/>
  <c r="G137" i="7" s="1"/>
  <c r="O139" i="1"/>
  <c r="O139" i="5" s="1"/>
  <c r="F138" i="5"/>
  <c r="H136" i="7" s="1"/>
  <c r="N138" i="1"/>
  <c r="N138" i="5" s="1"/>
  <c r="H138" i="5"/>
  <c r="F136" i="7" s="1"/>
  <c r="P138" i="1"/>
  <c r="P138" i="5" s="1"/>
  <c r="I139" i="5"/>
  <c r="E137" i="7" s="1"/>
  <c r="Q139" i="1"/>
  <c r="Q139" i="5" s="1"/>
  <c r="B139" i="5"/>
  <c r="D137" i="7" s="1"/>
  <c r="N137" i="7" s="1"/>
  <c r="J139" i="1"/>
  <c r="J139" i="5" s="1"/>
  <c r="C140" i="5"/>
  <c r="C138" i="7" s="1"/>
  <c r="K140" i="1"/>
  <c r="K140" i="5" s="1"/>
  <c r="B141" i="1" l="1"/>
  <c r="B140" i="8"/>
  <c r="F141" i="1"/>
  <c r="G141" i="1"/>
  <c r="I141" i="1"/>
  <c r="H141" i="1"/>
  <c r="AI226" i="1"/>
  <c r="AH226" i="1"/>
  <c r="AL226" i="1"/>
  <c r="AK226" i="1"/>
  <c r="AM226" i="1"/>
  <c r="AJ226" i="1"/>
  <c r="K138" i="7"/>
  <c r="M138" i="7"/>
  <c r="I140" i="5"/>
  <c r="E138" i="7" s="1"/>
  <c r="Q140" i="1"/>
  <c r="Q140" i="5" s="1"/>
  <c r="G140" i="5"/>
  <c r="G138" i="7" s="1"/>
  <c r="O140" i="1"/>
  <c r="O140" i="5" s="1"/>
  <c r="F139" i="5"/>
  <c r="H137" i="7" s="1"/>
  <c r="N139" i="1"/>
  <c r="N139" i="5" s="1"/>
  <c r="H139" i="5"/>
  <c r="F137" i="7" s="1"/>
  <c r="P139" i="1"/>
  <c r="P139" i="5" s="1"/>
  <c r="C142" i="1"/>
  <c r="C142" i="3"/>
  <c r="E142" i="3" s="1"/>
  <c r="B140" i="5"/>
  <c r="D138" i="7" s="1"/>
  <c r="N138" i="7" s="1"/>
  <c r="J140" i="1"/>
  <c r="J140" i="5" s="1"/>
  <c r="C141" i="5"/>
  <c r="C139" i="7" s="1"/>
  <c r="K141" i="1"/>
  <c r="K141" i="5" s="1"/>
  <c r="B141" i="8" l="1"/>
  <c r="B142" i="1"/>
  <c r="F142" i="1"/>
  <c r="G142" i="1"/>
  <c r="H142" i="1"/>
  <c r="I142" i="1"/>
  <c r="AM227" i="1"/>
  <c r="AJ227" i="1"/>
  <c r="AL227" i="1"/>
  <c r="AK227" i="1"/>
  <c r="AH227" i="1"/>
  <c r="AI227" i="1"/>
  <c r="K139" i="7"/>
  <c r="M139" i="7"/>
  <c r="F140" i="5"/>
  <c r="H138" i="7" s="1"/>
  <c r="N140" i="1"/>
  <c r="N140" i="5" s="1"/>
  <c r="H140" i="5"/>
  <c r="F138" i="7" s="1"/>
  <c r="P140" i="1"/>
  <c r="P140" i="5" s="1"/>
  <c r="G141" i="5"/>
  <c r="G139" i="7" s="1"/>
  <c r="O141" i="1"/>
  <c r="O141" i="5" s="1"/>
  <c r="I141" i="5"/>
  <c r="E139" i="7" s="1"/>
  <c r="Q141" i="1"/>
  <c r="Q141" i="5" s="1"/>
  <c r="C143" i="1"/>
  <c r="C143" i="3"/>
  <c r="E143" i="3" s="1"/>
  <c r="B141" i="5"/>
  <c r="D139" i="7" s="1"/>
  <c r="N139" i="7" s="1"/>
  <c r="J141" i="1"/>
  <c r="J141" i="5" s="1"/>
  <c r="C142" i="5"/>
  <c r="C140" i="7" s="1"/>
  <c r="K142" i="1"/>
  <c r="K142" i="5" s="1"/>
  <c r="B143" i="1" l="1"/>
  <c r="B142" i="8"/>
  <c r="I143" i="1"/>
  <c r="F143" i="1"/>
  <c r="G143" i="1"/>
  <c r="H143" i="1"/>
  <c r="AI228" i="1"/>
  <c r="AK228" i="1"/>
  <c r="AL228" i="1"/>
  <c r="AH228" i="1"/>
  <c r="AJ228" i="1"/>
  <c r="AM228" i="1"/>
  <c r="K140" i="7"/>
  <c r="M140" i="7"/>
  <c r="H141" i="5"/>
  <c r="F139" i="7" s="1"/>
  <c r="P141" i="1"/>
  <c r="P141" i="5" s="1"/>
  <c r="C144" i="1"/>
  <c r="C144" i="3"/>
  <c r="E144" i="3" s="1"/>
  <c r="I142" i="5"/>
  <c r="E140" i="7" s="1"/>
  <c r="Q142" i="1"/>
  <c r="Q142" i="5" s="1"/>
  <c r="F141" i="5"/>
  <c r="H139" i="7" s="1"/>
  <c r="N141" i="1"/>
  <c r="N141" i="5" s="1"/>
  <c r="G142" i="5"/>
  <c r="G140" i="7" s="1"/>
  <c r="O142" i="1"/>
  <c r="O142" i="5" s="1"/>
  <c r="B142" i="5"/>
  <c r="D140" i="7" s="1"/>
  <c r="N140" i="7" s="1"/>
  <c r="J142" i="1"/>
  <c r="J142" i="5" s="1"/>
  <c r="C143" i="5"/>
  <c r="C141" i="7" s="1"/>
  <c r="K143" i="1"/>
  <c r="K143" i="5" s="1"/>
  <c r="B144" i="1" l="1"/>
  <c r="F144" i="1"/>
  <c r="B143" i="8"/>
  <c r="G144" i="1"/>
  <c r="I144" i="1"/>
  <c r="H144" i="1"/>
  <c r="AI229" i="1"/>
  <c r="AM229" i="1"/>
  <c r="AH229" i="1"/>
  <c r="AL229" i="1"/>
  <c r="AJ229" i="1"/>
  <c r="AK229" i="1"/>
  <c r="K141" i="7"/>
  <c r="M141" i="7"/>
  <c r="G143" i="5"/>
  <c r="G141" i="7" s="1"/>
  <c r="O143" i="1"/>
  <c r="O143" i="5" s="1"/>
  <c r="I143" i="5"/>
  <c r="E141" i="7" s="1"/>
  <c r="Q143" i="1"/>
  <c r="Q143" i="5" s="1"/>
  <c r="F142" i="5"/>
  <c r="H140" i="7" s="1"/>
  <c r="N142" i="1"/>
  <c r="N142" i="5" s="1"/>
  <c r="C145" i="1"/>
  <c r="C145" i="3"/>
  <c r="E145" i="3" s="1"/>
  <c r="C144" i="5"/>
  <c r="C142" i="7" s="1"/>
  <c r="K144" i="1"/>
  <c r="K144" i="5" s="1"/>
  <c r="H142" i="5"/>
  <c r="F140" i="7" s="1"/>
  <c r="P142" i="1"/>
  <c r="P142" i="5" s="1"/>
  <c r="B143" i="5"/>
  <c r="D141" i="7" s="1"/>
  <c r="N141" i="7" s="1"/>
  <c r="J143" i="1"/>
  <c r="J143" i="5" s="1"/>
  <c r="F145" i="1" l="1"/>
  <c r="B145" i="1"/>
  <c r="B144" i="8"/>
  <c r="I145" i="1"/>
  <c r="G145" i="1"/>
  <c r="H145" i="1"/>
  <c r="AK230" i="1"/>
  <c r="AJ230" i="1"/>
  <c r="AH230" i="1"/>
  <c r="AI230" i="1"/>
  <c r="AL230" i="1"/>
  <c r="AM230" i="1"/>
  <c r="K142" i="7"/>
  <c r="M142" i="7"/>
  <c r="C145" i="5"/>
  <c r="C143" i="7" s="1"/>
  <c r="K145" i="1"/>
  <c r="K145" i="5" s="1"/>
  <c r="H143" i="5"/>
  <c r="F141" i="7" s="1"/>
  <c r="P143" i="1"/>
  <c r="P143" i="5" s="1"/>
  <c r="C146" i="1"/>
  <c r="C146" i="3"/>
  <c r="E146" i="3" s="1"/>
  <c r="B144" i="5"/>
  <c r="D142" i="7" s="1"/>
  <c r="N142" i="7" s="1"/>
  <c r="J144" i="1"/>
  <c r="J144" i="5" s="1"/>
  <c r="I144" i="5"/>
  <c r="E142" i="7" s="1"/>
  <c r="Q144" i="1"/>
  <c r="Q144" i="5" s="1"/>
  <c r="F143" i="5"/>
  <c r="H141" i="7" s="1"/>
  <c r="N143" i="1"/>
  <c r="N143" i="5" s="1"/>
  <c r="G144" i="5"/>
  <c r="G142" i="7" s="1"/>
  <c r="O144" i="1"/>
  <c r="O144" i="5" s="1"/>
  <c r="I146" i="1" l="1"/>
  <c r="B146" i="1"/>
  <c r="F146" i="1"/>
  <c r="B145" i="8"/>
  <c r="G146" i="1"/>
  <c r="H146" i="1"/>
  <c r="AM231" i="1"/>
  <c r="AI231" i="1"/>
  <c r="AL231" i="1"/>
  <c r="AK231" i="1"/>
  <c r="AH231" i="1"/>
  <c r="AJ231" i="1"/>
  <c r="K143" i="7"/>
  <c r="M143" i="7"/>
  <c r="C146" i="5"/>
  <c r="C144" i="7" s="1"/>
  <c r="K146" i="1"/>
  <c r="K146" i="5" s="1"/>
  <c r="F144" i="5"/>
  <c r="H142" i="7" s="1"/>
  <c r="N144" i="1"/>
  <c r="N144" i="5" s="1"/>
  <c r="B145" i="5"/>
  <c r="D143" i="7" s="1"/>
  <c r="N143" i="7" s="1"/>
  <c r="J145" i="1"/>
  <c r="J145" i="5" s="1"/>
  <c r="H144" i="5"/>
  <c r="F142" i="7" s="1"/>
  <c r="P144" i="1"/>
  <c r="P144" i="5" s="1"/>
  <c r="I145" i="5"/>
  <c r="E143" i="7" s="1"/>
  <c r="Q145" i="1"/>
  <c r="Q145" i="5" s="1"/>
  <c r="C147" i="1"/>
  <c r="C147" i="3"/>
  <c r="E147" i="3" s="1"/>
  <c r="G145" i="5"/>
  <c r="G143" i="7" s="1"/>
  <c r="O145" i="1"/>
  <c r="O145" i="5" s="1"/>
  <c r="I147" i="1" l="1"/>
  <c r="B147" i="1"/>
  <c r="B146" i="8"/>
  <c r="F147" i="1"/>
  <c r="G147" i="1"/>
  <c r="H147" i="1"/>
  <c r="AK232" i="1"/>
  <c r="AM232" i="1"/>
  <c r="AJ232" i="1"/>
  <c r="AH232" i="1"/>
  <c r="AL232" i="1"/>
  <c r="AI232" i="1"/>
  <c r="K144" i="7"/>
  <c r="M144" i="7"/>
  <c r="C147" i="5"/>
  <c r="C145" i="7" s="1"/>
  <c r="K147" i="1"/>
  <c r="K147" i="5" s="1"/>
  <c r="H145" i="5"/>
  <c r="F143" i="7" s="1"/>
  <c r="P145" i="1"/>
  <c r="P145" i="5" s="1"/>
  <c r="B146" i="5"/>
  <c r="D144" i="7" s="1"/>
  <c r="N144" i="7" s="1"/>
  <c r="J146" i="1"/>
  <c r="J146" i="5" s="1"/>
  <c r="I146" i="5"/>
  <c r="E144" i="7" s="1"/>
  <c r="Q146" i="1"/>
  <c r="Q146" i="5" s="1"/>
  <c r="C148" i="1"/>
  <c r="C148" i="3"/>
  <c r="E148" i="3" s="1"/>
  <c r="F145" i="5"/>
  <c r="H143" i="7" s="1"/>
  <c r="N145" i="1"/>
  <c r="N145" i="5" s="1"/>
  <c r="G146" i="5"/>
  <c r="G144" i="7" s="1"/>
  <c r="O146" i="1"/>
  <c r="O146" i="5" s="1"/>
  <c r="I148" i="1" l="1"/>
  <c r="B148" i="1"/>
  <c r="B147" i="8"/>
  <c r="F148" i="1"/>
  <c r="G148" i="1"/>
  <c r="H148" i="1"/>
  <c r="AI233" i="1"/>
  <c r="AH233" i="1"/>
  <c r="AM233" i="1"/>
  <c r="AJ233" i="1"/>
  <c r="AL233" i="1"/>
  <c r="AK233" i="1"/>
  <c r="K145" i="7"/>
  <c r="M145" i="7"/>
  <c r="H146" i="5"/>
  <c r="F144" i="7" s="1"/>
  <c r="P146" i="1"/>
  <c r="P146" i="5" s="1"/>
  <c r="B147" i="5"/>
  <c r="D145" i="7" s="1"/>
  <c r="N145" i="7" s="1"/>
  <c r="J147" i="1"/>
  <c r="J147" i="5" s="1"/>
  <c r="C148" i="5"/>
  <c r="C146" i="7" s="1"/>
  <c r="K148" i="1"/>
  <c r="K148" i="5" s="1"/>
  <c r="I147" i="5"/>
  <c r="E145" i="7" s="1"/>
  <c r="Q147" i="1"/>
  <c r="Q147" i="5" s="1"/>
  <c r="C149" i="1"/>
  <c r="C149" i="3"/>
  <c r="E149" i="3" s="1"/>
  <c r="F146" i="5"/>
  <c r="H144" i="7" s="1"/>
  <c r="N146" i="1"/>
  <c r="N146" i="5" s="1"/>
  <c r="G147" i="5"/>
  <c r="G145" i="7" s="1"/>
  <c r="O147" i="1"/>
  <c r="O147" i="5" s="1"/>
  <c r="B149" i="1" l="1"/>
  <c r="B148" i="8"/>
  <c r="F149" i="1"/>
  <c r="G149" i="1"/>
  <c r="H149" i="1"/>
  <c r="I149" i="1"/>
  <c r="AK234" i="1"/>
  <c r="AJ234" i="1"/>
  <c r="AH234" i="1"/>
  <c r="AL234" i="1"/>
  <c r="AM234" i="1"/>
  <c r="AI234" i="1"/>
  <c r="K146" i="7"/>
  <c r="M146" i="7"/>
  <c r="C150" i="1"/>
  <c r="C150" i="3"/>
  <c r="E150" i="3" s="1"/>
  <c r="C149" i="5"/>
  <c r="C147" i="7" s="1"/>
  <c r="K149" i="1"/>
  <c r="K149" i="5" s="1"/>
  <c r="I148" i="5"/>
  <c r="E146" i="7" s="1"/>
  <c r="Q148" i="1"/>
  <c r="Q148" i="5" s="1"/>
  <c r="F147" i="5"/>
  <c r="H145" i="7" s="1"/>
  <c r="N147" i="1"/>
  <c r="N147" i="5" s="1"/>
  <c r="G148" i="5"/>
  <c r="G146" i="7" s="1"/>
  <c r="O148" i="1"/>
  <c r="O148" i="5" s="1"/>
  <c r="H147" i="5"/>
  <c r="F145" i="7" s="1"/>
  <c r="P147" i="1"/>
  <c r="P147" i="5" s="1"/>
  <c r="B148" i="5"/>
  <c r="D146" i="7" s="1"/>
  <c r="N146" i="7" s="1"/>
  <c r="J148" i="1"/>
  <c r="J148" i="5" s="1"/>
  <c r="B149" i="8" l="1"/>
  <c r="B150" i="1"/>
  <c r="F150" i="1"/>
  <c r="G150" i="1"/>
  <c r="H150" i="1"/>
  <c r="I150" i="1"/>
  <c r="AI235" i="1"/>
  <c r="AL235" i="1"/>
  <c r="AH235" i="1"/>
  <c r="AK235" i="1"/>
  <c r="AM235" i="1"/>
  <c r="AJ235" i="1"/>
  <c r="K147" i="7"/>
  <c r="M147" i="7"/>
  <c r="H148" i="5"/>
  <c r="F146" i="7" s="1"/>
  <c r="P148" i="1"/>
  <c r="P148" i="5" s="1"/>
  <c r="I149" i="5"/>
  <c r="E147" i="7" s="1"/>
  <c r="Q149" i="1"/>
  <c r="Q149" i="5" s="1"/>
  <c r="G149" i="5"/>
  <c r="G147" i="7" s="1"/>
  <c r="O149" i="1"/>
  <c r="O149" i="5" s="1"/>
  <c r="C151" i="1"/>
  <c r="C151" i="3"/>
  <c r="E151" i="3" s="1"/>
  <c r="F148" i="5"/>
  <c r="H146" i="7" s="1"/>
  <c r="N148" i="1"/>
  <c r="N148" i="5" s="1"/>
  <c r="B149" i="5"/>
  <c r="D147" i="7" s="1"/>
  <c r="N147" i="7" s="1"/>
  <c r="J149" i="1"/>
  <c r="J149" i="5" s="1"/>
  <c r="C150" i="5"/>
  <c r="C148" i="7" s="1"/>
  <c r="K150" i="1"/>
  <c r="K150" i="5" s="1"/>
  <c r="B151" i="1" l="1"/>
  <c r="B150" i="8"/>
  <c r="G151" i="1"/>
  <c r="F151" i="1"/>
  <c r="I151" i="1"/>
  <c r="H151" i="1"/>
  <c r="AJ236" i="1"/>
  <c r="AK236" i="1"/>
  <c r="AI236" i="1"/>
  <c r="AM236" i="1"/>
  <c r="AL236" i="1"/>
  <c r="AH236" i="1"/>
  <c r="K148" i="7"/>
  <c r="M148" i="7"/>
  <c r="B150" i="5"/>
  <c r="D148" i="7" s="1"/>
  <c r="N148" i="7" s="1"/>
  <c r="J150" i="1"/>
  <c r="J150" i="5" s="1"/>
  <c r="I150" i="5"/>
  <c r="E148" i="7" s="1"/>
  <c r="Q150" i="1"/>
  <c r="Q150" i="5" s="1"/>
  <c r="F149" i="5"/>
  <c r="H147" i="7" s="1"/>
  <c r="N149" i="1"/>
  <c r="N149" i="5" s="1"/>
  <c r="C152" i="1"/>
  <c r="C152" i="3"/>
  <c r="E152" i="3" s="1"/>
  <c r="H149" i="5"/>
  <c r="F147" i="7" s="1"/>
  <c r="P149" i="1"/>
  <c r="P149" i="5" s="1"/>
  <c r="C151" i="5"/>
  <c r="C149" i="7" s="1"/>
  <c r="K151" i="1"/>
  <c r="K151" i="5" s="1"/>
  <c r="G150" i="5"/>
  <c r="G148" i="7" s="1"/>
  <c r="O150" i="1"/>
  <c r="O150" i="5" s="1"/>
  <c r="B152" i="1" l="1"/>
  <c r="F152" i="1"/>
  <c r="B151" i="8"/>
  <c r="G152" i="1"/>
  <c r="I152" i="1"/>
  <c r="H152" i="1"/>
  <c r="AH237" i="1"/>
  <c r="AM237" i="1"/>
  <c r="AK237" i="1"/>
  <c r="AJ237" i="1"/>
  <c r="AL237" i="1"/>
  <c r="AI237" i="1"/>
  <c r="K149" i="7"/>
  <c r="M149" i="7"/>
  <c r="B151" i="5"/>
  <c r="D149" i="7" s="1"/>
  <c r="N149" i="7" s="1"/>
  <c r="J151" i="1"/>
  <c r="J151" i="5" s="1"/>
  <c r="C153" i="1"/>
  <c r="C153" i="3"/>
  <c r="E153" i="3" s="1"/>
  <c r="F150" i="5"/>
  <c r="H148" i="7" s="1"/>
  <c r="N150" i="1"/>
  <c r="N150" i="5" s="1"/>
  <c r="I151" i="5"/>
  <c r="E149" i="7" s="1"/>
  <c r="Q151" i="1"/>
  <c r="Q151" i="5" s="1"/>
  <c r="G151" i="5"/>
  <c r="G149" i="7" s="1"/>
  <c r="O151" i="1"/>
  <c r="O151" i="5" s="1"/>
  <c r="C152" i="5"/>
  <c r="C150" i="7" s="1"/>
  <c r="K152" i="1"/>
  <c r="K152" i="5" s="1"/>
  <c r="H150" i="5"/>
  <c r="F148" i="7" s="1"/>
  <c r="P150" i="1"/>
  <c r="P150" i="5" s="1"/>
  <c r="F153" i="1" l="1"/>
  <c r="B153" i="1"/>
  <c r="B152" i="8"/>
  <c r="I153" i="1"/>
  <c r="G153" i="1"/>
  <c r="H153" i="1"/>
  <c r="AI238" i="1"/>
  <c r="AJ238" i="1"/>
  <c r="AM238" i="1"/>
  <c r="AL238" i="1"/>
  <c r="AK238" i="1"/>
  <c r="AH238" i="1"/>
  <c r="K150" i="7"/>
  <c r="M150" i="7"/>
  <c r="B152" i="5"/>
  <c r="D150" i="7" s="1"/>
  <c r="N150" i="7" s="1"/>
  <c r="J152" i="1"/>
  <c r="J152" i="5" s="1"/>
  <c r="I152" i="5"/>
  <c r="E150" i="7" s="1"/>
  <c r="Q152" i="1"/>
  <c r="Q152" i="5" s="1"/>
  <c r="C154" i="1"/>
  <c r="C154" i="3"/>
  <c r="E154" i="3" s="1"/>
  <c r="F151" i="5"/>
  <c r="H149" i="7" s="1"/>
  <c r="N151" i="1"/>
  <c r="N151" i="5" s="1"/>
  <c r="G152" i="5"/>
  <c r="G150" i="7" s="1"/>
  <c r="O152" i="1"/>
  <c r="O152" i="5" s="1"/>
  <c r="C153" i="5"/>
  <c r="C151" i="7" s="1"/>
  <c r="K153" i="1"/>
  <c r="K153" i="5" s="1"/>
  <c r="H151" i="5"/>
  <c r="F149" i="7" s="1"/>
  <c r="P151" i="1"/>
  <c r="P151" i="5" s="1"/>
  <c r="I154" i="1" l="1"/>
  <c r="F154" i="1"/>
  <c r="B154" i="1"/>
  <c r="B153" i="8"/>
  <c r="G154" i="1"/>
  <c r="H154" i="1"/>
  <c r="AH239" i="1"/>
  <c r="AL239" i="1"/>
  <c r="AJ239" i="1"/>
  <c r="AK239" i="1"/>
  <c r="AM239" i="1"/>
  <c r="AI239" i="1"/>
  <c r="K151" i="7"/>
  <c r="M151" i="7"/>
  <c r="C155" i="1"/>
  <c r="C155" i="3"/>
  <c r="E155" i="3" s="1"/>
  <c r="B153" i="5"/>
  <c r="D151" i="7" s="1"/>
  <c r="N151" i="7" s="1"/>
  <c r="J153" i="1"/>
  <c r="J153" i="5" s="1"/>
  <c r="F152" i="5"/>
  <c r="H150" i="7" s="1"/>
  <c r="N152" i="1"/>
  <c r="N152" i="5" s="1"/>
  <c r="C154" i="5"/>
  <c r="C152" i="7" s="1"/>
  <c r="K154" i="1"/>
  <c r="K154" i="5" s="1"/>
  <c r="I153" i="5"/>
  <c r="E151" i="7" s="1"/>
  <c r="Q153" i="1"/>
  <c r="Q153" i="5" s="1"/>
  <c r="G153" i="5"/>
  <c r="G151" i="7" s="1"/>
  <c r="O153" i="1"/>
  <c r="O153" i="5" s="1"/>
  <c r="H152" i="5"/>
  <c r="F150" i="7" s="1"/>
  <c r="P152" i="1"/>
  <c r="P152" i="5" s="1"/>
  <c r="I155" i="1" l="1"/>
  <c r="B155" i="1"/>
  <c r="F155" i="1"/>
  <c r="B154" i="8"/>
  <c r="G155" i="1"/>
  <c r="H155" i="1"/>
  <c r="AI240" i="1"/>
  <c r="AK240" i="1"/>
  <c r="AH240" i="1"/>
  <c r="AL240" i="1"/>
  <c r="AM240" i="1"/>
  <c r="AJ240" i="1"/>
  <c r="K152" i="7"/>
  <c r="M152" i="7"/>
  <c r="B154" i="5"/>
  <c r="D152" i="7" s="1"/>
  <c r="N152" i="7" s="1"/>
  <c r="J154" i="1"/>
  <c r="J154" i="5" s="1"/>
  <c r="I154" i="5"/>
  <c r="E152" i="7" s="1"/>
  <c r="Q154" i="1"/>
  <c r="Q154" i="5" s="1"/>
  <c r="F153" i="5"/>
  <c r="H151" i="7" s="1"/>
  <c r="N153" i="1"/>
  <c r="N153" i="5" s="1"/>
  <c r="H153" i="5"/>
  <c r="F151" i="7" s="1"/>
  <c r="P153" i="1"/>
  <c r="P153" i="5" s="1"/>
  <c r="C156" i="1"/>
  <c r="C156" i="3"/>
  <c r="E156" i="3" s="1"/>
  <c r="G154" i="5"/>
  <c r="G152" i="7" s="1"/>
  <c r="O154" i="1"/>
  <c r="O154" i="5" s="1"/>
  <c r="C155" i="5"/>
  <c r="C153" i="7" s="1"/>
  <c r="K155" i="1"/>
  <c r="K155" i="5" s="1"/>
  <c r="I156" i="1" l="1"/>
  <c r="B156" i="1"/>
  <c r="B155" i="8"/>
  <c r="G156" i="1"/>
  <c r="F156" i="1"/>
  <c r="H156" i="1"/>
  <c r="AJ241" i="1"/>
  <c r="AL241" i="1"/>
  <c r="AH241" i="1"/>
  <c r="AM241" i="1"/>
  <c r="AK241" i="1"/>
  <c r="AI241" i="1"/>
  <c r="K153" i="7"/>
  <c r="M153" i="7"/>
  <c r="I155" i="5"/>
  <c r="E153" i="7" s="1"/>
  <c r="Q155" i="1"/>
  <c r="Q155" i="5" s="1"/>
  <c r="C157" i="1"/>
  <c r="C157" i="3"/>
  <c r="E157" i="3" s="1"/>
  <c r="C156" i="5"/>
  <c r="C154" i="7" s="1"/>
  <c r="K156" i="1"/>
  <c r="K156" i="5" s="1"/>
  <c r="F154" i="5"/>
  <c r="H152" i="7" s="1"/>
  <c r="N154" i="1"/>
  <c r="N154" i="5" s="1"/>
  <c r="G155" i="5"/>
  <c r="G153" i="7" s="1"/>
  <c r="O155" i="1"/>
  <c r="O155" i="5" s="1"/>
  <c r="B155" i="5"/>
  <c r="D153" i="7" s="1"/>
  <c r="N153" i="7" s="1"/>
  <c r="J155" i="1"/>
  <c r="J155" i="5" s="1"/>
  <c r="H154" i="5"/>
  <c r="F152" i="7" s="1"/>
  <c r="P154" i="1"/>
  <c r="P154" i="5" s="1"/>
  <c r="I157" i="1" l="1"/>
  <c r="B157" i="1"/>
  <c r="B156" i="8"/>
  <c r="G157" i="1"/>
  <c r="F157" i="1"/>
  <c r="H157" i="1"/>
  <c r="AI242" i="1"/>
  <c r="AM242" i="1"/>
  <c r="AJ242" i="1"/>
  <c r="AK242" i="1"/>
  <c r="AL242" i="1"/>
  <c r="AH242" i="1"/>
  <c r="K154" i="7"/>
  <c r="M154" i="7"/>
  <c r="F155" i="5"/>
  <c r="H153" i="7" s="1"/>
  <c r="N155" i="1"/>
  <c r="N155" i="5" s="1"/>
  <c r="C158" i="1"/>
  <c r="C158" i="3"/>
  <c r="E158" i="3" s="1"/>
  <c r="B156" i="5"/>
  <c r="D154" i="7" s="1"/>
  <c r="N154" i="7" s="1"/>
  <c r="J156" i="1"/>
  <c r="J156" i="5" s="1"/>
  <c r="C157" i="5"/>
  <c r="C155" i="7" s="1"/>
  <c r="K157" i="1"/>
  <c r="K157" i="5" s="1"/>
  <c r="H155" i="5"/>
  <c r="F153" i="7" s="1"/>
  <c r="P155" i="1"/>
  <c r="P155" i="5" s="1"/>
  <c r="I156" i="5"/>
  <c r="E154" i="7" s="1"/>
  <c r="Q156" i="1"/>
  <c r="Q156" i="5" s="1"/>
  <c r="G156" i="5"/>
  <c r="G154" i="7" s="1"/>
  <c r="O156" i="1"/>
  <c r="O156" i="5" s="1"/>
  <c r="B157" i="8" l="1"/>
  <c r="B158" i="1"/>
  <c r="G158" i="1"/>
  <c r="F158" i="1"/>
  <c r="H158" i="1"/>
  <c r="I158" i="1"/>
  <c r="AH243" i="1"/>
  <c r="AK243" i="1"/>
  <c r="AM243" i="1"/>
  <c r="AL243" i="1"/>
  <c r="AI243" i="1"/>
  <c r="AJ243" i="1"/>
  <c r="K155" i="7"/>
  <c r="M155" i="7"/>
  <c r="B157" i="5"/>
  <c r="D155" i="7" s="1"/>
  <c r="N155" i="7" s="1"/>
  <c r="J157" i="1"/>
  <c r="J157" i="5" s="1"/>
  <c r="C159" i="1"/>
  <c r="C159" i="3"/>
  <c r="E159" i="3" s="1"/>
  <c r="C158" i="5"/>
  <c r="C156" i="7" s="1"/>
  <c r="K158" i="1"/>
  <c r="K158" i="5" s="1"/>
  <c r="I157" i="5"/>
  <c r="E155" i="7" s="1"/>
  <c r="Q157" i="1"/>
  <c r="Q157" i="5" s="1"/>
  <c r="F156" i="5"/>
  <c r="H154" i="7" s="1"/>
  <c r="N156" i="1"/>
  <c r="N156" i="5" s="1"/>
  <c r="G157" i="5"/>
  <c r="G155" i="7" s="1"/>
  <c r="O157" i="1"/>
  <c r="O157" i="5" s="1"/>
  <c r="H156" i="5"/>
  <c r="F154" i="7" s="1"/>
  <c r="P156" i="1"/>
  <c r="P156" i="5" s="1"/>
  <c r="B159" i="1" l="1"/>
  <c r="B158" i="8"/>
  <c r="G159" i="1"/>
  <c r="F159" i="1"/>
  <c r="I159" i="1"/>
  <c r="H159" i="1"/>
  <c r="AJ244" i="1"/>
  <c r="AL244" i="1"/>
  <c r="AK244" i="1"/>
  <c r="AI244" i="1"/>
  <c r="AH244" i="1"/>
  <c r="AM244" i="1"/>
  <c r="K156" i="7"/>
  <c r="M156" i="7"/>
  <c r="I158" i="5"/>
  <c r="E156" i="7" s="1"/>
  <c r="Q158" i="1"/>
  <c r="Q158" i="5" s="1"/>
  <c r="G158" i="5"/>
  <c r="G156" i="7" s="1"/>
  <c r="O158" i="1"/>
  <c r="O158" i="5" s="1"/>
  <c r="C160" i="1"/>
  <c r="C160" i="3"/>
  <c r="E160" i="3" s="1"/>
  <c r="F157" i="5"/>
  <c r="H155" i="7" s="1"/>
  <c r="N157" i="1"/>
  <c r="N157" i="5" s="1"/>
  <c r="B158" i="5"/>
  <c r="D156" i="7" s="1"/>
  <c r="N156" i="7" s="1"/>
  <c r="J158" i="1"/>
  <c r="J158" i="5" s="1"/>
  <c r="C159" i="5"/>
  <c r="C157" i="7" s="1"/>
  <c r="K159" i="1"/>
  <c r="K159" i="5" s="1"/>
  <c r="H157" i="5"/>
  <c r="F155" i="7" s="1"/>
  <c r="P157" i="1"/>
  <c r="P157" i="5" s="1"/>
  <c r="B160" i="1" l="1"/>
  <c r="B159" i="8"/>
  <c r="I160" i="1"/>
  <c r="G160" i="1"/>
  <c r="F160" i="1"/>
  <c r="H160" i="1"/>
  <c r="AM245" i="1"/>
  <c r="AI245" i="1"/>
  <c r="AL245" i="1"/>
  <c r="AH245" i="1"/>
  <c r="AK245" i="1"/>
  <c r="AJ245" i="1"/>
  <c r="K157" i="7"/>
  <c r="M157" i="7"/>
  <c r="B159" i="5"/>
  <c r="D157" i="7" s="1"/>
  <c r="N157" i="7" s="1"/>
  <c r="J159" i="1"/>
  <c r="J159" i="5" s="1"/>
  <c r="I159" i="5"/>
  <c r="E157" i="7" s="1"/>
  <c r="Q159" i="1"/>
  <c r="Q159" i="5" s="1"/>
  <c r="F158" i="5"/>
  <c r="H156" i="7" s="1"/>
  <c r="N158" i="1"/>
  <c r="N158" i="5" s="1"/>
  <c r="C161" i="1"/>
  <c r="C161" i="3"/>
  <c r="E161" i="3" s="1"/>
  <c r="G159" i="5"/>
  <c r="G157" i="7" s="1"/>
  <c r="O159" i="1"/>
  <c r="O159" i="5" s="1"/>
  <c r="H158" i="5"/>
  <c r="F156" i="7" s="1"/>
  <c r="P158" i="1"/>
  <c r="P158" i="5" s="1"/>
  <c r="C160" i="5"/>
  <c r="C158" i="7" s="1"/>
  <c r="K160" i="1"/>
  <c r="K160" i="5" s="1"/>
  <c r="F161" i="1" l="1"/>
  <c r="B161" i="1"/>
  <c r="B160" i="8"/>
  <c r="G161" i="1"/>
  <c r="I161" i="1"/>
  <c r="H161" i="1"/>
  <c r="AJ246" i="1"/>
  <c r="AH246" i="1"/>
  <c r="AI246" i="1"/>
  <c r="AK246" i="1"/>
  <c r="AL246" i="1"/>
  <c r="AM246" i="1"/>
  <c r="K158" i="7"/>
  <c r="M158" i="7"/>
  <c r="I160" i="5"/>
  <c r="E158" i="7" s="1"/>
  <c r="Q160" i="1"/>
  <c r="Q160" i="5" s="1"/>
  <c r="G160" i="5"/>
  <c r="G158" i="7" s="1"/>
  <c r="O160" i="1"/>
  <c r="O160" i="5" s="1"/>
  <c r="C162" i="1"/>
  <c r="C162" i="3"/>
  <c r="E162" i="3" s="1"/>
  <c r="F159" i="5"/>
  <c r="H157" i="7" s="1"/>
  <c r="N159" i="1"/>
  <c r="N159" i="5" s="1"/>
  <c r="B160" i="5"/>
  <c r="D158" i="7" s="1"/>
  <c r="N158" i="7" s="1"/>
  <c r="J160" i="1"/>
  <c r="J160" i="5" s="1"/>
  <c r="C161" i="5"/>
  <c r="C159" i="7" s="1"/>
  <c r="K161" i="1"/>
  <c r="K161" i="5" s="1"/>
  <c r="H159" i="5"/>
  <c r="F157" i="7" s="1"/>
  <c r="P159" i="1"/>
  <c r="P159" i="5" s="1"/>
  <c r="F162" i="1" l="1"/>
  <c r="B162" i="1"/>
  <c r="B161" i="8"/>
  <c r="G162" i="1"/>
  <c r="I162" i="1"/>
  <c r="H162" i="1"/>
  <c r="AM247" i="1"/>
  <c r="AK247" i="1"/>
  <c r="AH247" i="1"/>
  <c r="AL247" i="1"/>
  <c r="AI247" i="1"/>
  <c r="AJ247" i="1"/>
  <c r="K159" i="7"/>
  <c r="M159" i="7"/>
  <c r="B161" i="5"/>
  <c r="D159" i="7" s="1"/>
  <c r="N159" i="7" s="1"/>
  <c r="J161" i="1"/>
  <c r="J161" i="5" s="1"/>
  <c r="I161" i="5"/>
  <c r="E159" i="7" s="1"/>
  <c r="Q161" i="1"/>
  <c r="Q161" i="5" s="1"/>
  <c r="F160" i="5"/>
  <c r="H158" i="7" s="1"/>
  <c r="N160" i="1"/>
  <c r="N160" i="5" s="1"/>
  <c r="C163" i="1"/>
  <c r="C163" i="3"/>
  <c r="E163" i="3" s="1"/>
  <c r="G161" i="5"/>
  <c r="G159" i="7" s="1"/>
  <c r="O161" i="1"/>
  <c r="O161" i="5" s="1"/>
  <c r="H160" i="5"/>
  <c r="F158" i="7" s="1"/>
  <c r="P160" i="1"/>
  <c r="P160" i="5" s="1"/>
  <c r="C162" i="5"/>
  <c r="C160" i="7" s="1"/>
  <c r="K162" i="1"/>
  <c r="K162" i="5" s="1"/>
  <c r="I163" i="1" l="1"/>
  <c r="B163" i="1"/>
  <c r="F163" i="1"/>
  <c r="B162" i="8"/>
  <c r="G163" i="1"/>
  <c r="H163" i="1"/>
  <c r="AJ248" i="1"/>
  <c r="AL248" i="1"/>
  <c r="AK248" i="1"/>
  <c r="AI248" i="1"/>
  <c r="AH248" i="1"/>
  <c r="AM248" i="1"/>
  <c r="K160" i="7"/>
  <c r="M160" i="7"/>
  <c r="I162" i="5"/>
  <c r="E160" i="7" s="1"/>
  <c r="Q162" i="1"/>
  <c r="Q162" i="5" s="1"/>
  <c r="G162" i="5"/>
  <c r="G160" i="7" s="1"/>
  <c r="O162" i="1"/>
  <c r="O162" i="5" s="1"/>
  <c r="F161" i="5"/>
  <c r="H159" i="7" s="1"/>
  <c r="N161" i="1"/>
  <c r="N161" i="5" s="1"/>
  <c r="C164" i="1"/>
  <c r="C164" i="3"/>
  <c r="E164" i="3" s="1"/>
  <c r="B162" i="5"/>
  <c r="D160" i="7" s="1"/>
  <c r="N160" i="7" s="1"/>
  <c r="J162" i="1"/>
  <c r="J162" i="5" s="1"/>
  <c r="C163" i="5"/>
  <c r="C161" i="7" s="1"/>
  <c r="K163" i="1"/>
  <c r="K163" i="5" s="1"/>
  <c r="H161" i="5"/>
  <c r="F159" i="7" s="1"/>
  <c r="P161" i="1"/>
  <c r="P161" i="5" s="1"/>
  <c r="I164" i="1" l="1"/>
  <c r="B164" i="1"/>
  <c r="F164" i="1"/>
  <c r="B163" i="8"/>
  <c r="G164" i="1"/>
  <c r="H164" i="1"/>
  <c r="AM249" i="1"/>
  <c r="AI249" i="1"/>
  <c r="AJ249" i="1"/>
  <c r="AK249" i="1"/>
  <c r="AH249" i="1"/>
  <c r="AL249" i="1"/>
  <c r="K161" i="7"/>
  <c r="M161" i="7"/>
  <c r="B163" i="5"/>
  <c r="D161" i="7" s="1"/>
  <c r="N161" i="7" s="1"/>
  <c r="J163" i="1"/>
  <c r="J163" i="5" s="1"/>
  <c r="G163" i="5"/>
  <c r="G161" i="7" s="1"/>
  <c r="O163" i="1"/>
  <c r="O163" i="5" s="1"/>
  <c r="C165" i="1"/>
  <c r="C165" i="3"/>
  <c r="E165" i="3" s="1"/>
  <c r="C164" i="5"/>
  <c r="C162" i="7" s="1"/>
  <c r="K164" i="1"/>
  <c r="K164" i="5" s="1"/>
  <c r="I163" i="5"/>
  <c r="E161" i="7" s="1"/>
  <c r="Q163" i="1"/>
  <c r="Q163" i="5" s="1"/>
  <c r="F162" i="5"/>
  <c r="H160" i="7" s="1"/>
  <c r="N162" i="1"/>
  <c r="N162" i="5" s="1"/>
  <c r="H162" i="5"/>
  <c r="F160" i="7" s="1"/>
  <c r="P162" i="1"/>
  <c r="P162" i="5" s="1"/>
  <c r="I165" i="1" l="1"/>
  <c r="B165" i="1"/>
  <c r="B164" i="8"/>
  <c r="G165" i="1"/>
  <c r="F165" i="1"/>
  <c r="H165" i="1"/>
  <c r="AL250" i="1"/>
  <c r="AJ250" i="1"/>
  <c r="AK250" i="1"/>
  <c r="AH250" i="1"/>
  <c r="AM250" i="1"/>
  <c r="AI250" i="1"/>
  <c r="K162" i="7"/>
  <c r="M162" i="7"/>
  <c r="C165" i="5"/>
  <c r="C163" i="7" s="1"/>
  <c r="K165" i="1"/>
  <c r="K165" i="5" s="1"/>
  <c r="C166" i="1"/>
  <c r="C166" i="3"/>
  <c r="E166" i="3" s="1"/>
  <c r="B164" i="5"/>
  <c r="D162" i="7" s="1"/>
  <c r="N162" i="7" s="1"/>
  <c r="J164" i="1"/>
  <c r="J164" i="5" s="1"/>
  <c r="I164" i="5"/>
  <c r="E162" i="7" s="1"/>
  <c r="Q164" i="1"/>
  <c r="Q164" i="5" s="1"/>
  <c r="F163" i="5"/>
  <c r="H161" i="7" s="1"/>
  <c r="N163" i="1"/>
  <c r="N163" i="5" s="1"/>
  <c r="G164" i="5"/>
  <c r="G162" i="7" s="1"/>
  <c r="O164" i="1"/>
  <c r="O164" i="5" s="1"/>
  <c r="H163" i="5"/>
  <c r="F161" i="7" s="1"/>
  <c r="P163" i="1"/>
  <c r="P163" i="5" s="1"/>
  <c r="I166" i="1" l="1"/>
  <c r="B165" i="8"/>
  <c r="B166" i="1"/>
  <c r="G166" i="1"/>
  <c r="F166" i="1"/>
  <c r="H166" i="1"/>
  <c r="AI251" i="1"/>
  <c r="AH251" i="1"/>
  <c r="AL251" i="1"/>
  <c r="AJ251" i="1"/>
  <c r="AM251" i="1"/>
  <c r="AK251" i="1"/>
  <c r="K163" i="7"/>
  <c r="M163" i="7"/>
  <c r="H164" i="5"/>
  <c r="F162" i="7" s="1"/>
  <c r="P164" i="1"/>
  <c r="P164" i="5" s="1"/>
  <c r="C167" i="1"/>
  <c r="C167" i="3"/>
  <c r="E167" i="3" s="1"/>
  <c r="B165" i="5"/>
  <c r="D163" i="7" s="1"/>
  <c r="N163" i="7" s="1"/>
  <c r="J165" i="1"/>
  <c r="J165" i="5" s="1"/>
  <c r="C166" i="5"/>
  <c r="C164" i="7" s="1"/>
  <c r="K166" i="1"/>
  <c r="K166" i="5" s="1"/>
  <c r="I165" i="5"/>
  <c r="E163" i="7" s="1"/>
  <c r="Q165" i="1"/>
  <c r="Q165" i="5" s="1"/>
  <c r="F164" i="5"/>
  <c r="H162" i="7" s="1"/>
  <c r="N164" i="1"/>
  <c r="N164" i="5" s="1"/>
  <c r="G165" i="5"/>
  <c r="G163" i="7" s="1"/>
  <c r="O165" i="1"/>
  <c r="O165" i="5" s="1"/>
  <c r="B167" i="1" l="1"/>
  <c r="B166" i="8"/>
  <c r="G167" i="1"/>
  <c r="F167" i="1"/>
  <c r="I167" i="1"/>
  <c r="H167" i="1"/>
  <c r="AK252" i="1"/>
  <c r="AI252" i="1"/>
  <c r="AL252" i="1"/>
  <c r="AM252" i="1"/>
  <c r="AJ252" i="1"/>
  <c r="AH252" i="1"/>
  <c r="K164" i="7"/>
  <c r="M164" i="7"/>
  <c r="C168" i="1"/>
  <c r="C168" i="3"/>
  <c r="E168" i="3" s="1"/>
  <c r="C167" i="5"/>
  <c r="C165" i="7" s="1"/>
  <c r="K167" i="1"/>
  <c r="K167" i="5" s="1"/>
  <c r="I166" i="5"/>
  <c r="E164" i="7" s="1"/>
  <c r="Q166" i="1"/>
  <c r="Q166" i="5" s="1"/>
  <c r="F165" i="5"/>
  <c r="H163" i="7" s="1"/>
  <c r="N165" i="1"/>
  <c r="N165" i="5" s="1"/>
  <c r="B166" i="5"/>
  <c r="D164" i="7" s="1"/>
  <c r="N164" i="7" s="1"/>
  <c r="J166" i="1"/>
  <c r="J166" i="5" s="1"/>
  <c r="G166" i="5"/>
  <c r="G164" i="7" s="1"/>
  <c r="O166" i="1"/>
  <c r="O166" i="5" s="1"/>
  <c r="H165" i="5"/>
  <c r="F163" i="7" s="1"/>
  <c r="P165" i="1"/>
  <c r="P165" i="5" s="1"/>
  <c r="B168" i="1" l="1"/>
  <c r="B167" i="8"/>
  <c r="G168" i="1"/>
  <c r="F168" i="1"/>
  <c r="I168" i="1"/>
  <c r="H168" i="1"/>
  <c r="AH253" i="1"/>
  <c r="AM253" i="1"/>
  <c r="AI253" i="1"/>
  <c r="AJ253" i="1"/>
  <c r="AK253" i="1"/>
  <c r="AL253" i="1"/>
  <c r="K165" i="7"/>
  <c r="M165" i="7"/>
  <c r="H166" i="5"/>
  <c r="F164" i="7" s="1"/>
  <c r="P166" i="1"/>
  <c r="P166" i="5" s="1"/>
  <c r="I167" i="5"/>
  <c r="E165" i="7" s="1"/>
  <c r="Q167" i="1"/>
  <c r="Q167" i="5" s="1"/>
  <c r="G167" i="5"/>
  <c r="G165" i="7" s="1"/>
  <c r="O167" i="1"/>
  <c r="O167" i="5" s="1"/>
  <c r="C169" i="1"/>
  <c r="C169" i="3"/>
  <c r="E169" i="3" s="1"/>
  <c r="F166" i="5"/>
  <c r="H164" i="7" s="1"/>
  <c r="N166" i="1"/>
  <c r="N166" i="5" s="1"/>
  <c r="B167" i="5"/>
  <c r="D165" i="7" s="1"/>
  <c r="N165" i="7" s="1"/>
  <c r="J167" i="1"/>
  <c r="J167" i="5" s="1"/>
  <c r="C168" i="5"/>
  <c r="C166" i="7" s="1"/>
  <c r="K168" i="1"/>
  <c r="K168" i="5" s="1"/>
  <c r="B169" i="1" l="1"/>
  <c r="B168" i="8"/>
  <c r="I169" i="1"/>
  <c r="G169" i="1"/>
  <c r="F169" i="1"/>
  <c r="H169" i="1"/>
  <c r="AL254" i="1"/>
  <c r="AJ254" i="1"/>
  <c r="AM254" i="1"/>
  <c r="AK254" i="1"/>
  <c r="AH254" i="1"/>
  <c r="AI254" i="1"/>
  <c r="K166" i="7"/>
  <c r="M166" i="7"/>
  <c r="G168" i="5"/>
  <c r="G166" i="7" s="1"/>
  <c r="O168" i="1"/>
  <c r="O168" i="5" s="1"/>
  <c r="B168" i="5"/>
  <c r="D166" i="7" s="1"/>
  <c r="N166" i="7" s="1"/>
  <c r="J168" i="1"/>
  <c r="J168" i="5" s="1"/>
  <c r="I168" i="5"/>
  <c r="E166" i="7" s="1"/>
  <c r="Q168" i="1"/>
  <c r="Q168" i="5" s="1"/>
  <c r="F167" i="5"/>
  <c r="H165" i="7" s="1"/>
  <c r="N167" i="1"/>
  <c r="N167" i="5" s="1"/>
  <c r="C170" i="1"/>
  <c r="C170" i="3"/>
  <c r="E170" i="3" s="1"/>
  <c r="H167" i="5"/>
  <c r="F165" i="7" s="1"/>
  <c r="P167" i="1"/>
  <c r="P167" i="5" s="1"/>
  <c r="C169" i="5"/>
  <c r="C167" i="7" s="1"/>
  <c r="K169" i="1"/>
  <c r="K169" i="5" s="1"/>
  <c r="F170" i="1" l="1"/>
  <c r="B170" i="1"/>
  <c r="B169" i="8"/>
  <c r="I170" i="1"/>
  <c r="G170" i="1"/>
  <c r="H170" i="1"/>
  <c r="AI255" i="1"/>
  <c r="AK255" i="1"/>
  <c r="AJ255" i="1"/>
  <c r="AL255" i="1"/>
  <c r="AM255" i="1"/>
  <c r="AH255" i="1"/>
  <c r="K167" i="7"/>
  <c r="M167" i="7"/>
  <c r="C170" i="5"/>
  <c r="C168" i="7" s="1"/>
  <c r="K170" i="1"/>
  <c r="K170" i="5" s="1"/>
  <c r="B169" i="5"/>
  <c r="D167" i="7" s="1"/>
  <c r="N167" i="7" s="1"/>
  <c r="J169" i="1"/>
  <c r="J169" i="5" s="1"/>
  <c r="I169" i="5"/>
  <c r="E167" i="7" s="1"/>
  <c r="Q169" i="1"/>
  <c r="Q169" i="5" s="1"/>
  <c r="C171" i="1"/>
  <c r="C171" i="3"/>
  <c r="E171" i="3" s="1"/>
  <c r="F168" i="5"/>
  <c r="H166" i="7" s="1"/>
  <c r="N168" i="1"/>
  <c r="N168" i="5" s="1"/>
  <c r="H168" i="5"/>
  <c r="F166" i="7" s="1"/>
  <c r="P168" i="1"/>
  <c r="P168" i="5" s="1"/>
  <c r="G169" i="5"/>
  <c r="G167" i="7" s="1"/>
  <c r="O169" i="1"/>
  <c r="O169" i="5" s="1"/>
  <c r="F171" i="1" l="1"/>
  <c r="B171" i="1"/>
  <c r="B170" i="8"/>
  <c r="G171" i="1"/>
  <c r="I171" i="1"/>
  <c r="H171" i="1"/>
  <c r="AM256" i="1"/>
  <c r="AH256" i="1"/>
  <c r="AJ256" i="1"/>
  <c r="AI256" i="1"/>
  <c r="AL256" i="1"/>
  <c r="AK256" i="1"/>
  <c r="K168" i="7"/>
  <c r="M168" i="7"/>
  <c r="C171" i="5"/>
  <c r="C169" i="7" s="1"/>
  <c r="K171" i="1"/>
  <c r="K171" i="5" s="1"/>
  <c r="F169" i="5"/>
  <c r="H167" i="7" s="1"/>
  <c r="N169" i="1"/>
  <c r="N169" i="5" s="1"/>
  <c r="I170" i="5"/>
  <c r="E168" i="7" s="1"/>
  <c r="Q170" i="1"/>
  <c r="Q170" i="5" s="1"/>
  <c r="H169" i="5"/>
  <c r="F167" i="7" s="1"/>
  <c r="P169" i="1"/>
  <c r="P169" i="5" s="1"/>
  <c r="B170" i="5"/>
  <c r="D168" i="7" s="1"/>
  <c r="N168" i="7" s="1"/>
  <c r="J170" i="1"/>
  <c r="J170" i="5" s="1"/>
  <c r="C172" i="1"/>
  <c r="C172" i="3"/>
  <c r="E172" i="3" s="1"/>
  <c r="G170" i="5"/>
  <c r="G168" i="7" s="1"/>
  <c r="O170" i="1"/>
  <c r="O170" i="5" s="1"/>
  <c r="I172" i="1" l="1"/>
  <c r="B172" i="1"/>
  <c r="F172" i="1"/>
  <c r="B171" i="8"/>
  <c r="G172" i="1"/>
  <c r="H172" i="1"/>
  <c r="AK257" i="1"/>
  <c r="AH257" i="1"/>
  <c r="AJ257" i="1"/>
  <c r="AL257" i="1"/>
  <c r="AI257" i="1"/>
  <c r="AM257" i="1"/>
  <c r="K169" i="7"/>
  <c r="M169" i="7"/>
  <c r="C172" i="5"/>
  <c r="C170" i="7" s="1"/>
  <c r="K172" i="1"/>
  <c r="K172" i="5" s="1"/>
  <c r="H170" i="5"/>
  <c r="F168" i="7" s="1"/>
  <c r="P170" i="1"/>
  <c r="P170" i="5" s="1"/>
  <c r="B171" i="5"/>
  <c r="D169" i="7" s="1"/>
  <c r="N169" i="7" s="1"/>
  <c r="J171" i="1"/>
  <c r="J171" i="5" s="1"/>
  <c r="I171" i="5"/>
  <c r="E169" i="7" s="1"/>
  <c r="Q171" i="1"/>
  <c r="Q171" i="5" s="1"/>
  <c r="C173" i="1"/>
  <c r="C173" i="3"/>
  <c r="E173" i="3" s="1"/>
  <c r="F170" i="5"/>
  <c r="H168" i="7" s="1"/>
  <c r="N170" i="1"/>
  <c r="N170" i="5" s="1"/>
  <c r="G171" i="5"/>
  <c r="G169" i="7" s="1"/>
  <c r="O171" i="1"/>
  <c r="O171" i="5" s="1"/>
  <c r="I173" i="1" l="1"/>
  <c r="B173" i="1"/>
  <c r="F173" i="1"/>
  <c r="B172" i="8"/>
  <c r="G173" i="1"/>
  <c r="H173" i="1"/>
  <c r="K170" i="7"/>
  <c r="M170" i="7"/>
  <c r="H171" i="5"/>
  <c r="F169" i="7" s="1"/>
  <c r="P171" i="1"/>
  <c r="P171" i="5" s="1"/>
  <c r="C174" i="1"/>
  <c r="C174" i="3"/>
  <c r="E174" i="3" s="1"/>
  <c r="I172" i="5"/>
  <c r="E170" i="7" s="1"/>
  <c r="Q172" i="1"/>
  <c r="Q172" i="5" s="1"/>
  <c r="C173" i="5"/>
  <c r="C171" i="7" s="1"/>
  <c r="K173" i="1"/>
  <c r="K173" i="5" s="1"/>
  <c r="B172" i="5"/>
  <c r="D170" i="7" s="1"/>
  <c r="N170" i="7" s="1"/>
  <c r="J172" i="1"/>
  <c r="J172" i="5" s="1"/>
  <c r="F171" i="5"/>
  <c r="H169" i="7" s="1"/>
  <c r="N171" i="1"/>
  <c r="N171" i="5" s="1"/>
  <c r="G172" i="5"/>
  <c r="G170" i="7" s="1"/>
  <c r="O172" i="1"/>
  <c r="O172" i="5" s="1"/>
  <c r="I174" i="1" l="1"/>
  <c r="B173" i="8"/>
  <c r="B174" i="1"/>
  <c r="F174" i="1"/>
  <c r="G174" i="1"/>
  <c r="H174" i="1"/>
  <c r="K171" i="7"/>
  <c r="M171" i="7"/>
  <c r="H172" i="5"/>
  <c r="F170" i="7" s="1"/>
  <c r="P172" i="1"/>
  <c r="P172" i="5" s="1"/>
  <c r="I173" i="5"/>
  <c r="E171" i="7" s="1"/>
  <c r="Q173" i="1"/>
  <c r="Q173" i="5" s="1"/>
  <c r="C175" i="1"/>
  <c r="C175" i="3"/>
  <c r="E175" i="3" s="1"/>
  <c r="G173" i="5"/>
  <c r="G171" i="7" s="1"/>
  <c r="O173" i="1"/>
  <c r="O173" i="5" s="1"/>
  <c r="C174" i="5"/>
  <c r="C172" i="7" s="1"/>
  <c r="K174" i="1"/>
  <c r="K174" i="5" s="1"/>
  <c r="F172" i="5"/>
  <c r="H170" i="7" s="1"/>
  <c r="N172" i="1"/>
  <c r="N172" i="5" s="1"/>
  <c r="B173" i="5"/>
  <c r="D171" i="7" s="1"/>
  <c r="N171" i="7" s="1"/>
  <c r="J173" i="1"/>
  <c r="J173" i="5" s="1"/>
  <c r="I175" i="1" l="1"/>
  <c r="B175" i="1"/>
  <c r="B174" i="8"/>
  <c r="F175" i="1"/>
  <c r="H175" i="1"/>
  <c r="G175" i="1"/>
  <c r="K172" i="7"/>
  <c r="M172" i="7"/>
  <c r="H173" i="5"/>
  <c r="F171" i="7" s="1"/>
  <c r="P173" i="1"/>
  <c r="P173" i="5" s="1"/>
  <c r="B174" i="5"/>
  <c r="D172" i="7" s="1"/>
  <c r="N172" i="7" s="1"/>
  <c r="J174" i="1"/>
  <c r="J174" i="5" s="1"/>
  <c r="I174" i="5"/>
  <c r="E172" i="7" s="1"/>
  <c r="Q174" i="1"/>
  <c r="Q174" i="5" s="1"/>
  <c r="C176" i="1"/>
  <c r="C176" i="3"/>
  <c r="E176" i="3" s="1"/>
  <c r="F173" i="5"/>
  <c r="H171" i="7" s="1"/>
  <c r="N173" i="1"/>
  <c r="N173" i="5" s="1"/>
  <c r="G174" i="5"/>
  <c r="G172" i="7" s="1"/>
  <c r="O174" i="1"/>
  <c r="O174" i="5" s="1"/>
  <c r="C175" i="5"/>
  <c r="C173" i="7" s="1"/>
  <c r="K175" i="1"/>
  <c r="K175" i="5" s="1"/>
  <c r="B176" i="1" l="1"/>
  <c r="B175" i="8"/>
  <c r="H176" i="1"/>
  <c r="G176" i="1"/>
  <c r="F176" i="1"/>
  <c r="I176" i="1"/>
  <c r="K173" i="7"/>
  <c r="M173" i="7"/>
  <c r="G175" i="5"/>
  <c r="G173" i="7" s="1"/>
  <c r="O175" i="1"/>
  <c r="O175" i="5" s="1"/>
  <c r="I175" i="5"/>
  <c r="E173" i="7" s="1"/>
  <c r="Q175" i="1"/>
  <c r="Q175" i="5" s="1"/>
  <c r="F174" i="5"/>
  <c r="H172" i="7" s="1"/>
  <c r="N174" i="1"/>
  <c r="N174" i="5" s="1"/>
  <c r="H174" i="5"/>
  <c r="F172" i="7" s="1"/>
  <c r="P174" i="1"/>
  <c r="P174" i="5" s="1"/>
  <c r="C177" i="1"/>
  <c r="C177" i="3"/>
  <c r="E177" i="3" s="1"/>
  <c r="B175" i="5"/>
  <c r="D173" i="7" s="1"/>
  <c r="N173" i="7" s="1"/>
  <c r="J175" i="1"/>
  <c r="J175" i="5" s="1"/>
  <c r="C176" i="5"/>
  <c r="C174" i="7" s="1"/>
  <c r="K176" i="1"/>
  <c r="K176" i="5" s="1"/>
  <c r="B177" i="1" l="1"/>
  <c r="B176" i="8"/>
  <c r="H177" i="1"/>
  <c r="F177" i="1"/>
  <c r="G177" i="1"/>
  <c r="I177" i="1"/>
  <c r="K174" i="7"/>
  <c r="M174" i="7"/>
  <c r="H175" i="5"/>
  <c r="F173" i="7" s="1"/>
  <c r="P175" i="1"/>
  <c r="P175" i="5" s="1"/>
  <c r="B176" i="5"/>
  <c r="D174" i="7" s="1"/>
  <c r="N174" i="7" s="1"/>
  <c r="J176" i="1"/>
  <c r="J176" i="5" s="1"/>
  <c r="F175" i="5"/>
  <c r="H173" i="7" s="1"/>
  <c r="N175" i="1"/>
  <c r="N175" i="5" s="1"/>
  <c r="G176" i="5"/>
  <c r="G174" i="7" s="1"/>
  <c r="O176" i="1"/>
  <c r="O176" i="5" s="1"/>
  <c r="C178" i="1"/>
  <c r="C178" i="3"/>
  <c r="E178" i="3" s="1"/>
  <c r="I176" i="5"/>
  <c r="E174" i="7" s="1"/>
  <c r="Q176" i="1"/>
  <c r="Q176" i="5" s="1"/>
  <c r="C177" i="5"/>
  <c r="C175" i="7" s="1"/>
  <c r="K177" i="1"/>
  <c r="K177" i="5" s="1"/>
  <c r="B178" i="1" l="1"/>
  <c r="B177" i="8"/>
  <c r="H178" i="1"/>
  <c r="F178" i="1"/>
  <c r="G178" i="1"/>
  <c r="I178" i="1"/>
  <c r="K175" i="7"/>
  <c r="M175" i="7"/>
  <c r="G177" i="5"/>
  <c r="G175" i="7" s="1"/>
  <c r="O177" i="1"/>
  <c r="O177" i="5" s="1"/>
  <c r="B177" i="5"/>
  <c r="D175" i="7" s="1"/>
  <c r="N175" i="7" s="1"/>
  <c r="J177" i="1"/>
  <c r="J177" i="5" s="1"/>
  <c r="I177" i="5"/>
  <c r="E175" i="7" s="1"/>
  <c r="Q177" i="1"/>
  <c r="Q177" i="5" s="1"/>
  <c r="C179" i="1"/>
  <c r="C179" i="3"/>
  <c r="E179" i="3" s="1"/>
  <c r="F176" i="5"/>
  <c r="H174" i="7" s="1"/>
  <c r="N176" i="1"/>
  <c r="N176" i="5" s="1"/>
  <c r="H176" i="5"/>
  <c r="F174" i="7" s="1"/>
  <c r="P176" i="1"/>
  <c r="P176" i="5" s="1"/>
  <c r="C178" i="5"/>
  <c r="C176" i="7" s="1"/>
  <c r="K178" i="1"/>
  <c r="K178" i="5" s="1"/>
  <c r="F179" i="1" l="1"/>
  <c r="B179" i="1"/>
  <c r="B178" i="8"/>
  <c r="H179" i="1"/>
  <c r="G179" i="1"/>
  <c r="I179" i="1"/>
  <c r="K176" i="7"/>
  <c r="M176" i="7"/>
  <c r="G178" i="5"/>
  <c r="G176" i="7" s="1"/>
  <c r="O178" i="1"/>
  <c r="O178" i="5" s="1"/>
  <c r="B178" i="5"/>
  <c r="D176" i="7" s="1"/>
  <c r="N176" i="7" s="1"/>
  <c r="J178" i="1"/>
  <c r="J178" i="5" s="1"/>
  <c r="F177" i="5"/>
  <c r="H175" i="7" s="1"/>
  <c r="N177" i="1"/>
  <c r="N177" i="5" s="1"/>
  <c r="H177" i="5"/>
  <c r="F175" i="7" s="1"/>
  <c r="P177" i="1"/>
  <c r="P177" i="5" s="1"/>
  <c r="C180" i="1"/>
  <c r="C180" i="3"/>
  <c r="E180" i="3" s="1"/>
  <c r="I178" i="5"/>
  <c r="E176" i="7" s="1"/>
  <c r="Q178" i="1"/>
  <c r="Q178" i="5" s="1"/>
  <c r="C179" i="5"/>
  <c r="C177" i="7" s="1"/>
  <c r="K179" i="1"/>
  <c r="K179" i="5" s="1"/>
  <c r="B180" i="1" l="1"/>
  <c r="F180" i="1"/>
  <c r="B179" i="8"/>
  <c r="G180" i="1"/>
  <c r="H180" i="1"/>
  <c r="I180" i="1"/>
  <c r="K177" i="7"/>
  <c r="M177" i="7"/>
  <c r="I179" i="5"/>
  <c r="E177" i="7" s="1"/>
  <c r="Q179" i="1"/>
  <c r="Q179" i="5" s="1"/>
  <c r="F178" i="5"/>
  <c r="H176" i="7" s="1"/>
  <c r="N178" i="1"/>
  <c r="N178" i="5" s="1"/>
  <c r="G179" i="5"/>
  <c r="G177" i="7" s="1"/>
  <c r="O179" i="1"/>
  <c r="O179" i="5" s="1"/>
  <c r="C180" i="5"/>
  <c r="C178" i="7" s="1"/>
  <c r="K180" i="1"/>
  <c r="K180" i="5" s="1"/>
  <c r="H178" i="5"/>
  <c r="F176" i="7" s="1"/>
  <c r="P178" i="1"/>
  <c r="P178" i="5" s="1"/>
  <c r="C181" i="1"/>
  <c r="C181" i="3"/>
  <c r="E181" i="3" s="1"/>
  <c r="B179" i="5"/>
  <c r="D177" i="7" s="1"/>
  <c r="N177" i="7" s="1"/>
  <c r="J179" i="1"/>
  <c r="J179" i="5" s="1"/>
  <c r="I181" i="1" l="1"/>
  <c r="B181" i="1"/>
  <c r="F181" i="1"/>
  <c r="B180" i="8"/>
  <c r="G181" i="1"/>
  <c r="H181" i="1"/>
  <c r="K178" i="7"/>
  <c r="M178" i="7"/>
  <c r="H179" i="5"/>
  <c r="F177" i="7" s="1"/>
  <c r="P179" i="1"/>
  <c r="P179" i="5" s="1"/>
  <c r="B180" i="5"/>
  <c r="D178" i="7" s="1"/>
  <c r="N178" i="7" s="1"/>
  <c r="J180" i="1"/>
  <c r="J180" i="5" s="1"/>
  <c r="G180" i="5"/>
  <c r="G178" i="7" s="1"/>
  <c r="O180" i="1"/>
  <c r="O180" i="5" s="1"/>
  <c r="C181" i="5"/>
  <c r="C179" i="7" s="1"/>
  <c r="K181" i="1"/>
  <c r="K181" i="5" s="1"/>
  <c r="C182" i="1"/>
  <c r="C182" i="3"/>
  <c r="E182" i="3" s="1"/>
  <c r="F179" i="5"/>
  <c r="H177" i="7" s="1"/>
  <c r="N179" i="1"/>
  <c r="N179" i="5" s="1"/>
  <c r="I180" i="5"/>
  <c r="E178" i="7" s="1"/>
  <c r="Q180" i="1"/>
  <c r="Q180" i="5" s="1"/>
  <c r="I182" i="1" l="1"/>
  <c r="B181" i="8"/>
  <c r="B182" i="1"/>
  <c r="F182" i="1"/>
  <c r="G182" i="1"/>
  <c r="H182" i="1"/>
  <c r="K179" i="7"/>
  <c r="M179" i="7"/>
  <c r="C183" i="1"/>
  <c r="C183" i="3"/>
  <c r="E183" i="3" s="1"/>
  <c r="F180" i="5"/>
  <c r="H178" i="7" s="1"/>
  <c r="N180" i="1"/>
  <c r="N180" i="5" s="1"/>
  <c r="H180" i="5"/>
  <c r="F178" i="7" s="1"/>
  <c r="P180" i="1"/>
  <c r="P180" i="5" s="1"/>
  <c r="C182" i="5"/>
  <c r="C180" i="7" s="1"/>
  <c r="K182" i="1"/>
  <c r="K182" i="5" s="1"/>
  <c r="I181" i="5"/>
  <c r="E179" i="7" s="1"/>
  <c r="Q181" i="1"/>
  <c r="Q181" i="5" s="1"/>
  <c r="B181" i="5"/>
  <c r="D179" i="7" s="1"/>
  <c r="N179" i="7" s="1"/>
  <c r="J181" i="1"/>
  <c r="J181" i="5" s="1"/>
  <c r="G181" i="5"/>
  <c r="G179" i="7" s="1"/>
  <c r="O181" i="1"/>
  <c r="O181" i="5" s="1"/>
  <c r="I183" i="1" l="1"/>
  <c r="B183" i="1"/>
  <c r="B182" i="8"/>
  <c r="F183" i="1"/>
  <c r="H183" i="1"/>
  <c r="G183" i="1"/>
  <c r="K180" i="7"/>
  <c r="M180" i="7"/>
  <c r="B182" i="5"/>
  <c r="D180" i="7" s="1"/>
  <c r="N180" i="7" s="1"/>
  <c r="J182" i="1"/>
  <c r="J182" i="5" s="1"/>
  <c r="F181" i="5"/>
  <c r="H179" i="7" s="1"/>
  <c r="N181" i="1"/>
  <c r="N181" i="5" s="1"/>
  <c r="C184" i="1"/>
  <c r="C184" i="3"/>
  <c r="E184" i="3" s="1"/>
  <c r="G182" i="5"/>
  <c r="G180" i="7" s="1"/>
  <c r="O182" i="1"/>
  <c r="O182" i="5" s="1"/>
  <c r="H181" i="5"/>
  <c r="F179" i="7" s="1"/>
  <c r="P181" i="1"/>
  <c r="P181" i="5" s="1"/>
  <c r="I182" i="5"/>
  <c r="E180" i="7" s="1"/>
  <c r="Q182" i="1"/>
  <c r="Q182" i="5" s="1"/>
  <c r="C183" i="5"/>
  <c r="C181" i="7" s="1"/>
  <c r="K183" i="1"/>
  <c r="K183" i="5" s="1"/>
  <c r="I184" i="1" l="1"/>
  <c r="B184" i="1"/>
  <c r="B183" i="8"/>
  <c r="F184" i="1"/>
  <c r="H184" i="1"/>
  <c r="G184" i="1"/>
  <c r="K181" i="7"/>
  <c r="M181" i="7"/>
  <c r="I183" i="5"/>
  <c r="E181" i="7" s="1"/>
  <c r="Q183" i="1"/>
  <c r="Q183" i="5" s="1"/>
  <c r="C185" i="1"/>
  <c r="C185" i="3"/>
  <c r="E185" i="3" s="1"/>
  <c r="C184" i="5"/>
  <c r="C182" i="7" s="1"/>
  <c r="K184" i="1"/>
  <c r="K184" i="5" s="1"/>
  <c r="F182" i="5"/>
  <c r="H180" i="7" s="1"/>
  <c r="N182" i="1"/>
  <c r="N182" i="5" s="1"/>
  <c r="G183" i="5"/>
  <c r="G181" i="7" s="1"/>
  <c r="O183" i="1"/>
  <c r="O183" i="5" s="1"/>
  <c r="B183" i="5"/>
  <c r="D181" i="7" s="1"/>
  <c r="N181" i="7" s="1"/>
  <c r="J183" i="1"/>
  <c r="J183" i="5" s="1"/>
  <c r="H182" i="5"/>
  <c r="F180" i="7" s="1"/>
  <c r="P182" i="1"/>
  <c r="P182" i="5" s="1"/>
  <c r="B185" i="1" l="1"/>
  <c r="B184" i="8"/>
  <c r="H185" i="1"/>
  <c r="F185" i="1"/>
  <c r="G185" i="1"/>
  <c r="I185" i="1"/>
  <c r="K182" i="7"/>
  <c r="M182" i="7"/>
  <c r="C186" i="1"/>
  <c r="C186" i="3"/>
  <c r="E186" i="3" s="1"/>
  <c r="I184" i="5"/>
  <c r="E182" i="7" s="1"/>
  <c r="Q184" i="1"/>
  <c r="Q184" i="5" s="1"/>
  <c r="C185" i="5"/>
  <c r="C183" i="7" s="1"/>
  <c r="K185" i="1"/>
  <c r="K185" i="5" s="1"/>
  <c r="B184" i="5"/>
  <c r="D182" i="7" s="1"/>
  <c r="N182" i="7" s="1"/>
  <c r="J184" i="1"/>
  <c r="J184" i="5" s="1"/>
  <c r="F183" i="5"/>
  <c r="H181" i="7" s="1"/>
  <c r="N183" i="1"/>
  <c r="N183" i="5" s="1"/>
  <c r="H183" i="5"/>
  <c r="F181" i="7" s="1"/>
  <c r="P183" i="1"/>
  <c r="P183" i="5" s="1"/>
  <c r="G184" i="5"/>
  <c r="G182" i="7" s="1"/>
  <c r="O184" i="1"/>
  <c r="O184" i="5" s="1"/>
  <c r="B186" i="1" l="1"/>
  <c r="B185" i="8"/>
  <c r="F186" i="1"/>
  <c r="H186" i="1"/>
  <c r="G186" i="1"/>
  <c r="I186" i="1"/>
  <c r="K183" i="7"/>
  <c r="M183" i="7"/>
  <c r="B185" i="5"/>
  <c r="D183" i="7" s="1"/>
  <c r="N183" i="7" s="1"/>
  <c r="J185" i="1"/>
  <c r="J185" i="5" s="1"/>
  <c r="H184" i="5"/>
  <c r="F182" i="7" s="1"/>
  <c r="P184" i="1"/>
  <c r="P184" i="5" s="1"/>
  <c r="I185" i="5"/>
  <c r="E183" i="7" s="1"/>
  <c r="Q185" i="1"/>
  <c r="Q185" i="5" s="1"/>
  <c r="C187" i="1"/>
  <c r="C187" i="3"/>
  <c r="E187" i="3" s="1"/>
  <c r="F184" i="5"/>
  <c r="H182" i="7" s="1"/>
  <c r="N184" i="1"/>
  <c r="N184" i="5" s="1"/>
  <c r="G185" i="5"/>
  <c r="G183" i="7" s="1"/>
  <c r="O185" i="1"/>
  <c r="O185" i="5" s="1"/>
  <c r="C186" i="5"/>
  <c r="C184" i="7" s="1"/>
  <c r="K186" i="1"/>
  <c r="K186" i="5" s="1"/>
  <c r="B187" i="1" l="1"/>
  <c r="B186" i="8"/>
  <c r="H187" i="1"/>
  <c r="F187" i="1"/>
  <c r="G187" i="1"/>
  <c r="I187" i="1"/>
  <c r="K184" i="7"/>
  <c r="M184" i="7"/>
  <c r="B186" i="5"/>
  <c r="D184" i="7" s="1"/>
  <c r="N184" i="7" s="1"/>
  <c r="J186" i="1"/>
  <c r="J186" i="5" s="1"/>
  <c r="G186" i="5"/>
  <c r="G184" i="7" s="1"/>
  <c r="O186" i="1"/>
  <c r="O186" i="5" s="1"/>
  <c r="C188" i="1"/>
  <c r="C188" i="3"/>
  <c r="E188" i="3" s="1"/>
  <c r="F185" i="5"/>
  <c r="H183" i="7" s="1"/>
  <c r="N185" i="1"/>
  <c r="N185" i="5" s="1"/>
  <c r="I186" i="5"/>
  <c r="E184" i="7" s="1"/>
  <c r="Q186" i="1"/>
  <c r="Q186" i="5" s="1"/>
  <c r="C187" i="5"/>
  <c r="C185" i="7" s="1"/>
  <c r="K187" i="1"/>
  <c r="K187" i="5" s="1"/>
  <c r="H185" i="5"/>
  <c r="F183" i="7" s="1"/>
  <c r="P185" i="1"/>
  <c r="P185" i="5" s="1"/>
  <c r="F188" i="1" l="1"/>
  <c r="B188" i="1"/>
  <c r="B187" i="8"/>
  <c r="I188" i="1"/>
  <c r="H188" i="1"/>
  <c r="G188" i="1"/>
  <c r="K185" i="7"/>
  <c r="M185" i="7"/>
  <c r="C189" i="1"/>
  <c r="C189" i="3"/>
  <c r="E189" i="3" s="1"/>
  <c r="B187" i="5"/>
  <c r="D185" i="7" s="1"/>
  <c r="N185" i="7" s="1"/>
  <c r="J187" i="1"/>
  <c r="J187" i="5" s="1"/>
  <c r="I187" i="5"/>
  <c r="E185" i="7" s="1"/>
  <c r="Q187" i="1"/>
  <c r="Q187" i="5" s="1"/>
  <c r="F186" i="5"/>
  <c r="H184" i="7" s="1"/>
  <c r="N186" i="1"/>
  <c r="N186" i="5" s="1"/>
  <c r="C188" i="5"/>
  <c r="C186" i="7" s="1"/>
  <c r="K188" i="1"/>
  <c r="K188" i="5" s="1"/>
  <c r="G187" i="5"/>
  <c r="G185" i="7" s="1"/>
  <c r="O187" i="1"/>
  <c r="O187" i="5" s="1"/>
  <c r="H186" i="5"/>
  <c r="F184" i="7" s="1"/>
  <c r="P186" i="1"/>
  <c r="P186" i="5" s="1"/>
  <c r="I189" i="1" l="1"/>
  <c r="B189" i="1"/>
  <c r="F189" i="1"/>
  <c r="B188" i="8"/>
  <c r="H189" i="1"/>
  <c r="G189" i="1"/>
  <c r="K186" i="7"/>
  <c r="M186" i="7"/>
  <c r="G188" i="5"/>
  <c r="G186" i="7" s="1"/>
  <c r="O188" i="1"/>
  <c r="O188" i="5" s="1"/>
  <c r="B188" i="5"/>
  <c r="D186" i="7" s="1"/>
  <c r="N186" i="7" s="1"/>
  <c r="J188" i="1"/>
  <c r="J188" i="5" s="1"/>
  <c r="F187" i="5"/>
  <c r="H185" i="7" s="1"/>
  <c r="N187" i="1"/>
  <c r="N187" i="5" s="1"/>
  <c r="H187" i="5"/>
  <c r="F185" i="7" s="1"/>
  <c r="P187" i="1"/>
  <c r="P187" i="5" s="1"/>
  <c r="C190" i="1"/>
  <c r="C190" i="3"/>
  <c r="E190" i="3" s="1"/>
  <c r="I188" i="5"/>
  <c r="E186" i="7" s="1"/>
  <c r="Q188" i="1"/>
  <c r="Q188" i="5" s="1"/>
  <c r="C189" i="5"/>
  <c r="C187" i="7" s="1"/>
  <c r="K189" i="1"/>
  <c r="K189" i="5" s="1"/>
  <c r="I190" i="1" l="1"/>
  <c r="B189" i="8"/>
  <c r="B190" i="1"/>
  <c r="F190" i="1"/>
  <c r="G190" i="1"/>
  <c r="H190" i="1"/>
  <c r="K187" i="7"/>
  <c r="M187" i="7"/>
  <c r="C190" i="5"/>
  <c r="C188" i="7" s="1"/>
  <c r="K190" i="1"/>
  <c r="K190" i="5" s="1"/>
  <c r="I189" i="5"/>
  <c r="E187" i="7" s="1"/>
  <c r="Q189" i="1"/>
  <c r="Q189" i="5" s="1"/>
  <c r="C191" i="1"/>
  <c r="C191" i="3"/>
  <c r="E191" i="3" s="1"/>
  <c r="F188" i="5"/>
  <c r="H186" i="7" s="1"/>
  <c r="N188" i="1"/>
  <c r="N188" i="5" s="1"/>
  <c r="H188" i="5"/>
  <c r="F186" i="7" s="1"/>
  <c r="P188" i="1"/>
  <c r="P188" i="5" s="1"/>
  <c r="G189" i="5"/>
  <c r="G187" i="7" s="1"/>
  <c r="O189" i="1"/>
  <c r="O189" i="5" s="1"/>
  <c r="B189" i="5"/>
  <c r="D187" i="7" s="1"/>
  <c r="N187" i="7" s="1"/>
  <c r="J189" i="1"/>
  <c r="J189" i="5" s="1"/>
  <c r="I191" i="1" l="1"/>
  <c r="B191" i="1"/>
  <c r="B190" i="8"/>
  <c r="F191" i="1"/>
  <c r="H191" i="1"/>
  <c r="G191" i="1"/>
  <c r="K188" i="7"/>
  <c r="M188" i="7"/>
  <c r="H189" i="5"/>
  <c r="F187" i="7" s="1"/>
  <c r="P189" i="1"/>
  <c r="P189" i="5" s="1"/>
  <c r="C191" i="5"/>
  <c r="C189" i="7" s="1"/>
  <c r="K191" i="1"/>
  <c r="K191" i="5" s="1"/>
  <c r="I190" i="5"/>
  <c r="E188" i="7" s="1"/>
  <c r="Q190" i="1"/>
  <c r="Q190" i="5" s="1"/>
  <c r="B190" i="5"/>
  <c r="D188" i="7" s="1"/>
  <c r="N188" i="7" s="1"/>
  <c r="J190" i="1"/>
  <c r="J190" i="5" s="1"/>
  <c r="F189" i="5"/>
  <c r="H187" i="7" s="1"/>
  <c r="N189" i="1"/>
  <c r="N189" i="5" s="1"/>
  <c r="C192" i="1"/>
  <c r="C192" i="3"/>
  <c r="E192" i="3" s="1"/>
  <c r="G190" i="5"/>
  <c r="G188" i="7" s="1"/>
  <c r="O190" i="1"/>
  <c r="O190" i="5" s="1"/>
  <c r="I192" i="1" l="1"/>
  <c r="B192" i="1"/>
  <c r="F192" i="1"/>
  <c r="B191" i="8"/>
  <c r="G192" i="1"/>
  <c r="H192" i="1"/>
  <c r="K189" i="7"/>
  <c r="M189" i="7"/>
  <c r="F190" i="5"/>
  <c r="H188" i="7" s="1"/>
  <c r="N190" i="1"/>
  <c r="N190" i="5" s="1"/>
  <c r="C193" i="1"/>
  <c r="C193" i="3"/>
  <c r="E193" i="3" s="1"/>
  <c r="C192" i="5"/>
  <c r="C190" i="7" s="1"/>
  <c r="K192" i="1"/>
  <c r="K192" i="5" s="1"/>
  <c r="I191" i="5"/>
  <c r="E189" i="7" s="1"/>
  <c r="Q191" i="1"/>
  <c r="Q191" i="5" s="1"/>
  <c r="H190" i="5"/>
  <c r="F188" i="7" s="1"/>
  <c r="P190" i="1"/>
  <c r="P190" i="5" s="1"/>
  <c r="G191" i="5"/>
  <c r="G189" i="7" s="1"/>
  <c r="O191" i="1"/>
  <c r="O191" i="5" s="1"/>
  <c r="B191" i="5"/>
  <c r="D189" i="7" s="1"/>
  <c r="N189" i="7" s="1"/>
  <c r="J191" i="1"/>
  <c r="J191" i="5" s="1"/>
  <c r="B193" i="1" l="1"/>
  <c r="B192" i="8"/>
  <c r="G193" i="1"/>
  <c r="H193" i="1"/>
  <c r="I193" i="1"/>
  <c r="F193" i="1"/>
  <c r="K190" i="7"/>
  <c r="M190" i="7"/>
  <c r="H191" i="5"/>
  <c r="F189" i="7" s="1"/>
  <c r="P191" i="1"/>
  <c r="P191" i="5" s="1"/>
  <c r="C194" i="1"/>
  <c r="C194" i="3"/>
  <c r="E194" i="3" s="1"/>
  <c r="B192" i="5"/>
  <c r="D190" i="7" s="1"/>
  <c r="N190" i="7" s="1"/>
  <c r="J192" i="1"/>
  <c r="J192" i="5" s="1"/>
  <c r="F191" i="5"/>
  <c r="H189" i="7" s="1"/>
  <c r="N191" i="1"/>
  <c r="N191" i="5" s="1"/>
  <c r="G192" i="5"/>
  <c r="G190" i="7" s="1"/>
  <c r="O192" i="1"/>
  <c r="O192" i="5" s="1"/>
  <c r="I192" i="5"/>
  <c r="E190" i="7" s="1"/>
  <c r="Q192" i="1"/>
  <c r="Q192" i="5" s="1"/>
  <c r="C193" i="5"/>
  <c r="C191" i="7" s="1"/>
  <c r="K193" i="1"/>
  <c r="K193" i="5" s="1"/>
  <c r="I194" i="1" l="1"/>
  <c r="B194" i="1"/>
  <c r="B193" i="8"/>
  <c r="H194" i="1"/>
  <c r="F194" i="1"/>
  <c r="G194" i="1"/>
  <c r="K191" i="7"/>
  <c r="M191" i="7"/>
  <c r="I193" i="5"/>
  <c r="E191" i="7" s="1"/>
  <c r="Q193" i="1"/>
  <c r="Q193" i="5" s="1"/>
  <c r="C195" i="1"/>
  <c r="C195" i="3"/>
  <c r="E195" i="3" s="1"/>
  <c r="G193" i="5"/>
  <c r="G191" i="7" s="1"/>
  <c r="O193" i="1"/>
  <c r="O193" i="5" s="1"/>
  <c r="C194" i="5"/>
  <c r="C192" i="7" s="1"/>
  <c r="K194" i="1"/>
  <c r="K194" i="5" s="1"/>
  <c r="F192" i="5"/>
  <c r="H190" i="7" s="1"/>
  <c r="N192" i="1"/>
  <c r="N192" i="5" s="1"/>
  <c r="B193" i="5"/>
  <c r="D191" i="7" s="1"/>
  <c r="N191" i="7" s="1"/>
  <c r="J193" i="1"/>
  <c r="J193" i="5" s="1"/>
  <c r="H192" i="5"/>
  <c r="F190" i="7" s="1"/>
  <c r="P192" i="1"/>
  <c r="P192" i="5" s="1"/>
  <c r="B195" i="1" l="1"/>
  <c r="B194" i="8"/>
  <c r="G195" i="1"/>
  <c r="F195" i="1"/>
  <c r="H195" i="1"/>
  <c r="I195" i="1"/>
  <c r="K192" i="7"/>
  <c r="M192" i="7"/>
  <c r="B194" i="5"/>
  <c r="D192" i="7" s="1"/>
  <c r="N192" i="7" s="1"/>
  <c r="J194" i="1"/>
  <c r="J194" i="5" s="1"/>
  <c r="C196" i="1"/>
  <c r="C196" i="3"/>
  <c r="E196" i="3" s="1"/>
  <c r="F193" i="5"/>
  <c r="H191" i="7" s="1"/>
  <c r="N193" i="1"/>
  <c r="N193" i="5" s="1"/>
  <c r="G194" i="5"/>
  <c r="G192" i="7" s="1"/>
  <c r="O194" i="1"/>
  <c r="O194" i="5" s="1"/>
  <c r="C195" i="5"/>
  <c r="C193" i="7" s="1"/>
  <c r="K195" i="1"/>
  <c r="K195" i="5" s="1"/>
  <c r="H193" i="5"/>
  <c r="F191" i="7" s="1"/>
  <c r="P193" i="1"/>
  <c r="P193" i="5" s="1"/>
  <c r="I194" i="5"/>
  <c r="E192" i="7" s="1"/>
  <c r="Q194" i="1"/>
  <c r="Q194" i="5" s="1"/>
  <c r="B196" i="1" l="1"/>
  <c r="B195" i="8"/>
  <c r="G196" i="1"/>
  <c r="F196" i="1"/>
  <c r="H196" i="1"/>
  <c r="I196" i="1"/>
  <c r="K193" i="7"/>
  <c r="M193" i="7"/>
  <c r="I195" i="5"/>
  <c r="E193" i="7" s="1"/>
  <c r="Q195" i="1"/>
  <c r="Q195" i="5" s="1"/>
  <c r="G195" i="5"/>
  <c r="G193" i="7" s="1"/>
  <c r="O195" i="1"/>
  <c r="O195" i="5" s="1"/>
  <c r="C197" i="1"/>
  <c r="C197" i="3"/>
  <c r="E197" i="3" s="1"/>
  <c r="F194" i="5"/>
  <c r="H192" i="7" s="1"/>
  <c r="N194" i="1"/>
  <c r="N194" i="5" s="1"/>
  <c r="B195" i="5"/>
  <c r="D193" i="7" s="1"/>
  <c r="N193" i="7" s="1"/>
  <c r="J195" i="1"/>
  <c r="J195" i="5" s="1"/>
  <c r="C196" i="5"/>
  <c r="C194" i="7" s="1"/>
  <c r="K196" i="1"/>
  <c r="K196" i="5" s="1"/>
  <c r="H194" i="5"/>
  <c r="F192" i="7" s="1"/>
  <c r="P194" i="1"/>
  <c r="P194" i="5" s="1"/>
  <c r="B197" i="1" l="1"/>
  <c r="F197" i="1"/>
  <c r="B196" i="8"/>
  <c r="G197" i="1"/>
  <c r="I197" i="1"/>
  <c r="H197" i="1"/>
  <c r="K194" i="7"/>
  <c r="M194" i="7"/>
  <c r="I196" i="5"/>
  <c r="E194" i="7" s="1"/>
  <c r="Q196" i="1"/>
  <c r="Q196" i="5" s="1"/>
  <c r="B196" i="5"/>
  <c r="D194" i="7" s="1"/>
  <c r="N194" i="7" s="1"/>
  <c r="J196" i="1"/>
  <c r="J196" i="5" s="1"/>
  <c r="F195" i="5"/>
  <c r="H193" i="7" s="1"/>
  <c r="N195" i="1"/>
  <c r="N195" i="5" s="1"/>
  <c r="C198" i="1"/>
  <c r="C198" i="3"/>
  <c r="E198" i="3" s="1"/>
  <c r="G196" i="5"/>
  <c r="G194" i="7" s="1"/>
  <c r="O196" i="1"/>
  <c r="O196" i="5" s="1"/>
  <c r="H195" i="5"/>
  <c r="F193" i="7" s="1"/>
  <c r="P195" i="1"/>
  <c r="P195" i="5" s="1"/>
  <c r="C197" i="5"/>
  <c r="C195" i="7" s="1"/>
  <c r="K197" i="1"/>
  <c r="K197" i="5" s="1"/>
  <c r="I198" i="1" l="1"/>
  <c r="B197" i="8"/>
  <c r="B198" i="1"/>
  <c r="F198" i="1"/>
  <c r="G198" i="1"/>
  <c r="H198" i="1"/>
  <c r="K195" i="7"/>
  <c r="M195" i="7"/>
  <c r="I197" i="5"/>
  <c r="E195" i="7" s="1"/>
  <c r="Q197" i="1"/>
  <c r="Q197" i="5" s="1"/>
  <c r="F196" i="5"/>
  <c r="H194" i="7" s="1"/>
  <c r="N196" i="1"/>
  <c r="N196" i="5" s="1"/>
  <c r="G197" i="5"/>
  <c r="G195" i="7" s="1"/>
  <c r="O197" i="1"/>
  <c r="O197" i="5" s="1"/>
  <c r="H196" i="5"/>
  <c r="F194" i="7" s="1"/>
  <c r="P196" i="1"/>
  <c r="P196" i="5" s="1"/>
  <c r="C199" i="1"/>
  <c r="C199" i="3"/>
  <c r="E199" i="3" s="1"/>
  <c r="B197" i="5"/>
  <c r="D195" i="7" s="1"/>
  <c r="N195" i="7" s="1"/>
  <c r="J197" i="1"/>
  <c r="J197" i="5" s="1"/>
  <c r="C198" i="5"/>
  <c r="C196" i="7" s="1"/>
  <c r="K198" i="1"/>
  <c r="K198" i="5" s="1"/>
  <c r="I199" i="1" l="1"/>
  <c r="B199" i="1"/>
  <c r="B198" i="8"/>
  <c r="F199" i="1"/>
  <c r="G199" i="1"/>
  <c r="H199" i="1"/>
  <c r="K196" i="7"/>
  <c r="M196" i="7"/>
  <c r="H197" i="5"/>
  <c r="F195" i="7" s="1"/>
  <c r="P197" i="1"/>
  <c r="P197" i="5" s="1"/>
  <c r="C199" i="5"/>
  <c r="C197" i="7" s="1"/>
  <c r="K199" i="1"/>
  <c r="K199" i="5" s="1"/>
  <c r="B198" i="5"/>
  <c r="D196" i="7" s="1"/>
  <c r="N196" i="7" s="1"/>
  <c r="J198" i="1"/>
  <c r="J198" i="5" s="1"/>
  <c r="F197" i="5"/>
  <c r="H195" i="7" s="1"/>
  <c r="N197" i="1"/>
  <c r="N197" i="5" s="1"/>
  <c r="C200" i="1"/>
  <c r="C200" i="3"/>
  <c r="E200" i="3" s="1"/>
  <c r="G198" i="5"/>
  <c r="G196" i="7" s="1"/>
  <c r="O198" i="1"/>
  <c r="O198" i="5" s="1"/>
  <c r="I198" i="5"/>
  <c r="E196" i="7" s="1"/>
  <c r="Q198" i="1"/>
  <c r="Q198" i="5" s="1"/>
  <c r="I200" i="1" l="1"/>
  <c r="B200" i="1"/>
  <c r="F200" i="1"/>
  <c r="B199" i="8"/>
  <c r="G200" i="1"/>
  <c r="H200" i="1"/>
  <c r="K197" i="7"/>
  <c r="M197" i="7"/>
  <c r="H198" i="5"/>
  <c r="F196" i="7" s="1"/>
  <c r="P198" i="1"/>
  <c r="P198" i="5" s="1"/>
  <c r="I199" i="5"/>
  <c r="E197" i="7" s="1"/>
  <c r="Q199" i="1"/>
  <c r="Q199" i="5" s="1"/>
  <c r="C201" i="1"/>
  <c r="C201" i="3"/>
  <c r="E201" i="3" s="1"/>
  <c r="G199" i="5"/>
  <c r="G197" i="7" s="1"/>
  <c r="O199" i="1"/>
  <c r="O199" i="5" s="1"/>
  <c r="C200" i="5"/>
  <c r="C198" i="7" s="1"/>
  <c r="K200" i="1"/>
  <c r="K200" i="5" s="1"/>
  <c r="F198" i="5"/>
  <c r="H196" i="7" s="1"/>
  <c r="N198" i="1"/>
  <c r="N198" i="5" s="1"/>
  <c r="B199" i="5"/>
  <c r="D197" i="7" s="1"/>
  <c r="N197" i="7" s="1"/>
  <c r="J199" i="1"/>
  <c r="J199" i="5" s="1"/>
  <c r="F201" i="1" l="1"/>
  <c r="B201" i="1"/>
  <c r="B200" i="8"/>
  <c r="G201" i="1"/>
  <c r="I201" i="1"/>
  <c r="H201" i="1"/>
  <c r="K198" i="7"/>
  <c r="M198" i="7"/>
  <c r="B200" i="5"/>
  <c r="D198" i="7" s="1"/>
  <c r="N198" i="7" s="1"/>
  <c r="J200" i="1"/>
  <c r="J200" i="5" s="1"/>
  <c r="H199" i="5"/>
  <c r="F197" i="7" s="1"/>
  <c r="P199" i="1"/>
  <c r="P199" i="5" s="1"/>
  <c r="C202" i="1"/>
  <c r="C202" i="3"/>
  <c r="E202" i="3" s="1"/>
  <c r="I200" i="5"/>
  <c r="E198" i="7" s="1"/>
  <c r="Q200" i="1"/>
  <c r="Q200" i="5" s="1"/>
  <c r="F199" i="5"/>
  <c r="H197" i="7" s="1"/>
  <c r="N199" i="1"/>
  <c r="N199" i="5" s="1"/>
  <c r="G200" i="5"/>
  <c r="G198" i="7" s="1"/>
  <c r="O200" i="1"/>
  <c r="O200" i="5" s="1"/>
  <c r="C201" i="5"/>
  <c r="C199" i="7" s="1"/>
  <c r="K201" i="1"/>
  <c r="K201" i="5" s="1"/>
  <c r="I202" i="1" l="1"/>
  <c r="B202" i="1"/>
  <c r="B201" i="8"/>
  <c r="G202" i="1"/>
  <c r="F202" i="1"/>
  <c r="H202" i="1"/>
  <c r="K199" i="7"/>
  <c r="M199" i="7"/>
  <c r="I201" i="5"/>
  <c r="E199" i="7" s="1"/>
  <c r="Q201" i="1"/>
  <c r="Q201" i="5" s="1"/>
  <c r="C203" i="1"/>
  <c r="C203" i="3"/>
  <c r="E203" i="3" s="1"/>
  <c r="C202" i="5"/>
  <c r="C200" i="7" s="1"/>
  <c r="K202" i="1"/>
  <c r="K202" i="5" s="1"/>
  <c r="F200" i="5"/>
  <c r="H198" i="7" s="1"/>
  <c r="N200" i="1"/>
  <c r="N200" i="5" s="1"/>
  <c r="G201" i="5"/>
  <c r="G199" i="7" s="1"/>
  <c r="O201" i="1"/>
  <c r="O201" i="5" s="1"/>
  <c r="B201" i="5"/>
  <c r="D199" i="7" s="1"/>
  <c r="N199" i="7" s="1"/>
  <c r="J201" i="1"/>
  <c r="J201" i="5" s="1"/>
  <c r="H200" i="5"/>
  <c r="F198" i="7" s="1"/>
  <c r="P200" i="1"/>
  <c r="P200" i="5" s="1"/>
  <c r="I203" i="1" l="1"/>
  <c r="B203" i="1"/>
  <c r="B202" i="8"/>
  <c r="G203" i="1"/>
  <c r="F203" i="1"/>
  <c r="H203" i="1"/>
  <c r="K200" i="7"/>
  <c r="M200" i="7"/>
  <c r="C204" i="1"/>
  <c r="C204" i="3"/>
  <c r="E204" i="3" s="1"/>
  <c r="I202" i="5"/>
  <c r="E200" i="7" s="1"/>
  <c r="Q202" i="1"/>
  <c r="Q202" i="5" s="1"/>
  <c r="C203" i="5"/>
  <c r="C201" i="7" s="1"/>
  <c r="K203" i="1"/>
  <c r="K203" i="5" s="1"/>
  <c r="B202" i="5"/>
  <c r="D200" i="7" s="1"/>
  <c r="N200" i="7" s="1"/>
  <c r="J202" i="1"/>
  <c r="J202" i="5" s="1"/>
  <c r="F201" i="5"/>
  <c r="H199" i="7" s="1"/>
  <c r="N201" i="1"/>
  <c r="N201" i="5" s="1"/>
  <c r="H201" i="5"/>
  <c r="F199" i="7" s="1"/>
  <c r="P201" i="1"/>
  <c r="P201" i="5" s="1"/>
  <c r="G202" i="5"/>
  <c r="G200" i="7" s="1"/>
  <c r="O202" i="1"/>
  <c r="O202" i="5" s="1"/>
  <c r="B204" i="1" l="1"/>
  <c r="B203" i="8"/>
  <c r="G204" i="1"/>
  <c r="F204" i="1"/>
  <c r="I204" i="1"/>
  <c r="H204" i="1"/>
  <c r="K201" i="7"/>
  <c r="M201" i="7"/>
  <c r="I203" i="5"/>
  <c r="E201" i="7" s="1"/>
  <c r="Q203" i="1"/>
  <c r="Q203" i="5" s="1"/>
  <c r="C205" i="1"/>
  <c r="C205" i="3"/>
  <c r="E205" i="3" s="1"/>
  <c r="F202" i="5"/>
  <c r="H200" i="7" s="1"/>
  <c r="N202" i="1"/>
  <c r="N202" i="5" s="1"/>
  <c r="B203" i="5"/>
  <c r="D201" i="7" s="1"/>
  <c r="N201" i="7" s="1"/>
  <c r="J203" i="1"/>
  <c r="J203" i="5" s="1"/>
  <c r="H202" i="5"/>
  <c r="F200" i="7" s="1"/>
  <c r="P202" i="1"/>
  <c r="P202" i="5" s="1"/>
  <c r="G203" i="5"/>
  <c r="G201" i="7" s="1"/>
  <c r="O203" i="1"/>
  <c r="O203" i="5" s="1"/>
  <c r="C204" i="5"/>
  <c r="C202" i="7" s="1"/>
  <c r="K204" i="1"/>
  <c r="K204" i="5" s="1"/>
  <c r="B205" i="1" l="1"/>
  <c r="B204" i="8"/>
  <c r="F205" i="1"/>
  <c r="G205" i="1"/>
  <c r="I205" i="1"/>
  <c r="H205" i="1"/>
  <c r="K202" i="7"/>
  <c r="M202" i="7"/>
  <c r="I204" i="5"/>
  <c r="E202" i="7" s="1"/>
  <c r="Q204" i="1"/>
  <c r="Q204" i="5" s="1"/>
  <c r="B204" i="5"/>
  <c r="D202" i="7" s="1"/>
  <c r="N202" i="7" s="1"/>
  <c r="J204" i="1"/>
  <c r="J204" i="5" s="1"/>
  <c r="F203" i="5"/>
  <c r="H201" i="7" s="1"/>
  <c r="N203" i="1"/>
  <c r="N203" i="5" s="1"/>
  <c r="C206" i="1"/>
  <c r="C206" i="3"/>
  <c r="E206" i="3" s="1"/>
  <c r="H203" i="5"/>
  <c r="F201" i="7" s="1"/>
  <c r="P203" i="1"/>
  <c r="P203" i="5" s="1"/>
  <c r="C205" i="5"/>
  <c r="C203" i="7" s="1"/>
  <c r="K205" i="1"/>
  <c r="K205" i="5" s="1"/>
  <c r="G204" i="5"/>
  <c r="G202" i="7" s="1"/>
  <c r="O204" i="1"/>
  <c r="O204" i="5" s="1"/>
  <c r="B205" i="8" l="1"/>
  <c r="B206" i="1"/>
  <c r="F206" i="1"/>
  <c r="G206" i="1"/>
  <c r="H206" i="1"/>
  <c r="I206" i="1"/>
  <c r="K203" i="7"/>
  <c r="M203" i="7"/>
  <c r="F204" i="5"/>
  <c r="H202" i="7" s="1"/>
  <c r="N204" i="1"/>
  <c r="N204" i="5" s="1"/>
  <c r="H204" i="5"/>
  <c r="F202" i="7" s="1"/>
  <c r="P204" i="1"/>
  <c r="P204" i="5" s="1"/>
  <c r="I205" i="5"/>
  <c r="E203" i="7" s="1"/>
  <c r="Q205" i="1"/>
  <c r="Q205" i="5" s="1"/>
  <c r="C207" i="1"/>
  <c r="C207" i="3"/>
  <c r="E207" i="3" s="1"/>
  <c r="B205" i="5"/>
  <c r="D203" i="7" s="1"/>
  <c r="N203" i="7" s="1"/>
  <c r="J205" i="1"/>
  <c r="J205" i="5" s="1"/>
  <c r="G205" i="5"/>
  <c r="G203" i="7" s="1"/>
  <c r="O205" i="1"/>
  <c r="O205" i="5" s="1"/>
  <c r="C206" i="5"/>
  <c r="C204" i="7" s="1"/>
  <c r="K206" i="1"/>
  <c r="K206" i="5" s="1"/>
  <c r="I207" i="1" l="1"/>
  <c r="B207" i="1"/>
  <c r="B206" i="8"/>
  <c r="G207" i="1"/>
  <c r="F207" i="1"/>
  <c r="H207" i="1"/>
  <c r="K204" i="7"/>
  <c r="M204" i="7"/>
  <c r="G206" i="5"/>
  <c r="G204" i="7" s="1"/>
  <c r="O206" i="1"/>
  <c r="O206" i="5" s="1"/>
  <c r="C207" i="5"/>
  <c r="C205" i="7" s="1"/>
  <c r="K207" i="1"/>
  <c r="K207" i="5" s="1"/>
  <c r="F205" i="5"/>
  <c r="H203" i="7" s="1"/>
  <c r="N205" i="1"/>
  <c r="N205" i="5" s="1"/>
  <c r="I206" i="5"/>
  <c r="E204" i="7" s="1"/>
  <c r="Q206" i="1"/>
  <c r="Q206" i="5" s="1"/>
  <c r="C208" i="1"/>
  <c r="C208" i="3"/>
  <c r="E208" i="3" s="1"/>
  <c r="B206" i="5"/>
  <c r="D204" i="7" s="1"/>
  <c r="N204" i="7" s="1"/>
  <c r="J206" i="1"/>
  <c r="J206" i="5" s="1"/>
  <c r="H205" i="5"/>
  <c r="F203" i="7" s="1"/>
  <c r="P205" i="1"/>
  <c r="P205" i="5" s="1"/>
  <c r="I208" i="1" l="1"/>
  <c r="B208" i="1"/>
  <c r="F208" i="1"/>
  <c r="B207" i="8"/>
  <c r="G208" i="1"/>
  <c r="H208" i="1"/>
  <c r="K205" i="7"/>
  <c r="M205" i="7"/>
  <c r="F206" i="5"/>
  <c r="H204" i="7" s="1"/>
  <c r="N206" i="1"/>
  <c r="N206" i="5" s="1"/>
  <c r="C208" i="5"/>
  <c r="C206" i="7" s="1"/>
  <c r="K208" i="1"/>
  <c r="K208" i="5" s="1"/>
  <c r="I207" i="5"/>
  <c r="E205" i="7" s="1"/>
  <c r="Q207" i="1"/>
  <c r="Q207" i="5" s="1"/>
  <c r="G207" i="5"/>
  <c r="G205" i="7" s="1"/>
  <c r="O207" i="1"/>
  <c r="O207" i="5" s="1"/>
  <c r="H206" i="5"/>
  <c r="F204" i="7" s="1"/>
  <c r="P206" i="1"/>
  <c r="P206" i="5" s="1"/>
  <c r="C209" i="1"/>
  <c r="C209" i="3"/>
  <c r="E209" i="3" s="1"/>
  <c r="B207" i="5"/>
  <c r="D205" i="7" s="1"/>
  <c r="N205" i="7" s="1"/>
  <c r="J207" i="1"/>
  <c r="J207" i="5" s="1"/>
  <c r="F209" i="1" l="1"/>
  <c r="B209" i="1"/>
  <c r="B208" i="8"/>
  <c r="I209" i="1"/>
  <c r="G209" i="1"/>
  <c r="H209" i="1"/>
  <c r="K206" i="7"/>
  <c r="M206" i="7"/>
  <c r="F207" i="5"/>
  <c r="H205" i="7" s="1"/>
  <c r="N207" i="1"/>
  <c r="N207" i="5" s="1"/>
  <c r="B208" i="5"/>
  <c r="D206" i="7" s="1"/>
  <c r="N206" i="7" s="1"/>
  <c r="J208" i="1"/>
  <c r="J208" i="5" s="1"/>
  <c r="C210" i="1"/>
  <c r="C210" i="3"/>
  <c r="E210" i="3" s="1"/>
  <c r="G208" i="5"/>
  <c r="G206" i="7" s="1"/>
  <c r="O208" i="1"/>
  <c r="O208" i="5" s="1"/>
  <c r="C209" i="5"/>
  <c r="C207" i="7" s="1"/>
  <c r="K209" i="1"/>
  <c r="K209" i="5" s="1"/>
  <c r="H207" i="5"/>
  <c r="F205" i="7" s="1"/>
  <c r="P207" i="1"/>
  <c r="P207" i="5" s="1"/>
  <c r="I208" i="5"/>
  <c r="E206" i="7" s="1"/>
  <c r="Q208" i="1"/>
  <c r="Q208" i="5" s="1"/>
  <c r="I210" i="1" l="1"/>
  <c r="B210" i="1"/>
  <c r="F210" i="1"/>
  <c r="B209" i="8"/>
  <c r="G210" i="1"/>
  <c r="H210" i="1"/>
  <c r="K207" i="7"/>
  <c r="M207" i="7"/>
  <c r="I209" i="5"/>
  <c r="E207" i="7" s="1"/>
  <c r="Q209" i="1"/>
  <c r="Q209" i="5" s="1"/>
  <c r="C211" i="1"/>
  <c r="C211" i="3"/>
  <c r="E211" i="3" s="1"/>
  <c r="H208" i="5"/>
  <c r="F206" i="7" s="1"/>
  <c r="P208" i="1"/>
  <c r="P208" i="5" s="1"/>
  <c r="G209" i="5"/>
  <c r="G207" i="7" s="1"/>
  <c r="O209" i="1"/>
  <c r="O209" i="5" s="1"/>
  <c r="C210" i="5"/>
  <c r="C208" i="7" s="1"/>
  <c r="K210" i="1"/>
  <c r="K210" i="5" s="1"/>
  <c r="F208" i="5"/>
  <c r="H206" i="7" s="1"/>
  <c r="N208" i="1"/>
  <c r="N208" i="5" s="1"/>
  <c r="B209" i="5"/>
  <c r="D207" i="7" s="1"/>
  <c r="N207" i="7" s="1"/>
  <c r="J209" i="1"/>
  <c r="J209" i="5" s="1"/>
  <c r="I211" i="1" l="1"/>
  <c r="B211" i="1"/>
  <c r="B210" i="8"/>
  <c r="G211" i="1"/>
  <c r="F211" i="1"/>
  <c r="H211" i="1"/>
  <c r="K208" i="7"/>
  <c r="M208" i="7"/>
  <c r="B210" i="5"/>
  <c r="D208" i="7" s="1"/>
  <c r="N208" i="7" s="1"/>
  <c r="J210" i="1"/>
  <c r="J210" i="5" s="1"/>
  <c r="H209" i="5"/>
  <c r="F207" i="7" s="1"/>
  <c r="P209" i="1"/>
  <c r="P209" i="5" s="1"/>
  <c r="C212" i="1"/>
  <c r="C212" i="3"/>
  <c r="E212" i="3" s="1"/>
  <c r="C211" i="5"/>
  <c r="C209" i="7" s="1"/>
  <c r="K211" i="1"/>
  <c r="K211" i="5" s="1"/>
  <c r="I210" i="5"/>
  <c r="E208" i="7" s="1"/>
  <c r="Q210" i="1"/>
  <c r="Q210" i="5" s="1"/>
  <c r="F209" i="5"/>
  <c r="H207" i="7" s="1"/>
  <c r="N209" i="1"/>
  <c r="N209" i="5" s="1"/>
  <c r="G210" i="5"/>
  <c r="G208" i="7" s="1"/>
  <c r="O210" i="1"/>
  <c r="O210" i="5" s="1"/>
  <c r="I212" i="1" l="1"/>
  <c r="B212" i="1"/>
  <c r="B211" i="8"/>
  <c r="G212" i="1"/>
  <c r="F212" i="1"/>
  <c r="H212" i="1"/>
  <c r="K209" i="7"/>
  <c r="M209" i="7"/>
  <c r="C213" i="1"/>
  <c r="C213" i="3"/>
  <c r="E213" i="3" s="1"/>
  <c r="B211" i="5"/>
  <c r="D209" i="7" s="1"/>
  <c r="N209" i="7" s="1"/>
  <c r="J211" i="1"/>
  <c r="J211" i="5" s="1"/>
  <c r="C212" i="5"/>
  <c r="C210" i="7" s="1"/>
  <c r="K212" i="1"/>
  <c r="K212" i="5" s="1"/>
  <c r="I211" i="5"/>
  <c r="E209" i="7" s="1"/>
  <c r="Q211" i="1"/>
  <c r="Q211" i="5" s="1"/>
  <c r="H210" i="5"/>
  <c r="F208" i="7" s="1"/>
  <c r="P210" i="1"/>
  <c r="P210" i="5" s="1"/>
  <c r="G211" i="5"/>
  <c r="G209" i="7" s="1"/>
  <c r="O211" i="1"/>
  <c r="O211" i="5" s="1"/>
  <c r="F210" i="5"/>
  <c r="H208" i="7" s="1"/>
  <c r="N210" i="1"/>
  <c r="N210" i="5" s="1"/>
  <c r="B213" i="1" l="1"/>
  <c r="B212" i="8"/>
  <c r="F213" i="1"/>
  <c r="G213" i="1"/>
  <c r="H213" i="1"/>
  <c r="I213" i="1"/>
  <c r="K210" i="7"/>
  <c r="M210" i="7"/>
  <c r="B212" i="5"/>
  <c r="D210" i="7" s="1"/>
  <c r="N210" i="7" s="1"/>
  <c r="J212" i="1"/>
  <c r="J212" i="5" s="1"/>
  <c r="H211" i="5"/>
  <c r="F209" i="7" s="1"/>
  <c r="P211" i="1"/>
  <c r="P211" i="5" s="1"/>
  <c r="G212" i="5"/>
  <c r="G210" i="7" s="1"/>
  <c r="O212" i="1"/>
  <c r="O212" i="5" s="1"/>
  <c r="F211" i="5"/>
  <c r="H209" i="7" s="1"/>
  <c r="N211" i="1"/>
  <c r="N211" i="5" s="1"/>
  <c r="C214" i="1"/>
  <c r="C214" i="3"/>
  <c r="E214" i="3" s="1"/>
  <c r="I212" i="5"/>
  <c r="E210" i="7" s="1"/>
  <c r="Q212" i="1"/>
  <c r="Q212" i="5" s="1"/>
  <c r="C213" i="5"/>
  <c r="C211" i="7" s="1"/>
  <c r="K213" i="1"/>
  <c r="K213" i="5" s="1"/>
  <c r="B213" i="8" l="1"/>
  <c r="B214" i="1"/>
  <c r="F214" i="1"/>
  <c r="G214" i="1"/>
  <c r="H214" i="1"/>
  <c r="I214" i="1"/>
  <c r="K211" i="7"/>
  <c r="M211" i="7"/>
  <c r="I213" i="5"/>
  <c r="E211" i="7" s="1"/>
  <c r="Q213" i="1"/>
  <c r="Q213" i="5" s="1"/>
  <c r="C215" i="1"/>
  <c r="C215" i="3"/>
  <c r="E215" i="3" s="1"/>
  <c r="C214" i="5"/>
  <c r="C212" i="7" s="1"/>
  <c r="K214" i="1"/>
  <c r="K214" i="5" s="1"/>
  <c r="H212" i="5"/>
  <c r="F210" i="7" s="1"/>
  <c r="P212" i="1"/>
  <c r="P212" i="5" s="1"/>
  <c r="G213" i="5"/>
  <c r="G211" i="7" s="1"/>
  <c r="O213" i="1"/>
  <c r="O213" i="5" s="1"/>
  <c r="B213" i="5"/>
  <c r="D211" i="7" s="1"/>
  <c r="N211" i="7" s="1"/>
  <c r="J213" i="1"/>
  <c r="J213" i="5" s="1"/>
  <c r="F212" i="5"/>
  <c r="H210" i="7" s="1"/>
  <c r="N212" i="1"/>
  <c r="N212" i="5" s="1"/>
  <c r="B215" i="1" l="1"/>
  <c r="B214" i="8"/>
  <c r="G215" i="1"/>
  <c r="F215" i="1"/>
  <c r="H215" i="1"/>
  <c r="I215" i="1"/>
  <c r="K212" i="7"/>
  <c r="M212" i="7"/>
  <c r="C216" i="1"/>
  <c r="C216" i="3"/>
  <c r="E216" i="3" s="1"/>
  <c r="F213" i="5"/>
  <c r="H211" i="7" s="1"/>
  <c r="N213" i="1"/>
  <c r="N213" i="5" s="1"/>
  <c r="B214" i="5"/>
  <c r="D212" i="7" s="1"/>
  <c r="N212" i="7" s="1"/>
  <c r="J214" i="1"/>
  <c r="J214" i="5" s="1"/>
  <c r="C215" i="5"/>
  <c r="C213" i="7" s="1"/>
  <c r="K215" i="1"/>
  <c r="K215" i="5" s="1"/>
  <c r="I214" i="5"/>
  <c r="E212" i="7" s="1"/>
  <c r="Q214" i="1"/>
  <c r="Q214" i="5" s="1"/>
  <c r="H213" i="5"/>
  <c r="F211" i="7" s="1"/>
  <c r="P213" i="1"/>
  <c r="P213" i="5" s="1"/>
  <c r="G214" i="5"/>
  <c r="G212" i="7" s="1"/>
  <c r="O214" i="1"/>
  <c r="O214" i="5" s="1"/>
  <c r="I216" i="1" l="1"/>
  <c r="B216" i="1"/>
  <c r="F216" i="1"/>
  <c r="B215" i="8"/>
  <c r="G216" i="1"/>
  <c r="H216" i="1"/>
  <c r="K213" i="7"/>
  <c r="M213" i="7"/>
  <c r="I215" i="5"/>
  <c r="E213" i="7" s="1"/>
  <c r="Q215" i="1"/>
  <c r="Q215" i="5" s="1"/>
  <c r="H214" i="5"/>
  <c r="F212" i="7" s="1"/>
  <c r="P214" i="1"/>
  <c r="P214" i="5" s="1"/>
  <c r="C217" i="1"/>
  <c r="C217" i="3"/>
  <c r="E217" i="3" s="1"/>
  <c r="B215" i="5"/>
  <c r="D213" i="7" s="1"/>
  <c r="N213" i="7" s="1"/>
  <c r="J215" i="1"/>
  <c r="J215" i="5" s="1"/>
  <c r="G215" i="5"/>
  <c r="G213" i="7" s="1"/>
  <c r="O215" i="1"/>
  <c r="O215" i="5" s="1"/>
  <c r="F214" i="5"/>
  <c r="H212" i="7" s="1"/>
  <c r="N214" i="1"/>
  <c r="N214" i="5" s="1"/>
  <c r="C216" i="5"/>
  <c r="C214" i="7" s="1"/>
  <c r="K216" i="1"/>
  <c r="K216" i="5" s="1"/>
  <c r="F217" i="1" l="1"/>
  <c r="B217" i="1"/>
  <c r="B216" i="8"/>
  <c r="I217" i="1"/>
  <c r="G217" i="1"/>
  <c r="H217" i="1"/>
  <c r="K214" i="7"/>
  <c r="M214" i="7"/>
  <c r="G216" i="5"/>
  <c r="G214" i="7" s="1"/>
  <c r="O216" i="1"/>
  <c r="O216" i="5" s="1"/>
  <c r="B216" i="5"/>
  <c r="D214" i="7" s="1"/>
  <c r="N214" i="7" s="1"/>
  <c r="J216" i="1"/>
  <c r="J216" i="5" s="1"/>
  <c r="H215" i="5"/>
  <c r="F213" i="7" s="1"/>
  <c r="P215" i="1"/>
  <c r="P215" i="5" s="1"/>
  <c r="C218" i="1"/>
  <c r="C218" i="3"/>
  <c r="E218" i="3" s="1"/>
  <c r="F215" i="5"/>
  <c r="H213" i="7" s="1"/>
  <c r="N215" i="1"/>
  <c r="N215" i="5" s="1"/>
  <c r="I216" i="5"/>
  <c r="E214" i="7" s="1"/>
  <c r="Q216" i="1"/>
  <c r="Q216" i="5" s="1"/>
  <c r="C217" i="5"/>
  <c r="C215" i="7" s="1"/>
  <c r="K217" i="1"/>
  <c r="K217" i="5" s="1"/>
  <c r="I218" i="1" l="1"/>
  <c r="F218" i="1"/>
  <c r="B218" i="1"/>
  <c r="B217" i="8"/>
  <c r="G218" i="1"/>
  <c r="H218" i="1"/>
  <c r="K215" i="7"/>
  <c r="M215" i="7"/>
  <c r="I217" i="5"/>
  <c r="E215" i="7" s="1"/>
  <c r="Q217" i="1"/>
  <c r="Q217" i="5" s="1"/>
  <c r="H216" i="5"/>
  <c r="F214" i="7" s="1"/>
  <c r="P216" i="1"/>
  <c r="P216" i="5" s="1"/>
  <c r="F216" i="5"/>
  <c r="H214" i="7" s="1"/>
  <c r="N216" i="1"/>
  <c r="N216" i="5" s="1"/>
  <c r="G217" i="5"/>
  <c r="G215" i="7" s="1"/>
  <c r="O217" i="1"/>
  <c r="O217" i="5" s="1"/>
  <c r="C219" i="1"/>
  <c r="C219" i="3"/>
  <c r="E219" i="3" s="1"/>
  <c r="B217" i="5"/>
  <c r="D215" i="7" s="1"/>
  <c r="N215" i="7" s="1"/>
  <c r="J217" i="1"/>
  <c r="J217" i="5" s="1"/>
  <c r="C218" i="5"/>
  <c r="C216" i="7" s="1"/>
  <c r="K218" i="1"/>
  <c r="K218" i="5" s="1"/>
  <c r="I219" i="1" l="1"/>
  <c r="B219" i="1"/>
  <c r="F219" i="1"/>
  <c r="B218" i="8"/>
  <c r="G219" i="1"/>
  <c r="H219" i="1"/>
  <c r="K216" i="7"/>
  <c r="M216" i="7"/>
  <c r="H217" i="5"/>
  <c r="F215" i="7" s="1"/>
  <c r="P217" i="1"/>
  <c r="P217" i="5" s="1"/>
  <c r="I218" i="5"/>
  <c r="E216" i="7" s="1"/>
  <c r="Q218" i="1"/>
  <c r="Q218" i="5" s="1"/>
  <c r="F217" i="5"/>
  <c r="H215" i="7" s="1"/>
  <c r="N217" i="1"/>
  <c r="N217" i="5" s="1"/>
  <c r="G218" i="5"/>
  <c r="G216" i="7" s="1"/>
  <c r="O218" i="1"/>
  <c r="O218" i="5" s="1"/>
  <c r="C220" i="1"/>
  <c r="C220" i="3"/>
  <c r="E220" i="3" s="1"/>
  <c r="B218" i="5"/>
  <c r="D216" i="7" s="1"/>
  <c r="N216" i="7" s="1"/>
  <c r="J218" i="1"/>
  <c r="J218" i="5" s="1"/>
  <c r="C219" i="5"/>
  <c r="C217" i="7" s="1"/>
  <c r="K219" i="1"/>
  <c r="K219" i="5" s="1"/>
  <c r="I220" i="1" l="1"/>
  <c r="B220" i="1"/>
  <c r="B219" i="8"/>
  <c r="G220" i="1"/>
  <c r="F220" i="1"/>
  <c r="H220" i="1"/>
  <c r="K217" i="7"/>
  <c r="M217" i="7"/>
  <c r="I219" i="5"/>
  <c r="E217" i="7" s="1"/>
  <c r="Q219" i="1"/>
  <c r="Q219" i="5" s="1"/>
  <c r="H218" i="5"/>
  <c r="F216" i="7" s="1"/>
  <c r="P218" i="1"/>
  <c r="P218" i="5" s="1"/>
  <c r="F218" i="5"/>
  <c r="H216" i="7" s="1"/>
  <c r="N218" i="1"/>
  <c r="N218" i="5" s="1"/>
  <c r="G219" i="5"/>
  <c r="G217" i="7" s="1"/>
  <c r="O219" i="1"/>
  <c r="O219" i="5" s="1"/>
  <c r="C221" i="1"/>
  <c r="C221" i="3"/>
  <c r="E221" i="3" s="1"/>
  <c r="B219" i="5"/>
  <c r="D217" i="7" s="1"/>
  <c r="N217" i="7" s="1"/>
  <c r="J219" i="1"/>
  <c r="J219" i="5" s="1"/>
  <c r="C220" i="5"/>
  <c r="C218" i="7" s="1"/>
  <c r="K220" i="1"/>
  <c r="K220" i="5" s="1"/>
  <c r="I221" i="1" l="1"/>
  <c r="B221" i="1"/>
  <c r="B220" i="8"/>
  <c r="F221" i="1"/>
  <c r="G221" i="1"/>
  <c r="H221" i="1"/>
  <c r="K218" i="7"/>
  <c r="M218" i="7"/>
  <c r="G220" i="5"/>
  <c r="G218" i="7" s="1"/>
  <c r="O220" i="1"/>
  <c r="O220" i="5" s="1"/>
  <c r="B220" i="5"/>
  <c r="D218" i="7" s="1"/>
  <c r="N218" i="7" s="1"/>
  <c r="J220" i="1"/>
  <c r="J220" i="5" s="1"/>
  <c r="H219" i="5"/>
  <c r="F217" i="7" s="1"/>
  <c r="P219" i="1"/>
  <c r="P219" i="5" s="1"/>
  <c r="F219" i="5"/>
  <c r="H217" i="7" s="1"/>
  <c r="N219" i="1"/>
  <c r="N219" i="5" s="1"/>
  <c r="C222" i="1"/>
  <c r="C222" i="3"/>
  <c r="E222" i="3" s="1"/>
  <c r="I220" i="5"/>
  <c r="E218" i="7" s="1"/>
  <c r="Q220" i="1"/>
  <c r="Q220" i="5" s="1"/>
  <c r="C221" i="5"/>
  <c r="C219" i="7" s="1"/>
  <c r="K221" i="1"/>
  <c r="K221" i="5" s="1"/>
  <c r="B221" i="8" l="1"/>
  <c r="B222" i="1"/>
  <c r="F222" i="1"/>
  <c r="G222" i="1"/>
  <c r="H222" i="1"/>
  <c r="I222" i="1"/>
  <c r="K219" i="7"/>
  <c r="M219" i="7"/>
  <c r="I221" i="5"/>
  <c r="E219" i="7" s="1"/>
  <c r="Q221" i="1"/>
  <c r="Q221" i="5" s="1"/>
  <c r="C223" i="1"/>
  <c r="C223" i="3"/>
  <c r="E223" i="3" s="1"/>
  <c r="H220" i="5"/>
  <c r="F218" i="7" s="1"/>
  <c r="P220" i="1"/>
  <c r="P220" i="5" s="1"/>
  <c r="G221" i="5"/>
  <c r="G219" i="7" s="1"/>
  <c r="O221" i="1"/>
  <c r="O221" i="5" s="1"/>
  <c r="C222" i="5"/>
  <c r="C220" i="7" s="1"/>
  <c r="K222" i="1"/>
  <c r="K222" i="5" s="1"/>
  <c r="F220" i="5"/>
  <c r="H218" i="7" s="1"/>
  <c r="N220" i="1"/>
  <c r="N220" i="5" s="1"/>
  <c r="B221" i="5"/>
  <c r="D219" i="7" s="1"/>
  <c r="N219" i="7" s="1"/>
  <c r="J221" i="1"/>
  <c r="J221" i="5" s="1"/>
  <c r="B223" i="1" l="1"/>
  <c r="B222" i="8"/>
  <c r="G223" i="1"/>
  <c r="F223" i="1"/>
  <c r="I223" i="1"/>
  <c r="H223" i="1"/>
  <c r="K220" i="7"/>
  <c r="M220" i="7"/>
  <c r="B222" i="5"/>
  <c r="D220" i="7" s="1"/>
  <c r="N220" i="7" s="1"/>
  <c r="J222" i="1"/>
  <c r="J222" i="5" s="1"/>
  <c r="H221" i="5"/>
  <c r="F219" i="7" s="1"/>
  <c r="P221" i="1"/>
  <c r="P221" i="5" s="1"/>
  <c r="C224" i="1"/>
  <c r="C224" i="3"/>
  <c r="E224" i="3" s="1"/>
  <c r="C223" i="5"/>
  <c r="C221" i="7" s="1"/>
  <c r="K223" i="1"/>
  <c r="K223" i="5" s="1"/>
  <c r="I222" i="5"/>
  <c r="E220" i="7" s="1"/>
  <c r="Q222" i="1"/>
  <c r="Q222" i="5" s="1"/>
  <c r="F221" i="5"/>
  <c r="H219" i="7" s="1"/>
  <c r="N221" i="1"/>
  <c r="N221" i="5" s="1"/>
  <c r="G222" i="5"/>
  <c r="G220" i="7" s="1"/>
  <c r="O222" i="1"/>
  <c r="O222" i="5" s="1"/>
  <c r="B224" i="1" l="1"/>
  <c r="B223" i="8"/>
  <c r="F224" i="1"/>
  <c r="G224" i="1"/>
  <c r="I224" i="1"/>
  <c r="H224" i="1"/>
  <c r="K221" i="7"/>
  <c r="M221" i="7"/>
  <c r="B223" i="5"/>
  <c r="D221" i="7" s="1"/>
  <c r="N221" i="7" s="1"/>
  <c r="J223" i="1"/>
  <c r="J223" i="5" s="1"/>
  <c r="C225" i="1"/>
  <c r="C225" i="3"/>
  <c r="E225" i="3" s="1"/>
  <c r="C224" i="5"/>
  <c r="C222" i="7" s="1"/>
  <c r="K224" i="1"/>
  <c r="K224" i="5" s="1"/>
  <c r="I223" i="5"/>
  <c r="E221" i="7" s="1"/>
  <c r="Q223" i="1"/>
  <c r="Q223" i="5" s="1"/>
  <c r="H222" i="5"/>
  <c r="F220" i="7" s="1"/>
  <c r="P222" i="1"/>
  <c r="P222" i="5" s="1"/>
  <c r="G223" i="5"/>
  <c r="G221" i="7" s="1"/>
  <c r="O223" i="1"/>
  <c r="O223" i="5" s="1"/>
  <c r="F222" i="5"/>
  <c r="H220" i="7" s="1"/>
  <c r="N222" i="1"/>
  <c r="N222" i="5" s="1"/>
  <c r="F225" i="1" l="1"/>
  <c r="B225" i="1"/>
  <c r="B224" i="8"/>
  <c r="G225" i="1"/>
  <c r="I225" i="1"/>
  <c r="H225" i="1"/>
  <c r="K222" i="7"/>
  <c r="M222" i="7"/>
  <c r="B224" i="5"/>
  <c r="D222" i="7" s="1"/>
  <c r="N222" i="7" s="1"/>
  <c r="J224" i="1"/>
  <c r="J224" i="5" s="1"/>
  <c r="G224" i="5"/>
  <c r="G222" i="7" s="1"/>
  <c r="O224" i="1"/>
  <c r="O224" i="5" s="1"/>
  <c r="C226" i="1"/>
  <c r="C226" i="3"/>
  <c r="E226" i="3" s="1"/>
  <c r="H223" i="5"/>
  <c r="F221" i="7" s="1"/>
  <c r="P223" i="1"/>
  <c r="P223" i="5" s="1"/>
  <c r="I224" i="5"/>
  <c r="E222" i="7" s="1"/>
  <c r="Q224" i="1"/>
  <c r="Q224" i="5" s="1"/>
  <c r="C225" i="5"/>
  <c r="C223" i="7" s="1"/>
  <c r="K225" i="1"/>
  <c r="K225" i="5" s="1"/>
  <c r="F223" i="5"/>
  <c r="H221" i="7" s="1"/>
  <c r="N223" i="1"/>
  <c r="N223" i="5" s="1"/>
  <c r="I226" i="1" l="1"/>
  <c r="F226" i="1"/>
  <c r="B226" i="1"/>
  <c r="B225" i="8"/>
  <c r="G226" i="1"/>
  <c r="H226" i="1"/>
  <c r="K223" i="7"/>
  <c r="M223" i="7"/>
  <c r="I225" i="5"/>
  <c r="E223" i="7" s="1"/>
  <c r="Q225" i="1"/>
  <c r="Q225" i="5" s="1"/>
  <c r="H224" i="5"/>
  <c r="F222" i="7" s="1"/>
  <c r="P224" i="1"/>
  <c r="P224" i="5" s="1"/>
  <c r="G225" i="5"/>
  <c r="G223" i="7" s="1"/>
  <c r="O225" i="1"/>
  <c r="O225" i="5" s="1"/>
  <c r="C227" i="1"/>
  <c r="C227" i="3"/>
  <c r="E227" i="3" s="1"/>
  <c r="B225" i="5"/>
  <c r="D223" i="7" s="1"/>
  <c r="N223" i="7" s="1"/>
  <c r="J225" i="1"/>
  <c r="J225" i="5" s="1"/>
  <c r="C226" i="5"/>
  <c r="C224" i="7" s="1"/>
  <c r="K226" i="1"/>
  <c r="K226" i="5" s="1"/>
  <c r="F224" i="5"/>
  <c r="H222" i="7" s="1"/>
  <c r="N224" i="1"/>
  <c r="N224" i="5" s="1"/>
  <c r="I227" i="1" l="1"/>
  <c r="B227" i="1"/>
  <c r="F227" i="1"/>
  <c r="B226" i="8"/>
  <c r="G227" i="1"/>
  <c r="H227" i="1"/>
  <c r="K224" i="7"/>
  <c r="M224" i="7"/>
  <c r="I226" i="5"/>
  <c r="E224" i="7" s="1"/>
  <c r="Q226" i="1"/>
  <c r="Q226" i="5" s="1"/>
  <c r="H225" i="5"/>
  <c r="F223" i="7" s="1"/>
  <c r="P225" i="1"/>
  <c r="P225" i="5" s="1"/>
  <c r="C228" i="1"/>
  <c r="C228" i="3"/>
  <c r="E228" i="3" s="1"/>
  <c r="B226" i="5"/>
  <c r="D224" i="7" s="1"/>
  <c r="N224" i="7" s="1"/>
  <c r="J226" i="1"/>
  <c r="J226" i="5" s="1"/>
  <c r="C227" i="5"/>
  <c r="C225" i="7" s="1"/>
  <c r="K227" i="1"/>
  <c r="K227" i="5" s="1"/>
  <c r="F225" i="5"/>
  <c r="H223" i="7" s="1"/>
  <c r="N225" i="1"/>
  <c r="N225" i="5" s="1"/>
  <c r="G226" i="5"/>
  <c r="G224" i="7" s="1"/>
  <c r="O226" i="1"/>
  <c r="O226" i="5" s="1"/>
  <c r="I228" i="1" l="1"/>
  <c r="B228" i="1"/>
  <c r="F228" i="1"/>
  <c r="B227" i="8"/>
  <c r="G228" i="1"/>
  <c r="H228" i="1"/>
  <c r="K225" i="7"/>
  <c r="M225" i="7"/>
  <c r="I227" i="5"/>
  <c r="E225" i="7" s="1"/>
  <c r="Q227" i="1"/>
  <c r="Q227" i="5" s="1"/>
  <c r="H226" i="5"/>
  <c r="F224" i="7" s="1"/>
  <c r="P226" i="1"/>
  <c r="P226" i="5" s="1"/>
  <c r="G227" i="5"/>
  <c r="G225" i="7" s="1"/>
  <c r="O227" i="1"/>
  <c r="O227" i="5" s="1"/>
  <c r="F226" i="5"/>
  <c r="H224" i="7" s="1"/>
  <c r="N226" i="1"/>
  <c r="N226" i="5" s="1"/>
  <c r="C229" i="1"/>
  <c r="C229" i="3"/>
  <c r="E229" i="3" s="1"/>
  <c r="B227" i="5"/>
  <c r="D225" i="7" s="1"/>
  <c r="N225" i="7" s="1"/>
  <c r="J227" i="1"/>
  <c r="J227" i="5" s="1"/>
  <c r="C228" i="5"/>
  <c r="C226" i="7" s="1"/>
  <c r="K228" i="1"/>
  <c r="K228" i="5" s="1"/>
  <c r="I229" i="1" l="1"/>
  <c r="B229" i="1"/>
  <c r="B228" i="8"/>
  <c r="G229" i="1"/>
  <c r="F229" i="1"/>
  <c r="H229" i="1"/>
  <c r="K226" i="7"/>
  <c r="M226" i="7"/>
  <c r="C230" i="1"/>
  <c r="C230" i="3"/>
  <c r="E230" i="3" s="1"/>
  <c r="C229" i="5"/>
  <c r="C227" i="7" s="1"/>
  <c r="K229" i="1"/>
  <c r="K229" i="5" s="1"/>
  <c r="B228" i="5"/>
  <c r="D226" i="7" s="1"/>
  <c r="N226" i="7" s="1"/>
  <c r="J228" i="1"/>
  <c r="J228" i="5" s="1"/>
  <c r="H227" i="5"/>
  <c r="F225" i="7" s="1"/>
  <c r="P227" i="1"/>
  <c r="P227" i="5" s="1"/>
  <c r="G228" i="5"/>
  <c r="G226" i="7" s="1"/>
  <c r="O228" i="1"/>
  <c r="O228" i="5" s="1"/>
  <c r="F227" i="5"/>
  <c r="H225" i="7" s="1"/>
  <c r="N227" i="1"/>
  <c r="N227" i="5" s="1"/>
  <c r="I228" i="5"/>
  <c r="E226" i="7" s="1"/>
  <c r="Q228" i="1"/>
  <c r="Q228" i="5" s="1"/>
  <c r="I230" i="1" l="1"/>
  <c r="B229" i="8"/>
  <c r="B230" i="1"/>
  <c r="G230" i="1"/>
  <c r="F230" i="1"/>
  <c r="H230" i="1"/>
  <c r="K227" i="7"/>
  <c r="M227" i="7"/>
  <c r="F228" i="5"/>
  <c r="H226" i="7" s="1"/>
  <c r="N228" i="1"/>
  <c r="N228" i="5" s="1"/>
  <c r="I229" i="5"/>
  <c r="E227" i="7" s="1"/>
  <c r="Q229" i="1"/>
  <c r="Q229" i="5" s="1"/>
  <c r="G229" i="5"/>
  <c r="G227" i="7" s="1"/>
  <c r="O229" i="1"/>
  <c r="O229" i="5" s="1"/>
  <c r="C231" i="1"/>
  <c r="C231" i="3"/>
  <c r="E231" i="3" s="1"/>
  <c r="H228" i="5"/>
  <c r="F226" i="7" s="1"/>
  <c r="P228" i="1"/>
  <c r="P228" i="5" s="1"/>
  <c r="B229" i="5"/>
  <c r="D227" i="7" s="1"/>
  <c r="N227" i="7" s="1"/>
  <c r="J229" i="1"/>
  <c r="J229" i="5" s="1"/>
  <c r="C230" i="5"/>
  <c r="C228" i="7" s="1"/>
  <c r="K230" i="1"/>
  <c r="K230" i="5" s="1"/>
  <c r="B231" i="1" l="1"/>
  <c r="B230" i="8"/>
  <c r="G231" i="1"/>
  <c r="F231" i="1"/>
  <c r="H231" i="1"/>
  <c r="I231" i="1"/>
  <c r="K228" i="7"/>
  <c r="M228" i="7"/>
  <c r="B230" i="5"/>
  <c r="D228" i="7" s="1"/>
  <c r="N228" i="7" s="1"/>
  <c r="J230" i="1"/>
  <c r="J230" i="5" s="1"/>
  <c r="I230" i="5"/>
  <c r="E228" i="7" s="1"/>
  <c r="Q230" i="1"/>
  <c r="Q230" i="5" s="1"/>
  <c r="F229" i="5"/>
  <c r="H227" i="7" s="1"/>
  <c r="N229" i="1"/>
  <c r="N229" i="5" s="1"/>
  <c r="C232" i="1"/>
  <c r="C232" i="3"/>
  <c r="E232" i="3" s="1"/>
  <c r="G230" i="5"/>
  <c r="G228" i="7" s="1"/>
  <c r="O230" i="1"/>
  <c r="O230" i="5" s="1"/>
  <c r="C231" i="5"/>
  <c r="C229" i="7" s="1"/>
  <c r="K231" i="1"/>
  <c r="K231" i="5" s="1"/>
  <c r="H229" i="5"/>
  <c r="F227" i="7" s="1"/>
  <c r="P229" i="1"/>
  <c r="P229" i="5" s="1"/>
  <c r="B232" i="1" l="1"/>
  <c r="B231" i="8"/>
  <c r="F232" i="1"/>
  <c r="G232" i="1"/>
  <c r="I232" i="1"/>
  <c r="H232" i="1"/>
  <c r="K229" i="7"/>
  <c r="M229" i="7"/>
  <c r="C233" i="1"/>
  <c r="C233" i="3"/>
  <c r="E233" i="3" s="1"/>
  <c r="H230" i="5"/>
  <c r="F228" i="7" s="1"/>
  <c r="P230" i="1"/>
  <c r="P230" i="5" s="1"/>
  <c r="B231" i="5"/>
  <c r="D229" i="7" s="1"/>
  <c r="N229" i="7" s="1"/>
  <c r="J231" i="1"/>
  <c r="J231" i="5" s="1"/>
  <c r="I231" i="5"/>
  <c r="E229" i="7" s="1"/>
  <c r="Q231" i="1"/>
  <c r="Q231" i="5" s="1"/>
  <c r="G231" i="5"/>
  <c r="G229" i="7" s="1"/>
  <c r="O231" i="1"/>
  <c r="O231" i="5" s="1"/>
  <c r="C232" i="5"/>
  <c r="C230" i="7" s="1"/>
  <c r="K232" i="1"/>
  <c r="K232" i="5" s="1"/>
  <c r="F230" i="5"/>
  <c r="H228" i="7" s="1"/>
  <c r="N230" i="1"/>
  <c r="N230" i="5" s="1"/>
  <c r="B233" i="1" l="1"/>
  <c r="B232" i="8"/>
  <c r="I233" i="1"/>
  <c r="G233" i="1"/>
  <c r="F233" i="1"/>
  <c r="H233" i="1"/>
  <c r="K230" i="7"/>
  <c r="M230" i="7"/>
  <c r="H231" i="5"/>
  <c r="F229" i="7" s="1"/>
  <c r="P231" i="1"/>
  <c r="P231" i="5" s="1"/>
  <c r="C234" i="1"/>
  <c r="C234" i="3"/>
  <c r="E234" i="3" s="1"/>
  <c r="I232" i="5"/>
  <c r="E230" i="7" s="1"/>
  <c r="Q232" i="1"/>
  <c r="Q232" i="5" s="1"/>
  <c r="B232" i="5"/>
  <c r="D230" i="7" s="1"/>
  <c r="N230" i="7" s="1"/>
  <c r="J232" i="1"/>
  <c r="J232" i="5" s="1"/>
  <c r="G232" i="5"/>
  <c r="G230" i="7" s="1"/>
  <c r="O232" i="1"/>
  <c r="O232" i="5" s="1"/>
  <c r="F231" i="5"/>
  <c r="H229" i="7" s="1"/>
  <c r="N231" i="1"/>
  <c r="N231" i="5" s="1"/>
  <c r="C233" i="5"/>
  <c r="C231" i="7" s="1"/>
  <c r="K233" i="1"/>
  <c r="K233" i="5" s="1"/>
  <c r="F234" i="1" l="1"/>
  <c r="B234" i="1"/>
  <c r="B233" i="8"/>
  <c r="I234" i="1"/>
  <c r="G234" i="1"/>
  <c r="H234" i="1"/>
  <c r="K231" i="7"/>
  <c r="M231" i="7"/>
  <c r="G233" i="5"/>
  <c r="G231" i="7" s="1"/>
  <c r="O233" i="1"/>
  <c r="O233" i="5" s="1"/>
  <c r="I233" i="5"/>
  <c r="E231" i="7" s="1"/>
  <c r="Q233" i="1"/>
  <c r="Q233" i="5" s="1"/>
  <c r="H232" i="5"/>
  <c r="F230" i="7" s="1"/>
  <c r="P232" i="1"/>
  <c r="P232" i="5" s="1"/>
  <c r="C235" i="1"/>
  <c r="C235" i="3"/>
  <c r="E235" i="3" s="1"/>
  <c r="F232" i="5"/>
  <c r="H230" i="7" s="1"/>
  <c r="N232" i="1"/>
  <c r="N232" i="5" s="1"/>
  <c r="C234" i="5"/>
  <c r="C232" i="7" s="1"/>
  <c r="K234" i="1"/>
  <c r="K234" i="5" s="1"/>
  <c r="B233" i="5"/>
  <c r="D231" i="7" s="1"/>
  <c r="N231" i="7" s="1"/>
  <c r="J233" i="1"/>
  <c r="J233" i="5" s="1"/>
  <c r="I235" i="1" l="1"/>
  <c r="F235" i="1"/>
  <c r="B235" i="1"/>
  <c r="B234" i="8"/>
  <c r="G235" i="1"/>
  <c r="H235" i="1"/>
  <c r="K232" i="7"/>
  <c r="M232" i="7"/>
  <c r="H233" i="5"/>
  <c r="F231" i="7" s="1"/>
  <c r="P233" i="1"/>
  <c r="P233" i="5" s="1"/>
  <c r="I234" i="5"/>
  <c r="E232" i="7" s="1"/>
  <c r="Q234" i="1"/>
  <c r="Q234" i="5" s="1"/>
  <c r="C236" i="1"/>
  <c r="C236" i="3"/>
  <c r="E236" i="3" s="1"/>
  <c r="C235" i="5"/>
  <c r="C233" i="7" s="1"/>
  <c r="K235" i="1"/>
  <c r="K235" i="5" s="1"/>
  <c r="G234" i="5"/>
  <c r="G232" i="7" s="1"/>
  <c r="O234" i="1"/>
  <c r="O234" i="5" s="1"/>
  <c r="F233" i="5"/>
  <c r="H231" i="7" s="1"/>
  <c r="N233" i="1"/>
  <c r="N233" i="5" s="1"/>
  <c r="B234" i="5"/>
  <c r="D232" i="7" s="1"/>
  <c r="N232" i="7" s="1"/>
  <c r="J234" i="1"/>
  <c r="J234" i="5" s="1"/>
  <c r="I236" i="1" l="1"/>
  <c r="B236" i="1"/>
  <c r="F236" i="1"/>
  <c r="B235" i="8"/>
  <c r="G236" i="1"/>
  <c r="H236" i="1"/>
  <c r="K233" i="7"/>
  <c r="M233" i="7"/>
  <c r="F234" i="5"/>
  <c r="H232" i="7" s="1"/>
  <c r="N234" i="1"/>
  <c r="N234" i="5" s="1"/>
  <c r="I235" i="5"/>
  <c r="E233" i="7" s="1"/>
  <c r="Q235" i="1"/>
  <c r="Q235" i="5" s="1"/>
  <c r="C237" i="1"/>
  <c r="C237" i="3"/>
  <c r="E237" i="3" s="1"/>
  <c r="G235" i="5"/>
  <c r="G233" i="7" s="1"/>
  <c r="O235" i="1"/>
  <c r="O235" i="5" s="1"/>
  <c r="H234" i="5"/>
  <c r="F232" i="7" s="1"/>
  <c r="P234" i="1"/>
  <c r="P234" i="5" s="1"/>
  <c r="B235" i="5"/>
  <c r="D233" i="7" s="1"/>
  <c r="N233" i="7" s="1"/>
  <c r="J235" i="1"/>
  <c r="J235" i="5" s="1"/>
  <c r="C236" i="5"/>
  <c r="C234" i="7" s="1"/>
  <c r="K236" i="1"/>
  <c r="K236" i="5" s="1"/>
  <c r="I237" i="1" l="1"/>
  <c r="B237" i="1"/>
  <c r="F237" i="1"/>
  <c r="B236" i="8"/>
  <c r="G237" i="1"/>
  <c r="H237" i="1"/>
  <c r="K234" i="7"/>
  <c r="M234" i="7"/>
  <c r="G236" i="5"/>
  <c r="G234" i="7" s="1"/>
  <c r="O236" i="1"/>
  <c r="O236" i="5" s="1"/>
  <c r="H235" i="5"/>
  <c r="F233" i="7" s="1"/>
  <c r="P235" i="1"/>
  <c r="P235" i="5" s="1"/>
  <c r="B236" i="5"/>
  <c r="D234" i="7" s="1"/>
  <c r="N234" i="7" s="1"/>
  <c r="J236" i="1"/>
  <c r="J236" i="5" s="1"/>
  <c r="C238" i="1"/>
  <c r="C238" i="3"/>
  <c r="E238" i="3" s="1"/>
  <c r="F235" i="5"/>
  <c r="H233" i="7" s="1"/>
  <c r="N235" i="1"/>
  <c r="N235" i="5" s="1"/>
  <c r="I236" i="5"/>
  <c r="E234" i="7" s="1"/>
  <c r="Q236" i="1"/>
  <c r="Q236" i="5" s="1"/>
  <c r="C237" i="5"/>
  <c r="C235" i="7" s="1"/>
  <c r="K237" i="1"/>
  <c r="K237" i="5" s="1"/>
  <c r="B237" i="8" l="1"/>
  <c r="I238" i="1"/>
  <c r="B238" i="1"/>
  <c r="G238" i="1"/>
  <c r="F238" i="1"/>
  <c r="H238" i="1"/>
  <c r="K235" i="7"/>
  <c r="M235" i="7"/>
  <c r="B237" i="5"/>
  <c r="D235" i="7" s="1"/>
  <c r="N235" i="7" s="1"/>
  <c r="J237" i="1"/>
  <c r="J237" i="5" s="1"/>
  <c r="G237" i="5"/>
  <c r="G235" i="7" s="1"/>
  <c r="O237" i="1"/>
  <c r="O237" i="5" s="1"/>
  <c r="C239" i="1"/>
  <c r="C239" i="3"/>
  <c r="E239" i="3" s="1"/>
  <c r="H236" i="5"/>
  <c r="F234" i="7" s="1"/>
  <c r="P236" i="1"/>
  <c r="P236" i="5" s="1"/>
  <c r="I237" i="5"/>
  <c r="E235" i="7" s="1"/>
  <c r="Q237" i="1"/>
  <c r="Q237" i="5" s="1"/>
  <c r="C238" i="5"/>
  <c r="C236" i="7" s="1"/>
  <c r="K238" i="1"/>
  <c r="K238" i="5" s="1"/>
  <c r="F236" i="5"/>
  <c r="H234" i="7" s="1"/>
  <c r="N236" i="1"/>
  <c r="N236" i="5" s="1"/>
  <c r="B239" i="1" l="1"/>
  <c r="I239" i="1"/>
  <c r="B238" i="8"/>
  <c r="F239" i="1"/>
  <c r="H239" i="1"/>
  <c r="G239" i="1"/>
  <c r="K236" i="7"/>
  <c r="M236" i="7"/>
  <c r="C240" i="1"/>
  <c r="C240" i="3"/>
  <c r="E240" i="3" s="1"/>
  <c r="C239" i="5"/>
  <c r="C237" i="7" s="1"/>
  <c r="K239" i="1"/>
  <c r="K239" i="5" s="1"/>
  <c r="B238" i="5"/>
  <c r="D236" i="7" s="1"/>
  <c r="N236" i="7" s="1"/>
  <c r="J238" i="1"/>
  <c r="J238" i="5" s="1"/>
  <c r="H237" i="5"/>
  <c r="F235" i="7" s="1"/>
  <c r="P237" i="1"/>
  <c r="P237" i="5" s="1"/>
  <c r="I238" i="5"/>
  <c r="E236" i="7" s="1"/>
  <c r="Q238" i="1"/>
  <c r="Q238" i="5" s="1"/>
  <c r="G238" i="5"/>
  <c r="G236" i="7" s="1"/>
  <c r="O238" i="1"/>
  <c r="O238" i="5" s="1"/>
  <c r="F237" i="5"/>
  <c r="H235" i="7" s="1"/>
  <c r="N237" i="1"/>
  <c r="N237" i="5" s="1"/>
  <c r="B240" i="1" l="1"/>
  <c r="B239" i="8"/>
  <c r="H240" i="1"/>
  <c r="G240" i="1"/>
  <c r="F240" i="1"/>
  <c r="I240" i="1"/>
  <c r="K237" i="7"/>
  <c r="M237" i="7"/>
  <c r="F238" i="5"/>
  <c r="H236" i="7" s="1"/>
  <c r="N238" i="1"/>
  <c r="N238" i="5" s="1"/>
  <c r="I239" i="5"/>
  <c r="E237" i="7" s="1"/>
  <c r="Q239" i="1"/>
  <c r="Q239" i="5" s="1"/>
  <c r="G239" i="5"/>
  <c r="G237" i="7" s="1"/>
  <c r="O239" i="1"/>
  <c r="O239" i="5" s="1"/>
  <c r="C241" i="1"/>
  <c r="C241" i="3"/>
  <c r="E241" i="3" s="1"/>
  <c r="H238" i="5"/>
  <c r="F236" i="7" s="1"/>
  <c r="P238" i="1"/>
  <c r="P238" i="5" s="1"/>
  <c r="B239" i="5"/>
  <c r="D237" i="7" s="1"/>
  <c r="N237" i="7" s="1"/>
  <c r="J239" i="1"/>
  <c r="J239" i="5" s="1"/>
  <c r="C240" i="5"/>
  <c r="C238" i="7" s="1"/>
  <c r="K240" i="1"/>
  <c r="K240" i="5" s="1"/>
  <c r="B241" i="1" l="1"/>
  <c r="B240" i="8"/>
  <c r="H241" i="1"/>
  <c r="G241" i="1"/>
  <c r="F241" i="1"/>
  <c r="I241" i="1"/>
  <c r="K238" i="7"/>
  <c r="M238" i="7"/>
  <c r="F239" i="5"/>
  <c r="H237" i="7" s="1"/>
  <c r="N239" i="1"/>
  <c r="N239" i="5" s="1"/>
  <c r="I240" i="5"/>
  <c r="E238" i="7" s="1"/>
  <c r="Q240" i="1"/>
  <c r="Q240" i="5" s="1"/>
  <c r="G240" i="5"/>
  <c r="G238" i="7" s="1"/>
  <c r="O240" i="1"/>
  <c r="O240" i="5" s="1"/>
  <c r="H239" i="5"/>
  <c r="F237" i="7" s="1"/>
  <c r="P239" i="1"/>
  <c r="P239" i="5" s="1"/>
  <c r="C242" i="1"/>
  <c r="C242" i="3"/>
  <c r="E242" i="3" s="1"/>
  <c r="B240" i="5"/>
  <c r="D238" i="7" s="1"/>
  <c r="N238" i="7" s="1"/>
  <c r="J240" i="1"/>
  <c r="J240" i="5" s="1"/>
  <c r="C241" i="5"/>
  <c r="C239" i="7" s="1"/>
  <c r="K241" i="1"/>
  <c r="K241" i="5" s="1"/>
  <c r="B242" i="1" l="1"/>
  <c r="B241" i="8"/>
  <c r="G242" i="1"/>
  <c r="H242" i="1"/>
  <c r="F242" i="1"/>
  <c r="I242" i="1"/>
  <c r="K239" i="7"/>
  <c r="M239" i="7"/>
  <c r="F240" i="5"/>
  <c r="H238" i="7" s="1"/>
  <c r="N240" i="1"/>
  <c r="N240" i="5" s="1"/>
  <c r="B241" i="5"/>
  <c r="D239" i="7" s="1"/>
  <c r="N239" i="7" s="1"/>
  <c r="J241" i="1"/>
  <c r="J241" i="5" s="1"/>
  <c r="H240" i="5"/>
  <c r="F238" i="7" s="1"/>
  <c r="P240" i="1"/>
  <c r="P240" i="5" s="1"/>
  <c r="G241" i="5"/>
  <c r="G239" i="7" s="1"/>
  <c r="O241" i="1"/>
  <c r="O241" i="5" s="1"/>
  <c r="C243" i="1"/>
  <c r="C243" i="3"/>
  <c r="E243" i="3" s="1"/>
  <c r="I241" i="5"/>
  <c r="E239" i="7" s="1"/>
  <c r="Q241" i="1"/>
  <c r="Q241" i="5" s="1"/>
  <c r="C242" i="5"/>
  <c r="C240" i="7" s="1"/>
  <c r="K242" i="1"/>
  <c r="K242" i="5" s="1"/>
  <c r="F243" i="1" l="1"/>
  <c r="B243" i="1"/>
  <c r="B242" i="8"/>
  <c r="G243" i="1"/>
  <c r="H243" i="1"/>
  <c r="I243" i="1"/>
  <c r="K240" i="7"/>
  <c r="M240" i="7"/>
  <c r="G242" i="5"/>
  <c r="G240" i="7" s="1"/>
  <c r="O242" i="1"/>
  <c r="O242" i="5" s="1"/>
  <c r="I242" i="5"/>
  <c r="E240" i="7" s="1"/>
  <c r="Q242" i="1"/>
  <c r="Q242" i="5" s="1"/>
  <c r="B242" i="5"/>
  <c r="D240" i="7" s="1"/>
  <c r="N240" i="7" s="1"/>
  <c r="J242" i="1"/>
  <c r="J242" i="5" s="1"/>
  <c r="C244" i="1"/>
  <c r="C244" i="3"/>
  <c r="E244" i="3" s="1"/>
  <c r="H241" i="5"/>
  <c r="F239" i="7" s="1"/>
  <c r="P241" i="1"/>
  <c r="P241" i="5" s="1"/>
  <c r="F241" i="5"/>
  <c r="H239" i="7" s="1"/>
  <c r="N241" i="1"/>
  <c r="N241" i="5" s="1"/>
  <c r="C243" i="5"/>
  <c r="C241" i="7" s="1"/>
  <c r="K243" i="1"/>
  <c r="K243" i="5" s="1"/>
  <c r="I244" i="1" l="1"/>
  <c r="F244" i="1"/>
  <c r="B244" i="1"/>
  <c r="B243" i="8"/>
  <c r="H244" i="1"/>
  <c r="G244" i="1"/>
  <c r="K241" i="7"/>
  <c r="M241" i="7"/>
  <c r="I243" i="5"/>
  <c r="E241" i="7" s="1"/>
  <c r="Q243" i="1"/>
  <c r="Q243" i="5" s="1"/>
  <c r="G243" i="5"/>
  <c r="G241" i="7" s="1"/>
  <c r="O243" i="1"/>
  <c r="O243" i="5" s="1"/>
  <c r="C245" i="1"/>
  <c r="C245" i="3"/>
  <c r="E245" i="3" s="1"/>
  <c r="H242" i="5"/>
  <c r="F240" i="7" s="1"/>
  <c r="P242" i="1"/>
  <c r="P242" i="5" s="1"/>
  <c r="B243" i="5"/>
  <c r="D241" i="7" s="1"/>
  <c r="N241" i="7" s="1"/>
  <c r="J243" i="1"/>
  <c r="J243" i="5" s="1"/>
  <c r="C244" i="5"/>
  <c r="C242" i="7" s="1"/>
  <c r="K244" i="1"/>
  <c r="K244" i="5" s="1"/>
  <c r="F242" i="5"/>
  <c r="H240" i="7" s="1"/>
  <c r="N242" i="1"/>
  <c r="N242" i="5" s="1"/>
  <c r="I245" i="1" l="1"/>
  <c r="B245" i="1"/>
  <c r="F245" i="1"/>
  <c r="B244" i="8"/>
  <c r="G245" i="1"/>
  <c r="H245" i="1"/>
  <c r="K242" i="7"/>
  <c r="M242" i="7"/>
  <c r="I244" i="5"/>
  <c r="E242" i="7" s="1"/>
  <c r="Q244" i="1"/>
  <c r="Q244" i="5" s="1"/>
  <c r="H243" i="5"/>
  <c r="F241" i="7" s="1"/>
  <c r="P243" i="1"/>
  <c r="P243" i="5" s="1"/>
  <c r="C246" i="1"/>
  <c r="C246" i="3"/>
  <c r="E246" i="3" s="1"/>
  <c r="G244" i="5"/>
  <c r="G242" i="7" s="1"/>
  <c r="O244" i="1"/>
  <c r="O244" i="5" s="1"/>
  <c r="B244" i="5"/>
  <c r="D242" i="7" s="1"/>
  <c r="N242" i="7" s="1"/>
  <c r="J244" i="1"/>
  <c r="J244" i="5" s="1"/>
  <c r="F243" i="5"/>
  <c r="H241" i="7" s="1"/>
  <c r="N243" i="1"/>
  <c r="N243" i="5" s="1"/>
  <c r="C245" i="5"/>
  <c r="C243" i="7" s="1"/>
  <c r="K245" i="1"/>
  <c r="K245" i="5" s="1"/>
  <c r="I246" i="1" l="1"/>
  <c r="B245" i="8"/>
  <c r="B246" i="1"/>
  <c r="F246" i="1"/>
  <c r="G246" i="1"/>
  <c r="H246" i="1"/>
  <c r="K243" i="7"/>
  <c r="M243" i="7"/>
  <c r="B245" i="5"/>
  <c r="D243" i="7" s="1"/>
  <c r="N243" i="7" s="1"/>
  <c r="J245" i="1"/>
  <c r="J245" i="5" s="1"/>
  <c r="G245" i="5"/>
  <c r="G243" i="7" s="1"/>
  <c r="O245" i="1"/>
  <c r="O245" i="5" s="1"/>
  <c r="C247" i="1"/>
  <c r="C247" i="3"/>
  <c r="E247" i="3" s="1"/>
  <c r="H244" i="5"/>
  <c r="F242" i="7" s="1"/>
  <c r="P244" i="1"/>
  <c r="P244" i="5" s="1"/>
  <c r="I245" i="5"/>
  <c r="E243" i="7" s="1"/>
  <c r="Q245" i="1"/>
  <c r="Q245" i="5" s="1"/>
  <c r="F244" i="5"/>
  <c r="H242" i="7" s="1"/>
  <c r="N244" i="1"/>
  <c r="N244" i="5" s="1"/>
  <c r="C246" i="5"/>
  <c r="C244" i="7" s="1"/>
  <c r="K246" i="1"/>
  <c r="K246" i="5" s="1"/>
  <c r="B247" i="1" l="1"/>
  <c r="I247" i="1"/>
  <c r="B246" i="8"/>
  <c r="F247" i="1"/>
  <c r="H247" i="1"/>
  <c r="G247" i="1"/>
  <c r="K244" i="7"/>
  <c r="M244" i="7"/>
  <c r="I246" i="5"/>
  <c r="E244" i="7" s="1"/>
  <c r="Q246" i="1"/>
  <c r="Q246" i="5" s="1"/>
  <c r="B246" i="5"/>
  <c r="D244" i="7" s="1"/>
  <c r="N244" i="7" s="1"/>
  <c r="J246" i="1"/>
  <c r="J246" i="5" s="1"/>
  <c r="C248" i="1"/>
  <c r="C248" i="3"/>
  <c r="E248" i="3" s="1"/>
  <c r="C247" i="5"/>
  <c r="C245" i="7" s="1"/>
  <c r="K247" i="1"/>
  <c r="K247" i="5" s="1"/>
  <c r="G246" i="5"/>
  <c r="G244" i="7" s="1"/>
  <c r="O246" i="1"/>
  <c r="O246" i="5" s="1"/>
  <c r="H245" i="5"/>
  <c r="F243" i="7" s="1"/>
  <c r="P245" i="1"/>
  <c r="P245" i="5" s="1"/>
  <c r="F245" i="5"/>
  <c r="H243" i="7" s="1"/>
  <c r="N245" i="1"/>
  <c r="N245" i="5" s="1"/>
  <c r="I248" i="1" l="1"/>
  <c r="B248" i="1"/>
  <c r="B247" i="8"/>
  <c r="F248" i="1"/>
  <c r="H248" i="1"/>
  <c r="G248" i="1"/>
  <c r="K245" i="7"/>
  <c r="M245" i="7"/>
  <c r="C249" i="1"/>
  <c r="C249" i="3"/>
  <c r="E249" i="3" s="1"/>
  <c r="H246" i="5"/>
  <c r="F244" i="7" s="1"/>
  <c r="P246" i="1"/>
  <c r="P246" i="5" s="1"/>
  <c r="B247" i="5"/>
  <c r="D245" i="7" s="1"/>
  <c r="N245" i="7" s="1"/>
  <c r="J247" i="1"/>
  <c r="J247" i="5" s="1"/>
  <c r="C248" i="5"/>
  <c r="C246" i="7" s="1"/>
  <c r="K248" i="1"/>
  <c r="K248" i="5" s="1"/>
  <c r="F246" i="5"/>
  <c r="H244" i="7" s="1"/>
  <c r="N246" i="1"/>
  <c r="N246" i="5" s="1"/>
  <c r="I247" i="5"/>
  <c r="E245" i="7" s="1"/>
  <c r="Q247" i="1"/>
  <c r="Q247" i="5" s="1"/>
  <c r="G247" i="5"/>
  <c r="G245" i="7" s="1"/>
  <c r="O247" i="1"/>
  <c r="O247" i="5" s="1"/>
  <c r="B249" i="1" l="1"/>
  <c r="B248" i="8"/>
  <c r="H249" i="1"/>
  <c r="G249" i="1"/>
  <c r="F249" i="1"/>
  <c r="I249" i="1"/>
  <c r="K246" i="7"/>
  <c r="M246" i="7"/>
  <c r="I248" i="5"/>
  <c r="E246" i="7" s="1"/>
  <c r="Q248" i="1"/>
  <c r="Q248" i="5" s="1"/>
  <c r="G248" i="5"/>
  <c r="G246" i="7" s="1"/>
  <c r="O248" i="1"/>
  <c r="O248" i="5" s="1"/>
  <c r="H247" i="5"/>
  <c r="F245" i="7" s="1"/>
  <c r="P247" i="1"/>
  <c r="P247" i="5" s="1"/>
  <c r="C250" i="1"/>
  <c r="C250" i="3"/>
  <c r="E250" i="3" s="1"/>
  <c r="B248" i="5"/>
  <c r="D246" i="7" s="1"/>
  <c r="N246" i="7" s="1"/>
  <c r="J248" i="1"/>
  <c r="J248" i="5" s="1"/>
  <c r="F247" i="5"/>
  <c r="H245" i="7" s="1"/>
  <c r="N247" i="1"/>
  <c r="N247" i="5" s="1"/>
  <c r="C249" i="5"/>
  <c r="C247" i="7" s="1"/>
  <c r="K249" i="1"/>
  <c r="K249" i="5" s="1"/>
  <c r="B250" i="1" l="1"/>
  <c r="B249" i="8"/>
  <c r="F250" i="1"/>
  <c r="H250" i="1"/>
  <c r="G250" i="1"/>
  <c r="I250" i="1"/>
  <c r="K247" i="7"/>
  <c r="M247" i="7"/>
  <c r="G249" i="5"/>
  <c r="G247" i="7" s="1"/>
  <c r="O249" i="1"/>
  <c r="O249" i="5" s="1"/>
  <c r="I249" i="5"/>
  <c r="E247" i="7" s="1"/>
  <c r="Q249" i="1"/>
  <c r="Q249" i="5" s="1"/>
  <c r="B249" i="5"/>
  <c r="D247" i="7" s="1"/>
  <c r="N247" i="7" s="1"/>
  <c r="J249" i="1"/>
  <c r="J249" i="5" s="1"/>
  <c r="C251" i="1"/>
  <c r="C251" i="3"/>
  <c r="E251" i="3" s="1"/>
  <c r="H248" i="5"/>
  <c r="F246" i="7" s="1"/>
  <c r="P248" i="1"/>
  <c r="P248" i="5" s="1"/>
  <c r="C250" i="5"/>
  <c r="C248" i="7" s="1"/>
  <c r="K250" i="1"/>
  <c r="K250" i="5" s="1"/>
  <c r="F248" i="5"/>
  <c r="H246" i="7" s="1"/>
  <c r="N248" i="1"/>
  <c r="N248" i="5" s="1"/>
  <c r="B251" i="1" l="1"/>
  <c r="B250" i="8"/>
  <c r="H251" i="1"/>
  <c r="G251" i="1"/>
  <c r="F251" i="1"/>
  <c r="I251" i="1"/>
  <c r="K248" i="7"/>
  <c r="M248" i="7"/>
  <c r="I250" i="5"/>
  <c r="E248" i="7" s="1"/>
  <c r="Q250" i="1"/>
  <c r="Q250" i="5" s="1"/>
  <c r="B250" i="5"/>
  <c r="D248" i="7" s="1"/>
  <c r="N248" i="7" s="1"/>
  <c r="J250" i="1"/>
  <c r="J250" i="5" s="1"/>
  <c r="C252" i="1"/>
  <c r="C252" i="3"/>
  <c r="E252" i="3" s="1"/>
  <c r="H249" i="5"/>
  <c r="F247" i="7" s="1"/>
  <c r="P249" i="1"/>
  <c r="P249" i="5" s="1"/>
  <c r="G250" i="5"/>
  <c r="G248" i="7" s="1"/>
  <c r="O250" i="1"/>
  <c r="O250" i="5" s="1"/>
  <c r="C251" i="5"/>
  <c r="C249" i="7" s="1"/>
  <c r="K251" i="1"/>
  <c r="K251" i="5" s="1"/>
  <c r="F249" i="5"/>
  <c r="H247" i="7" s="1"/>
  <c r="N249" i="1"/>
  <c r="N249" i="5" s="1"/>
  <c r="F252" i="1" l="1"/>
  <c r="B252" i="1"/>
  <c r="B251" i="8"/>
  <c r="I252" i="1"/>
  <c r="G252" i="1"/>
  <c r="H252" i="1"/>
  <c r="K249" i="7"/>
  <c r="M249" i="7"/>
  <c r="B251" i="5"/>
  <c r="D249" i="7" s="1"/>
  <c r="N249" i="7" s="1"/>
  <c r="J251" i="1"/>
  <c r="J251" i="5" s="1"/>
  <c r="I251" i="5"/>
  <c r="E249" i="7" s="1"/>
  <c r="Q251" i="1"/>
  <c r="Q251" i="5" s="1"/>
  <c r="C253" i="1"/>
  <c r="C253" i="3"/>
  <c r="E253" i="3" s="1"/>
  <c r="H250" i="5"/>
  <c r="F248" i="7" s="1"/>
  <c r="P250" i="1"/>
  <c r="P250" i="5" s="1"/>
  <c r="C252" i="5"/>
  <c r="C250" i="7" s="1"/>
  <c r="K252" i="1"/>
  <c r="K252" i="5" s="1"/>
  <c r="F250" i="5"/>
  <c r="H248" i="7" s="1"/>
  <c r="N250" i="1"/>
  <c r="N250" i="5" s="1"/>
  <c r="G251" i="5"/>
  <c r="G249" i="7" s="1"/>
  <c r="O251" i="1"/>
  <c r="O251" i="5" s="1"/>
  <c r="I253" i="1" l="1"/>
  <c r="F253" i="1"/>
  <c r="B253" i="1"/>
  <c r="B252" i="8"/>
  <c r="H253" i="1"/>
  <c r="G253" i="1"/>
  <c r="K250" i="7"/>
  <c r="M250" i="7"/>
  <c r="C253" i="5"/>
  <c r="C251" i="7" s="1"/>
  <c r="K253" i="1"/>
  <c r="K253" i="5" s="1"/>
  <c r="G252" i="5"/>
  <c r="G250" i="7" s="1"/>
  <c r="O252" i="1"/>
  <c r="O252" i="5" s="1"/>
  <c r="C254" i="1"/>
  <c r="C254" i="3"/>
  <c r="E254" i="3" s="1"/>
  <c r="B252" i="5"/>
  <c r="D250" i="7" s="1"/>
  <c r="N250" i="7" s="1"/>
  <c r="J252" i="1"/>
  <c r="J252" i="5" s="1"/>
  <c r="H251" i="5"/>
  <c r="F249" i="7" s="1"/>
  <c r="P251" i="1"/>
  <c r="P251" i="5" s="1"/>
  <c r="I252" i="5"/>
  <c r="E250" i="7" s="1"/>
  <c r="Q252" i="1"/>
  <c r="Q252" i="5" s="1"/>
  <c r="F251" i="5"/>
  <c r="H249" i="7" s="1"/>
  <c r="N251" i="1"/>
  <c r="N251" i="5" s="1"/>
  <c r="I254" i="1" l="1"/>
  <c r="B253" i="8"/>
  <c r="B254" i="1"/>
  <c r="F254" i="1"/>
  <c r="G254" i="1"/>
  <c r="H254" i="1"/>
  <c r="K251" i="7"/>
  <c r="M251" i="7"/>
  <c r="C255" i="1"/>
  <c r="C255" i="3"/>
  <c r="E255" i="3" s="1"/>
  <c r="G253" i="5"/>
  <c r="G251" i="7" s="1"/>
  <c r="O253" i="1"/>
  <c r="O253" i="5" s="1"/>
  <c r="C254" i="5"/>
  <c r="C252" i="7" s="1"/>
  <c r="K254" i="1"/>
  <c r="K254" i="5" s="1"/>
  <c r="H252" i="5"/>
  <c r="F250" i="7" s="1"/>
  <c r="P252" i="1"/>
  <c r="P252" i="5" s="1"/>
  <c r="I253" i="5"/>
  <c r="E251" i="7" s="1"/>
  <c r="Q253" i="1"/>
  <c r="Q253" i="5" s="1"/>
  <c r="F252" i="5"/>
  <c r="H250" i="7" s="1"/>
  <c r="N252" i="1"/>
  <c r="N252" i="5" s="1"/>
  <c r="B253" i="5"/>
  <c r="D251" i="7" s="1"/>
  <c r="N251" i="7" s="1"/>
  <c r="J253" i="1"/>
  <c r="J253" i="5" s="1"/>
  <c r="B255" i="1" l="1"/>
  <c r="I255" i="1"/>
  <c r="B254" i="8"/>
  <c r="F255" i="1"/>
  <c r="H255" i="1"/>
  <c r="G255" i="1"/>
  <c r="K252" i="7"/>
  <c r="M252" i="7"/>
  <c r="I254" i="5"/>
  <c r="E252" i="7" s="1"/>
  <c r="Q254" i="1"/>
  <c r="Q254" i="5" s="1"/>
  <c r="B254" i="5"/>
  <c r="D252" i="7" s="1"/>
  <c r="N252" i="7" s="1"/>
  <c r="J254" i="1"/>
  <c r="J254" i="5" s="1"/>
  <c r="C256" i="1"/>
  <c r="C256" i="3"/>
  <c r="E256" i="3" s="1"/>
  <c r="H253" i="5"/>
  <c r="F251" i="7" s="1"/>
  <c r="P253" i="1"/>
  <c r="P253" i="5" s="1"/>
  <c r="G254" i="5"/>
  <c r="G252" i="7" s="1"/>
  <c r="O254" i="1"/>
  <c r="O254" i="5" s="1"/>
  <c r="C255" i="5"/>
  <c r="C253" i="7" s="1"/>
  <c r="K255" i="1"/>
  <c r="K255" i="5" s="1"/>
  <c r="F253" i="5"/>
  <c r="H251" i="7" s="1"/>
  <c r="N253" i="1"/>
  <c r="N253" i="5" s="1"/>
  <c r="B256" i="1" l="1"/>
  <c r="I256" i="1"/>
  <c r="F256" i="1"/>
  <c r="B255" i="8"/>
  <c r="G256" i="1"/>
  <c r="H256" i="1"/>
  <c r="K253" i="7"/>
  <c r="M253" i="7"/>
  <c r="C257" i="1"/>
  <c r="C257" i="3"/>
  <c r="H254" i="5"/>
  <c r="F252" i="7" s="1"/>
  <c r="P254" i="1"/>
  <c r="P254" i="5" s="1"/>
  <c r="B255" i="5"/>
  <c r="D253" i="7" s="1"/>
  <c r="N253" i="7" s="1"/>
  <c r="J255" i="1"/>
  <c r="J255" i="5" s="1"/>
  <c r="C256" i="5"/>
  <c r="C254" i="7" s="1"/>
  <c r="K256" i="1"/>
  <c r="K256" i="5" s="1"/>
  <c r="F254" i="5"/>
  <c r="H252" i="7" s="1"/>
  <c r="N254" i="1"/>
  <c r="N254" i="5" s="1"/>
  <c r="I255" i="5"/>
  <c r="E253" i="7" s="1"/>
  <c r="Q255" i="1"/>
  <c r="Q255" i="5" s="1"/>
  <c r="G255" i="5"/>
  <c r="G253" i="7" s="1"/>
  <c r="O255" i="1"/>
  <c r="O255" i="5" s="1"/>
  <c r="C258" i="1" l="1"/>
  <c r="E257" i="3"/>
  <c r="I258" i="1"/>
  <c r="I260" i="1" s="1"/>
  <c r="C260" i="1"/>
  <c r="B258" i="1"/>
  <c r="B260" i="1" s="1"/>
  <c r="B257" i="8"/>
  <c r="G258" i="1"/>
  <c r="G260" i="1" s="1"/>
  <c r="H258" i="1"/>
  <c r="H260" i="1" s="1"/>
  <c r="F258" i="1"/>
  <c r="F260" i="1" s="1"/>
  <c r="B257" i="1"/>
  <c r="B256" i="8"/>
  <c r="F257" i="1"/>
  <c r="G257" i="1"/>
  <c r="H257" i="1"/>
  <c r="I257" i="1"/>
  <c r="K254" i="7"/>
  <c r="M254" i="7"/>
  <c r="K258" i="1"/>
  <c r="C258" i="5"/>
  <c r="I256" i="5"/>
  <c r="E254" i="7" s="1"/>
  <c r="Q256" i="1"/>
  <c r="Q256" i="5" s="1"/>
  <c r="G256" i="5"/>
  <c r="G254" i="7" s="1"/>
  <c r="O256" i="1"/>
  <c r="O256" i="5" s="1"/>
  <c r="H255" i="5"/>
  <c r="F253" i="7" s="1"/>
  <c r="P255" i="1"/>
  <c r="P255" i="5" s="1"/>
  <c r="B256" i="5"/>
  <c r="D254" i="7" s="1"/>
  <c r="N254" i="7" s="1"/>
  <c r="J256" i="1"/>
  <c r="J256" i="5" s="1"/>
  <c r="F255" i="5"/>
  <c r="H253" i="7" s="1"/>
  <c r="N255" i="1"/>
  <c r="N255" i="5" s="1"/>
  <c r="C257" i="5"/>
  <c r="C255" i="7" s="1"/>
  <c r="K257" i="1"/>
  <c r="K257" i="5" s="1"/>
  <c r="K258" i="5" l="1"/>
  <c r="K260" i="1"/>
  <c r="K255" i="7"/>
  <c r="M255" i="7"/>
  <c r="I257" i="5"/>
  <c r="E255" i="7" s="1"/>
  <c r="Q257" i="1"/>
  <c r="Q257" i="5" s="1"/>
  <c r="F256" i="5"/>
  <c r="H254" i="7" s="1"/>
  <c r="N256" i="1"/>
  <c r="N256" i="5" s="1"/>
  <c r="Q258" i="1"/>
  <c r="I258" i="5"/>
  <c r="B257" i="5"/>
  <c r="D255" i="7" s="1"/>
  <c r="N255" i="7" s="1"/>
  <c r="J257" i="1"/>
  <c r="J257" i="5" s="1"/>
  <c r="G257" i="5"/>
  <c r="G255" i="7" s="1"/>
  <c r="O257" i="1"/>
  <c r="O257" i="5" s="1"/>
  <c r="J258" i="1"/>
  <c r="B258" i="5"/>
  <c r="H256" i="5"/>
  <c r="F254" i="7" s="1"/>
  <c r="P256" i="1"/>
  <c r="P256" i="5" s="1"/>
  <c r="G258" i="5"/>
  <c r="O258" i="1"/>
  <c r="J258" i="5" l="1"/>
  <c r="J260" i="1"/>
  <c r="Q258" i="5"/>
  <c r="Q260" i="1"/>
  <c r="O258" i="5"/>
  <c r="O260" i="1"/>
  <c r="H257" i="5"/>
  <c r="F255" i="7" s="1"/>
  <c r="P257" i="1"/>
  <c r="P257" i="5" s="1"/>
  <c r="P258" i="1"/>
  <c r="H258" i="5"/>
  <c r="F257" i="5"/>
  <c r="H255" i="7" s="1"/>
  <c r="N257" i="1"/>
  <c r="N257" i="5" s="1"/>
  <c r="F258" i="5"/>
  <c r="N258" i="1"/>
  <c r="AL76" i="1"/>
  <c r="W69" i="5"/>
  <c r="T25" i="1"/>
  <c r="T258" i="1"/>
  <c r="V19" i="5"/>
  <c r="T89" i="1"/>
  <c r="S82" i="1"/>
  <c r="T65" i="1"/>
  <c r="S49" i="1"/>
  <c r="T71" i="1"/>
  <c r="U86" i="1"/>
  <c r="W39" i="5"/>
  <c r="U66" i="1"/>
  <c r="AM96" i="1"/>
  <c r="U63" i="1"/>
  <c r="S55" i="1"/>
  <c r="S21" i="1"/>
  <c r="R21" i="1" s="1"/>
  <c r="S25" i="1"/>
  <c r="R25" i="1" s="1"/>
  <c r="R25" i="5" s="1"/>
  <c r="T47" i="1"/>
  <c r="W51" i="5"/>
  <c r="W19" i="5"/>
  <c r="V92" i="5"/>
  <c r="T42" i="1"/>
  <c r="V13" i="5"/>
  <c r="U46" i="1"/>
  <c r="S84" i="1"/>
  <c r="R84" i="1" s="1"/>
  <c r="AH84" i="1" s="1"/>
  <c r="T77" i="1"/>
  <c r="W25" i="5"/>
  <c r="AM87" i="1"/>
  <c r="U27" i="1"/>
  <c r="V70" i="5"/>
  <c r="T19" i="1"/>
  <c r="T79" i="1"/>
  <c r="AL71" i="1"/>
  <c r="U258" i="1"/>
  <c r="T27" i="1"/>
  <c r="W75" i="5"/>
  <c r="W90" i="5"/>
  <c r="W93" i="5"/>
  <c r="V83" i="5"/>
  <c r="U32" i="1"/>
  <c r="T22" i="1"/>
  <c r="W12" i="5"/>
  <c r="S69" i="1"/>
  <c r="U50" i="1"/>
  <c r="W26" i="5"/>
  <c r="W92" i="5"/>
  <c r="T14" i="1"/>
  <c r="V22" i="5"/>
  <c r="S58" i="1"/>
  <c r="R58" i="1" s="1"/>
  <c r="AH58" i="1" s="1"/>
  <c r="AM74" i="1"/>
  <c r="AL82" i="1"/>
  <c r="W41" i="5"/>
  <c r="V56" i="5"/>
  <c r="U43" i="1"/>
  <c r="AM22" i="1"/>
  <c r="U82" i="1"/>
  <c r="AL59" i="1"/>
  <c r="S59" i="1"/>
  <c r="S27" i="1"/>
  <c r="T51" i="1"/>
  <c r="U15" i="1"/>
  <c r="AL8" i="1"/>
  <c r="AM88" i="1"/>
  <c r="V10" i="5"/>
  <c r="V90" i="5"/>
  <c r="S23" i="1"/>
  <c r="U11" i="1"/>
  <c r="S70" i="1"/>
  <c r="T82" i="1"/>
  <c r="AM9" i="1"/>
  <c r="S76" i="1"/>
  <c r="R76" i="1" s="1"/>
  <c r="R76" i="5" s="1"/>
  <c r="S19" i="1"/>
  <c r="AL66" i="1"/>
  <c r="T62" i="1"/>
  <c r="AL30" i="1"/>
  <c r="T87" i="1"/>
  <c r="V96" i="5"/>
  <c r="T23" i="1"/>
  <c r="AM91" i="1"/>
  <c r="S30" i="1"/>
  <c r="R30" i="1" s="1"/>
  <c r="R30" i="5" s="1"/>
  <c r="U79" i="1"/>
  <c r="S75" i="1"/>
  <c r="R75" i="1" s="1"/>
  <c r="R75" i="5" s="1"/>
  <c r="T60" i="1"/>
  <c r="U76" i="1"/>
  <c r="U18" i="1"/>
  <c r="S13" i="1"/>
  <c r="R13" i="1" s="1"/>
  <c r="AH13" i="1" s="1"/>
  <c r="U67" i="1"/>
  <c r="U49" i="1"/>
  <c r="S46" i="1"/>
  <c r="R46" i="1" s="1"/>
  <c r="AH46" i="1" s="1"/>
  <c r="U56" i="1"/>
  <c r="W40" i="5"/>
  <c r="T68" i="1"/>
  <c r="T37" i="1"/>
  <c r="V44" i="5"/>
  <c r="S48" i="1"/>
  <c r="R48" i="1" s="1"/>
  <c r="V89" i="5"/>
  <c r="S29" i="1"/>
  <c r="W44" i="5"/>
  <c r="U65" i="1"/>
  <c r="U17" i="1"/>
  <c r="S44" i="1"/>
  <c r="T32" i="1"/>
  <c r="S87" i="1"/>
  <c r="T86" i="1"/>
  <c r="S88" i="1"/>
  <c r="R88" i="1" s="1"/>
  <c r="R88" i="5" s="1"/>
  <c r="S20" i="1"/>
  <c r="S93" i="1"/>
  <c r="R93" i="1" s="1"/>
  <c r="AH93" i="1" s="1"/>
  <c r="T20" i="1"/>
  <c r="U77" i="1"/>
  <c r="V49" i="5"/>
  <c r="V20" i="5"/>
  <c r="S61" i="1"/>
  <c r="R61" i="1" s="1"/>
  <c r="R61" i="5" s="1"/>
  <c r="T97" i="1"/>
  <c r="U16" i="1"/>
  <c r="T21" i="1"/>
  <c r="T73" i="1"/>
  <c r="W83" i="5"/>
  <c r="S79" i="1"/>
  <c r="R79" i="1" s="1"/>
  <c r="R79" i="5" s="1"/>
  <c r="W16" i="5"/>
  <c r="T10" i="1"/>
  <c r="U95" i="1"/>
  <c r="S83" i="1"/>
  <c r="R83" i="1" s="1"/>
  <c r="R83" i="5" s="1"/>
  <c r="T8" i="1"/>
  <c r="U10" i="1"/>
  <c r="AL48" i="1"/>
  <c r="T49" i="1"/>
  <c r="U48" i="1"/>
  <c r="V38" i="5"/>
  <c r="T75" i="1"/>
  <c r="S45" i="1"/>
  <c r="W66" i="5"/>
  <c r="W76" i="5"/>
  <c r="S18" i="1"/>
  <c r="V68" i="5"/>
  <c r="V37" i="5"/>
  <c r="S66" i="1"/>
  <c r="V60" i="5"/>
  <c r="V23" i="5"/>
  <c r="W14" i="5"/>
  <c r="AL94" i="1"/>
  <c r="W10" i="5"/>
  <c r="U85" i="1"/>
  <c r="T15" i="1"/>
  <c r="W37" i="5"/>
  <c r="U31" i="1"/>
  <c r="S24" i="1"/>
  <c r="T94" i="1"/>
  <c r="V91" i="5"/>
  <c r="U84" i="1"/>
  <c r="W80" i="5"/>
  <c r="S67" i="1"/>
  <c r="S28" i="1"/>
  <c r="AL46" i="1"/>
  <c r="V63" i="5"/>
  <c r="W28" i="5"/>
  <c r="S80" i="1"/>
  <c r="W27" i="5"/>
  <c r="W95" i="5"/>
  <c r="T28" i="1"/>
  <c r="S60" i="1"/>
  <c r="T35" i="1"/>
  <c r="U41" i="1"/>
  <c r="W20" i="5"/>
  <c r="R258" i="1"/>
  <c r="S85" i="1"/>
  <c r="W67" i="5"/>
  <c r="U68" i="1"/>
  <c r="S86" i="1"/>
  <c r="V79" i="5"/>
  <c r="V69" i="5"/>
  <c r="S62" i="1"/>
  <c r="S81" i="1"/>
  <c r="AL73" i="1"/>
  <c r="T24" i="1"/>
  <c r="U64" i="1"/>
  <c r="S34" i="1"/>
  <c r="U23" i="1"/>
  <c r="U59" i="1"/>
  <c r="W30" i="5"/>
  <c r="S8" i="1"/>
  <c r="T57" i="1"/>
  <c r="S94" i="1"/>
  <c r="R94" i="1" s="1"/>
  <c r="R94" i="5" s="1"/>
  <c r="W57" i="5"/>
  <c r="S52" i="1"/>
  <c r="S92" i="1"/>
  <c r="R92" i="1" s="1"/>
  <c r="R92" i="5" s="1"/>
  <c r="S50" i="1"/>
  <c r="S10" i="1"/>
  <c r="R10" i="1" s="1"/>
  <c r="R10" i="5" s="1"/>
  <c r="W70" i="5"/>
  <c r="U97" i="1"/>
  <c r="U26" i="1"/>
  <c r="U14" i="1"/>
  <c r="U91" i="1"/>
  <c r="U8" i="1"/>
  <c r="T96" i="1"/>
  <c r="S78" i="1"/>
  <c r="U37" i="1"/>
  <c r="V86" i="5"/>
  <c r="V74" i="5"/>
  <c r="AM46" i="1"/>
  <c r="S71" i="1"/>
  <c r="AM7" i="1"/>
  <c r="V84" i="5"/>
  <c r="S16" i="1"/>
  <c r="T39" i="1"/>
  <c r="U39" i="1"/>
  <c r="AH48" i="1"/>
  <c r="S22" i="1"/>
  <c r="S54" i="1"/>
  <c r="V35" i="5"/>
  <c r="T16" i="1"/>
  <c r="V57" i="5"/>
  <c r="T69" i="1"/>
  <c r="U87" i="1"/>
  <c r="W23" i="5"/>
  <c r="S40" i="1"/>
  <c r="T55" i="1"/>
  <c r="S7" i="1"/>
  <c r="W55" i="5"/>
  <c r="T11" i="1"/>
  <c r="S31" i="1"/>
  <c r="S33" i="1"/>
  <c r="T88" i="1"/>
  <c r="T78" i="1"/>
  <c r="T13" i="1"/>
  <c r="V33" i="5"/>
  <c r="U28" i="1"/>
  <c r="W45" i="5"/>
  <c r="T81" i="1"/>
  <c r="U29" i="1"/>
  <c r="W62" i="5"/>
  <c r="AM24" i="1"/>
  <c r="U40" i="1"/>
  <c r="T46" i="1"/>
  <c r="U44" i="1"/>
  <c r="S9" i="1"/>
  <c r="U51" i="1"/>
  <c r="T40" i="1"/>
  <c r="AM258" i="1"/>
  <c r="S91" i="1"/>
  <c r="T72" i="1"/>
  <c r="T48" i="1"/>
  <c r="V14" i="5"/>
  <c r="U72" i="1"/>
  <c r="V52" i="5"/>
  <c r="U52" i="1"/>
  <c r="T56" i="1"/>
  <c r="T63" i="1"/>
  <c r="T30" i="1"/>
  <c r="T64" i="1"/>
  <c r="T53" i="1"/>
  <c r="U88" i="1"/>
  <c r="T38" i="1"/>
  <c r="T59" i="1"/>
  <c r="U62" i="1"/>
  <c r="T92" i="1"/>
  <c r="S37" i="1"/>
  <c r="S32" i="1"/>
  <c r="R32" i="1" s="1"/>
  <c r="R32" i="5" s="1"/>
  <c r="S42" i="1"/>
  <c r="R42" i="1" s="1"/>
  <c r="R42" i="5" s="1"/>
  <c r="W21" i="5"/>
  <c r="T80" i="1"/>
  <c r="AM15" i="1"/>
  <c r="S89" i="1"/>
  <c r="S95" i="1"/>
  <c r="R95" i="1" s="1"/>
  <c r="AH95" i="1" s="1"/>
  <c r="AL65" i="1"/>
  <c r="T76" i="1"/>
  <c r="U70" i="1"/>
  <c r="W68" i="5"/>
  <c r="T17" i="1"/>
  <c r="U33" i="1"/>
  <c r="U78" i="1"/>
  <c r="U89" i="1"/>
  <c r="W48" i="5"/>
  <c r="S36" i="1"/>
  <c r="R36" i="1" s="1"/>
  <c r="R36" i="5" s="1"/>
  <c r="U45" i="1"/>
  <c r="T33" i="1"/>
  <c r="U21" i="1"/>
  <c r="AM33" i="1"/>
  <c r="T91" i="1"/>
  <c r="S73" i="1"/>
  <c r="T36" i="1"/>
  <c r="W31" i="5"/>
  <c r="V11" i="5"/>
  <c r="S65" i="1"/>
  <c r="S63" i="1"/>
  <c r="T66" i="1"/>
  <c r="V72" i="5"/>
  <c r="U47" i="1"/>
  <c r="U55" i="1"/>
  <c r="V9" i="5"/>
  <c r="AM35" i="1"/>
  <c r="U24" i="1"/>
  <c r="W50" i="5"/>
  <c r="S35" i="1"/>
  <c r="U22" i="1"/>
  <c r="U19" i="1"/>
  <c r="AM72" i="1"/>
  <c r="T70" i="1"/>
  <c r="S64" i="1"/>
  <c r="W60" i="5"/>
  <c r="AL7" i="1"/>
  <c r="V17" i="5"/>
  <c r="U34" i="1"/>
  <c r="S11" i="1"/>
  <c r="V62" i="5"/>
  <c r="T9" i="1"/>
  <c r="T41" i="1"/>
  <c r="AL27" i="1"/>
  <c r="V31" i="5"/>
  <c r="U96" i="1"/>
  <c r="V87" i="5"/>
  <c r="T83" i="1"/>
  <c r="V85" i="5"/>
  <c r="V51" i="5"/>
  <c r="W58" i="5"/>
  <c r="U75" i="1"/>
  <c r="W86" i="5"/>
  <c r="T95" i="1"/>
  <c r="T50" i="1"/>
  <c r="T52" i="1"/>
  <c r="S14" i="1"/>
  <c r="T67" i="1"/>
  <c r="S39" i="1"/>
  <c r="S97" i="1"/>
  <c r="V95" i="5"/>
  <c r="U13" i="1"/>
  <c r="S41" i="1"/>
  <c r="V15" i="5"/>
  <c r="V54" i="5"/>
  <c r="U74" i="1"/>
  <c r="W84" i="5"/>
  <c r="AL16" i="1"/>
  <c r="V58" i="5"/>
  <c r="U12" i="1"/>
  <c r="U20" i="1"/>
  <c r="S43" i="1"/>
  <c r="T18" i="1"/>
  <c r="T74" i="1"/>
  <c r="V93" i="5"/>
  <c r="U57" i="1"/>
  <c r="U69" i="1"/>
  <c r="U71" i="1"/>
  <c r="T84" i="1"/>
  <c r="V75" i="5"/>
  <c r="U53" i="1"/>
  <c r="W53" i="5"/>
  <c r="S68" i="1"/>
  <c r="T31" i="1"/>
  <c r="W64" i="5"/>
  <c r="S12" i="1"/>
  <c r="U35" i="1"/>
  <c r="T54" i="1"/>
  <c r="S53" i="1"/>
  <c r="W36" i="5"/>
  <c r="W54" i="5"/>
  <c r="W79" i="5"/>
  <c r="S56" i="1"/>
  <c r="S26" i="1"/>
  <c r="W17" i="5"/>
  <c r="S51" i="1"/>
  <c r="U61" i="1"/>
  <c r="T61" i="1"/>
  <c r="S47" i="1"/>
  <c r="U93" i="1"/>
  <c r="W18" i="5"/>
  <c r="S74" i="1"/>
  <c r="S77" i="1"/>
  <c r="T85" i="1"/>
  <c r="W59" i="5"/>
  <c r="S96" i="1"/>
  <c r="AM34" i="1"/>
  <c r="U92" i="1"/>
  <c r="W94" i="5"/>
  <c r="AM73" i="1"/>
  <c r="T90" i="1"/>
  <c r="U80" i="1"/>
  <c r="U90" i="1"/>
  <c r="T12" i="1"/>
  <c r="T43" i="1"/>
  <c r="W71" i="5"/>
  <c r="V53" i="5"/>
  <c r="T29" i="1"/>
  <c r="V29" i="5"/>
  <c r="T93" i="1"/>
  <c r="S72" i="1"/>
  <c r="S15" i="1"/>
  <c r="U58" i="1"/>
  <c r="T44" i="1"/>
  <c r="U81" i="1"/>
  <c r="U54" i="1"/>
  <c r="T26" i="1"/>
  <c r="V61" i="5"/>
  <c r="AL81" i="1"/>
  <c r="S90" i="1"/>
  <c r="AM89" i="1"/>
  <c r="U38" i="1"/>
  <c r="U60" i="1"/>
  <c r="T34" i="1"/>
  <c r="AL67" i="1"/>
  <c r="U73" i="1"/>
  <c r="V43" i="5"/>
  <c r="AL77" i="1"/>
  <c r="V21" i="5"/>
  <c r="U25" i="1"/>
  <c r="U94" i="1"/>
  <c r="AM11" i="1"/>
  <c r="S38" i="1"/>
  <c r="T45" i="1"/>
  <c r="U30" i="1"/>
  <c r="AM85" i="1"/>
  <c r="S258" i="1"/>
  <c r="AM65" i="1"/>
  <c r="U9" i="1"/>
  <c r="AL45" i="1"/>
  <c r="U83" i="1"/>
  <c r="W43" i="5"/>
  <c r="S17" i="1"/>
  <c r="R17" i="1" s="1"/>
  <c r="AH17" i="1" s="1"/>
  <c r="T58" i="1"/>
  <c r="U42" i="1"/>
  <c r="V26" i="5"/>
  <c r="V42" i="5"/>
  <c r="S57" i="1"/>
  <c r="U36" i="1"/>
  <c r="X26" i="1" l="1"/>
  <c r="Z26" i="5" s="1"/>
  <c r="D25" i="8"/>
  <c r="D55" i="11" s="1"/>
  <c r="E55" i="11" s="1"/>
  <c r="V26" i="1"/>
  <c r="X26" i="5" s="1"/>
  <c r="C88" i="8"/>
  <c r="W89" i="1"/>
  <c r="Y89" i="1"/>
  <c r="AA89" i="5" s="1"/>
  <c r="X72" i="1"/>
  <c r="Z72" i="5" s="1"/>
  <c r="D71" i="8"/>
  <c r="V72" i="1"/>
  <c r="X72" i="5" s="1"/>
  <c r="V13" i="1"/>
  <c r="D12" i="8"/>
  <c r="X13" i="1"/>
  <c r="V55" i="1"/>
  <c r="X55" i="5" s="1"/>
  <c r="X55" i="1"/>
  <c r="Z55" i="5" s="1"/>
  <c r="D54" i="8"/>
  <c r="W91" i="1"/>
  <c r="Y91" i="5" s="1"/>
  <c r="C90" i="8"/>
  <c r="Y91" i="1"/>
  <c r="X94" i="1"/>
  <c r="D93" i="8"/>
  <c r="V94" i="1"/>
  <c r="X8" i="1"/>
  <c r="Z8" i="5" s="1"/>
  <c r="D7" i="8"/>
  <c r="V8" i="1"/>
  <c r="X8" i="5" s="1"/>
  <c r="V21" i="1"/>
  <c r="X21" i="5" s="1"/>
  <c r="D20" i="8"/>
  <c r="X21" i="1"/>
  <c r="C64" i="8"/>
  <c r="W65" i="1"/>
  <c r="Y65" i="5" s="1"/>
  <c r="Y65" i="1"/>
  <c r="AA65" i="5" s="1"/>
  <c r="X60" i="1"/>
  <c r="Z60" i="5" s="1"/>
  <c r="D59" i="8"/>
  <c r="V60" i="1"/>
  <c r="X60" i="5" s="1"/>
  <c r="Y11" i="1"/>
  <c r="W11" i="1"/>
  <c r="C10" i="8"/>
  <c r="V27" i="1"/>
  <c r="X27" i="1"/>
  <c r="Z27" i="5" s="1"/>
  <c r="D26" i="8"/>
  <c r="X34" i="1"/>
  <c r="Z34" i="5" s="1"/>
  <c r="D33" i="8"/>
  <c r="V34" i="1"/>
  <c r="Y54" i="1"/>
  <c r="C53" i="8"/>
  <c r="W54" i="1"/>
  <c r="V29" i="1"/>
  <c r="X29" i="5" s="1"/>
  <c r="D28" i="8"/>
  <c r="X29" i="1"/>
  <c r="Z29" i="5" s="1"/>
  <c r="Y35" i="1"/>
  <c r="AA35" i="5" s="1"/>
  <c r="W35" i="1"/>
  <c r="C34" i="8"/>
  <c r="X84" i="1"/>
  <c r="D83" i="8"/>
  <c r="V84" i="1"/>
  <c r="X84" i="5" s="1"/>
  <c r="C19" i="8"/>
  <c r="Y20" i="1"/>
  <c r="AA20" i="5" s="1"/>
  <c r="W20" i="1"/>
  <c r="X50" i="1"/>
  <c r="D49" i="8"/>
  <c r="V50" i="1"/>
  <c r="Y34" i="1"/>
  <c r="C33" i="8"/>
  <c r="W34" i="1"/>
  <c r="Y34" i="5" s="1"/>
  <c r="Y22" i="1"/>
  <c r="AA22" i="5" s="1"/>
  <c r="C21" i="8"/>
  <c r="W22" i="1"/>
  <c r="V91" i="1"/>
  <c r="X91" i="5" s="1"/>
  <c r="X91" i="1"/>
  <c r="D90" i="8"/>
  <c r="Y78" i="1"/>
  <c r="AA78" i="5" s="1"/>
  <c r="C77" i="8"/>
  <c r="W78" i="1"/>
  <c r="Y78" i="5" s="1"/>
  <c r="Y62" i="1"/>
  <c r="AA62" i="5" s="1"/>
  <c r="C61" i="8"/>
  <c r="W62" i="1"/>
  <c r="Y62" i="5" s="1"/>
  <c r="X56" i="1"/>
  <c r="D55" i="8"/>
  <c r="V56" i="1"/>
  <c r="X56" i="5" s="1"/>
  <c r="X78" i="1"/>
  <c r="Z78" i="5" s="1"/>
  <c r="D77" i="8"/>
  <c r="V78" i="1"/>
  <c r="X78" i="5" s="1"/>
  <c r="Y14" i="1"/>
  <c r="C13" i="8"/>
  <c r="W14" i="1"/>
  <c r="Y41" i="1"/>
  <c r="C40" i="8"/>
  <c r="D50" i="11" s="1"/>
  <c r="E50" i="11" s="1"/>
  <c r="W41" i="1"/>
  <c r="Y41" i="5" s="1"/>
  <c r="C15" i="8"/>
  <c r="Y16" i="1"/>
  <c r="AA16" i="5" s="1"/>
  <c r="W16" i="1"/>
  <c r="C55" i="8"/>
  <c r="Y56" i="1"/>
  <c r="W56" i="1"/>
  <c r="X62" i="1"/>
  <c r="Z62" i="5" s="1"/>
  <c r="D61" i="8"/>
  <c r="V62" i="1"/>
  <c r="X62" i="5" s="1"/>
  <c r="V77" i="1"/>
  <c r="X77" i="5" s="1"/>
  <c r="D76" i="8"/>
  <c r="X77" i="1"/>
  <c r="V47" i="1"/>
  <c r="X47" i="1"/>
  <c r="D46" i="8"/>
  <c r="Y86" i="1"/>
  <c r="AA86" i="5" s="1"/>
  <c r="C85" i="8"/>
  <c r="W86" i="1"/>
  <c r="Y86" i="5" s="1"/>
  <c r="V25" i="1"/>
  <c r="D24" i="8"/>
  <c r="X25" i="1"/>
  <c r="X90" i="1"/>
  <c r="Z90" i="5" s="1"/>
  <c r="D89" i="8"/>
  <c r="V90" i="1"/>
  <c r="X90" i="5" s="1"/>
  <c r="Y9" i="1"/>
  <c r="AA9" i="5" s="1"/>
  <c r="C8" i="8"/>
  <c r="W9" i="1"/>
  <c r="Y9" i="5" s="1"/>
  <c r="V95" i="1"/>
  <c r="X95" i="5" s="1"/>
  <c r="X95" i="1"/>
  <c r="D94" i="8"/>
  <c r="Y31" i="1"/>
  <c r="AA31" i="5" s="1"/>
  <c r="W31" i="1"/>
  <c r="Y31" i="5" s="1"/>
  <c r="C30" i="8"/>
  <c r="V17" i="1"/>
  <c r="X17" i="5" s="1"/>
  <c r="D16" i="8"/>
  <c r="X17" i="1"/>
  <c r="Z17" i="5" s="1"/>
  <c r="AK29" i="1"/>
  <c r="Y29" i="1"/>
  <c r="AA29" i="5" s="1"/>
  <c r="C28" i="8"/>
  <c r="W29" i="1"/>
  <c r="Y29" i="5" s="1"/>
  <c r="W87" i="1"/>
  <c r="Y87" i="5" s="1"/>
  <c r="C86" i="8"/>
  <c r="Y87" i="1"/>
  <c r="AA87" i="5" s="1"/>
  <c r="Y39" i="1"/>
  <c r="W39" i="1"/>
  <c r="C38" i="8"/>
  <c r="C96" i="8"/>
  <c r="W97" i="1"/>
  <c r="Y97" i="1"/>
  <c r="V57" i="1"/>
  <c r="X57" i="5" s="1"/>
  <c r="D56" i="8"/>
  <c r="X57" i="1"/>
  <c r="Z57" i="5" s="1"/>
  <c r="X24" i="1"/>
  <c r="D23" i="8"/>
  <c r="V24" i="1"/>
  <c r="X24" i="5" s="1"/>
  <c r="X10" i="1"/>
  <c r="Z10" i="5" s="1"/>
  <c r="D9" i="8"/>
  <c r="V10" i="1"/>
  <c r="X10" i="5" s="1"/>
  <c r="X86" i="1"/>
  <c r="D85" i="8"/>
  <c r="V86" i="1"/>
  <c r="C48" i="8"/>
  <c r="Y49" i="1"/>
  <c r="AA49" i="5" s="1"/>
  <c r="W49" i="1"/>
  <c r="Y49" i="5" s="1"/>
  <c r="Y82" i="1"/>
  <c r="AA82" i="5" s="1"/>
  <c r="C81" i="8"/>
  <c r="W82" i="1"/>
  <c r="Y82" i="5" s="1"/>
  <c r="C31" i="8"/>
  <c r="Y32" i="1"/>
  <c r="W32" i="1"/>
  <c r="V79" i="1"/>
  <c r="X79" i="5" s="1"/>
  <c r="X79" i="1"/>
  <c r="Z79" i="5" s="1"/>
  <c r="D78" i="8"/>
  <c r="Y46" i="1"/>
  <c r="AA46" i="5" s="1"/>
  <c r="C45" i="8"/>
  <c r="W46" i="1"/>
  <c r="Y46" i="5" s="1"/>
  <c r="X54" i="1"/>
  <c r="D53" i="8"/>
  <c r="V54" i="1"/>
  <c r="X54" i="5" s="1"/>
  <c r="Y94" i="1"/>
  <c r="AA94" i="5" s="1"/>
  <c r="C93" i="8"/>
  <c r="W94" i="1"/>
  <c r="C11" i="8"/>
  <c r="Y12" i="1"/>
  <c r="W12" i="1"/>
  <c r="C32" i="8"/>
  <c r="W33" i="1"/>
  <c r="Y33" i="5" s="1"/>
  <c r="Y33" i="1"/>
  <c r="AA33" i="5" s="1"/>
  <c r="X88" i="1"/>
  <c r="Z88" i="5" s="1"/>
  <c r="D87" i="8"/>
  <c r="V88" i="1"/>
  <c r="X88" i="5" s="1"/>
  <c r="C63" i="8"/>
  <c r="Y64" i="1"/>
  <c r="W64" i="1"/>
  <c r="V75" i="1"/>
  <c r="X75" i="5" s="1"/>
  <c r="X75" i="1"/>
  <c r="Z75" i="5" s="1"/>
  <c r="D74" i="8"/>
  <c r="V97" i="1"/>
  <c r="D96" i="8"/>
  <c r="X97" i="1"/>
  <c r="W79" i="1"/>
  <c r="C78" i="8"/>
  <c r="Y79" i="1"/>
  <c r="AA79" i="5" s="1"/>
  <c r="V71" i="1"/>
  <c r="X71" i="5" s="1"/>
  <c r="X71" i="1"/>
  <c r="Z71" i="5" s="1"/>
  <c r="D70" i="8"/>
  <c r="Y38" i="1"/>
  <c r="AA38" i="5" s="1"/>
  <c r="C37" i="8"/>
  <c r="W38" i="1"/>
  <c r="X38" i="1"/>
  <c r="D37" i="8"/>
  <c r="V38" i="1"/>
  <c r="X38" i="5" s="1"/>
  <c r="V43" i="1"/>
  <c r="X43" i="5" s="1"/>
  <c r="X43" i="1"/>
  <c r="Z43" i="5" s="1"/>
  <c r="D42" i="8"/>
  <c r="V31" i="1"/>
  <c r="X31" i="5" s="1"/>
  <c r="X31" i="1"/>
  <c r="D30" i="8"/>
  <c r="C56" i="8"/>
  <c r="Y57" i="1"/>
  <c r="AA57" i="5" s="1"/>
  <c r="W57" i="1"/>
  <c r="Y57" i="5" s="1"/>
  <c r="W75" i="1"/>
  <c r="C74" i="8"/>
  <c r="Y75" i="1"/>
  <c r="AA75" i="5" s="1"/>
  <c r="C23" i="8"/>
  <c r="Y24" i="1"/>
  <c r="W24" i="1"/>
  <c r="Y24" i="5" s="1"/>
  <c r="V33" i="1"/>
  <c r="X33" i="5" s="1"/>
  <c r="D32" i="8"/>
  <c r="X33" i="1"/>
  <c r="Z33" i="5" s="1"/>
  <c r="C87" i="8"/>
  <c r="Y88" i="1"/>
  <c r="W88" i="1"/>
  <c r="C71" i="8"/>
  <c r="Y72" i="1"/>
  <c r="AA72" i="5" s="1"/>
  <c r="W72" i="1"/>
  <c r="Y72" i="5" s="1"/>
  <c r="W51" i="1"/>
  <c r="Y51" i="5" s="1"/>
  <c r="C50" i="8"/>
  <c r="Y51" i="1"/>
  <c r="V81" i="1"/>
  <c r="D80" i="8"/>
  <c r="X81" i="1"/>
  <c r="V69" i="1"/>
  <c r="X69" i="5" s="1"/>
  <c r="D68" i="8"/>
  <c r="X69" i="1"/>
  <c r="Z69" i="5" s="1"/>
  <c r="V39" i="1"/>
  <c r="X39" i="5" s="1"/>
  <c r="X39" i="1"/>
  <c r="Z39" i="5" s="1"/>
  <c r="D38" i="8"/>
  <c r="C36" i="8"/>
  <c r="Y37" i="1"/>
  <c r="W37" i="1"/>
  <c r="Y37" i="5" s="1"/>
  <c r="X28" i="1"/>
  <c r="Z28" i="5" s="1"/>
  <c r="D27" i="8"/>
  <c r="D57" i="11" s="1"/>
  <c r="V28" i="1"/>
  <c r="V15" i="1"/>
  <c r="X15" i="5" s="1"/>
  <c r="X15" i="1"/>
  <c r="Z15" i="5" s="1"/>
  <c r="D14" i="8"/>
  <c r="C47" i="8"/>
  <c r="Y48" i="1"/>
  <c r="AA48" i="5" s="1"/>
  <c r="W48" i="1"/>
  <c r="Y48" i="5" s="1"/>
  <c r="W67" i="1"/>
  <c r="Y67" i="5" s="1"/>
  <c r="C66" i="8"/>
  <c r="Y67" i="1"/>
  <c r="AA67" i="5" s="1"/>
  <c r="X14" i="1"/>
  <c r="Z14" i="5" s="1"/>
  <c r="D13" i="8"/>
  <c r="V14" i="1"/>
  <c r="V19" i="1"/>
  <c r="X19" i="5" s="1"/>
  <c r="X19" i="1"/>
  <c r="Z19" i="5" s="1"/>
  <c r="D18" i="8"/>
  <c r="V65" i="1"/>
  <c r="X65" i="5" s="1"/>
  <c r="D64" i="8"/>
  <c r="X65" i="1"/>
  <c r="X52" i="1"/>
  <c r="D51" i="8"/>
  <c r="V52" i="1"/>
  <c r="X52" i="5" s="1"/>
  <c r="Y47" i="1"/>
  <c r="AA47" i="5" s="1"/>
  <c r="W47" i="1"/>
  <c r="Y47" i="5" s="1"/>
  <c r="C46" i="8"/>
  <c r="V63" i="1"/>
  <c r="X63" i="5" s="1"/>
  <c r="X63" i="1"/>
  <c r="Z63" i="5" s="1"/>
  <c r="D62" i="8"/>
  <c r="C59" i="8"/>
  <c r="Y60" i="1"/>
  <c r="AA60" i="5" s="1"/>
  <c r="W60" i="1"/>
  <c r="Y60" i="5" s="1"/>
  <c r="W71" i="1"/>
  <c r="Y71" i="5" s="1"/>
  <c r="C70" i="8"/>
  <c r="Y71" i="1"/>
  <c r="AA71" i="5" s="1"/>
  <c r="X66" i="1"/>
  <c r="Z66" i="5" s="1"/>
  <c r="D65" i="8"/>
  <c r="V66" i="1"/>
  <c r="V59" i="1"/>
  <c r="X59" i="5" s="1"/>
  <c r="X59" i="1"/>
  <c r="Z59" i="5" s="1"/>
  <c r="D58" i="8"/>
  <c r="V35" i="1"/>
  <c r="X35" i="1"/>
  <c r="Z35" i="5" s="1"/>
  <c r="D34" i="8"/>
  <c r="X44" i="1"/>
  <c r="D43" i="8"/>
  <c r="V44" i="1"/>
  <c r="X44" i="5" s="1"/>
  <c r="C92" i="8"/>
  <c r="W93" i="1"/>
  <c r="Y93" i="5" s="1"/>
  <c r="Y93" i="1"/>
  <c r="AA93" i="5" s="1"/>
  <c r="X40" i="1"/>
  <c r="Z40" i="5" s="1"/>
  <c r="D39" i="8"/>
  <c r="V40" i="1"/>
  <c r="Y58" i="1"/>
  <c r="C57" i="8"/>
  <c r="W58" i="1"/>
  <c r="Y58" i="5" s="1"/>
  <c r="V41" i="1"/>
  <c r="X41" i="5" s="1"/>
  <c r="D40" i="8"/>
  <c r="X41" i="1"/>
  <c r="Z41" i="5" s="1"/>
  <c r="C44" i="8"/>
  <c r="W45" i="1"/>
  <c r="Y45" i="1"/>
  <c r="AA45" i="5" s="1"/>
  <c r="Y70" i="1"/>
  <c r="C69" i="8"/>
  <c r="W70" i="1"/>
  <c r="Y70" i="5" s="1"/>
  <c r="V53" i="1"/>
  <c r="X53" i="5" s="1"/>
  <c r="D52" i="8"/>
  <c r="X53" i="1"/>
  <c r="V11" i="1"/>
  <c r="X11" i="1"/>
  <c r="Z11" i="5" s="1"/>
  <c r="D10" i="8"/>
  <c r="C84" i="8"/>
  <c r="W85" i="1"/>
  <c r="Y85" i="5" s="1"/>
  <c r="Y85" i="1"/>
  <c r="V49" i="1"/>
  <c r="X49" i="5" s="1"/>
  <c r="D48" i="8"/>
  <c r="X49" i="1"/>
  <c r="X32" i="1"/>
  <c r="D31" i="8"/>
  <c r="V32" i="1"/>
  <c r="X32" i="5" s="1"/>
  <c r="V23" i="1"/>
  <c r="X23" i="5" s="1"/>
  <c r="X23" i="1"/>
  <c r="Z23" i="5" s="1"/>
  <c r="D22" i="8"/>
  <c r="Y43" i="1"/>
  <c r="AA43" i="5" s="1"/>
  <c r="W43" i="1"/>
  <c r="C42" i="8"/>
  <c r="D52" i="11" s="1"/>
  <c r="X42" i="1"/>
  <c r="Z42" i="5" s="1"/>
  <c r="D41" i="8"/>
  <c r="V42" i="1"/>
  <c r="X42" i="5" s="1"/>
  <c r="W63" i="1"/>
  <c r="Y63" i="5" s="1"/>
  <c r="C62" i="8"/>
  <c r="Y63" i="1"/>
  <c r="AA63" i="5" s="1"/>
  <c r="V83" i="1"/>
  <c r="X83" i="1"/>
  <c r="Z83" i="5" s="1"/>
  <c r="D82" i="8"/>
  <c r="X92" i="1"/>
  <c r="Z92" i="5" s="1"/>
  <c r="D91" i="8"/>
  <c r="V92" i="1"/>
  <c r="X92" i="5" s="1"/>
  <c r="C12" i="8"/>
  <c r="Y13" i="1"/>
  <c r="W13" i="1"/>
  <c r="Y26" i="1"/>
  <c r="C25" i="8"/>
  <c r="D54" i="11" s="1"/>
  <c r="E54" i="11" s="1"/>
  <c r="W26" i="1"/>
  <c r="Y26" i="5" s="1"/>
  <c r="C67" i="8"/>
  <c r="Y68" i="1"/>
  <c r="AA68" i="5" s="1"/>
  <c r="W68" i="1"/>
  <c r="Y68" i="5" s="1"/>
  <c r="W95" i="1"/>
  <c r="Y95" i="5" s="1"/>
  <c r="C94" i="8"/>
  <c r="Y95" i="1"/>
  <c r="Y42" i="1"/>
  <c r="AA42" i="5" s="1"/>
  <c r="C41" i="8"/>
  <c r="W42" i="1"/>
  <c r="Y42" i="5" s="1"/>
  <c r="C68" i="8"/>
  <c r="W69" i="1"/>
  <c r="Y69" i="5" s="1"/>
  <c r="Y69" i="1"/>
  <c r="AA69" i="5" s="1"/>
  <c r="X12" i="1"/>
  <c r="D11" i="8"/>
  <c r="V12" i="1"/>
  <c r="X12" i="5" s="1"/>
  <c r="Y90" i="1"/>
  <c r="AA90" i="5" s="1"/>
  <c r="C89" i="8"/>
  <c r="W90" i="1"/>
  <c r="Y90" i="5" s="1"/>
  <c r="V61" i="1"/>
  <c r="X61" i="5" s="1"/>
  <c r="D60" i="8"/>
  <c r="X61" i="1"/>
  <c r="X74" i="1"/>
  <c r="Z74" i="5" s="1"/>
  <c r="D73" i="8"/>
  <c r="V74" i="1"/>
  <c r="X74" i="5" s="1"/>
  <c r="Y74" i="1"/>
  <c r="AA74" i="5" s="1"/>
  <c r="C73" i="8"/>
  <c r="W74" i="1"/>
  <c r="Y74" i="5" s="1"/>
  <c r="V67" i="1"/>
  <c r="X67" i="1"/>
  <c r="D66" i="8"/>
  <c r="V9" i="1"/>
  <c r="X9" i="5" s="1"/>
  <c r="D8" i="8"/>
  <c r="X9" i="1"/>
  <c r="Z9" i="5" s="1"/>
  <c r="X70" i="1"/>
  <c r="Z70" i="5" s="1"/>
  <c r="D69" i="8"/>
  <c r="V70" i="1"/>
  <c r="X76" i="1"/>
  <c r="D75" i="8"/>
  <c r="V76" i="1"/>
  <c r="X76" i="5" s="1"/>
  <c r="X64" i="1"/>
  <c r="Z64" i="5" s="1"/>
  <c r="D63" i="8"/>
  <c r="V64" i="1"/>
  <c r="C43" i="8"/>
  <c r="Y44" i="1"/>
  <c r="W44" i="1"/>
  <c r="C27" i="8"/>
  <c r="D56" i="11" s="1"/>
  <c r="Y28" i="1"/>
  <c r="AA28" i="5" s="1"/>
  <c r="W28" i="1"/>
  <c r="Y28" i="5" s="1"/>
  <c r="X16" i="1"/>
  <c r="Z16" i="5" s="1"/>
  <c r="D15" i="8"/>
  <c r="V16" i="1"/>
  <c r="X16" i="5" s="1"/>
  <c r="X96" i="1"/>
  <c r="Z96" i="5" s="1"/>
  <c r="D95" i="8"/>
  <c r="V96" i="1"/>
  <c r="X96" i="5" s="1"/>
  <c r="W59" i="1"/>
  <c r="Y59" i="5" s="1"/>
  <c r="C58" i="8"/>
  <c r="Y59" i="1"/>
  <c r="AA59" i="5" s="1"/>
  <c r="C83" i="8"/>
  <c r="Y84" i="1"/>
  <c r="AA84" i="5" s="1"/>
  <c r="W84" i="1"/>
  <c r="C76" i="8"/>
  <c r="W77" i="1"/>
  <c r="Y77" i="1"/>
  <c r="AA77" i="5" s="1"/>
  <c r="V37" i="1"/>
  <c r="X37" i="5" s="1"/>
  <c r="D36" i="8"/>
  <c r="X37" i="1"/>
  <c r="Y18" i="1"/>
  <c r="AA18" i="5" s="1"/>
  <c r="C17" i="8"/>
  <c r="W18" i="1"/>
  <c r="X82" i="1"/>
  <c r="Z82" i="5" s="1"/>
  <c r="D81" i="8"/>
  <c r="V82" i="1"/>
  <c r="X82" i="5" s="1"/>
  <c r="W15" i="1"/>
  <c r="Y15" i="5" s="1"/>
  <c r="Y15" i="1"/>
  <c r="C14" i="8"/>
  <c r="Y27" i="1"/>
  <c r="AA27" i="5" s="1"/>
  <c r="W27" i="1"/>
  <c r="C26" i="8"/>
  <c r="V89" i="1"/>
  <c r="D88" i="8"/>
  <c r="X89" i="1"/>
  <c r="Z89" i="5" s="1"/>
  <c r="Y19" i="1"/>
  <c r="AA19" i="5" s="1"/>
  <c r="W19" i="1"/>
  <c r="Y19" i="5" s="1"/>
  <c r="C18" i="8"/>
  <c r="C39" i="8"/>
  <c r="Y40" i="1"/>
  <c r="W40" i="1"/>
  <c r="Y40" i="5" s="1"/>
  <c r="C80" i="8"/>
  <c r="W81" i="1"/>
  <c r="Y81" i="5" s="1"/>
  <c r="Y81" i="1"/>
  <c r="AA81" i="5" s="1"/>
  <c r="C95" i="8"/>
  <c r="Y96" i="1"/>
  <c r="W96" i="1"/>
  <c r="C51" i="8"/>
  <c r="Y52" i="1"/>
  <c r="AA52" i="5" s="1"/>
  <c r="W52" i="1"/>
  <c r="Y52" i="5" s="1"/>
  <c r="X22" i="1"/>
  <c r="Z22" i="5" s="1"/>
  <c r="D21" i="8"/>
  <c r="V22" i="1"/>
  <c r="X22" i="5" s="1"/>
  <c r="C24" i="8"/>
  <c r="Y25" i="1"/>
  <c r="W25" i="1"/>
  <c r="C91" i="8"/>
  <c r="Y92" i="1"/>
  <c r="AA92" i="5" s="1"/>
  <c r="W92" i="1"/>
  <c r="Y92" i="5" s="1"/>
  <c r="Y21" i="1"/>
  <c r="AA21" i="5" s="1"/>
  <c r="C20" i="8"/>
  <c r="W21" i="1"/>
  <c r="X80" i="1"/>
  <c r="D79" i="8"/>
  <c r="V80" i="1"/>
  <c r="X80" i="5" s="1"/>
  <c r="X58" i="1"/>
  <c r="Z58" i="5" s="1"/>
  <c r="D57" i="8"/>
  <c r="V58" i="1"/>
  <c r="X58" i="5" s="1"/>
  <c r="Y30" i="1"/>
  <c r="AA30" i="5" s="1"/>
  <c r="C29" i="8"/>
  <c r="W30" i="1"/>
  <c r="C35" i="8"/>
  <c r="Y36" i="1"/>
  <c r="AA36" i="5" s="1"/>
  <c r="W36" i="1"/>
  <c r="Y36" i="5" s="1"/>
  <c r="W83" i="1"/>
  <c r="Y83" i="5" s="1"/>
  <c r="C82" i="8"/>
  <c r="Y83" i="1"/>
  <c r="V45" i="1"/>
  <c r="D44" i="8"/>
  <c r="X45" i="1"/>
  <c r="C72" i="8"/>
  <c r="W73" i="1"/>
  <c r="Y73" i="5" s="1"/>
  <c r="Y73" i="1"/>
  <c r="AA73" i="5" s="1"/>
  <c r="V93" i="1"/>
  <c r="X93" i="5" s="1"/>
  <c r="D92" i="8"/>
  <c r="X93" i="1"/>
  <c r="C79" i="8"/>
  <c r="Y80" i="1"/>
  <c r="AA80" i="5" s="1"/>
  <c r="W80" i="1"/>
  <c r="Y80" i="5" s="1"/>
  <c r="V85" i="1"/>
  <c r="X85" i="5" s="1"/>
  <c r="D84" i="8"/>
  <c r="X85" i="1"/>
  <c r="C60" i="8"/>
  <c r="W61" i="1"/>
  <c r="Y61" i="1"/>
  <c r="C52" i="8"/>
  <c r="W53" i="1"/>
  <c r="Y53" i="5" s="1"/>
  <c r="Y53" i="1"/>
  <c r="AA53" i="5" s="1"/>
  <c r="X18" i="1"/>
  <c r="Z18" i="5" s="1"/>
  <c r="D17" i="8"/>
  <c r="V18" i="1"/>
  <c r="X18" i="5" s="1"/>
  <c r="Y55" i="1"/>
  <c r="W55" i="1"/>
  <c r="C54" i="8"/>
  <c r="X36" i="1"/>
  <c r="Z36" i="5" s="1"/>
  <c r="D35" i="8"/>
  <c r="V36" i="1"/>
  <c r="X36" i="5" s="1"/>
  <c r="X30" i="1"/>
  <c r="Z30" i="5" s="1"/>
  <c r="D29" i="8"/>
  <c r="V30" i="1"/>
  <c r="X48" i="1"/>
  <c r="D47" i="8"/>
  <c r="V48" i="1"/>
  <c r="X48" i="5" s="1"/>
  <c r="X46" i="1"/>
  <c r="Z46" i="5" s="1"/>
  <c r="D45" i="8"/>
  <c r="V46" i="1"/>
  <c r="X46" i="5" s="1"/>
  <c r="C7" i="8"/>
  <c r="Y8" i="1"/>
  <c r="W8" i="1"/>
  <c r="Y23" i="1"/>
  <c r="W23" i="1"/>
  <c r="Y23" i="5" s="1"/>
  <c r="C22" i="8"/>
  <c r="Y10" i="1"/>
  <c r="AA10" i="5" s="1"/>
  <c r="C9" i="8"/>
  <c r="W10" i="1"/>
  <c r="Y10" i="5" s="1"/>
  <c r="V73" i="1"/>
  <c r="X73" i="5" s="1"/>
  <c r="D72" i="8"/>
  <c r="X73" i="1"/>
  <c r="X20" i="1"/>
  <c r="Z20" i="5" s="1"/>
  <c r="D19" i="8"/>
  <c r="V20" i="1"/>
  <c r="X20" i="5" s="1"/>
  <c r="C16" i="8"/>
  <c r="W17" i="1"/>
  <c r="Y17" i="1"/>
  <c r="AA17" i="5" s="1"/>
  <c r="X68" i="1"/>
  <c r="D67" i="8"/>
  <c r="V68" i="1"/>
  <c r="X68" i="5" s="1"/>
  <c r="C75" i="8"/>
  <c r="Y76" i="1"/>
  <c r="AA76" i="5" s="1"/>
  <c r="W76" i="1"/>
  <c r="Y76" i="5" s="1"/>
  <c r="V87" i="1"/>
  <c r="X87" i="5" s="1"/>
  <c r="X87" i="1"/>
  <c r="Z87" i="5" s="1"/>
  <c r="D86" i="8"/>
  <c r="V51" i="1"/>
  <c r="X51" i="1"/>
  <c r="Z51" i="5" s="1"/>
  <c r="D50" i="8"/>
  <c r="Y50" i="1"/>
  <c r="AA50" i="5" s="1"/>
  <c r="C49" i="8"/>
  <c r="W50" i="1"/>
  <c r="Y50" i="5" s="1"/>
  <c r="Y66" i="1"/>
  <c r="AA66" i="5" s="1"/>
  <c r="C65" i="8"/>
  <c r="W66" i="1"/>
  <c r="P258" i="5"/>
  <c r="P260" i="1"/>
  <c r="N258" i="5"/>
  <c r="N260" i="1"/>
  <c r="S77" i="5"/>
  <c r="R77" i="1"/>
  <c r="R77" i="5" s="1"/>
  <c r="S38" i="5"/>
  <c r="R38" i="1"/>
  <c r="R38" i="5" s="1"/>
  <c r="S43" i="5"/>
  <c r="R43" i="1"/>
  <c r="R43" i="5" s="1"/>
  <c r="AI35" i="1"/>
  <c r="R35" i="1"/>
  <c r="AH35" i="1" s="1"/>
  <c r="S89" i="5"/>
  <c r="R89" i="1"/>
  <c r="R89" i="5" s="1"/>
  <c r="AI8" i="1"/>
  <c r="R8" i="1"/>
  <c r="AH8" i="1" s="1"/>
  <c r="S86" i="5"/>
  <c r="R86" i="1"/>
  <c r="R86" i="5" s="1"/>
  <c r="S45" i="5"/>
  <c r="R45" i="1"/>
  <c r="R45" i="5" s="1"/>
  <c r="AI29" i="1"/>
  <c r="R29" i="1"/>
  <c r="AH29" i="1" s="1"/>
  <c r="AI23" i="1"/>
  <c r="R23" i="1"/>
  <c r="R23" i="5" s="1"/>
  <c r="AI27" i="1"/>
  <c r="R27" i="1"/>
  <c r="R27" i="5" s="1"/>
  <c r="AI66" i="1"/>
  <c r="R66" i="1"/>
  <c r="R66" i="5" s="1"/>
  <c r="S19" i="5"/>
  <c r="R19" i="1"/>
  <c r="R19" i="5" s="1"/>
  <c r="S15" i="5"/>
  <c r="R15" i="1"/>
  <c r="R15" i="5" s="1"/>
  <c r="AI68" i="1"/>
  <c r="R68" i="1"/>
  <c r="R68" i="5" s="1"/>
  <c r="AI14" i="1"/>
  <c r="R14" i="1"/>
  <c r="R14" i="5" s="1"/>
  <c r="S50" i="5"/>
  <c r="R50" i="1"/>
  <c r="R50" i="5" s="1"/>
  <c r="AI87" i="1"/>
  <c r="R87" i="1"/>
  <c r="AH87" i="1" s="1"/>
  <c r="AI59" i="1"/>
  <c r="R59" i="1"/>
  <c r="AH59" i="1" s="1"/>
  <c r="S55" i="5"/>
  <c r="R55" i="1"/>
  <c r="R55" i="5" s="1"/>
  <c r="S72" i="5"/>
  <c r="R72" i="1"/>
  <c r="AH72" i="1" s="1"/>
  <c r="S74" i="5"/>
  <c r="R74" i="1"/>
  <c r="R74" i="5" s="1"/>
  <c r="S51" i="5"/>
  <c r="R51" i="1"/>
  <c r="R51" i="5" s="1"/>
  <c r="S9" i="5"/>
  <c r="R9" i="1"/>
  <c r="R9" i="5" s="1"/>
  <c r="S7" i="5"/>
  <c r="R7" i="1"/>
  <c r="R7" i="5" s="1"/>
  <c r="AI16" i="1"/>
  <c r="R16" i="1"/>
  <c r="R16" i="5" s="1"/>
  <c r="S24" i="5"/>
  <c r="R24" i="1"/>
  <c r="R24" i="5" s="1"/>
  <c r="S80" i="5"/>
  <c r="R80" i="1"/>
  <c r="R80" i="5" s="1"/>
  <c r="S96" i="5"/>
  <c r="R96" i="1"/>
  <c r="R96" i="5" s="1"/>
  <c r="S53" i="5"/>
  <c r="R53" i="1"/>
  <c r="AH53" i="1" s="1"/>
  <c r="S41" i="5"/>
  <c r="R41" i="1"/>
  <c r="AH41" i="1" s="1"/>
  <c r="S64" i="5"/>
  <c r="R64" i="1"/>
  <c r="R64" i="5" s="1"/>
  <c r="AI73" i="1"/>
  <c r="R73" i="1"/>
  <c r="R73" i="5" s="1"/>
  <c r="AI78" i="1"/>
  <c r="R78" i="1"/>
  <c r="AH78" i="1" s="1"/>
  <c r="S52" i="5"/>
  <c r="R52" i="1"/>
  <c r="R52" i="5" s="1"/>
  <c r="S85" i="5"/>
  <c r="R85" i="1"/>
  <c r="R85" i="5" s="1"/>
  <c r="S60" i="5"/>
  <c r="R60" i="1"/>
  <c r="R60" i="5" s="1"/>
  <c r="S56" i="5"/>
  <c r="R56" i="1"/>
  <c r="R56" i="5" s="1"/>
  <c r="S37" i="5"/>
  <c r="R37" i="1"/>
  <c r="R37" i="5" s="1"/>
  <c r="S57" i="5"/>
  <c r="R57" i="1"/>
  <c r="R57" i="5" s="1"/>
  <c r="S40" i="5"/>
  <c r="R40" i="1"/>
  <c r="R40" i="5" s="1"/>
  <c r="S54" i="5"/>
  <c r="R54" i="1"/>
  <c r="AH54" i="1" s="1"/>
  <c r="S81" i="5"/>
  <c r="R81" i="1"/>
  <c r="AH81" i="1" s="1"/>
  <c r="S28" i="5"/>
  <c r="R28" i="1"/>
  <c r="AH28" i="1" s="1"/>
  <c r="S18" i="5"/>
  <c r="R18" i="1"/>
  <c r="R18" i="5" s="1"/>
  <c r="S44" i="5"/>
  <c r="R44" i="1"/>
  <c r="AH44" i="1" s="1"/>
  <c r="AI70" i="1"/>
  <c r="R70" i="1"/>
  <c r="R70" i="5" s="1"/>
  <c r="S90" i="5"/>
  <c r="R90" i="1"/>
  <c r="AH90" i="1" s="1"/>
  <c r="AI11" i="1"/>
  <c r="R11" i="1"/>
  <c r="AH11" i="1" s="1"/>
  <c r="S63" i="5"/>
  <c r="R63" i="1"/>
  <c r="R63" i="5" s="1"/>
  <c r="S91" i="5"/>
  <c r="R91" i="1"/>
  <c r="R91" i="5" s="1"/>
  <c r="S33" i="5"/>
  <c r="R33" i="1"/>
  <c r="R33" i="5" s="1"/>
  <c r="AI22" i="1"/>
  <c r="R22" i="1"/>
  <c r="R22" i="5" s="1"/>
  <c r="S71" i="5"/>
  <c r="R71" i="1"/>
  <c r="R71" i="5" s="1"/>
  <c r="S34" i="5"/>
  <c r="R34" i="1"/>
  <c r="R34" i="5" s="1"/>
  <c r="AI62" i="1"/>
  <c r="R62" i="1"/>
  <c r="R62" i="5" s="1"/>
  <c r="S67" i="5"/>
  <c r="R67" i="1"/>
  <c r="AH67" i="1" s="1"/>
  <c r="S20" i="5"/>
  <c r="R20" i="1"/>
  <c r="R20" i="5" s="1"/>
  <c r="S49" i="5"/>
  <c r="R49" i="1"/>
  <c r="R49" i="5" s="1"/>
  <c r="S39" i="5"/>
  <c r="R39" i="1"/>
  <c r="R39" i="5" s="1"/>
  <c r="S65" i="5"/>
  <c r="R65" i="1"/>
  <c r="R65" i="5" s="1"/>
  <c r="S82" i="5"/>
  <c r="R82" i="1"/>
  <c r="R82" i="5" s="1"/>
  <c r="AI47" i="1"/>
  <c r="R47" i="1"/>
  <c r="R47" i="5" s="1"/>
  <c r="AI26" i="1"/>
  <c r="R26" i="1"/>
  <c r="AH26" i="1" s="1"/>
  <c r="AI12" i="1"/>
  <c r="R12" i="1"/>
  <c r="R12" i="5" s="1"/>
  <c r="AI97" i="1"/>
  <c r="R97" i="1"/>
  <c r="AH97" i="1" s="1"/>
  <c r="S31" i="5"/>
  <c r="R31" i="1"/>
  <c r="R31" i="5" s="1"/>
  <c r="S69" i="5"/>
  <c r="R69" i="1"/>
  <c r="R69" i="5" s="1"/>
  <c r="AI258" i="1"/>
  <c r="U73" i="5"/>
  <c r="T53" i="5"/>
  <c r="Z53" i="5"/>
  <c r="T26" i="5"/>
  <c r="U80" i="5"/>
  <c r="U93" i="5"/>
  <c r="T54" i="5"/>
  <c r="Z54" i="5"/>
  <c r="U53" i="5"/>
  <c r="U13" i="5"/>
  <c r="Y13" i="5"/>
  <c r="AA13" i="5"/>
  <c r="T95" i="5"/>
  <c r="Z95" i="5"/>
  <c r="U24" i="5"/>
  <c r="AA24" i="5"/>
  <c r="T36" i="5"/>
  <c r="U70" i="5"/>
  <c r="AA70" i="5"/>
  <c r="X64" i="5"/>
  <c r="T40" i="5"/>
  <c r="X40" i="5"/>
  <c r="U87" i="5"/>
  <c r="T15" i="5"/>
  <c r="V48" i="5"/>
  <c r="U17" i="5"/>
  <c r="Y17" i="5"/>
  <c r="Y79" i="5"/>
  <c r="AJ82" i="1"/>
  <c r="T22" i="5"/>
  <c r="W258" i="1"/>
  <c r="Y258" i="1"/>
  <c r="U66" i="5"/>
  <c r="Y66" i="5"/>
  <c r="T89" i="5"/>
  <c r="X89" i="5"/>
  <c r="T96" i="5"/>
  <c r="T49" i="5"/>
  <c r="Z49" i="5"/>
  <c r="U67" i="5"/>
  <c r="T27" i="5"/>
  <c r="X27" i="5"/>
  <c r="T90" i="5"/>
  <c r="U35" i="5"/>
  <c r="Y35" i="5"/>
  <c r="T74" i="5"/>
  <c r="AK96" i="1"/>
  <c r="AA96" i="5"/>
  <c r="Y96" i="5"/>
  <c r="AJ70" i="1"/>
  <c r="X70" i="5"/>
  <c r="AJ66" i="1"/>
  <c r="X66" i="5"/>
  <c r="U89" i="5"/>
  <c r="Y89" i="5"/>
  <c r="AJ76" i="1"/>
  <c r="Z76" i="5"/>
  <c r="T92" i="5"/>
  <c r="T30" i="5"/>
  <c r="X30" i="5"/>
  <c r="U51" i="5"/>
  <c r="AA51" i="5"/>
  <c r="T13" i="5"/>
  <c r="Z13" i="5"/>
  <c r="X13" i="5"/>
  <c r="T11" i="5"/>
  <c r="X11" i="5"/>
  <c r="T69" i="5"/>
  <c r="AA39" i="5"/>
  <c r="Y39" i="5"/>
  <c r="T57" i="5"/>
  <c r="AK84" i="1"/>
  <c r="Y84" i="5"/>
  <c r="AK85" i="1"/>
  <c r="AA85" i="5"/>
  <c r="U65" i="5"/>
  <c r="Y56" i="5"/>
  <c r="AA56" i="5"/>
  <c r="Y18" i="5"/>
  <c r="U32" i="5"/>
  <c r="AA32" i="5"/>
  <c r="Y32" i="5"/>
  <c r="AJ42" i="1"/>
  <c r="T93" i="5"/>
  <c r="Z93" i="5"/>
  <c r="Y30" i="5"/>
  <c r="T85" i="5"/>
  <c r="Z85" i="5"/>
  <c r="AJ45" i="1"/>
  <c r="Z45" i="5"/>
  <c r="X45" i="5"/>
  <c r="AK60" i="1"/>
  <c r="AK81" i="1"/>
  <c r="AK75" i="1"/>
  <c r="Y75" i="5"/>
  <c r="T91" i="5"/>
  <c r="Z91" i="5"/>
  <c r="AK78" i="1"/>
  <c r="T39" i="5"/>
  <c r="U64" i="5"/>
  <c r="AA64" i="5"/>
  <c r="Y64" i="5"/>
  <c r="U41" i="5"/>
  <c r="AA41" i="5"/>
  <c r="U10" i="5"/>
  <c r="T86" i="5"/>
  <c r="X86" i="5"/>
  <c r="Z86" i="5"/>
  <c r="U76" i="5"/>
  <c r="Z77" i="5"/>
  <c r="X258" i="1"/>
  <c r="V258" i="1"/>
  <c r="U40" i="5"/>
  <c r="AA40" i="5"/>
  <c r="Z68" i="5"/>
  <c r="T34" i="5"/>
  <c r="X34" i="5"/>
  <c r="U38" i="5"/>
  <c r="Y38" i="5"/>
  <c r="T44" i="5"/>
  <c r="Z44" i="5"/>
  <c r="T84" i="5"/>
  <c r="Z84" i="5"/>
  <c r="T18" i="5"/>
  <c r="AA34" i="5"/>
  <c r="U33" i="5"/>
  <c r="T80" i="5"/>
  <c r="Z80" i="5"/>
  <c r="U62" i="5"/>
  <c r="T63" i="5"/>
  <c r="T16" i="5"/>
  <c r="U8" i="5"/>
  <c r="AA7" i="5" s="1"/>
  <c r="AA8" i="5"/>
  <c r="Y8" i="5"/>
  <c r="T24" i="5"/>
  <c r="Z24" i="5"/>
  <c r="U68" i="5"/>
  <c r="AJ94" i="1"/>
  <c r="X94" i="5"/>
  <c r="Z94" i="5"/>
  <c r="T75" i="5"/>
  <c r="Z73" i="5"/>
  <c r="AJ23" i="1"/>
  <c r="T62" i="5"/>
  <c r="U82" i="5"/>
  <c r="T79" i="5"/>
  <c r="U86" i="5"/>
  <c r="AJ25" i="1"/>
  <c r="X25" i="5"/>
  <c r="Z25" i="5"/>
  <c r="U83" i="5"/>
  <c r="AA83" i="5"/>
  <c r="U54" i="5"/>
  <c r="Y54" i="5"/>
  <c r="AA54" i="5"/>
  <c r="T29" i="5"/>
  <c r="U7" i="5"/>
  <c r="U36" i="5"/>
  <c r="AK58" i="1"/>
  <c r="AA58" i="5"/>
  <c r="T43" i="5"/>
  <c r="U92" i="5"/>
  <c r="T61" i="5"/>
  <c r="Z61" i="5"/>
  <c r="T31" i="5"/>
  <c r="Z31" i="5"/>
  <c r="U71" i="5"/>
  <c r="U74" i="5"/>
  <c r="T67" i="5"/>
  <c r="Z67" i="5"/>
  <c r="X67" i="5"/>
  <c r="U22" i="5"/>
  <c r="Y22" i="5"/>
  <c r="U21" i="5"/>
  <c r="Y21" i="5"/>
  <c r="AJ59" i="1"/>
  <c r="Z56" i="5"/>
  <c r="Z48" i="5"/>
  <c r="U44" i="5"/>
  <c r="Y44" i="5"/>
  <c r="AA44" i="5"/>
  <c r="U29" i="5"/>
  <c r="U37" i="5"/>
  <c r="AA37" i="5"/>
  <c r="AK91" i="1"/>
  <c r="AA91" i="5"/>
  <c r="T35" i="5"/>
  <c r="X35" i="5"/>
  <c r="T8" i="5"/>
  <c r="T21" i="5"/>
  <c r="Z21" i="5"/>
  <c r="U49" i="5"/>
  <c r="AK11" i="1"/>
  <c r="AA11" i="5"/>
  <c r="Y11" i="5"/>
  <c r="AA15" i="5"/>
  <c r="AK50" i="1"/>
  <c r="T19" i="5"/>
  <c r="U46" i="5"/>
  <c r="T71" i="5"/>
  <c r="T50" i="5"/>
  <c r="X50" i="5"/>
  <c r="Z50" i="5"/>
  <c r="AK28" i="1"/>
  <c r="AK27" i="1"/>
  <c r="Y27" i="5"/>
  <c r="U42" i="5"/>
  <c r="Y94" i="5"/>
  <c r="T12" i="5"/>
  <c r="Z12" i="5"/>
  <c r="AK61" i="1"/>
  <c r="Y61" i="5"/>
  <c r="AA61" i="5"/>
  <c r="U69" i="5"/>
  <c r="AK20" i="1"/>
  <c r="Y20" i="5"/>
  <c r="AK55" i="1"/>
  <c r="AA55" i="5"/>
  <c r="Y55" i="5"/>
  <c r="AJ33" i="1"/>
  <c r="T38" i="5"/>
  <c r="Z38" i="5"/>
  <c r="U52" i="5"/>
  <c r="T72" i="5"/>
  <c r="AJ46" i="1"/>
  <c r="AJ81" i="1"/>
  <c r="X81" i="5"/>
  <c r="Z81" i="5"/>
  <c r="T78" i="5"/>
  <c r="T55" i="5"/>
  <c r="U14" i="5"/>
  <c r="Y14" i="5"/>
  <c r="AA14" i="5"/>
  <c r="U59" i="5"/>
  <c r="AJ7" i="1"/>
  <c r="X7" i="5"/>
  <c r="Y77" i="5"/>
  <c r="AJ32" i="1"/>
  <c r="Z32" i="5"/>
  <c r="X51" i="5"/>
  <c r="Y43" i="5"/>
  <c r="T47" i="5"/>
  <c r="X47" i="5"/>
  <c r="Z47" i="5"/>
  <c r="U63" i="5"/>
  <c r="U90" i="5"/>
  <c r="AK25" i="1"/>
  <c r="AA25" i="5"/>
  <c r="Y25" i="5"/>
  <c r="U57" i="5"/>
  <c r="U12" i="5"/>
  <c r="Y12" i="5"/>
  <c r="AA12" i="5"/>
  <c r="T52" i="5"/>
  <c r="Z52" i="5"/>
  <c r="T83" i="5"/>
  <c r="X83" i="5"/>
  <c r="T41" i="5"/>
  <c r="U47" i="5"/>
  <c r="U45" i="5"/>
  <c r="Y45" i="5"/>
  <c r="AK88" i="1"/>
  <c r="Y88" i="5"/>
  <c r="AA88" i="5"/>
  <c r="T88" i="5"/>
  <c r="AA26" i="5"/>
  <c r="U23" i="5"/>
  <c r="AA23" i="5"/>
  <c r="T28" i="5"/>
  <c r="X28" i="5"/>
  <c r="U31" i="5"/>
  <c r="U48" i="5"/>
  <c r="AA95" i="5"/>
  <c r="Y16" i="5"/>
  <c r="T37" i="5"/>
  <c r="Z37" i="5"/>
  <c r="T14" i="5"/>
  <c r="X14" i="5"/>
  <c r="T65" i="5"/>
  <c r="Z65" i="5"/>
  <c r="AJ93" i="1"/>
  <c r="AI50" i="1"/>
  <c r="AI44" i="1"/>
  <c r="AI53" i="1"/>
  <c r="AK62" i="1"/>
  <c r="AL21" i="1"/>
  <c r="AL93" i="1"/>
  <c r="AL14" i="1"/>
  <c r="AM92" i="1"/>
  <c r="AI49" i="1"/>
  <c r="AK90" i="1"/>
  <c r="AI41" i="1"/>
  <c r="AM31" i="1"/>
  <c r="AM23" i="1"/>
  <c r="AH7" i="1"/>
  <c r="AK33" i="1"/>
  <c r="AM21" i="1"/>
  <c r="AJ63" i="1"/>
  <c r="S22" i="5"/>
  <c r="AI71" i="1"/>
  <c r="S62" i="5"/>
  <c r="AK49" i="1"/>
  <c r="AJ27" i="1"/>
  <c r="AK46" i="1"/>
  <c r="AK73" i="1"/>
  <c r="AI96" i="1"/>
  <c r="AJ50" i="1"/>
  <c r="AI33" i="1"/>
  <c r="AK8" i="1"/>
  <c r="AM80" i="1"/>
  <c r="AI18" i="1"/>
  <c r="AL49" i="1"/>
  <c r="AH30" i="1"/>
  <c r="AI57" i="1"/>
  <c r="AL61" i="1"/>
  <c r="AM18" i="1"/>
  <c r="AH65" i="1"/>
  <c r="AM12" i="1"/>
  <c r="AH36" i="1"/>
  <c r="W87" i="5"/>
  <c r="AK63" i="1"/>
  <c r="AK66" i="1"/>
  <c r="AI38" i="1"/>
  <c r="AK38" i="1"/>
  <c r="AM71" i="1"/>
  <c r="AI77" i="1"/>
  <c r="AI56" i="1"/>
  <c r="AJ84" i="1"/>
  <c r="AM84" i="1"/>
  <c r="AM58" i="1"/>
  <c r="AH61" i="1"/>
  <c r="AK70" i="1"/>
  <c r="AI89" i="1"/>
  <c r="AJ53" i="1"/>
  <c r="AJ16" i="1"/>
  <c r="AJ39" i="1"/>
  <c r="AL86" i="1"/>
  <c r="AK97" i="1"/>
  <c r="AM30" i="1"/>
  <c r="AK23" i="1"/>
  <c r="AK64" i="1"/>
  <c r="V73" i="5"/>
  <c r="AJ21" i="1"/>
  <c r="AJ86" i="1"/>
  <c r="AK65" i="1"/>
  <c r="AI19" i="1"/>
  <c r="AM19" i="1"/>
  <c r="AJ47" i="1"/>
  <c r="AM69" i="1"/>
  <c r="AL26" i="1"/>
  <c r="AH92" i="1"/>
  <c r="AJ44" i="1"/>
  <c r="AM94" i="1"/>
  <c r="AH42" i="1"/>
  <c r="AM64" i="1"/>
  <c r="AJ18" i="1"/>
  <c r="AI39" i="1"/>
  <c r="AI63" i="1"/>
  <c r="AM48" i="1"/>
  <c r="AI37" i="1"/>
  <c r="AL52" i="1"/>
  <c r="AI91" i="1"/>
  <c r="AJ40" i="1"/>
  <c r="AK44" i="1"/>
  <c r="AK40" i="1"/>
  <c r="AJ96" i="1"/>
  <c r="AM57" i="1"/>
  <c r="AK59" i="1"/>
  <c r="AI34" i="1"/>
  <c r="AH79" i="1"/>
  <c r="AJ24" i="1"/>
  <c r="AK31" i="1"/>
  <c r="AL60" i="1"/>
  <c r="AM66" i="1"/>
  <c r="AL38" i="1"/>
  <c r="AL44" i="1"/>
  <c r="AK67" i="1"/>
  <c r="AM93" i="1"/>
  <c r="AI82" i="1"/>
  <c r="AJ8" i="1"/>
  <c r="AM51" i="1"/>
  <c r="AK36" i="1"/>
  <c r="AJ58" i="1"/>
  <c r="T58" i="5"/>
  <c r="U9" i="5"/>
  <c r="AK9" i="1"/>
  <c r="S17" i="5"/>
  <c r="AI17" i="1"/>
  <c r="U30" i="5"/>
  <c r="AK30" i="1"/>
  <c r="AM8" i="1"/>
  <c r="W8" i="5"/>
  <c r="U94" i="5"/>
  <c r="AK94" i="1"/>
  <c r="AK7" i="1"/>
  <c r="AM43" i="1"/>
  <c r="W73" i="5"/>
  <c r="S47" i="5"/>
  <c r="S12" i="5"/>
  <c r="R17" i="5"/>
  <c r="R48" i="5"/>
  <c r="AM40" i="1"/>
  <c r="T94" i="5"/>
  <c r="U85" i="5"/>
  <c r="S66" i="5"/>
  <c r="AJ62" i="1"/>
  <c r="AM41" i="1"/>
  <c r="T59" i="5"/>
  <c r="AK258" i="1"/>
  <c r="V66" i="5"/>
  <c r="W9" i="5"/>
  <c r="AJ19" i="1"/>
  <c r="AL70" i="1"/>
  <c r="AL13" i="1"/>
  <c r="AL92" i="1"/>
  <c r="AJ71" i="1"/>
  <c r="AJ65" i="1"/>
  <c r="AJ89" i="1"/>
  <c r="AJ258" i="1"/>
  <c r="S59" i="5"/>
  <c r="W96" i="5"/>
  <c r="AL43" i="1"/>
  <c r="AJ34" i="1"/>
  <c r="AK54" i="1"/>
  <c r="AJ29" i="1"/>
  <c r="AJ90" i="1"/>
  <c r="AJ85" i="1"/>
  <c r="AL258" i="1"/>
  <c r="AM17" i="1"/>
  <c r="AK35" i="1"/>
  <c r="AL75" i="1"/>
  <c r="AJ74" i="1"/>
  <c r="AL95" i="1"/>
  <c r="AM86" i="1"/>
  <c r="AI65" i="1"/>
  <c r="AK89" i="1"/>
  <c r="AM68" i="1"/>
  <c r="U81" i="5"/>
  <c r="W34" i="5"/>
  <c r="U61" i="5"/>
  <c r="S68" i="5"/>
  <c r="U20" i="5"/>
  <c r="S14" i="5"/>
  <c r="AJ92" i="1"/>
  <c r="AJ30" i="1"/>
  <c r="AK51" i="1"/>
  <c r="AI9" i="1"/>
  <c r="AJ13" i="1"/>
  <c r="AJ11" i="1"/>
  <c r="AJ69" i="1"/>
  <c r="AL74" i="1"/>
  <c r="AH12" i="1"/>
  <c r="AK37" i="1"/>
  <c r="AL97" i="1"/>
  <c r="AM70" i="1"/>
  <c r="AI81" i="1"/>
  <c r="AH258" i="1"/>
  <c r="AH25" i="1"/>
  <c r="AI60" i="1"/>
  <c r="AM95" i="1"/>
  <c r="AI80" i="1"/>
  <c r="AM28" i="1"/>
  <c r="AL91" i="1"/>
  <c r="AJ15" i="1"/>
  <c r="AM14" i="1"/>
  <c r="AI45" i="1"/>
  <c r="AK48" i="1"/>
  <c r="AM83" i="1"/>
  <c r="AK17" i="1"/>
  <c r="AM44" i="1"/>
  <c r="AJ37" i="1"/>
  <c r="W24" i="5"/>
  <c r="S73" i="5"/>
  <c r="R13" i="5"/>
  <c r="R84" i="5"/>
  <c r="AL10" i="1"/>
  <c r="S87" i="5"/>
  <c r="V82" i="5"/>
  <c r="U27" i="5"/>
  <c r="U58" i="5"/>
  <c r="R46" i="5"/>
  <c r="S26" i="5"/>
  <c r="V16" i="5"/>
  <c r="U75" i="5"/>
  <c r="W72" i="5"/>
  <c r="S16" i="5"/>
  <c r="T81" i="5"/>
  <c r="U28" i="5"/>
  <c r="AH94" i="1"/>
  <c r="AL90" i="1"/>
  <c r="AL56" i="1"/>
  <c r="V65" i="5"/>
  <c r="AM26" i="1"/>
  <c r="AL83" i="1"/>
  <c r="AM90" i="1"/>
  <c r="S70" i="5"/>
  <c r="AM25" i="1"/>
  <c r="V59" i="5"/>
  <c r="T25" i="5"/>
  <c r="W74" i="5"/>
  <c r="V71" i="5"/>
  <c r="AI90" i="1"/>
  <c r="AI15" i="1"/>
  <c r="AJ12" i="1"/>
  <c r="AM54" i="1"/>
  <c r="AK69" i="1"/>
  <c r="AL54" i="1"/>
  <c r="AL85" i="1"/>
  <c r="AJ80" i="1"/>
  <c r="AJ38" i="1"/>
  <c r="AK52" i="1"/>
  <c r="AJ72" i="1"/>
  <c r="AM62" i="1"/>
  <c r="AJ78" i="1"/>
  <c r="AJ55" i="1"/>
  <c r="AI54" i="1"/>
  <c r="AL84" i="1"/>
  <c r="S78" i="5"/>
  <c r="AK14" i="1"/>
  <c r="AI52" i="1"/>
  <c r="AH76" i="1"/>
  <c r="AM20" i="1"/>
  <c r="AK41" i="1"/>
  <c r="AJ35" i="1"/>
  <c r="AJ28" i="1"/>
  <c r="AM27" i="1"/>
  <c r="T46" i="5"/>
  <c r="AI28" i="1"/>
  <c r="AL37" i="1"/>
  <c r="AJ49" i="1"/>
  <c r="AK10" i="1"/>
  <c r="AL20" i="1"/>
  <c r="AI20" i="1"/>
  <c r="U84" i="5"/>
  <c r="W7" i="5"/>
  <c r="W46" i="5"/>
  <c r="AL22" i="1"/>
  <c r="AJ14" i="1"/>
  <c r="AI69" i="1"/>
  <c r="T32" i="5"/>
  <c r="S23" i="5"/>
  <c r="AI55" i="1"/>
  <c r="AM39" i="1"/>
  <c r="AL19" i="1"/>
  <c r="U50" i="5"/>
  <c r="W22" i="5"/>
  <c r="R58" i="5"/>
  <c r="S42" i="5"/>
  <c r="AI42" i="1"/>
  <c r="S92" i="5"/>
  <c r="AI92" i="1"/>
  <c r="S75" i="5"/>
  <c r="AI75" i="1"/>
  <c r="AJ77" i="1"/>
  <c r="T77" i="5"/>
  <c r="W13" i="5"/>
  <c r="AM13" i="1"/>
  <c r="AL88" i="1"/>
  <c r="V88" i="5"/>
  <c r="AL62" i="1"/>
  <c r="U19" i="5"/>
  <c r="AK19" i="1"/>
  <c r="AK24" i="1"/>
  <c r="W85" i="5"/>
  <c r="V77" i="5"/>
  <c r="W89" i="5"/>
  <c r="V7" i="5"/>
  <c r="S32" i="5"/>
  <c r="AI32" i="1"/>
  <c r="T56" i="5"/>
  <c r="AJ56" i="1"/>
  <c r="T48" i="5"/>
  <c r="AJ48" i="1"/>
  <c r="V18" i="5"/>
  <c r="AL18" i="1"/>
  <c r="V12" i="5"/>
  <c r="AL12" i="1"/>
  <c r="W38" i="5"/>
  <c r="AM38" i="1"/>
  <c r="V80" i="5"/>
  <c r="AL80" i="1"/>
  <c r="AL31" i="1"/>
  <c r="T9" i="5"/>
  <c r="AJ9" i="1"/>
  <c r="AL17" i="1"/>
  <c r="AH50" i="1"/>
  <c r="AK22" i="1"/>
  <c r="AH89" i="1"/>
  <c r="AL9" i="1"/>
  <c r="W77" i="5"/>
  <c r="AM77" i="1"/>
  <c r="AL11" i="1"/>
  <c r="AJ36" i="1"/>
  <c r="AJ91" i="1"/>
  <c r="AK21" i="1"/>
  <c r="S36" i="5"/>
  <c r="AI36" i="1"/>
  <c r="W42" i="5"/>
  <c r="AM42" i="1"/>
  <c r="S95" i="5"/>
  <c r="AI95" i="1"/>
  <c r="W65" i="5"/>
  <c r="T45" i="5"/>
  <c r="U25" i="5"/>
  <c r="R29" i="5"/>
  <c r="U60" i="5"/>
  <c r="V81" i="5"/>
  <c r="U96" i="5"/>
  <c r="S11" i="5"/>
  <c r="T70" i="5"/>
  <c r="W35" i="5"/>
  <c r="T66" i="5"/>
  <c r="T64" i="5"/>
  <c r="AJ64" i="1"/>
  <c r="U72" i="5"/>
  <c r="AK72" i="1"/>
  <c r="AM45" i="1"/>
  <c r="AL33" i="1"/>
  <c r="AH19" i="1"/>
  <c r="AJ88" i="1"/>
  <c r="AI31" i="1"/>
  <c r="AM55" i="1"/>
  <c r="AI7" i="1"/>
  <c r="AI40" i="1"/>
  <c r="AK87" i="1"/>
  <c r="AL57" i="1"/>
  <c r="AH32" i="1"/>
  <c r="U39" i="5"/>
  <c r="AK39" i="1"/>
  <c r="AH10" i="1"/>
  <c r="U26" i="5"/>
  <c r="AK26" i="1"/>
  <c r="W49" i="5"/>
  <c r="AM49" i="1"/>
  <c r="R11" i="5"/>
  <c r="R93" i="5"/>
  <c r="AJ57" i="1"/>
  <c r="AL69" i="1"/>
  <c r="AL63" i="1"/>
  <c r="U78" i="5"/>
  <c r="AI24" i="1"/>
  <c r="AM10" i="1"/>
  <c r="AL68" i="1"/>
  <c r="V47" i="5"/>
  <c r="AL47" i="1"/>
  <c r="U95" i="5"/>
  <c r="AK95" i="1"/>
  <c r="AM81" i="1"/>
  <c r="W81" i="5"/>
  <c r="U18" i="5"/>
  <c r="AK18" i="1"/>
  <c r="W15" i="5"/>
  <c r="W91" i="5"/>
  <c r="AL96" i="1"/>
  <c r="AI76" i="1"/>
  <c r="S76" i="5"/>
  <c r="U15" i="5"/>
  <c r="AK15" i="1"/>
  <c r="R67" i="5"/>
  <c r="T33" i="5"/>
  <c r="T17" i="5"/>
  <c r="AJ17" i="1"/>
  <c r="U77" i="5"/>
  <c r="AK77" i="1"/>
  <c r="V28" i="5"/>
  <c r="AL28" i="1"/>
  <c r="U56" i="5"/>
  <c r="AK56" i="1"/>
  <c r="W61" i="5"/>
  <c r="AM61" i="1"/>
  <c r="AI25" i="1"/>
  <c r="S25" i="5"/>
  <c r="AL87" i="1"/>
  <c r="W32" i="5"/>
  <c r="AM32" i="1"/>
  <c r="U34" i="5"/>
  <c r="AK34" i="1"/>
  <c r="AI64" i="1"/>
  <c r="W78" i="5"/>
  <c r="AM78" i="1"/>
  <c r="AL72" i="1"/>
  <c r="V45" i="5"/>
  <c r="W11" i="5"/>
  <c r="V67" i="5"/>
  <c r="V27" i="5"/>
  <c r="S35" i="5"/>
  <c r="U55" i="5"/>
  <c r="S10" i="5"/>
  <c r="AI10" i="1"/>
  <c r="AM67" i="1"/>
  <c r="AJ75" i="1"/>
  <c r="V64" i="5"/>
  <c r="AL64" i="1"/>
  <c r="T20" i="5"/>
  <c r="AJ20" i="1"/>
  <c r="T68" i="5"/>
  <c r="AJ68" i="1"/>
  <c r="V24" i="5"/>
  <c r="AL24" i="1"/>
  <c r="AK76" i="1"/>
  <c r="T60" i="5"/>
  <c r="AJ60" i="1"/>
  <c r="U79" i="5"/>
  <c r="AK79" i="1"/>
  <c r="V50" i="5"/>
  <c r="AL50" i="1"/>
  <c r="W33" i="5"/>
  <c r="AH83" i="1"/>
  <c r="AL42" i="1"/>
  <c r="AK42" i="1"/>
  <c r="AH77" i="1"/>
  <c r="AK83" i="1"/>
  <c r="AJ26" i="1"/>
  <c r="AI72" i="1"/>
  <c r="AL29" i="1"/>
  <c r="AL53" i="1"/>
  <c r="AJ43" i="1"/>
  <c r="AK80" i="1"/>
  <c r="AK92" i="1"/>
  <c r="AM59" i="1"/>
  <c r="AH75" i="1"/>
  <c r="AI74" i="1"/>
  <c r="AK93" i="1"/>
  <c r="AJ61" i="1"/>
  <c r="AI51" i="1"/>
  <c r="AM79" i="1"/>
  <c r="AM36" i="1"/>
  <c r="AJ54" i="1"/>
  <c r="AJ31" i="1"/>
  <c r="AM53" i="1"/>
  <c r="AK53" i="1"/>
  <c r="AK71" i="1"/>
  <c r="AK57" i="1"/>
  <c r="AH40" i="1"/>
  <c r="AI43" i="1"/>
  <c r="AK12" i="1"/>
  <c r="AL58" i="1"/>
  <c r="AK74" i="1"/>
  <c r="AL15" i="1"/>
  <c r="AK13" i="1"/>
  <c r="AJ67" i="1"/>
  <c r="AJ52" i="1"/>
  <c r="AJ95" i="1"/>
  <c r="AL51" i="1"/>
  <c r="AJ83" i="1"/>
  <c r="AJ41" i="1"/>
  <c r="AM60" i="1"/>
  <c r="AM50" i="1"/>
  <c r="AK47" i="1"/>
  <c r="AK45" i="1"/>
  <c r="R21" i="5"/>
  <c r="AH21" i="1"/>
  <c r="V55" i="5"/>
  <c r="AL55" i="1"/>
  <c r="V34" i="5"/>
  <c r="AL34" i="1"/>
  <c r="V32" i="5"/>
  <c r="AL32" i="1"/>
  <c r="S94" i="5"/>
  <c r="AI94" i="1"/>
  <c r="S8" i="5"/>
  <c r="AI86" i="1"/>
  <c r="S83" i="5"/>
  <c r="AI83" i="1"/>
  <c r="AM16" i="1"/>
  <c r="T73" i="5"/>
  <c r="AJ73" i="1"/>
  <c r="U16" i="5"/>
  <c r="AK16" i="1"/>
  <c r="AL89" i="1"/>
  <c r="S48" i="5"/>
  <c r="AI48" i="1"/>
  <c r="W52" i="5"/>
  <c r="AM52" i="1"/>
  <c r="S13" i="5"/>
  <c r="AI13" i="1"/>
  <c r="U91" i="5"/>
  <c r="T76" i="5"/>
  <c r="V30" i="5"/>
  <c r="W82" i="5"/>
  <c r="AM82" i="1"/>
  <c r="S27" i="5"/>
  <c r="U88" i="5"/>
  <c r="AL79" i="1"/>
  <c r="AK68" i="1"/>
  <c r="AI85" i="1"/>
  <c r="T10" i="5"/>
  <c r="AJ10" i="1"/>
  <c r="AJ97" i="1"/>
  <c r="S93" i="5"/>
  <c r="AI93" i="1"/>
  <c r="V78" i="5"/>
  <c r="AL78" i="1"/>
  <c r="S46" i="5"/>
  <c r="AI46" i="1"/>
  <c r="V46" i="5"/>
  <c r="R95" i="5"/>
  <c r="V94" i="5"/>
  <c r="T7" i="5"/>
  <c r="Z7" i="5" s="1"/>
  <c r="S30" i="5"/>
  <c r="AI30" i="1"/>
  <c r="S21" i="5"/>
  <c r="AI21" i="1"/>
  <c r="W56" i="5"/>
  <c r="AM56" i="1"/>
  <c r="AL35" i="1"/>
  <c r="AI67" i="1"/>
  <c r="AM37" i="1"/>
  <c r="AL23" i="1"/>
  <c r="AM76" i="1"/>
  <c r="S79" i="5"/>
  <c r="AI79" i="1"/>
  <c r="S61" i="5"/>
  <c r="AI61" i="1"/>
  <c r="S88" i="5"/>
  <c r="AI88" i="1"/>
  <c r="V25" i="5"/>
  <c r="AL25" i="1"/>
  <c r="W29" i="5"/>
  <c r="AM29" i="1"/>
  <c r="V36" i="5"/>
  <c r="AL36" i="1"/>
  <c r="AH55" i="1"/>
  <c r="T87" i="5"/>
  <c r="AJ87" i="1"/>
  <c r="V41" i="5"/>
  <c r="AL41" i="1"/>
  <c r="V40" i="5"/>
  <c r="AL40" i="1"/>
  <c r="AK43" i="1"/>
  <c r="U43" i="5"/>
  <c r="S58" i="5"/>
  <c r="AI58" i="1"/>
  <c r="T23" i="5"/>
  <c r="AJ79" i="1"/>
  <c r="T82" i="5"/>
  <c r="V8" i="5"/>
  <c r="S29" i="5"/>
  <c r="T42" i="5"/>
  <c r="V76" i="5"/>
  <c r="V39" i="5"/>
  <c r="AL39" i="1"/>
  <c r="AK82" i="1"/>
  <c r="AM97" i="1"/>
  <c r="W47" i="5"/>
  <c r="AM47" i="1"/>
  <c r="AH88" i="1"/>
  <c r="AK32" i="1"/>
  <c r="AM75" i="1"/>
  <c r="U11" i="5"/>
  <c r="W88" i="5"/>
  <c r="T51" i="5"/>
  <c r="AJ51" i="1"/>
  <c r="S84" i="5"/>
  <c r="AI84" i="1"/>
  <c r="W63" i="5"/>
  <c r="AM63" i="1"/>
  <c r="AK86" i="1"/>
  <c r="AJ22" i="1"/>
  <c r="AH9" i="1" l="1"/>
  <c r="R28" i="5"/>
  <c r="AH66" i="1"/>
  <c r="AH80" i="1"/>
  <c r="G54" i="11"/>
  <c r="E56" i="11"/>
  <c r="G56" i="11" s="1"/>
  <c r="D60" i="11"/>
  <c r="E60" i="11" s="1"/>
  <c r="G60" i="11" s="1"/>
  <c r="E52" i="11"/>
  <c r="G52" i="11" s="1"/>
  <c r="G50" i="11"/>
  <c r="D62" i="11"/>
  <c r="E62" i="11" s="1"/>
  <c r="G62" i="11" s="1"/>
  <c r="D61" i="11"/>
  <c r="E61" i="11" s="1"/>
  <c r="G61" i="11" s="1"/>
  <c r="E57" i="11"/>
  <c r="G57" i="11" s="1"/>
  <c r="G55" i="11"/>
  <c r="D51" i="11"/>
  <c r="E51" i="11" s="1"/>
  <c r="D53" i="11"/>
  <c r="D59" i="11"/>
  <c r="E59" i="11" s="1"/>
  <c r="G59" i="11" s="1"/>
  <c r="R81" i="5"/>
  <c r="R41" i="5"/>
  <c r="AH73" i="1"/>
  <c r="AH60" i="1"/>
  <c r="AH22" i="1"/>
  <c r="AH18" i="1"/>
  <c r="R72" i="5"/>
  <c r="AH96" i="1"/>
  <c r="AH31" i="1"/>
  <c r="AH37" i="1"/>
  <c r="AH52" i="1"/>
  <c r="AH70" i="1"/>
  <c r="R59" i="5"/>
  <c r="AH68" i="1"/>
  <c r="AH51" i="1"/>
  <c r="AH43" i="1"/>
  <c r="AH91" i="1"/>
  <c r="AH49" i="1"/>
  <c r="AH34" i="1"/>
  <c r="AH47" i="1"/>
  <c r="AH27" i="1"/>
  <c r="AH86" i="1"/>
  <c r="AH24" i="1"/>
  <c r="Y7" i="5"/>
  <c r="W3" i="1"/>
  <c r="AH74" i="1"/>
  <c r="AH82" i="1"/>
  <c r="AH56" i="1"/>
  <c r="R78" i="5"/>
  <c r="R35" i="5"/>
  <c r="AH39" i="1"/>
  <c r="AH14" i="1"/>
  <c r="R90" i="5"/>
  <c r="AH62" i="1"/>
  <c r="AH69" i="1"/>
  <c r="AH57" i="1"/>
  <c r="R26" i="5"/>
  <c r="AH85" i="1"/>
  <c r="AH64" i="1"/>
  <c r="AH33" i="1"/>
  <c r="AH45" i="1"/>
  <c r="AH23" i="1"/>
  <c r="AH38" i="1"/>
  <c r="R53" i="5"/>
  <c r="AH63" i="1"/>
  <c r="AH71" i="1"/>
  <c r="R8" i="5"/>
  <c r="AH20" i="1"/>
  <c r="R87" i="5"/>
  <c r="AH16" i="1"/>
  <c r="R54" i="5"/>
  <c r="R44" i="5"/>
  <c r="AH15" i="1"/>
  <c r="G51" i="11" l="1"/>
  <c r="E53" i="11"/>
  <c r="G53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B47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8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9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0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1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2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3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4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5" authorId="0" shapeId="0" xr:uid="{00000000-0006-0000-0100-00000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6" authorId="0" shapeId="0" xr:uid="{00000000-0006-0000-0100-00000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7" authorId="0" shapeId="0" xr:uid="{00000000-0006-0000-0100-00000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8" authorId="0" shapeId="0" xr:uid="{00000000-0006-0000-0100-00000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9" authorId="0" shapeId="0" xr:uid="{00000000-0006-0000-0100-00000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0" authorId="0" shapeId="0" xr:uid="{00000000-0006-0000-0100-00000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1" authorId="0" shapeId="0" xr:uid="{00000000-0006-0000-0100-00000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2" authorId="0" shapeId="0" xr:uid="{00000000-0006-0000-0100-00001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3" authorId="0" shapeId="0" xr:uid="{00000000-0006-0000-0100-00001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4" authorId="0" shapeId="0" xr:uid="{00000000-0006-0000-0100-00001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5" authorId="0" shapeId="0" xr:uid="{00000000-0006-0000-0100-00001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6" authorId="0" shapeId="0" xr:uid="{00000000-0006-0000-0100-00001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7" authorId="0" shapeId="0" xr:uid="{00000000-0006-0000-0100-00001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8" authorId="0" shapeId="0" xr:uid="{00000000-0006-0000-0100-00001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9" authorId="0" shapeId="0" xr:uid="{00000000-0006-0000-0100-00001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0" authorId="0" shapeId="0" xr:uid="{00000000-0006-0000-0100-00001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1" authorId="0" shapeId="0" xr:uid="{00000000-0006-0000-0100-00001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2" authorId="0" shapeId="0" xr:uid="{00000000-0006-0000-0100-00001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3" authorId="0" shapeId="0" xr:uid="{00000000-0006-0000-0100-00001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4" authorId="0" shapeId="0" xr:uid="{00000000-0006-0000-0100-00001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5" authorId="0" shapeId="0" xr:uid="{00000000-0006-0000-0100-00001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6" authorId="0" shapeId="0" xr:uid="{00000000-0006-0000-0100-00001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7" authorId="0" shapeId="0" xr:uid="{00000000-0006-0000-0100-00001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8" authorId="0" shapeId="0" xr:uid="{00000000-0006-0000-0100-00002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9" authorId="0" shapeId="0" xr:uid="{00000000-0006-0000-0100-00002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0" authorId="0" shapeId="0" xr:uid="{00000000-0006-0000-0100-00002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1" authorId="0" shapeId="0" xr:uid="{00000000-0006-0000-0100-00002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2" authorId="0" shapeId="0" xr:uid="{00000000-0006-0000-0100-00002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3" authorId="0" shapeId="0" xr:uid="{00000000-0006-0000-0100-00002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4" authorId="0" shapeId="0" xr:uid="{00000000-0006-0000-0100-00002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5" authorId="0" shapeId="0" xr:uid="{00000000-0006-0000-0100-00002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6" authorId="0" shapeId="0" xr:uid="{00000000-0006-0000-0100-00002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Ewals, Leon</author>
  </authors>
  <commentList>
    <comment ref="AA60" authorId="0" shapeId="0" xr:uid="{00000000-0006-0000-0200-000002000000}">
      <text>
        <r>
          <rPr>
            <b/>
            <sz val="8"/>
            <color indexed="81"/>
            <rFont val="Tahoma"/>
            <family val="2"/>
          </rPr>
          <t>Ewals, Leon:</t>
        </r>
        <r>
          <rPr>
            <sz val="8"/>
            <color indexed="81"/>
            <rFont val="Tahoma"/>
            <family val="2"/>
          </rPr>
          <t xml:space="preserve">
Prijs TV 1/1/2017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Engelbert, Paul</author>
  </authors>
  <commentList>
    <comment ref="D59" authorId="0" shapeId="0" xr:uid="{85DEC70C-9243-42E0-AFB0-B50F5300D19D}">
      <text>
        <r>
          <rPr>
            <b/>
            <sz val="9"/>
            <color indexed="81"/>
            <rFont val="Tahoma"/>
            <family val="2"/>
          </rPr>
          <t>Engelbert, Paul:</t>
        </r>
        <r>
          <rPr>
            <sz val="9"/>
            <color indexed="81"/>
            <rFont val="Tahoma"/>
            <family val="2"/>
          </rPr>
          <t xml:space="preserve">
gemiddelde van heen en terug:
heen = valelilijntabel 19te
terug = LAK van 21 naar 40</t>
        </r>
      </text>
    </comment>
    <comment ref="D60" authorId="0" shapeId="0" xr:uid="{8BA81AFE-BBD1-49A6-A267-7083490A533F}">
      <text>
        <r>
          <rPr>
            <b/>
            <sz val="9"/>
            <color indexed="81"/>
            <rFont val="Tahoma"/>
            <family val="2"/>
          </rPr>
          <t>Engelbert, Paul:</t>
        </r>
        <r>
          <rPr>
            <sz val="9"/>
            <color indexed="81"/>
            <rFont val="Tahoma"/>
            <family val="2"/>
          </rPr>
          <t xml:space="preserve">
gemiddelde van heen en terug:
heen = valelilijntabel 19te
terug = LAK van 21 naar 40</t>
        </r>
      </text>
    </comment>
    <comment ref="D61" authorId="0" shapeId="0" xr:uid="{700B0920-D78F-48F7-B4D7-5019692CC81E}">
      <text>
        <r>
          <rPr>
            <b/>
            <sz val="9"/>
            <color indexed="81"/>
            <rFont val="Tahoma"/>
            <family val="2"/>
          </rPr>
          <t>Engelbert, Paul:</t>
        </r>
        <r>
          <rPr>
            <sz val="9"/>
            <color indexed="81"/>
            <rFont val="Tahoma"/>
            <family val="2"/>
          </rPr>
          <t xml:space="preserve">
gemiddelde van heen en terug:
heen = valelilijntabel 15te
terug = LAK van 41 naar 56te</t>
        </r>
      </text>
    </comment>
    <comment ref="D62" authorId="0" shapeId="0" xr:uid="{316A1F6E-795B-4435-BE68-83E016550486}">
      <text>
        <r>
          <rPr>
            <b/>
            <sz val="9"/>
            <color indexed="81"/>
            <rFont val="Tahoma"/>
            <family val="2"/>
          </rPr>
          <t>Engelbert, Paul:</t>
        </r>
        <r>
          <rPr>
            <sz val="9"/>
            <color indexed="81"/>
            <rFont val="Tahoma"/>
            <family val="2"/>
          </rPr>
          <t xml:space="preserve">
gemiddelde van heen en terug:
heen = valelilijntabel 15te
terug = LAK van 41 naar 56te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C6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<sst xmlns="http://schemas.openxmlformats.org/spreadsheetml/2006/main" count="508" uniqueCount="285">
  <si>
    <t>enkele reis 1e klas 50%</t>
  </si>
  <si>
    <t>enkele reis 2e klas vol</t>
  </si>
  <si>
    <t>enkel reis 1e klas vol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</si>
  <si>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</si>
  <si>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</si>
  <si>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</si>
  <si>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</si>
  <si>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</si>
  <si>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</si>
  <si>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</si>
  <si>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</si>
  <si>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</si>
  <si>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</si>
  <si>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</si>
  <si>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</si>
  <si>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vol</t>
  </si>
  <si>
    <t>Tarief-gebied</t>
  </si>
  <si>
    <t>Prijstabel</t>
  </si>
  <si>
    <t>Tarief-eenheden</t>
  </si>
  <si>
    <t>Product naam</t>
  </si>
  <si>
    <t>Product nummer</t>
  </si>
  <si>
    <t>vol</t>
  </si>
  <si>
    <t>50%</t>
  </si>
  <si>
    <t>40%</t>
  </si>
  <si>
    <t>20%</t>
  </si>
  <si>
    <t>Enkele reis met korting</t>
  </si>
  <si>
    <t>Dagretour met korting</t>
  </si>
  <si>
    <t>Overgang 2-1 enkele reis 40%</t>
  </si>
  <si>
    <t>Enkele reis</t>
  </si>
  <si>
    <t>Dagretour</t>
  </si>
  <si>
    <t>Overgang 2-1 enkelereis</t>
  </si>
  <si>
    <t>Overgang 2-1 retour</t>
  </si>
  <si>
    <t>Maandtrajectabonnement</t>
  </si>
  <si>
    <t>Overgang 2-1 retour 40%</t>
  </si>
  <si>
    <t>Eindhoven Airport heenreis</t>
  </si>
  <si>
    <t>Eindhoven Airport terugreis</t>
  </si>
  <si>
    <t>Jaartrajectkaart</t>
  </si>
  <si>
    <t>Jaartrajectkaart + 1 OV-zone</t>
  </si>
  <si>
    <t>Jaartrajectkaart + 2 OV-zone</t>
  </si>
  <si>
    <t>Jaartrajectkaart + 3 OV-zone</t>
  </si>
  <si>
    <t>Overgang 2-1 enkele reis</t>
  </si>
  <si>
    <t>Traject Vrij abonnement</t>
  </si>
  <si>
    <t>Traject Vrij maand</t>
  </si>
  <si>
    <t>Ritprijs reizen op saldo NS</t>
  </si>
  <si>
    <t>Opmerking</t>
  </si>
  <si>
    <t>bestaat niet meer in 2014</t>
  </si>
  <si>
    <t>1020 Is JTK Betaling in 10 Termijnen Consumentenkanaal</t>
  </si>
  <si>
    <t>3020 Is JTK Betaling Ineens Consumentenkanaal</t>
  </si>
  <si>
    <t>Traject Vrij, Zakelijk Kanaal, Betaling ineens</t>
  </si>
  <si>
    <t>weet niet wat dit is?</t>
  </si>
  <si>
    <t xml:space="preserve">Traject Vrij Maand, Consumentenkanaal, </t>
  </si>
  <si>
    <t>NS Prijzen voor MTK/JTK</t>
  </si>
  <si>
    <r>
      <rPr>
        <b/>
        <u/>
        <sz val="11"/>
        <color indexed="8"/>
        <rFont val="Calibri"/>
        <family val="2"/>
      </rPr>
      <t>Traject Vrij Doorlopend, Consumentenkanaal</t>
    </r>
    <r>
      <rPr>
        <sz val="11"/>
        <color theme="1"/>
        <rFont val="Calibri"/>
        <family val="2"/>
        <scheme val="minor"/>
      </rPr>
      <t>, 12 maandelijkse termijnen</t>
    </r>
  </si>
  <si>
    <t>Is dit niet dubbel?</t>
  </si>
  <si>
    <t>Voor de Saldo adviesmodule?</t>
  </si>
  <si>
    <t>Syntus</t>
  </si>
  <si>
    <t>Zutphen-Oldenzaal</t>
  </si>
  <si>
    <t>NB</t>
  </si>
  <si>
    <t>Tabel 61 Toegevoegd voor retour 20% korting</t>
  </si>
  <si>
    <t>NB dit product bestaat nog niet</t>
  </si>
  <si>
    <t>Codering</t>
  </si>
  <si>
    <t>Code 5901 Bestaat nog niet= is enkele reis 2e klas voor de saldo adviesmodule</t>
  </si>
  <si>
    <t>TV doorlopend 1e klas</t>
  </si>
  <si>
    <t>TV doorlopend 2e klas</t>
  </si>
  <si>
    <t>TV maand 1e klas</t>
  </si>
  <si>
    <t>TV maand 2e klas</t>
  </si>
  <si>
    <t>TV zakelijk 2e klas</t>
  </si>
  <si>
    <t>TV zakelijk 1e klas</t>
  </si>
  <si>
    <t>te</t>
  </si>
  <si>
    <t>degressiefactor</t>
  </si>
  <si>
    <t>minimumprijs</t>
  </si>
  <si>
    <t>km-tarief vanaf 9km</t>
  </si>
  <si>
    <t>Valleilijn berekening vol tarief 2e klas</t>
  </si>
  <si>
    <t>ingangsdatum</t>
  </si>
  <si>
    <t>tarief 2e klasse vol</t>
  </si>
  <si>
    <t>Connexxion Valleilijn - Tariefeenheden t.b.v. ERET, Traject Vrij en chipkaart</t>
  </si>
  <si>
    <t>stationsnaam</t>
  </si>
  <si>
    <t>Amersfoort</t>
  </si>
  <si>
    <t>Hoevelaken</t>
  </si>
  <si>
    <t>Barneveld Noord</t>
  </si>
  <si>
    <t>Barneveld Centrum</t>
  </si>
  <si>
    <t>Lunteren</t>
  </si>
  <si>
    <t>Ede Centrum</t>
  </si>
  <si>
    <t>Ede-Wageningen</t>
  </si>
  <si>
    <t>deze prijzen gelden alleen binnen 1 vervoerder (indicatief voor reisplanner)</t>
  </si>
  <si>
    <t>Connexxion - Valleilijn</t>
  </si>
  <si>
    <t>Ingangsdatum</t>
  </si>
  <si>
    <t xml:space="preserve">Toelichting: </t>
  </si>
  <si>
    <t>Tarief tweede klas</t>
  </si>
  <si>
    <t>Tarief eerste klas = tarief tweede klas * 1,7</t>
  </si>
  <si>
    <t>Ingangsdatum:</t>
  </si>
  <si>
    <t>Van</t>
  </si>
  <si>
    <t>Naar</t>
  </si>
  <si>
    <t>Station</t>
  </si>
  <si>
    <t>Code</t>
  </si>
  <si>
    <t>Amerfoort</t>
  </si>
  <si>
    <t>Opstaptarief:</t>
  </si>
  <si>
    <t>tarieven resulterend uit de opgave in OV-chipsysteem VOOR 2E KLASSE BINNEN VALLEILIJN:</t>
  </si>
  <si>
    <t>DIT WORDT BIJ BOVENSTAANDE TARIEVEN OPGETELD, BEHALVE NÁ OVERSTAP VANAF NS OP VALLEILIJN</t>
  </si>
  <si>
    <t>Gebaseerd op deze tariefeenheden (zelfde als voor ERET papier en TrajectVrij)</t>
  </si>
  <si>
    <t>CONNEXXION - VALLEILIJN</t>
  </si>
  <si>
    <t>Tarief LAK voor EOD</t>
  </si>
  <si>
    <t>1e klas</t>
  </si>
  <si>
    <t>Waardes in te regelen in de EOD, per klasse en kortings%, exclusief opstaptarief.</t>
  </si>
  <si>
    <t>opstaptarief</t>
  </si>
  <si>
    <t>rekenfactor 2e klas x …</t>
  </si>
  <si>
    <t>samen 7</t>
  </si>
  <si>
    <t>Barneveld Zuid</t>
  </si>
  <si>
    <t>Dit is de point-to-point  matrix zonder LAK</t>
  </si>
  <si>
    <t xml:space="preserve">Deze point-to-point moet actueel blijven want in gebruik voor L3 prijsberekening ROR 1.0, </t>
  </si>
  <si>
    <t>dus Cxx-only ROR zolang we nog op de Valleilijn zelf de EOD doen en mogleijk nog even ROR 1.0 voor NS zoalsng ROR 1.1. nog niet live is.</t>
  </si>
  <si>
    <t>Tariefgebied</t>
  </si>
  <si>
    <t>Valleilijn - Amersfoort Ede Wageningen</t>
  </si>
  <si>
    <t>Tariefgebied Code</t>
  </si>
  <si>
    <t>! Check of Prijzen doorgaand oplopend zijn</t>
  </si>
  <si>
    <t>Bedragen per jaar</t>
  </si>
  <si>
    <t>Bedragen per maand</t>
  </si>
  <si>
    <t>full fare</t>
  </si>
  <si>
    <t>20% reduction</t>
  </si>
  <si>
    <t>40% reduction</t>
  </si>
  <si>
    <t>2nd class</t>
  </si>
  <si>
    <t>1st class</t>
  </si>
  <si>
    <t>from tariff unit</t>
  </si>
  <si>
    <t>till tariff unit</t>
  </si>
  <si>
    <t>product 524</t>
  </si>
  <si>
    <t>L1 fare tabel for ROR SWT-products on Valleilijn</t>
  </si>
  <si>
    <t>product 541</t>
  </si>
  <si>
    <t>delta fare</t>
  </si>
  <si>
    <t>full fare 2nd</t>
  </si>
  <si>
    <t>delta between</t>
  </si>
  <si>
    <t>1st and 2nd full fare</t>
  </si>
  <si>
    <t>identical to</t>
  </si>
  <si>
    <t>full fare 1st</t>
  </si>
  <si>
    <t>Amersfoort - Barneveld Centrum</t>
  </si>
  <si>
    <r>
      <t>tarieven resulterend uit de opgave in OV-chipsysteem VOOR</t>
    </r>
    <r>
      <rPr>
        <b/>
        <sz val="10"/>
        <color rgb="FFFF0000"/>
        <rFont val="Arial"/>
        <family val="2"/>
      </rPr>
      <t xml:space="preserve"> 1E KLASSE </t>
    </r>
    <r>
      <rPr>
        <b/>
        <sz val="10"/>
        <rFont val="Arial"/>
        <family val="2"/>
      </rPr>
      <t>BINNEN VALLEILIJN:</t>
    </r>
  </si>
  <si>
    <t>Compleet</t>
  </si>
  <si>
    <t>Amersfoort - Hoevelaken</t>
  </si>
  <si>
    <t>Hoevelaken (490)</t>
  </si>
  <si>
    <t xml:space="preserve">Prepaid Maand 1e klas </t>
  </si>
  <si>
    <t>Prepaid Maand 2e klas</t>
  </si>
  <si>
    <t xml:space="preserve">Prepaid 3 maands 1e klas </t>
  </si>
  <si>
    <t xml:space="preserve">Prepaid 3 maands 2e klas </t>
  </si>
  <si>
    <t>StationID</t>
  </si>
  <si>
    <t>#</t>
  </si>
  <si>
    <t xml:space="preserve">Exclusief Kaarttoeslag </t>
  </si>
  <si>
    <t>Geldig vanaf 1-1-2023</t>
  </si>
  <si>
    <t>prijzen Traject Vrij geindexeerd CPI 2023</t>
  </si>
  <si>
    <t>tov 2022</t>
  </si>
  <si>
    <t>prijzen 2022</t>
  </si>
  <si>
    <t>naam productgroep</t>
  </si>
  <si>
    <t>prijstabel</t>
  </si>
  <si>
    <t>tarieffactor (promille)</t>
  </si>
  <si>
    <t>afronding (centen)</t>
  </si>
  <si>
    <t>enkele reis 1e klas vol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</si>
  <si>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</si>
  <si>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</si>
  <si>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</si>
  <si>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</si>
  <si>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</si>
  <si>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</si>
  <si>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</si>
  <si>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</si>
  <si>
    <t>tarieffactor</t>
  </si>
  <si>
    <t>Tariefgebiedcode</t>
  </si>
  <si>
    <t>Klasse</t>
  </si>
  <si>
    <t>Tariefeenheden</t>
  </si>
  <si>
    <t>Amersfoort-Ede-W.</t>
  </si>
  <si>
    <t>LOG</t>
  </si>
  <si>
    <t>datum</t>
  </si>
  <si>
    <t>wie</t>
  </si>
  <si>
    <t>wat</t>
  </si>
  <si>
    <t>..</t>
  </si>
  <si>
    <t>aanmaak rekenblad</t>
  </si>
  <si>
    <t>overdracht aan Paul E a.i.</t>
  </si>
  <si>
    <t>tarieven 2023 invoeren op aangeven HdG</t>
  </si>
  <si>
    <t>PaulE</t>
  </si>
  <si>
    <t>MartijnC</t>
  </si>
  <si>
    <t>versie</t>
  </si>
  <si>
    <t>v2</t>
  </si>
  <si>
    <t>ter controle opgestuurd naar NS</t>
  </si>
  <si>
    <t>Factor 1e klas ERET aangepast van 1,7 naar 1,67 (1067 promille) overeenkomstig NS parameter. Dit omdat Gelderland aangeeft dat we dezelfde prijzen (prijsmethode) als NS moeten volgen.</t>
  </si>
  <si>
    <t>NS/Mark  van Alphen</t>
  </si>
  <si>
    <t>v3</t>
  </si>
  <si>
    <t>codes overgenomen in tabellen. Extra aanpassing: ook in tabbald factoren moet er een "4" voor de code staan.</t>
  </si>
  <si>
    <t>ter validatie naar HdG</t>
  </si>
  <si>
    <t>1e klasse factor 1,67 net als NS</t>
  </si>
  <si>
    <t>1e klas is al opgenomen in prijstabel 4511 / daar is de factor 1e klasse ergens tussen 1,67 en 1,7 afhankelijk van welke afstandsklasse</t>
  </si>
  <si>
    <t>NS gebruikt andere codes voor de prijstabellen: 500, 510 en 511 zijn gewijzigd in 4500, 4510 en 4511.  (4 is tariefgebied Valleilijn). Verzoek controle door CXX.</t>
  </si>
  <si>
    <t>rekenblad aangepast want NS nieuwe structuur aanlevering: Slechts 3 (basis)prijstabellen met vol tarief 2e klas, trajectVrij 2e klas en traject Vrij 1e klas + aparte tabel met de kortingsfactoren gelinkt aan die 3 tabellen. Alle tarieven kunnen dus van de 3 basis prijstabellen worden afgeleid. Wijziging i.v. aanlevering aan GBO Translink.</t>
  </si>
  <si>
    <t>Amf-Ed</t>
  </si>
  <si>
    <t>Amf-Edc</t>
  </si>
  <si>
    <t>Amf-Ltr</t>
  </si>
  <si>
    <t>Amf-Bnz</t>
  </si>
  <si>
    <t>Amf-Bnc</t>
  </si>
  <si>
    <t>Amf-Bnn</t>
  </si>
  <si>
    <t>Amf-Hvl</t>
  </si>
  <si>
    <t>Ed-Edc</t>
  </si>
  <si>
    <t>Ed-Ltr</t>
  </si>
  <si>
    <t>Ed-Bnz</t>
  </si>
  <si>
    <t>Ed-Bnc</t>
  </si>
  <si>
    <t>Ed-Bnn</t>
  </si>
  <si>
    <t>Ltr-Bnc</t>
  </si>
  <si>
    <t>Tarieven Valleilijn</t>
  </si>
  <si>
    <t>klasse</t>
  </si>
  <si>
    <t>verwachte prijs</t>
  </si>
  <si>
    <t>Testsheet Valleilijn</t>
  </si>
  <si>
    <t>testresultaat</t>
  </si>
  <si>
    <t>OK?</t>
  </si>
  <si>
    <t>(centen)</t>
  </si>
  <si>
    <t>(euro)</t>
  </si>
  <si>
    <t>aangeleverde prijs</t>
  </si>
  <si>
    <t>Ed-Hvl</t>
  </si>
  <si>
    <t>Ed-Amf</t>
  </si>
  <si>
    <t>Check output 2e klasse</t>
  </si>
  <si>
    <t>Check output 1e klasse</t>
  </si>
  <si>
    <t>a2</t>
  </si>
  <si>
    <t>e2</t>
  </si>
  <si>
    <t>l2</t>
  </si>
  <si>
    <t>a1</t>
  </si>
  <si>
    <t>e1</t>
  </si>
  <si>
    <t>l1</t>
  </si>
  <si>
    <t>b2</t>
  </si>
  <si>
    <t>c2</t>
  </si>
  <si>
    <t>d2</t>
  </si>
  <si>
    <t>f2</t>
  </si>
  <si>
    <t>g2</t>
  </si>
  <si>
    <t>h2</t>
  </si>
  <si>
    <t>i2</t>
  </si>
  <si>
    <t>case</t>
  </si>
  <si>
    <t>j2</t>
  </si>
  <si>
    <t>j1</t>
  </si>
  <si>
    <t>k2</t>
  </si>
  <si>
    <t>m2</t>
  </si>
  <si>
    <t>n2</t>
  </si>
  <si>
    <t>o2</t>
  </si>
  <si>
    <t>b1</t>
  </si>
  <si>
    <t>c1</t>
  </si>
  <si>
    <t>d1</t>
  </si>
  <si>
    <t>f1</t>
  </si>
  <si>
    <t>g1</t>
  </si>
  <si>
    <t>h1</t>
  </si>
  <si>
    <t>i1</t>
  </si>
  <si>
    <t>k1</t>
  </si>
  <si>
    <t>m1</t>
  </si>
  <si>
    <t>n1</t>
  </si>
  <si>
    <t>o1</t>
  </si>
  <si>
    <t>datum:</t>
  </si>
  <si>
    <t>ERET traject</t>
  </si>
  <si>
    <t>Traject VRIJ</t>
  </si>
  <si>
    <t>t1</t>
  </si>
  <si>
    <t>t2</t>
  </si>
  <si>
    <t>t3</t>
  </si>
  <si>
    <t>t4</t>
  </si>
  <si>
    <t>t5</t>
  </si>
  <si>
    <t>t6</t>
  </si>
  <si>
    <t>testsheet toegevoegd. Dit kan tijdens test bij NS worden afgevinkt.</t>
  </si>
  <si>
    <t>Ut-Amf (NS)</t>
  </si>
  <si>
    <t>totaalprijs Ut-Bnc</t>
  </si>
  <si>
    <t>Amf-Bnv met LAK</t>
  </si>
  <si>
    <t>LAK1</t>
  </si>
  <si>
    <t>prijs NS voor 21 te ophalen t.b.v. LAK</t>
  </si>
  <si>
    <t>tester:</t>
  </si>
  <si>
    <t>Paul Engelbert</t>
  </si>
  <si>
    <t>gele cellen invullen</t>
  </si>
  <si>
    <t>maand 2</t>
  </si>
  <si>
    <t>maand 1</t>
  </si>
  <si>
    <t>jaar 2</t>
  </si>
  <si>
    <t>jaar 1</t>
  </si>
  <si>
    <t>testresultaat (excl kaarttoeslag  NS)</t>
  </si>
  <si>
    <t>verwachte prijs  (euro)</t>
  </si>
  <si>
    <t>Amf 55 - Bnc 91</t>
  </si>
  <si>
    <t>Amf 55 - Ed 200</t>
  </si>
  <si>
    <t>t7</t>
  </si>
  <si>
    <t>t8</t>
  </si>
  <si>
    <t>Ut 621 - Bnc 91 via AMF 
(prijs CXX-deel 
Amf 21te - Bnc 40te)</t>
  </si>
  <si>
    <t xml:space="preserve"> </t>
  </si>
  <si>
    <t>LAK2</t>
  </si>
  <si>
    <t>LAK3</t>
  </si>
  <si>
    <t>LAK4</t>
  </si>
  <si>
    <t>LAK5</t>
  </si>
  <si>
    <t>prijs deel CXX Amf 21te - Bnc40te</t>
  </si>
  <si>
    <t>Ut 621 - Bnc 91 via ED 
(prijs CXX-deel 
Ed 41te - Bnc 56te)</t>
  </si>
  <si>
    <t>CONCLUSIE</t>
  </si>
  <si>
    <t>gele cellen zijn de op 19okt getetse cellen met oude tarieven</t>
  </si>
  <si>
    <t>let op dat je in tabblad 'rekentabel'  de Trajectabonnementen apart indexeert via cel V1.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</si>
</sst>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€&quot;\ #,##0.00;&quot;€&quot;\ \-#,##0.00"/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00000.00"/>
    <numFmt numFmtId="166" formatCode="000"/>
    <numFmt numFmtId="167" formatCode="0.0%"/>
    <numFmt numFmtId="168" formatCode="0.00000"/>
    <numFmt numFmtId="169" formatCode="00000.000"/>
    <numFmt numFmtId="170" formatCode="0.0"/>
    <numFmt numFmtId="171" formatCode="&quot;€&quot;\ #,##0.000000"/>
    <numFmt numFmtId="172" formatCode="_ &quot;€&quot;\ * #,##0.000000_ ;_ &quot;€&quot;\ * \-#,##0.000000_ ;_ &quot;€&quot;\ * &quot;-&quot;??_ ;_ @_ "/>
    <numFmt numFmtId="173" formatCode="0.0000%"/>
    <numFmt numFmtId="174" formatCode="_ &quot;€&quot;\ * #,##0.000000_ ;_ &quot;€&quot;\ * \-#,##0.000000_ ;_ &quot;€&quot;\ * &quot;-&quot;??????_ ;_ @_ "/>
    <numFmt numFmtId="175" formatCode="_ &quot;€&quot;\ * #,##0.00_ ;_ &quot;€&quot;\ * \-#,##0.00_ ;_ &quot;€&quot;\ * &quot;-&quot;??????_ ;_ @_ "/>
    <numFmt numFmtId="176" formatCode="&quot;€&quot;\ #,##0.00"/>
  </numFmts>
  <fonts count="71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color indexed="30"/>
      <name val="Calibri"/>
      <family val="2"/>
    </font>
    <font>
      <sz val="10"/>
      <name val="Calibri"/>
      <family val="2"/>
    </font>
    <font>
      <b/>
      <sz val="11"/>
      <color indexed="30"/>
      <name val="Calibri"/>
      <family val="2"/>
    </font>
    <font>
      <b/>
      <sz val="15"/>
      <name val="NS Sans"/>
    </font>
    <font>
      <b/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55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2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</font>
    <font>
      <sz val="11"/>
      <color theme="6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00000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0"/>
      <color rgb="FFFF0000"/>
      <name val="Arial"/>
      <family val="2"/>
    </font>
    <font>
      <sz val="11"/>
      <color theme="1"/>
      <name val="Calibri"/>
      <family val="2"/>
    </font>
    <font>
      <strike/>
      <sz val="9"/>
      <color rgb="FFFF0000"/>
      <name val="Calibri"/>
      <family val="2"/>
      <scheme val="minor"/>
    </font>
    <font>
      <b/>
      <strike/>
      <sz val="9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0" tint="-0.34998626667073579"/>
      <name val="Calibri"/>
      <family val="2"/>
    </font>
    <font>
      <b/>
      <sz val="11"/>
      <name val="Calibri"/>
      <family val="2"/>
      <scheme val="minor"/>
    </font>
    <font>
      <sz val="11"/>
      <color rgb="FF7030A0"/>
      <name val="Calibri"/>
      <family val="2"/>
    </font>
    <font>
      <sz val="11"/>
      <color rgb="FF7030A0"/>
      <name val="Calibri"/>
      <family val="2"/>
      <scheme val="minor"/>
    </font>
    <font>
      <sz val="11"/>
      <color theme="9" tint="0.39997558519241921"/>
      <name val="Calibri"/>
      <family val="2"/>
    </font>
    <font>
      <b/>
      <sz val="16"/>
      <color rgb="FFFF0000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8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b/>
      <sz val="9"/>
      <color theme="0" tint="-0.499984740745262"/>
      <name val="Calibri"/>
      <family val="2"/>
      <scheme val="minor"/>
    </font>
    <font>
      <sz val="2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rgb="FFFF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490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0" fillId="3" borderId="0" xfId="0" applyNumberFormat="1" applyFill="1" applyAlignment="1">
      <alignment wrapText="1"/>
    </xf>
    <xf numFmtId="0" fontId="9" fillId="5" borderId="0" xfId="0" applyNumberFormat="1" applyFont="1" applyFill="1" applyAlignment="1">
      <alignment horizontal="center"/>
    </xf>
    <xf numFmtId="0" fontId="5" fillId="0" borderId="0" xfId="0" applyFont="1"/>
    <xf numFmtId="0" fontId="0" fillId="0" borderId="1" xfId="0" applyBorder="1"/>
    <xf numFmtId="9" fontId="10" fillId="0" borderId="2" xfId="2" applyFont="1" applyBorder="1" applyAlignment="1">
      <alignment horizontal="left"/>
    </xf>
    <xf numFmtId="166" fontId="0" fillId="0" borderId="0" xfId="0" applyNumberFormat="1" applyFill="1" applyAlignment="1">
      <alignment wrapText="1"/>
    </xf>
    <xf numFmtId="166" fontId="0" fillId="0" borderId="1" xfId="0" applyNumberFormat="1" applyBorder="1" applyAlignment="1">
      <alignment wrapText="1"/>
    </xf>
    <xf numFmtId="44" fontId="0" fillId="0" borderId="0" xfId="0" applyNumberFormat="1"/>
    <xf numFmtId="0" fontId="12" fillId="0" borderId="3" xfId="4" applyFont="1" applyFill="1" applyBorder="1"/>
    <xf numFmtId="44" fontId="3" fillId="0" borderId="4" xfId="0" applyNumberFormat="1" applyFont="1" applyBorder="1"/>
    <xf numFmtId="0" fontId="2" fillId="0" borderId="0" xfId="0" applyFont="1"/>
    <xf numFmtId="0" fontId="13" fillId="0" borderId="7" xfId="0" applyFont="1" applyBorder="1" applyAlignment="1">
      <alignment horizontal="center"/>
    </xf>
    <xf numFmtId="165" fontId="14" fillId="0" borderId="0" xfId="0" applyNumberFormat="1" applyFont="1"/>
    <xf numFmtId="165" fontId="14" fillId="3" borderId="0" xfId="0" applyNumberFormat="1" applyFont="1" applyFill="1" applyAlignment="1">
      <alignment wrapText="1"/>
    </xf>
    <xf numFmtId="165" fontId="14" fillId="6" borderId="0" xfId="0" applyNumberFormat="1" applyFont="1" applyFill="1" applyAlignment="1">
      <alignment wrapText="1"/>
    </xf>
    <xf numFmtId="165" fontId="14" fillId="6" borderId="0" xfId="0" applyNumberFormat="1" applyFont="1" applyFill="1"/>
    <xf numFmtId="165" fontId="11" fillId="5" borderId="0" xfId="0" applyNumberFormat="1" applyFont="1" applyFill="1"/>
    <xf numFmtId="165" fontId="0" fillId="5" borderId="0" xfId="0" applyNumberFormat="1" applyFill="1"/>
    <xf numFmtId="166" fontId="5" fillId="0" borderId="0" xfId="0" applyNumberFormat="1" applyFont="1"/>
    <xf numFmtId="165" fontId="5" fillId="0" borderId="0" xfId="0" applyNumberFormat="1" applyFont="1" applyAlignment="1">
      <alignment wrapText="1"/>
    </xf>
    <xf numFmtId="165" fontId="16" fillId="0" borderId="0" xfId="0" applyNumberFormat="1" applyFont="1" applyAlignment="1">
      <alignment wrapText="1"/>
    </xf>
    <xf numFmtId="165" fontId="16" fillId="6" borderId="0" xfId="0" applyNumberFormat="1" applyFont="1" applyFill="1" applyAlignment="1">
      <alignment wrapText="1"/>
    </xf>
    <xf numFmtId="0" fontId="16" fillId="0" borderId="0" xfId="0" applyFont="1" applyAlignment="1">
      <alignment wrapText="1"/>
    </xf>
    <xf numFmtId="166" fontId="0" fillId="0" borderId="0" xfId="0" applyNumberFormat="1" applyFont="1"/>
    <xf numFmtId="165" fontId="0" fillId="0" borderId="0" xfId="0" applyNumberFormat="1" applyFont="1"/>
    <xf numFmtId="165" fontId="0" fillId="7" borderId="0" xfId="0" applyNumberFormat="1" applyFont="1" applyFill="1" applyAlignment="1">
      <alignment wrapText="1"/>
    </xf>
    <xf numFmtId="165" fontId="0" fillId="0" borderId="0" xfId="0" applyNumberFormat="1" applyFont="1" applyAlignment="1">
      <alignment wrapText="1"/>
    </xf>
    <xf numFmtId="166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6" fontId="0" fillId="0" borderId="0" xfId="0" applyNumberFormat="1" applyFont="1" applyFill="1" applyAlignment="1">
      <alignment wrapText="1"/>
    </xf>
    <xf numFmtId="165" fontId="0" fillId="6" borderId="0" xfId="0" applyNumberFormat="1" applyFont="1" applyFill="1" applyAlignment="1">
      <alignment wrapText="1"/>
    </xf>
    <xf numFmtId="165" fontId="5" fillId="6" borderId="0" xfId="0" applyNumberFormat="1" applyFont="1" applyFill="1" applyAlignment="1">
      <alignment wrapText="1"/>
    </xf>
    <xf numFmtId="165" fontId="5" fillId="7" borderId="0" xfId="0" applyNumberFormat="1" applyFont="1" applyFill="1" applyAlignment="1">
      <alignment wrapText="1"/>
    </xf>
    <xf numFmtId="0" fontId="0" fillId="0" borderId="0" xfId="0" applyFill="1" applyBorder="1"/>
    <xf numFmtId="0" fontId="0" fillId="0" borderId="11" xfId="0" applyBorder="1"/>
    <xf numFmtId="0" fontId="0" fillId="0" borderId="8" xfId="0" applyFill="1" applyBorder="1"/>
    <xf numFmtId="14" fontId="0" fillId="2" borderId="5" xfId="0" applyNumberFormat="1" applyFill="1" applyBorder="1"/>
    <xf numFmtId="0" fontId="0" fillId="8" borderId="12" xfId="0" applyFill="1" applyBorder="1"/>
    <xf numFmtId="0" fontId="0" fillId="8" borderId="13" xfId="0" applyFill="1" applyBorder="1"/>
    <xf numFmtId="0" fontId="0" fillId="8" borderId="8" xfId="0" applyFill="1" applyBorder="1" applyAlignment="1">
      <alignment vertical="top"/>
    </xf>
    <xf numFmtId="0" fontId="0" fillId="0" borderId="8" xfId="0" applyBorder="1" applyAlignment="1">
      <alignment horizontal="left"/>
    </xf>
    <xf numFmtId="0" fontId="0" fillId="0" borderId="8" xfId="0" applyFill="1" applyBorder="1" applyAlignment="1">
      <alignment horizontal="left"/>
    </xf>
    <xf numFmtId="0" fontId="22" fillId="0" borderId="0" xfId="0" applyFont="1" applyFill="1" applyBorder="1"/>
    <xf numFmtId="0" fontId="0" fillId="0" borderId="0" xfId="0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0" fontId="0" fillId="0" borderId="18" xfId="0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5" xfId="0" applyFill="1" applyBorder="1" applyAlignment="1">
      <alignment horizontal="right" vertical="top" wrapText="1"/>
    </xf>
    <xf numFmtId="0" fontId="19" fillId="0" borderId="19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8" xfId="0" applyFill="1" applyBorder="1" applyAlignment="1">
      <alignment horizontal="right"/>
    </xf>
    <xf numFmtId="0" fontId="0" fillId="0" borderId="12" xfId="0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8" borderId="8" xfId="0" applyFill="1" applyBorder="1" applyAlignment="1">
      <alignment horizontal="right"/>
    </xf>
    <xf numFmtId="0" fontId="0" fillId="8" borderId="18" xfId="0" applyFill="1" applyBorder="1" applyAlignment="1">
      <alignment horizontal="right"/>
    </xf>
    <xf numFmtId="0" fontId="0" fillId="8" borderId="12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0" xfId="0" applyFill="1" applyBorder="1" applyAlignment="1">
      <alignment horizontal="right" vertical="top"/>
    </xf>
    <xf numFmtId="0" fontId="0" fillId="0" borderId="13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vertical="top" wrapText="1"/>
    </xf>
    <xf numFmtId="0" fontId="19" fillId="8" borderId="21" xfId="0" applyFont="1" applyFill="1" applyBorder="1" applyAlignment="1">
      <alignment horizontal="right"/>
    </xf>
    <xf numFmtId="0" fontId="19" fillId="8" borderId="5" xfId="0" applyFont="1" applyFill="1" applyBorder="1" applyAlignment="1">
      <alignment horizontal="right"/>
    </xf>
    <xf numFmtId="0" fontId="19" fillId="8" borderId="22" xfId="0" applyFont="1" applyFill="1" applyBorder="1" applyAlignment="1">
      <alignment horizontal="right"/>
    </xf>
    <xf numFmtId="0" fontId="19" fillId="8" borderId="19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0" fillId="0" borderId="5" xfId="0" applyBorder="1" applyAlignment="1">
      <alignment horizontal="right" vertical="top" wrapText="1"/>
    </xf>
    <xf numFmtId="166" fontId="0" fillId="0" borderId="11" xfId="0" applyNumberFormat="1" applyBorder="1" applyAlignment="1">
      <alignment wrapText="1"/>
    </xf>
    <xf numFmtId="165" fontId="0" fillId="3" borderId="20" xfId="0" applyNumberFormat="1" applyFill="1" applyBorder="1" applyAlignment="1">
      <alignment wrapText="1"/>
    </xf>
    <xf numFmtId="166" fontId="16" fillId="0" borderId="2" xfId="0" applyNumberFormat="1" applyFont="1" applyFill="1" applyBorder="1" applyAlignment="1">
      <alignment wrapText="1"/>
    </xf>
    <xf numFmtId="166" fontId="0" fillId="0" borderId="2" xfId="0" applyNumberFormat="1" applyBorder="1"/>
    <xf numFmtId="1" fontId="19" fillId="0" borderId="14" xfId="0" applyNumberFormat="1" applyFont="1" applyFill="1" applyBorder="1" applyAlignment="1">
      <alignment horizontal="right"/>
    </xf>
    <xf numFmtId="1" fontId="19" fillId="0" borderId="5" xfId="0" applyNumberFormat="1" applyFont="1" applyFill="1" applyBorder="1" applyAlignment="1">
      <alignment horizontal="right"/>
    </xf>
    <xf numFmtId="1" fontId="19" fillId="0" borderId="17" xfId="0" applyNumberFormat="1" applyFont="1" applyFill="1" applyBorder="1" applyAlignment="1">
      <alignment horizontal="right"/>
    </xf>
    <xf numFmtId="1" fontId="19" fillId="0" borderId="15" xfId="0" applyNumberFormat="1" applyFont="1" applyFill="1" applyBorder="1" applyAlignment="1">
      <alignment horizontal="right"/>
    </xf>
    <xf numFmtId="1" fontId="19" fillId="0" borderId="16" xfId="0" applyNumberFormat="1" applyFont="1" applyFill="1" applyBorder="1" applyAlignment="1">
      <alignment horizontal="right"/>
    </xf>
    <xf numFmtId="1" fontId="19" fillId="0" borderId="23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0" fontId="27" fillId="0" borderId="0" xfId="0" applyFont="1"/>
    <xf numFmtId="10" fontId="10" fillId="0" borderId="2" xfId="2" applyNumberFormat="1" applyFont="1" applyBorder="1" applyAlignment="1">
      <alignment horizontal="left"/>
    </xf>
    <xf numFmtId="1" fontId="2" fillId="0" borderId="0" xfId="0" applyNumberFormat="1" applyFont="1" applyFill="1" applyBorder="1" applyAlignment="1">
      <alignment horizontal="right"/>
    </xf>
    <xf numFmtId="0" fontId="3" fillId="0" borderId="25" xfId="0" applyFont="1" applyBorder="1"/>
    <xf numFmtId="0" fontId="3" fillId="0" borderId="26" xfId="0" applyFont="1" applyBorder="1"/>
    <xf numFmtId="166" fontId="0" fillId="0" borderId="27" xfId="0" applyNumberFormat="1" applyFont="1" applyBorder="1" applyAlignment="1">
      <alignment horizontal="left"/>
    </xf>
    <xf numFmtId="166" fontId="0" fillId="0" borderId="28" xfId="0" applyNumberFormat="1" applyFont="1" applyBorder="1" applyAlignment="1">
      <alignment horizontal="left"/>
    </xf>
    <xf numFmtId="166" fontId="0" fillId="0" borderId="29" xfId="0" applyNumberFormat="1" applyFont="1" applyBorder="1" applyAlignment="1">
      <alignment horizontal="left"/>
    </xf>
    <xf numFmtId="166" fontId="0" fillId="0" borderId="30" xfId="0" applyNumberFormat="1" applyFont="1" applyBorder="1" applyAlignment="1">
      <alignment horizontal="left"/>
    </xf>
    <xf numFmtId="166" fontId="26" fillId="0" borderId="3" xfId="0" applyNumberFormat="1" applyFont="1" applyBorder="1" applyAlignment="1">
      <alignment horizontal="left" wrapText="1"/>
    </xf>
    <xf numFmtId="166" fontId="26" fillId="0" borderId="31" xfId="0" applyNumberFormat="1" applyFont="1" applyBorder="1" applyAlignment="1">
      <alignment horizontal="left" wrapText="1"/>
    </xf>
    <xf numFmtId="166" fontId="0" fillId="0" borderId="32" xfId="0" applyNumberFormat="1" applyFont="1" applyBorder="1" applyAlignment="1">
      <alignment horizontal="left" vertical="top"/>
    </xf>
    <xf numFmtId="166" fontId="0" fillId="0" borderId="33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166" fontId="0" fillId="0" borderId="34" xfId="0" applyNumberFormat="1" applyFont="1" applyBorder="1" applyAlignment="1">
      <alignment horizontal="left"/>
    </xf>
    <xf numFmtId="166" fontId="0" fillId="0" borderId="35" xfId="0" applyNumberFormat="1" applyFont="1" applyBorder="1" applyAlignment="1">
      <alignment horizontal="left"/>
    </xf>
    <xf numFmtId="166" fontId="0" fillId="0" borderId="36" xfId="0" applyNumberFormat="1" applyFont="1" applyBorder="1" applyAlignment="1">
      <alignment horizontal="left"/>
    </xf>
    <xf numFmtId="166" fontId="0" fillId="0" borderId="37" xfId="0" applyNumberFormat="1" applyFont="1" applyBorder="1" applyAlignment="1">
      <alignment horizontal="left"/>
    </xf>
    <xf numFmtId="0" fontId="0" fillId="0" borderId="25" xfId="0" applyBorder="1" applyAlignment="1">
      <alignment horizontal="left"/>
    </xf>
    <xf numFmtId="1" fontId="0" fillId="0" borderId="38" xfId="0" applyNumberFormat="1" applyBorder="1" applyAlignment="1">
      <alignment horizontal="right"/>
    </xf>
    <xf numFmtId="165" fontId="30" fillId="0" borderId="0" xfId="0" applyNumberFormat="1" applyFont="1" applyBorder="1" applyAlignment="1">
      <alignment wrapText="1"/>
    </xf>
    <xf numFmtId="165" fontId="30" fillId="0" borderId="0" xfId="0" applyNumberFormat="1" applyFont="1" applyAlignment="1">
      <alignment wrapText="1"/>
    </xf>
    <xf numFmtId="166" fontId="0" fillId="0" borderId="39" xfId="0" applyNumberFormat="1" applyFont="1" applyBorder="1" applyAlignment="1">
      <alignment horizontal="left"/>
    </xf>
    <xf numFmtId="166" fontId="0" fillId="0" borderId="40" xfId="0" applyNumberFormat="1" applyFont="1" applyBorder="1" applyAlignment="1">
      <alignment horizontal="left"/>
    </xf>
    <xf numFmtId="1" fontId="0" fillId="0" borderId="25" xfId="0" applyNumberFormat="1" applyBorder="1" applyAlignment="1">
      <alignment horizontal="right"/>
    </xf>
    <xf numFmtId="0" fontId="31" fillId="0" borderId="25" xfId="0" applyFont="1" applyBorder="1" applyAlignment="1">
      <alignment horizontal="left"/>
    </xf>
    <xf numFmtId="168" fontId="31" fillId="5" borderId="34" xfId="0" applyNumberFormat="1" applyFont="1" applyFill="1" applyBorder="1" applyAlignment="1">
      <alignment horizontal="right"/>
    </xf>
    <xf numFmtId="168" fontId="31" fillId="5" borderId="41" xfId="0" applyNumberFormat="1" applyFont="1" applyFill="1" applyBorder="1" applyAlignment="1">
      <alignment horizontal="right"/>
    </xf>
    <xf numFmtId="0" fontId="3" fillId="0" borderId="42" xfId="0" applyFont="1" applyBorder="1" applyAlignment="1">
      <alignment horizontal="right"/>
    </xf>
    <xf numFmtId="0" fontId="32" fillId="0" borderId="42" xfId="0" applyFont="1" applyBorder="1" applyAlignment="1">
      <alignment horizontal="right"/>
    </xf>
    <xf numFmtId="1" fontId="0" fillId="11" borderId="43" xfId="0" applyNumberFormat="1" applyFill="1" applyBorder="1" applyAlignment="1">
      <alignment vertical="top"/>
    </xf>
    <xf numFmtId="1" fontId="0" fillId="11" borderId="44" xfId="0" applyNumberFormat="1" applyFill="1" applyBorder="1" applyAlignment="1">
      <alignment vertical="top"/>
    </xf>
    <xf numFmtId="1" fontId="0" fillId="11" borderId="45" xfId="0" applyNumberFormat="1" applyFill="1" applyBorder="1"/>
    <xf numFmtId="1" fontId="0" fillId="11" borderId="46" xfId="0" applyNumberFormat="1" applyFill="1" applyBorder="1"/>
    <xf numFmtId="1" fontId="0" fillId="11" borderId="47" xfId="0" applyNumberFormat="1" applyFill="1" applyBorder="1"/>
    <xf numFmtId="1" fontId="0" fillId="11" borderId="48" xfId="0" applyNumberFormat="1" applyFill="1" applyBorder="1"/>
    <xf numFmtId="1" fontId="0" fillId="11" borderId="50" xfId="0" applyNumberFormat="1" applyFill="1" applyBorder="1"/>
    <xf numFmtId="1" fontId="0" fillId="11" borderId="51" xfId="0" applyNumberFormat="1" applyFill="1" applyBorder="1"/>
    <xf numFmtId="1" fontId="0" fillId="11" borderId="52" xfId="0" applyNumberFormat="1" applyFill="1" applyBorder="1"/>
    <xf numFmtId="1" fontId="0" fillId="11" borderId="49" xfId="0" applyNumberFormat="1" applyFill="1" applyBorder="1"/>
    <xf numFmtId="1" fontId="0" fillId="11" borderId="53" xfId="0" applyNumberFormat="1" applyFill="1" applyBorder="1"/>
    <xf numFmtId="1" fontId="0" fillId="11" borderId="54" xfId="0" applyNumberFormat="1" applyFill="1" applyBorder="1"/>
    <xf numFmtId="0" fontId="26" fillId="0" borderId="55" xfId="0" applyFont="1" applyBorder="1" applyAlignment="1">
      <alignment wrapText="1"/>
    </xf>
    <xf numFmtId="0" fontId="26" fillId="0" borderId="56" xfId="0" applyFont="1" applyBorder="1" applyAlignment="1">
      <alignment wrapText="1"/>
    </xf>
    <xf numFmtId="0" fontId="26" fillId="0" borderId="57" xfId="0" applyFont="1" applyBorder="1" applyAlignment="1">
      <alignment wrapText="1"/>
    </xf>
    <xf numFmtId="0" fontId="33" fillId="0" borderId="5" xfId="0" applyFont="1" applyBorder="1" applyAlignment="1">
      <alignment horizontal="right" vertical="top" wrapText="1"/>
    </xf>
    <xf numFmtId="1" fontId="0" fillId="14" borderId="0" xfId="0" applyNumberFormat="1" applyFill="1" applyAlignment="1">
      <alignment horizontal="center"/>
    </xf>
    <xf numFmtId="0" fontId="36" fillId="0" borderId="0" xfId="0" applyFont="1"/>
    <xf numFmtId="0" fontId="33" fillId="0" borderId="0" xfId="0" applyFont="1"/>
    <xf numFmtId="14" fontId="37" fillId="13" borderId="0" xfId="0" applyNumberFormat="1" applyFont="1" applyFill="1"/>
    <xf numFmtId="1" fontId="0" fillId="0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65" fontId="0" fillId="15" borderId="0" xfId="0" applyNumberFormat="1" applyFont="1" applyFill="1" applyAlignment="1">
      <alignment wrapText="1"/>
    </xf>
    <xf numFmtId="165" fontId="0" fillId="12" borderId="0" xfId="0" applyNumberFormat="1" applyFill="1"/>
    <xf numFmtId="165" fontId="0" fillId="12" borderId="0" xfId="0" applyNumberFormat="1" applyFill="1" applyAlignment="1">
      <alignment wrapText="1"/>
    </xf>
    <xf numFmtId="0" fontId="0" fillId="0" borderId="0" xfId="0" applyFill="1"/>
    <xf numFmtId="0" fontId="0" fillId="12" borderId="0" xfId="0" applyNumberFormat="1" applyFill="1" applyAlignment="1">
      <alignment horizontal="center"/>
    </xf>
    <xf numFmtId="0" fontId="0" fillId="16" borderId="0" xfId="0" applyFill="1"/>
    <xf numFmtId="0" fontId="39" fillId="0" borderId="0" xfId="0" applyFont="1"/>
    <xf numFmtId="169" fontId="14" fillId="0" borderId="0" xfId="0" applyNumberFormat="1" applyFont="1"/>
    <xf numFmtId="0" fontId="3" fillId="0" borderId="58" xfId="0" applyFont="1" applyBorder="1" applyAlignment="1">
      <alignment horizontal="right"/>
    </xf>
    <xf numFmtId="0" fontId="26" fillId="0" borderId="53" xfId="0" applyFont="1" applyBorder="1" applyAlignment="1">
      <alignment horizontal="right" wrapText="1"/>
    </xf>
    <xf numFmtId="0" fontId="3" fillId="0" borderId="0" xfId="0" applyFont="1" applyFill="1" applyBorder="1"/>
    <xf numFmtId="0" fontId="26" fillId="0" borderId="0" xfId="0" applyFont="1" applyFill="1" applyBorder="1" applyAlignment="1">
      <alignment wrapText="1"/>
    </xf>
    <xf numFmtId="1" fontId="0" fillId="0" borderId="0" xfId="0" applyNumberFormat="1" applyFill="1" applyBorder="1" applyAlignment="1">
      <alignment horizontal="right"/>
    </xf>
    <xf numFmtId="168" fontId="31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vertical="top"/>
    </xf>
    <xf numFmtId="1" fontId="0" fillId="0" borderId="0" xfId="0" applyNumberFormat="1" applyFill="1" applyBorder="1"/>
    <xf numFmtId="0" fontId="0" fillId="0" borderId="0" xfId="0" applyBorder="1" applyAlignment="1">
      <alignment vertical="top"/>
    </xf>
    <xf numFmtId="1" fontId="27" fillId="0" borderId="0" xfId="0" applyNumberFormat="1" applyFont="1" applyBorder="1"/>
    <xf numFmtId="0" fontId="42" fillId="17" borderId="0" xfId="0" applyFont="1" applyFill="1"/>
    <xf numFmtId="0" fontId="43" fillId="17" borderId="0" xfId="0" applyFont="1" applyFill="1"/>
    <xf numFmtId="0" fontId="36" fillId="0" borderId="58" xfId="0" applyFont="1" applyBorder="1"/>
    <xf numFmtId="0" fontId="36" fillId="0" borderId="25" xfId="0" applyFont="1" applyBorder="1"/>
    <xf numFmtId="0" fontId="36" fillId="0" borderId="26" xfId="0" applyFont="1" applyBorder="1"/>
    <xf numFmtId="1" fontId="0" fillId="18" borderId="43" xfId="0" applyNumberFormat="1" applyFill="1" applyBorder="1" applyAlignment="1">
      <alignment horizontal="right" vertical="top"/>
    </xf>
    <xf numFmtId="1" fontId="0" fillId="18" borderId="43" xfId="0" applyNumberFormat="1" applyFill="1" applyBorder="1" applyAlignment="1">
      <alignment vertical="top"/>
    </xf>
    <xf numFmtId="1" fontId="0" fillId="18" borderId="44" xfId="0" applyNumberFormat="1" applyFill="1" applyBorder="1" applyAlignment="1">
      <alignment vertical="top"/>
    </xf>
    <xf numFmtId="1" fontId="0" fillId="18" borderId="45" xfId="0" applyNumberFormat="1" applyFill="1" applyBorder="1" applyAlignment="1">
      <alignment horizontal="right"/>
    </xf>
    <xf numFmtId="1" fontId="0" fillId="18" borderId="45" xfId="0" applyNumberFormat="1" applyFill="1" applyBorder="1"/>
    <xf numFmtId="1" fontId="0" fillId="18" borderId="46" xfId="0" applyNumberFormat="1" applyFill="1" applyBorder="1"/>
    <xf numFmtId="1" fontId="0" fillId="18" borderId="47" xfId="0" applyNumberFormat="1" applyFill="1" applyBorder="1" applyAlignment="1">
      <alignment horizontal="right"/>
    </xf>
    <xf numFmtId="1" fontId="0" fillId="18" borderId="47" xfId="0" applyNumberFormat="1" applyFill="1" applyBorder="1"/>
    <xf numFmtId="1" fontId="0" fillId="18" borderId="48" xfId="0" applyNumberFormat="1" applyFill="1" applyBorder="1"/>
    <xf numFmtId="1" fontId="4" fillId="18" borderId="49" xfId="0" applyNumberFormat="1" applyFont="1" applyFill="1" applyBorder="1" applyAlignment="1">
      <alignment horizontal="right"/>
    </xf>
    <xf numFmtId="1" fontId="28" fillId="18" borderId="49" xfId="0" applyNumberFormat="1" applyFont="1" applyFill="1" applyBorder="1"/>
    <xf numFmtId="1" fontId="28" fillId="18" borderId="50" xfId="0" applyNumberFormat="1" applyFont="1" applyFill="1" applyBorder="1"/>
    <xf numFmtId="1" fontId="0" fillId="18" borderId="51" xfId="0" applyNumberFormat="1" applyFill="1" applyBorder="1" applyAlignment="1">
      <alignment horizontal="right"/>
    </xf>
    <xf numFmtId="1" fontId="0" fillId="18" borderId="51" xfId="0" applyNumberFormat="1" applyFill="1" applyBorder="1"/>
    <xf numFmtId="1" fontId="0" fillId="18" borderId="52" xfId="0" applyNumberFormat="1" applyFill="1" applyBorder="1"/>
    <xf numFmtId="1" fontId="0" fillId="18" borderId="49" xfId="0" applyNumberFormat="1" applyFill="1" applyBorder="1" applyAlignment="1">
      <alignment horizontal="right"/>
    </xf>
    <xf numFmtId="1" fontId="0" fillId="18" borderId="49" xfId="0" applyNumberFormat="1" applyFill="1" applyBorder="1"/>
    <xf numFmtId="1" fontId="0" fillId="18" borderId="50" xfId="0" applyNumberFormat="1" applyFill="1" applyBorder="1"/>
    <xf numFmtId="1" fontId="0" fillId="18" borderId="53" xfId="0" applyNumberFormat="1" applyFill="1" applyBorder="1" applyAlignment="1">
      <alignment horizontal="right"/>
    </xf>
    <xf numFmtId="1" fontId="0" fillId="18" borderId="53" xfId="0" applyNumberFormat="1" applyFill="1" applyBorder="1"/>
    <xf numFmtId="1" fontId="0" fillId="18" borderId="54" xfId="0" applyNumberFormat="1" applyFill="1" applyBorder="1"/>
    <xf numFmtId="0" fontId="0" fillId="0" borderId="0" xfId="0" applyFill="1" applyAlignment="1">
      <alignment vertical="top"/>
    </xf>
    <xf numFmtId="0" fontId="27" fillId="0" borderId="0" xfId="0" applyFont="1" applyFill="1"/>
    <xf numFmtId="0" fontId="3" fillId="0" borderId="59" xfId="0" applyFont="1" applyBorder="1" applyAlignment="1">
      <alignment horizontal="right"/>
    </xf>
    <xf numFmtId="1" fontId="36" fillId="0" borderId="53" xfId="0" applyNumberFormat="1" applyFont="1" applyBorder="1" applyAlignment="1">
      <alignment horizontal="right"/>
    </xf>
    <xf numFmtId="170" fontId="0" fillId="0" borderId="0" xfId="0" applyNumberFormat="1" applyFill="1"/>
    <xf numFmtId="170" fontId="31" fillId="0" borderId="53" xfId="0" applyNumberFormat="1" applyFont="1" applyFill="1" applyBorder="1" applyAlignment="1">
      <alignment horizontal="right"/>
    </xf>
    <xf numFmtId="171" fontId="40" fillId="12" borderId="0" xfId="5" applyNumberFormat="1" applyFont="1" applyFill="1"/>
    <xf numFmtId="172" fontId="40" fillId="12" borderId="1" xfId="5" applyNumberFormat="1" applyFont="1" applyFill="1" applyBorder="1"/>
    <xf numFmtId="165" fontId="0" fillId="7" borderId="25" xfId="0" applyNumberFormat="1" applyFill="1" applyBorder="1"/>
    <xf numFmtId="165" fontId="0" fillId="7" borderId="42" xfId="0" applyNumberFormat="1" applyFill="1" applyBorder="1" applyAlignment="1">
      <alignment wrapText="1"/>
    </xf>
    <xf numFmtId="165" fontId="0" fillId="7" borderId="42" xfId="0" applyNumberFormat="1" applyFill="1" applyBorder="1"/>
    <xf numFmtId="173" fontId="0" fillId="12" borderId="26" xfId="2" applyNumberFormat="1" applyFont="1" applyFill="1" applyBorder="1"/>
    <xf numFmtId="165" fontId="44" fillId="12" borderId="0" xfId="0" applyNumberFormat="1" applyFont="1" applyFill="1" applyAlignment="1">
      <alignment wrapText="1"/>
    </xf>
    <xf numFmtId="165" fontId="44" fillId="12" borderId="1" xfId="0" applyNumberFormat="1" applyFont="1" applyFill="1" applyBorder="1" applyAlignment="1">
      <alignment wrapText="1"/>
    </xf>
    <xf numFmtId="165" fontId="46" fillId="12" borderId="0" xfId="0" applyNumberFormat="1" applyFont="1" applyFill="1"/>
    <xf numFmtId="165" fontId="14" fillId="0" borderId="0" xfId="0" applyNumberFormat="1" applyFont="1" applyFill="1" applyAlignment="1">
      <alignment wrapText="1"/>
    </xf>
    <xf numFmtId="0" fontId="47" fillId="0" borderId="0" xfId="0" applyFont="1"/>
    <xf numFmtId="167" fontId="47" fillId="0" borderId="0" xfId="2" applyNumberFormat="1" applyFont="1" applyFill="1"/>
    <xf numFmtId="1" fontId="27" fillId="0" borderId="0" xfId="0" applyNumberFormat="1" applyFont="1"/>
    <xf numFmtId="44" fontId="0" fillId="0" borderId="0" xfId="0" applyNumberFormat="1" applyBorder="1"/>
    <xf numFmtId="44" fontId="0" fillId="0" borderId="1" xfId="0" applyNumberFormat="1" applyBorder="1"/>
    <xf numFmtId="174" fontId="0" fillId="0" borderId="1" xfId="0" applyNumberFormat="1" applyBorder="1"/>
    <xf numFmtId="44" fontId="0" fillId="0" borderId="20" xfId="5" applyFont="1" applyBorder="1"/>
    <xf numFmtId="166" fontId="0" fillId="12" borderId="29" xfId="0" applyNumberFormat="1" applyFont="1" applyFill="1" applyBorder="1" applyAlignment="1">
      <alignment horizontal="left"/>
    </xf>
    <xf numFmtId="166" fontId="0" fillId="12" borderId="30" xfId="0" applyNumberFormat="1" applyFont="1" applyFill="1" applyBorder="1" applyAlignment="1">
      <alignment horizontal="left"/>
    </xf>
    <xf numFmtId="1" fontId="0" fillId="12" borderId="47" xfId="0" applyNumberFormat="1" applyFill="1" applyBorder="1"/>
    <xf numFmtId="1" fontId="0" fillId="12" borderId="48" xfId="0" applyNumberFormat="1" applyFill="1" applyBorder="1"/>
    <xf numFmtId="166" fontId="27" fillId="12" borderId="36" xfId="0" applyNumberFormat="1" applyFont="1" applyFill="1" applyBorder="1" applyAlignment="1">
      <alignment horizontal="left"/>
    </xf>
    <xf numFmtId="166" fontId="27" fillId="12" borderId="37" xfId="0" applyNumberFormat="1" applyFont="1" applyFill="1" applyBorder="1" applyAlignment="1">
      <alignment horizontal="left"/>
    </xf>
    <xf numFmtId="1" fontId="28" fillId="12" borderId="49" xfId="0" applyNumberFormat="1" applyFont="1" applyFill="1" applyBorder="1"/>
    <xf numFmtId="1" fontId="28" fillId="12" borderId="50" xfId="0" applyNumberFormat="1" applyFont="1" applyFill="1" applyBorder="1"/>
    <xf numFmtId="1" fontId="0" fillId="12" borderId="50" xfId="0" applyNumberFormat="1" applyFill="1" applyBorder="1"/>
    <xf numFmtId="165" fontId="0" fillId="19" borderId="0" xfId="0" applyNumberFormat="1" applyFont="1" applyFill="1" applyAlignment="1">
      <alignment wrapText="1"/>
    </xf>
    <xf numFmtId="166" fontId="0" fillId="19" borderId="0" xfId="0" applyNumberFormat="1" applyFont="1" applyFill="1"/>
    <xf numFmtId="0" fontId="17" fillId="0" borderId="60" xfId="0" applyFont="1" applyBorder="1"/>
    <xf numFmtId="0" fontId="0" fillId="0" borderId="61" xfId="0" applyBorder="1"/>
    <xf numFmtId="0" fontId="0" fillId="0" borderId="61" xfId="0" applyBorder="1" applyAlignment="1">
      <alignment horizontal="right"/>
    </xf>
    <xf numFmtId="0" fontId="0" fillId="0" borderId="61" xfId="0" applyFill="1" applyBorder="1" applyAlignment="1">
      <alignment horizontal="right"/>
    </xf>
    <xf numFmtId="0" fontId="0" fillId="0" borderId="62" xfId="0" applyBorder="1"/>
    <xf numFmtId="0" fontId="17" fillId="0" borderId="63" xfId="0" applyFont="1" applyBorder="1"/>
    <xf numFmtId="0" fontId="0" fillId="0" borderId="0" xfId="0" applyBorder="1" applyAlignment="1">
      <alignment horizontal="right"/>
    </xf>
    <xf numFmtId="0" fontId="0" fillId="0" borderId="64" xfId="0" applyBorder="1"/>
    <xf numFmtId="0" fontId="0" fillId="0" borderId="63" xfId="0" applyBorder="1"/>
    <xf numFmtId="0" fontId="0" fillId="8" borderId="65" xfId="0" applyFill="1" applyBorder="1"/>
    <xf numFmtId="0" fontId="0" fillId="8" borderId="66" xfId="0" applyFill="1" applyBorder="1"/>
    <xf numFmtId="0" fontId="0" fillId="0" borderId="67" xfId="0" applyBorder="1"/>
    <xf numFmtId="0" fontId="0" fillId="8" borderId="68" xfId="0" applyFill="1" applyBorder="1"/>
    <xf numFmtId="0" fontId="0" fillId="8" borderId="69" xfId="0" applyFill="1" applyBorder="1" applyAlignment="1">
      <alignment vertical="top"/>
    </xf>
    <xf numFmtId="0" fontId="0" fillId="8" borderId="70" xfId="0" applyFill="1" applyBorder="1" applyAlignment="1">
      <alignment vertical="top"/>
    </xf>
    <xf numFmtId="0" fontId="0" fillId="0" borderId="67" xfId="0" applyFill="1" applyBorder="1"/>
    <xf numFmtId="0" fontId="33" fillId="0" borderId="67" xfId="0" applyFont="1" applyBorder="1"/>
    <xf numFmtId="0" fontId="0" fillId="0" borderId="64" xfId="0" applyFill="1" applyBorder="1"/>
    <xf numFmtId="0" fontId="0" fillId="0" borderId="63" xfId="0" applyFill="1" applyBorder="1"/>
    <xf numFmtId="0" fontId="0" fillId="8" borderId="67" xfId="0" applyFill="1" applyBorder="1"/>
    <xf numFmtId="0" fontId="22" fillId="0" borderId="63" xfId="0" applyFont="1" applyBorder="1"/>
    <xf numFmtId="0" fontId="18" fillId="0" borderId="63" xfId="0" applyFont="1" applyFill="1" applyBorder="1"/>
    <xf numFmtId="0" fontId="0" fillId="0" borderId="68" xfId="0" applyBorder="1"/>
    <xf numFmtId="0" fontId="0" fillId="0" borderId="71" xfId="0" applyBorder="1"/>
    <xf numFmtId="0" fontId="0" fillId="0" borderId="72" xfId="0" applyBorder="1"/>
    <xf numFmtId="0" fontId="0" fillId="0" borderId="72" xfId="0" applyBorder="1" applyAlignment="1">
      <alignment horizontal="right"/>
    </xf>
    <xf numFmtId="0" fontId="0" fillId="0" borderId="73" xfId="0" applyBorder="1"/>
    <xf numFmtId="14" fontId="29" fillId="12" borderId="0" xfId="0" applyNumberFormat="1" applyFont="1" applyFill="1" applyAlignment="1">
      <alignment horizontal="center"/>
    </xf>
    <xf numFmtId="15" fontId="33" fillId="12" borderId="0" xfId="0" applyNumberFormat="1" applyFont="1" applyFill="1" applyAlignment="1">
      <alignment horizontal="left"/>
    </xf>
    <xf numFmtId="1" fontId="41" fillId="12" borderId="25" xfId="0" applyNumberFormat="1" applyFont="1" applyFill="1" applyBorder="1" applyAlignment="1">
      <alignment horizontal="right"/>
    </xf>
    <xf numFmtId="165" fontId="5" fillId="15" borderId="0" xfId="0" applyNumberFormat="1" applyFont="1" applyFill="1" applyAlignment="1">
      <alignment wrapText="1"/>
    </xf>
    <xf numFmtId="165" fontId="0" fillId="12" borderId="0" xfId="0" applyNumberFormat="1" applyFont="1" applyFill="1" applyAlignment="1">
      <alignment wrapText="1"/>
    </xf>
    <xf numFmtId="0" fontId="22" fillId="0" borderId="0" xfId="0" applyFont="1"/>
    <xf numFmtId="0" fontId="22" fillId="0" borderId="0" xfId="0" applyFont="1" applyAlignment="1">
      <alignment horizontal="right"/>
    </xf>
    <xf numFmtId="0" fontId="0" fillId="8" borderId="18" xfId="0" applyFill="1" applyBorder="1"/>
    <xf numFmtId="0" fontId="0" fillId="8" borderId="11" xfId="0" applyFill="1" applyBorder="1" applyAlignment="1">
      <alignment vertical="top"/>
    </xf>
    <xf numFmtId="0" fontId="0" fillId="0" borderId="5" xfId="0" applyBorder="1" applyAlignment="1">
      <alignment horizontal="right" vertical="top"/>
    </xf>
    <xf numFmtId="0" fontId="0" fillId="0" borderId="12" xfId="0" applyBorder="1" applyAlignment="1">
      <alignment horizontal="right" vertical="top" wrapText="1"/>
    </xf>
    <xf numFmtId="0" fontId="49" fillId="0" borderId="12" xfId="0" applyFont="1" applyBorder="1"/>
    <xf numFmtId="0" fontId="40" fillId="0" borderId="74" xfId="0" applyFont="1" applyBorder="1"/>
    <xf numFmtId="0" fontId="40" fillId="0" borderId="19" xfId="0" applyFont="1" applyBorder="1"/>
    <xf numFmtId="0" fontId="40" fillId="0" borderId="0" xfId="0" applyFont="1"/>
    <xf numFmtId="0" fontId="48" fillId="0" borderId="5" xfId="0" applyFont="1" applyBorder="1" applyAlignment="1">
      <alignment horizontal="center"/>
    </xf>
    <xf numFmtId="0" fontId="2" fillId="0" borderId="75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12" borderId="17" xfId="0" applyFont="1" applyFill="1" applyBorder="1" applyAlignment="1">
      <alignment horizontal="right"/>
    </xf>
    <xf numFmtId="0" fontId="2" fillId="10" borderId="17" xfId="0" applyFont="1" applyFill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8" borderId="12" xfId="0" applyFont="1" applyFill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12" borderId="5" xfId="0" applyFont="1" applyFill="1" applyBorder="1" applyAlignment="1">
      <alignment horizontal="right"/>
    </xf>
    <xf numFmtId="0" fontId="2" fillId="10" borderId="5" xfId="0" applyFont="1" applyFill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8" borderId="5" xfId="0" applyFont="1" applyFill="1" applyBorder="1" applyAlignment="1">
      <alignment horizontal="right"/>
    </xf>
    <xf numFmtId="0" fontId="2" fillId="12" borderId="16" xfId="0" applyFont="1" applyFill="1" applyBorder="1" applyAlignment="1">
      <alignment horizontal="right"/>
    </xf>
    <xf numFmtId="0" fontId="2" fillId="8" borderId="76" xfId="0" applyFont="1" applyFill="1" applyBorder="1" applyAlignment="1">
      <alignment horizontal="right"/>
    </xf>
    <xf numFmtId="0" fontId="2" fillId="8" borderId="19" xfId="0" applyFont="1" applyFill="1" applyBorder="1" applyAlignment="1">
      <alignment horizontal="right"/>
    </xf>
    <xf numFmtId="0" fontId="2" fillId="10" borderId="23" xfId="0" applyFont="1" applyFill="1" applyBorder="1" applyAlignment="1">
      <alignment horizontal="right"/>
    </xf>
    <xf numFmtId="165" fontId="36" fillId="0" borderId="0" xfId="0" applyNumberFormat="1" applyFont="1" applyAlignment="1">
      <alignment wrapText="1"/>
    </xf>
    <xf numFmtId="0" fontId="13" fillId="13" borderId="8" xfId="0" applyFont="1" applyFill="1" applyBorder="1"/>
    <xf numFmtId="0" fontId="13" fillId="13" borderId="5" xfId="0" applyFont="1" applyFill="1" applyBorder="1"/>
    <xf numFmtId="0" fontId="2" fillId="13" borderId="2" xfId="0" applyFont="1" applyFill="1" applyBorder="1"/>
    <xf numFmtId="0" fontId="2" fillId="13" borderId="6" xfId="0" applyFont="1" applyFill="1" applyBorder="1"/>
    <xf numFmtId="0" fontId="2" fillId="13" borderId="10" xfId="0" applyFont="1" applyFill="1" applyBorder="1" applyAlignment="1">
      <alignment horizontal="center"/>
    </xf>
    <xf numFmtId="0" fontId="2" fillId="13" borderId="6" xfId="0" applyFont="1" applyFill="1" applyBorder="1" applyAlignment="1">
      <alignment horizontal="center"/>
    </xf>
    <xf numFmtId="0" fontId="2" fillId="13" borderId="9" xfId="0" applyFont="1" applyFill="1" applyBorder="1"/>
    <xf numFmtId="0" fontId="2" fillId="13" borderId="7" xfId="0" applyFont="1" applyFill="1" applyBorder="1" applyAlignment="1">
      <alignment horizontal="center"/>
    </xf>
    <xf numFmtId="0" fontId="2" fillId="13" borderId="0" xfId="0" applyFont="1" applyFill="1" applyBorder="1"/>
    <xf numFmtId="0" fontId="38" fillId="0" borderId="13" xfId="0" applyFont="1" applyBorder="1"/>
    <xf numFmtId="0" fontId="38" fillId="0" borderId="24" xfId="0" applyFont="1" applyBorder="1"/>
    <xf numFmtId="0" fontId="13" fillId="13" borderId="10" xfId="0" applyFont="1" applyFill="1" applyBorder="1" applyAlignment="1">
      <alignment horizontal="center"/>
    </xf>
    <xf numFmtId="167" fontId="10" fillId="0" borderId="2" xfId="2" applyNumberFormat="1" applyFont="1" applyFill="1" applyBorder="1" applyAlignment="1">
      <alignment horizontal="left"/>
    </xf>
    <xf numFmtId="175" fontId="0" fillId="0" borderId="0" xfId="0" applyNumberFormat="1"/>
    <xf numFmtId="0" fontId="50" fillId="0" borderId="0" xfId="0" applyFont="1" applyAlignment="1">
      <alignment horizontal="right"/>
    </xf>
    <xf numFmtId="44" fontId="50" fillId="0" borderId="20" xfId="5" applyFont="1" applyBorder="1" applyAlignment="1">
      <alignment horizontal="right"/>
    </xf>
    <xf numFmtId="167" fontId="50" fillId="0" borderId="0" xfId="2" applyNumberFormat="1" applyFont="1" applyAlignment="1">
      <alignment horizontal="right"/>
    </xf>
    <xf numFmtId="44" fontId="50" fillId="0" borderId="0" xfId="0" applyNumberFormat="1" applyFont="1" applyAlignment="1">
      <alignment horizontal="right"/>
    </xf>
    <xf numFmtId="44" fontId="50" fillId="0" borderId="1" xfId="0" applyNumberFormat="1" applyFont="1" applyBorder="1" applyAlignment="1">
      <alignment horizontal="right"/>
    </xf>
    <xf numFmtId="166" fontId="36" fillId="0" borderId="0" xfId="0" applyNumberFormat="1" applyFont="1" applyAlignment="1">
      <alignment vertical="center"/>
    </xf>
    <xf numFmtId="9" fontId="13" fillId="0" borderId="2" xfId="2" applyFont="1" applyBorder="1" applyAlignment="1">
      <alignment horizontal="left" vertical="center"/>
    </xf>
    <xf numFmtId="44" fontId="36" fillId="0" borderId="0" xfId="0" applyNumberFormat="1" applyFont="1" applyAlignment="1">
      <alignment vertical="center"/>
    </xf>
    <xf numFmtId="44" fontId="51" fillId="0" borderId="0" xfId="0" applyNumberFormat="1" applyFont="1" applyAlignment="1">
      <alignment horizontal="right" vertical="center"/>
    </xf>
    <xf numFmtId="167" fontId="51" fillId="0" borderId="0" xfId="2" applyNumberFormat="1" applyFont="1" applyAlignment="1">
      <alignment horizontal="right" vertical="center"/>
    </xf>
    <xf numFmtId="0" fontId="36" fillId="0" borderId="0" xfId="0" applyFont="1" applyAlignment="1">
      <alignment vertical="center"/>
    </xf>
    <xf numFmtId="175" fontId="0" fillId="0" borderId="0" xfId="0" applyNumberFormat="1" applyAlignment="1">
      <alignment vertical="center"/>
    </xf>
    <xf numFmtId="44" fontId="0" fillId="0" borderId="0" xfId="0" applyNumberFormat="1" applyAlignment="1">
      <alignment vertical="center"/>
    </xf>
    <xf numFmtId="165" fontId="33" fillId="14" borderId="0" xfId="0" applyNumberFormat="1" applyFont="1" applyFill="1"/>
    <xf numFmtId="0" fontId="33" fillId="14" borderId="0" xfId="0" applyFont="1" applyFill="1"/>
    <xf numFmtId="165" fontId="0" fillId="14" borderId="0" xfId="0" applyNumberFormat="1" applyFill="1"/>
    <xf numFmtId="165" fontId="0" fillId="14" borderId="0" xfId="0" applyNumberFormat="1" applyFill="1" applyAlignment="1">
      <alignment wrapText="1"/>
    </xf>
    <xf numFmtId="0" fontId="36" fillId="0" borderId="5" xfId="0" applyFont="1" applyBorder="1"/>
    <xf numFmtId="165" fontId="0" fillId="15" borderId="5" xfId="0" applyNumberFormat="1" applyFill="1" applyBorder="1" applyAlignment="1">
      <alignment horizontal="left" wrapText="1"/>
    </xf>
    <xf numFmtId="1" fontId="0" fillId="12" borderId="5" xfId="0" applyNumberFormat="1" applyFill="1" applyBorder="1" applyAlignment="1" applyProtection="1">
      <alignment horizontal="center"/>
      <protection locked="0"/>
    </xf>
    <xf numFmtId="1" fontId="33" fillId="12" borderId="5" xfId="0" applyNumberFormat="1" applyFont="1" applyFill="1" applyBorder="1" applyAlignment="1" applyProtection="1">
      <alignment horizontal="center"/>
      <protection locked="0"/>
    </xf>
    <xf numFmtId="1" fontId="52" fillId="12" borderId="5" xfId="0" applyNumberFormat="1" applyFont="1" applyFill="1" applyBorder="1" applyAlignment="1" applyProtection="1">
      <alignment horizontal="center"/>
      <protection locked="0"/>
    </xf>
    <xf numFmtId="9" fontId="0" fillId="14" borderId="0" xfId="2" applyFont="1" applyFill="1" applyAlignment="1">
      <alignment horizontal="center"/>
    </xf>
    <xf numFmtId="165" fontId="16" fillId="0" borderId="77" xfId="0" applyNumberFormat="1" applyFont="1" applyBorder="1" applyAlignment="1">
      <alignment wrapText="1"/>
    </xf>
    <xf numFmtId="165" fontId="0" fillId="0" borderId="77" xfId="0" applyNumberFormat="1" applyBorder="1" applyAlignment="1">
      <alignment wrapText="1"/>
    </xf>
    <xf numFmtId="165" fontId="0" fillId="0" borderId="53" xfId="0" applyNumberFormat="1" applyBorder="1" applyAlignment="1">
      <alignment wrapText="1"/>
    </xf>
    <xf numFmtId="1" fontId="0" fillId="14" borderId="59" xfId="0" applyNumberFormat="1" applyFill="1" applyBorder="1" applyAlignment="1">
      <alignment horizontal="center"/>
    </xf>
    <xf numFmtId="9" fontId="0" fillId="14" borderId="77" xfId="2" applyFont="1" applyFill="1" applyBorder="1" applyAlignment="1">
      <alignment horizontal="center"/>
    </xf>
    <xf numFmtId="165" fontId="0" fillId="3" borderId="58" xfId="0" applyNumberFormat="1" applyFill="1" applyBorder="1" applyAlignment="1">
      <alignment wrapText="1"/>
    </xf>
    <xf numFmtId="166" fontId="0" fillId="0" borderId="0" xfId="0" applyNumberFormat="1" applyAlignment="1">
      <alignment wrapText="1"/>
    </xf>
    <xf numFmtId="165" fontId="0" fillId="15" borderId="0" xfId="0" applyNumberFormat="1" applyFill="1" applyAlignment="1">
      <alignment horizontal="right" vertical="top" wrapText="1"/>
    </xf>
    <xf numFmtId="165" fontId="11" fillId="0" borderId="0" xfId="0" applyNumberFormat="1" applyFont="1" applyFill="1"/>
    <xf numFmtId="0" fontId="53" fillId="0" borderId="0" xfId="0" applyFont="1" applyAlignment="1">
      <alignment horizontal="center"/>
    </xf>
    <xf numFmtId="1" fontId="47" fillId="0" borderId="0" xfId="0" applyNumberFormat="1" applyFont="1" applyFill="1" applyAlignment="1">
      <alignment horizontal="center"/>
    </xf>
    <xf numFmtId="1" fontId="54" fillId="0" borderId="0" xfId="0" applyNumberFormat="1" applyFont="1" applyFill="1" applyAlignment="1">
      <alignment horizontal="center"/>
    </xf>
    <xf numFmtId="165" fontId="14" fillId="0" borderId="0" xfId="0" applyNumberFormat="1" applyFont="1" applyFill="1"/>
    <xf numFmtId="165" fontId="0" fillId="0" borderId="0" xfId="0" applyNumberFormat="1" applyFill="1"/>
    <xf numFmtId="165" fontId="0" fillId="0" borderId="0" xfId="0" applyNumberFormat="1" applyFill="1" applyAlignment="1">
      <alignment wrapText="1"/>
    </xf>
    <xf numFmtId="165" fontId="14" fillId="0" borderId="55" xfId="0" applyNumberFormat="1" applyFont="1" applyFill="1" applyBorder="1" applyAlignment="1">
      <alignment wrapText="1"/>
    </xf>
    <xf numFmtId="165" fontId="14" fillId="0" borderId="54" xfId="0" applyNumberFormat="1" applyFont="1" applyFill="1" applyBorder="1" applyAlignment="1">
      <alignment wrapText="1"/>
    </xf>
    <xf numFmtId="165" fontId="0" fillId="3" borderId="77" xfId="0" applyNumberFormat="1" applyFill="1" applyBorder="1" applyAlignment="1">
      <alignment wrapText="1"/>
    </xf>
    <xf numFmtId="165" fontId="14" fillId="0" borderId="77" xfId="0" applyNumberFormat="1" applyFont="1" applyFill="1" applyBorder="1" applyAlignment="1">
      <alignment wrapText="1"/>
    </xf>
    <xf numFmtId="165" fontId="14" fillId="0" borderId="53" xfId="0" applyNumberFormat="1" applyFont="1" applyFill="1" applyBorder="1" applyAlignment="1">
      <alignment wrapText="1"/>
    </xf>
    <xf numFmtId="1" fontId="0" fillId="14" borderId="25" xfId="0" applyNumberFormat="1" applyFill="1" applyBorder="1" applyAlignment="1">
      <alignment horizontal="center"/>
    </xf>
    <xf numFmtId="1" fontId="0" fillId="14" borderId="42" xfId="0" applyNumberFormat="1" applyFill="1" applyBorder="1" applyAlignment="1">
      <alignment horizontal="center"/>
    </xf>
    <xf numFmtId="1" fontId="0" fillId="14" borderId="26" xfId="0" applyNumberFormat="1" applyFill="1" applyBorder="1" applyAlignment="1">
      <alignment horizontal="center"/>
    </xf>
    <xf numFmtId="1" fontId="52" fillId="14" borderId="25" xfId="0" applyNumberFormat="1" applyFont="1" applyFill="1" applyBorder="1" applyAlignment="1">
      <alignment horizontal="center"/>
    </xf>
    <xf numFmtId="1" fontId="52" fillId="14" borderId="42" xfId="0" applyNumberFormat="1" applyFont="1" applyFill="1" applyBorder="1" applyAlignment="1">
      <alignment horizontal="center"/>
    </xf>
    <xf numFmtId="170" fontId="47" fillId="0" borderId="0" xfId="0" applyNumberFormat="1" applyFont="1" applyFill="1" applyAlignment="1">
      <alignment horizontal="center"/>
    </xf>
    <xf numFmtId="2" fontId="47" fillId="0" borderId="0" xfId="0" applyNumberFormat="1" applyFont="1" applyFill="1" applyAlignment="1">
      <alignment horizontal="center"/>
    </xf>
    <xf numFmtId="1" fontId="36" fillId="14" borderId="58" xfId="0" applyNumberFormat="1" applyFont="1" applyFill="1" applyBorder="1" applyAlignment="1">
      <alignment horizontal="center"/>
    </xf>
    <xf numFmtId="1" fontId="55" fillId="14" borderId="58" xfId="0" applyNumberFormat="1" applyFont="1" applyFill="1" applyBorder="1" applyAlignment="1">
      <alignment horizontal="center"/>
    </xf>
    <xf numFmtId="166" fontId="5" fillId="0" borderId="9" xfId="0" applyNumberFormat="1" applyFont="1" applyBorder="1" applyAlignment="1">
      <alignment vertical="center"/>
    </xf>
    <xf numFmtId="165" fontId="30" fillId="0" borderId="0" xfId="0" applyNumberFormat="1" applyFont="1" applyBorder="1" applyAlignment="1">
      <alignment vertical="center" wrapText="1"/>
    </xf>
    <xf numFmtId="165" fontId="5" fillId="0" borderId="78" xfId="0" applyNumberFormat="1" applyFont="1" applyBorder="1" applyAlignment="1">
      <alignment vertical="center" wrapText="1"/>
    </xf>
    <xf numFmtId="165" fontId="0" fillId="0" borderId="1" xfId="0" applyNumberFormat="1" applyBorder="1" applyAlignment="1">
      <alignment vertical="center"/>
    </xf>
    <xf numFmtId="165" fontId="15" fillId="6" borderId="1" xfId="0" applyNumberFormat="1" applyFont="1" applyFill="1" applyBorder="1" applyAlignment="1">
      <alignment vertical="center" wrapText="1"/>
    </xf>
    <xf numFmtId="165" fontId="5" fillId="0" borderId="1" xfId="0" applyNumberFormat="1" applyFont="1" applyBorder="1" applyAlignment="1">
      <alignment vertical="center" wrapText="1"/>
    </xf>
    <xf numFmtId="165" fontId="45" fillId="1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167" fontId="47" fillId="0" borderId="1" xfId="2" applyNumberFormat="1" applyFont="1" applyFill="1" applyBorder="1" applyAlignment="1">
      <alignment vertical="center"/>
    </xf>
    <xf numFmtId="165" fontId="44" fillId="12" borderId="77" xfId="0" applyNumberFormat="1" applyFont="1" applyFill="1" applyBorder="1" applyAlignment="1">
      <alignment wrapText="1"/>
    </xf>
    <xf numFmtId="165" fontId="45" fillId="12" borderId="78" xfId="0" applyNumberFormat="1" applyFont="1" applyFill="1" applyBorder="1" applyAlignment="1">
      <alignment vertical="center" wrapText="1"/>
    </xf>
    <xf numFmtId="165" fontId="44" fillId="12" borderId="53" xfId="0" applyNumberFormat="1" applyFont="1" applyFill="1" applyBorder="1" applyAlignment="1">
      <alignment wrapText="1"/>
    </xf>
    <xf numFmtId="1" fontId="0" fillId="0" borderId="0" xfId="0" applyNumberFormat="1"/>
    <xf numFmtId="167" fontId="36" fillId="14" borderId="77" xfId="2" applyNumberFormat="1" applyFont="1" applyFill="1" applyBorder="1" applyAlignment="1">
      <alignment horizontal="center"/>
    </xf>
    <xf numFmtId="167" fontId="55" fillId="14" borderId="77" xfId="2" applyNumberFormat="1" applyFont="1" applyFill="1" applyBorder="1" applyAlignment="1">
      <alignment horizontal="center"/>
    </xf>
    <xf numFmtId="165" fontId="0" fillId="15" borderId="7" xfId="0" applyNumberFormat="1" applyFill="1" applyBorder="1" applyAlignment="1">
      <alignment horizontal="left" wrapText="1"/>
    </xf>
    <xf numFmtId="1" fontId="0" fillId="12" borderId="7" xfId="0" applyNumberFormat="1" applyFill="1" applyBorder="1" applyAlignment="1" applyProtection="1">
      <alignment horizontal="center"/>
      <protection locked="0"/>
    </xf>
    <xf numFmtId="1" fontId="52" fillId="12" borderId="7" xfId="0" applyNumberFormat="1" applyFont="1" applyFill="1" applyBorder="1" applyAlignment="1" applyProtection="1">
      <alignment horizontal="center"/>
      <protection locked="0"/>
    </xf>
    <xf numFmtId="165" fontId="0" fillId="15" borderId="80" xfId="0" applyNumberFormat="1" applyFill="1" applyBorder="1" applyAlignment="1">
      <alignment horizontal="left" wrapText="1"/>
    </xf>
    <xf numFmtId="1" fontId="0" fillId="12" borderId="80" xfId="0" applyNumberFormat="1" applyFill="1" applyBorder="1" applyAlignment="1" applyProtection="1">
      <alignment horizontal="center"/>
      <protection locked="0"/>
    </xf>
    <xf numFmtId="1" fontId="52" fillId="12" borderId="80" xfId="0" applyNumberFormat="1" applyFont="1" applyFill="1" applyBorder="1" applyAlignment="1" applyProtection="1">
      <alignment horizontal="center"/>
      <protection locked="0"/>
    </xf>
    <xf numFmtId="167" fontId="53" fillId="14" borderId="0" xfId="2" applyNumberFormat="1" applyFont="1" applyFill="1" applyAlignment="1">
      <alignment horizontal="center"/>
    </xf>
    <xf numFmtId="167" fontId="53" fillId="14" borderId="0" xfId="0" applyNumberFormat="1" applyFont="1" applyFill="1" applyAlignment="1">
      <alignment horizontal="center"/>
    </xf>
    <xf numFmtId="165" fontId="56" fillId="0" borderId="0" xfId="0" applyNumberFormat="1" applyFont="1" applyFill="1" applyAlignment="1">
      <alignment wrapText="1"/>
    </xf>
    <xf numFmtId="165" fontId="56" fillId="0" borderId="1" xfId="0" applyNumberFormat="1" applyFont="1" applyFill="1" applyBorder="1" applyAlignment="1">
      <alignment vertical="center" wrapText="1"/>
    </xf>
    <xf numFmtId="165" fontId="56" fillId="0" borderId="0" xfId="0" applyNumberFormat="1" applyFont="1" applyFill="1" applyAlignment="1">
      <alignment vertical="center" wrapText="1"/>
    </xf>
    <xf numFmtId="167" fontId="57" fillId="14" borderId="0" xfId="0" applyNumberFormat="1" applyFont="1" applyFill="1" applyAlignment="1">
      <alignment horizontal="center"/>
    </xf>
    <xf numFmtId="165" fontId="58" fillId="0" borderId="0" xfId="0" applyNumberFormat="1" applyFont="1" applyFill="1" applyAlignment="1">
      <alignment wrapText="1"/>
    </xf>
    <xf numFmtId="1" fontId="0" fillId="14" borderId="0" xfId="0" applyNumberFormat="1" applyFill="1" applyBorder="1" applyAlignment="1">
      <alignment horizontal="center"/>
    </xf>
    <xf numFmtId="165" fontId="0" fillId="3" borderId="0" xfId="0" applyNumberFormat="1" applyFill="1" applyBorder="1" applyAlignment="1">
      <alignment wrapText="1"/>
    </xf>
    <xf numFmtId="165" fontId="44" fillId="12" borderId="0" xfId="0" applyNumberFormat="1" applyFont="1" applyFill="1" applyBorder="1" applyAlignment="1">
      <alignment wrapText="1"/>
    </xf>
    <xf numFmtId="165" fontId="45" fillId="12" borderId="0" xfId="0" applyNumberFormat="1" applyFont="1" applyFill="1" applyBorder="1" applyAlignment="1">
      <alignment vertical="center" wrapText="1"/>
    </xf>
    <xf numFmtId="9" fontId="0" fillId="14" borderId="0" xfId="2" applyFont="1" applyFill="1" applyBorder="1" applyAlignment="1">
      <alignment horizontal="center"/>
    </xf>
    <xf numFmtId="165" fontId="14" fillId="0" borderId="79" xfId="0" applyNumberFormat="1" applyFont="1" applyFill="1" applyBorder="1" applyAlignment="1">
      <alignment vertical="center" wrapText="1"/>
    </xf>
    <xf numFmtId="165" fontId="14" fillId="0" borderId="78" xfId="0" applyNumberFormat="1" applyFont="1" applyFill="1" applyBorder="1" applyAlignment="1">
      <alignment vertical="center" wrapText="1"/>
    </xf>
    <xf numFmtId="165" fontId="0" fillId="3" borderId="34" xfId="0" applyNumberFormat="1" applyFill="1" applyBorder="1" applyAlignment="1">
      <alignment wrapText="1"/>
    </xf>
    <xf numFmtId="1" fontId="55" fillId="14" borderId="25" xfId="0" applyNumberFormat="1" applyFont="1" applyFill="1" applyBorder="1" applyAlignment="1">
      <alignment horizontal="center"/>
    </xf>
    <xf numFmtId="167" fontId="55" fillId="14" borderId="56" xfId="2" applyNumberFormat="1" applyFont="1" applyFill="1" applyBorder="1" applyAlignment="1">
      <alignment horizontal="center"/>
    </xf>
    <xf numFmtId="165" fontId="0" fillId="3" borderId="53" xfId="0" applyNumberFormat="1" applyFill="1" applyBorder="1" applyAlignment="1">
      <alignment wrapText="1"/>
    </xf>
    <xf numFmtId="2" fontId="31" fillId="5" borderId="53" xfId="0" applyNumberFormat="1" applyFont="1" applyFill="1" applyBorder="1" applyAlignment="1">
      <alignment horizontal="righ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horizontal="left" vertical="top"/>
    </xf>
    <xf numFmtId="0" fontId="36" fillId="0" borderId="0" xfId="0" applyFont="1" applyAlignment="1">
      <alignment horizontal="left" vertical="top" wrapText="1"/>
    </xf>
    <xf numFmtId="0" fontId="0" fillId="12" borderId="0" xfId="0" applyFill="1" applyAlignment="1">
      <alignment horizontal="left" vertical="top"/>
    </xf>
    <xf numFmtId="0" fontId="0" fillId="12" borderId="0" xfId="0" applyFill="1" applyAlignment="1">
      <alignment horizontal="left" vertical="top" wrapText="1"/>
    </xf>
    <xf numFmtId="16" fontId="0" fillId="12" borderId="0" xfId="0" applyNumberFormat="1" applyFill="1" applyAlignment="1">
      <alignment horizontal="left" vertical="top"/>
    </xf>
    <xf numFmtId="0" fontId="0" fillId="0" borderId="0" xfId="0" applyAlignment="1"/>
    <xf numFmtId="1" fontId="20" fillId="9" borderId="5" xfId="0" applyNumberFormat="1" applyFont="1" applyFill="1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6" fillId="0" borderId="0" xfId="0" applyFont="1" applyAlignment="1">
      <alignment horizontal="center"/>
    </xf>
    <xf numFmtId="1" fontId="2" fillId="0" borderId="14" xfId="0" applyNumberFormat="1" applyFont="1" applyFill="1" applyBorder="1" applyAlignment="1">
      <alignment horizontal="right"/>
    </xf>
    <xf numFmtId="0" fontId="2" fillId="8" borderId="21" xfId="0" applyFont="1" applyFill="1" applyBorder="1" applyAlignment="1">
      <alignment horizontal="right"/>
    </xf>
    <xf numFmtId="0" fontId="2" fillId="8" borderId="22" xfId="0" applyFont="1" applyFill="1" applyBorder="1" applyAlignment="1">
      <alignment horizontal="right"/>
    </xf>
    <xf numFmtId="0" fontId="59" fillId="0" borderId="63" xfId="0" applyFont="1" applyBorder="1"/>
    <xf numFmtId="0" fontId="0" fillId="0" borderId="5" xfId="0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60" fillId="0" borderId="0" xfId="0" applyFont="1"/>
    <xf numFmtId="0" fontId="61" fillId="20" borderId="10" xfId="0" applyFont="1" applyFill="1" applyBorder="1"/>
    <xf numFmtId="0" fontId="36" fillId="20" borderId="10" xfId="0" applyFont="1" applyFill="1" applyBorder="1" applyAlignment="1">
      <alignment horizontal="center" vertical="center"/>
    </xf>
    <xf numFmtId="0" fontId="36" fillId="20" borderId="10" xfId="0" applyFont="1" applyFill="1" applyBorder="1" applyAlignment="1">
      <alignment horizontal="center"/>
    </xf>
    <xf numFmtId="0" fontId="61" fillId="20" borderId="7" xfId="0" applyFont="1" applyFill="1" applyBorder="1"/>
    <xf numFmtId="0" fontId="36" fillId="20" borderId="7" xfId="0" applyFont="1" applyFill="1" applyBorder="1" applyAlignment="1">
      <alignment horizontal="center"/>
    </xf>
    <xf numFmtId="0" fontId="62" fillId="0" borderId="0" xfId="0" applyFont="1"/>
    <xf numFmtId="0" fontId="60" fillId="0" borderId="5" xfId="0" applyFont="1" applyBorder="1" applyAlignment="1">
      <alignment vertical="center"/>
    </xf>
    <xf numFmtId="176" fontId="0" fillId="0" borderId="5" xfId="0" applyNumberFormat="1" applyBorder="1" applyAlignment="1">
      <alignment horizontal="center" vertical="center"/>
    </xf>
    <xf numFmtId="0" fontId="60" fillId="0" borderId="0" xfId="0" applyFont="1" applyAlignment="1">
      <alignment vertical="center"/>
    </xf>
    <xf numFmtId="0" fontId="62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20" borderId="10" xfId="0" applyFont="1" applyFill="1" applyBorder="1" applyAlignment="1">
      <alignment horizontal="center"/>
    </xf>
    <xf numFmtId="0" fontId="65" fillId="20" borderId="7" xfId="0" applyFont="1" applyFill="1" applyBorder="1" applyAlignment="1">
      <alignment horizontal="center"/>
    </xf>
    <xf numFmtId="1" fontId="64" fillId="0" borderId="5" xfId="0" applyNumberFormat="1" applyFont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2" fontId="64" fillId="0" borderId="5" xfId="0" applyNumberFormat="1" applyFont="1" applyBorder="1" applyAlignment="1">
      <alignment horizontal="center" vertical="center"/>
    </xf>
    <xf numFmtId="0" fontId="66" fillId="0" borderId="0" xfId="0" applyFont="1" applyAlignment="1">
      <alignment horizontal="left" vertical="top"/>
    </xf>
    <xf numFmtId="0" fontId="60" fillId="0" borderId="0" xfId="0" applyFont="1" applyBorder="1" applyAlignment="1">
      <alignment vertical="center"/>
    </xf>
    <xf numFmtId="0" fontId="36" fillId="0" borderId="0" xfId="0" applyFont="1" applyBorder="1" applyAlignment="1">
      <alignment horizontal="center" vertical="center"/>
    </xf>
    <xf numFmtId="1" fontId="64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6" fillId="0" borderId="5" xfId="0" applyFont="1" applyBorder="1" applyAlignment="1">
      <alignment horizontal="left" vertical="center"/>
    </xf>
    <xf numFmtId="1" fontId="64" fillId="0" borderId="5" xfId="0" applyNumberFormat="1" applyFont="1" applyBorder="1" applyAlignment="1">
      <alignment horizontal="left" vertical="center"/>
    </xf>
    <xf numFmtId="176" fontId="0" fillId="12" borderId="5" xfId="0" applyNumberForma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5" xfId="0" applyNumberFormat="1" applyBorder="1" applyAlignment="1">
      <alignment horizontal="left" vertical="center"/>
    </xf>
    <xf numFmtId="7" fontId="0" fillId="0" borderId="0" xfId="5" applyNumberFormat="1" applyFont="1" applyAlignment="1">
      <alignment horizontal="center"/>
    </xf>
    <xf numFmtId="7" fontId="36" fillId="20" borderId="10" xfId="5" applyNumberFormat="1" applyFont="1" applyFill="1" applyBorder="1" applyAlignment="1">
      <alignment horizontal="center"/>
    </xf>
    <xf numFmtId="7" fontId="36" fillId="20" borderId="7" xfId="5" applyNumberFormat="1" applyFont="1" applyFill="1" applyBorder="1" applyAlignment="1">
      <alignment horizontal="center"/>
    </xf>
    <xf numFmtId="7" fontId="0" fillId="12" borderId="5" xfId="5" applyNumberFormat="1" applyFont="1" applyFill="1" applyBorder="1" applyAlignment="1">
      <alignment horizontal="center" vertical="center"/>
    </xf>
    <xf numFmtId="7" fontId="0" fillId="0" borderId="0" xfId="5" applyNumberFormat="1" applyFont="1" applyAlignment="1">
      <alignment horizontal="center" vertical="center"/>
    </xf>
    <xf numFmtId="7" fontId="0" fillId="0" borderId="0" xfId="5" applyNumberFormat="1" applyFont="1" applyBorder="1" applyAlignment="1">
      <alignment horizontal="center" vertical="center"/>
    </xf>
    <xf numFmtId="7" fontId="0" fillId="0" borderId="5" xfId="5" applyNumberFormat="1" applyFont="1" applyBorder="1" applyAlignment="1">
      <alignment horizontal="left" vertical="center"/>
    </xf>
    <xf numFmtId="7" fontId="0" fillId="12" borderId="5" xfId="5" applyNumberFormat="1" applyFont="1" applyFill="1" applyBorder="1" applyAlignment="1">
      <alignment horizontal="left" vertical="center"/>
    </xf>
    <xf numFmtId="0" fontId="67" fillId="0" borderId="0" xfId="0" applyFont="1"/>
    <xf numFmtId="0" fontId="0" fillId="0" borderId="8" xfId="0" applyFont="1" applyBorder="1"/>
    <xf numFmtId="0" fontId="0" fillId="0" borderId="0" xfId="0" applyFont="1" applyAlignment="1">
      <alignment horizontal="center"/>
    </xf>
    <xf numFmtId="0" fontId="61" fillId="20" borderId="10" xfId="0" applyFont="1" applyFill="1" applyBorder="1" applyAlignment="1">
      <alignment wrapText="1"/>
    </xf>
    <xf numFmtId="0" fontId="61" fillId="20" borderId="7" xfId="0" applyFont="1" applyFill="1" applyBorder="1" applyAlignment="1">
      <alignment wrapText="1"/>
    </xf>
    <xf numFmtId="0" fontId="65" fillId="20" borderId="10" xfId="0" applyFont="1" applyFill="1" applyBorder="1" applyAlignment="1">
      <alignment horizontal="center" vertical="center"/>
    </xf>
    <xf numFmtId="0" fontId="65" fillId="20" borderId="7" xfId="0" applyFont="1" applyFill="1" applyBorder="1" applyAlignment="1">
      <alignment horizontal="center" vertical="center"/>
    </xf>
    <xf numFmtId="0" fontId="36" fillId="0" borderId="5" xfId="0" applyFont="1" applyBorder="1" applyAlignment="1">
      <alignment horizontal="center" vertical="center" wrapText="1"/>
    </xf>
    <xf numFmtId="176" fontId="0" fillId="0" borderId="0" xfId="0" applyNumberFormat="1"/>
    <xf numFmtId="2" fontId="0" fillId="0" borderId="0" xfId="0" applyNumberFormat="1"/>
    <xf numFmtId="0" fontId="52" fillId="0" borderId="0" xfId="0" applyFont="1" applyAlignment="1">
      <alignment horizontal="center"/>
    </xf>
    <xf numFmtId="14" fontId="55" fillId="12" borderId="12" xfId="0" applyNumberFormat="1" applyFont="1" applyFill="1" applyBorder="1" applyAlignment="1"/>
    <xf numFmtId="0" fontId="55" fillId="20" borderId="10" xfId="0" applyFont="1" applyFill="1" applyBorder="1" applyAlignment="1">
      <alignment horizontal="center"/>
    </xf>
    <xf numFmtId="0" fontId="55" fillId="20" borderId="7" xfId="0" applyFont="1" applyFill="1" applyBorder="1" applyAlignment="1">
      <alignment horizontal="center"/>
    </xf>
    <xf numFmtId="0" fontId="52" fillId="0" borderId="0" xfId="0" applyFont="1" applyAlignment="1">
      <alignment horizontal="center" vertical="center"/>
    </xf>
    <xf numFmtId="0" fontId="52" fillId="0" borderId="5" xfId="0" applyFont="1" applyBorder="1" applyAlignment="1">
      <alignment horizontal="center" vertical="center"/>
    </xf>
    <xf numFmtId="0" fontId="52" fillId="0" borderId="0" xfId="0" applyFont="1" applyBorder="1" applyAlignment="1">
      <alignment horizontal="center" vertical="center"/>
    </xf>
    <xf numFmtId="0" fontId="52" fillId="0" borderId="5" xfId="0" applyFont="1" applyBorder="1" applyAlignment="1">
      <alignment horizontal="left" vertical="center"/>
    </xf>
    <xf numFmtId="0" fontId="55" fillId="20" borderId="10" xfId="0" applyFont="1" applyFill="1" applyBorder="1" applyAlignment="1">
      <alignment horizontal="center" vertical="center"/>
    </xf>
    <xf numFmtId="0" fontId="55" fillId="20" borderId="7" xfId="0" applyFont="1" applyFill="1" applyBorder="1" applyAlignment="1">
      <alignment horizontal="center" vertical="center"/>
    </xf>
    <xf numFmtId="0" fontId="52" fillId="12" borderId="13" xfId="0" applyFont="1" applyFill="1" applyBorder="1" applyAlignment="1">
      <alignment horizontal="center" vertical="center" wrapText="1"/>
    </xf>
    <xf numFmtId="0" fontId="52" fillId="12" borderId="4" xfId="0" applyFont="1" applyFill="1" applyBorder="1" applyAlignment="1">
      <alignment horizontal="center" vertical="center" wrapText="1"/>
    </xf>
    <xf numFmtId="0" fontId="52" fillId="12" borderId="24" xfId="0" applyFont="1" applyFill="1" applyBorder="1" applyAlignment="1">
      <alignment horizontal="center" vertical="center" wrapText="1"/>
    </xf>
    <xf numFmtId="7" fontId="0" fillId="0" borderId="11" xfId="5" applyNumberFormat="1" applyFont="1" applyBorder="1" applyAlignment="1">
      <alignment horizontal="center" vertical="center"/>
    </xf>
    <xf numFmtId="7" fontId="0" fillId="0" borderId="2" xfId="5" applyNumberFormat="1" applyFont="1" applyBorder="1" applyAlignment="1">
      <alignment horizontal="center" vertical="center"/>
    </xf>
    <xf numFmtId="7" fontId="0" fillId="0" borderId="9" xfId="5" applyNumberFormat="1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6" xfId="0" applyFont="1" applyBorder="1" applyAlignment="1">
      <alignment horizontal="center" vertical="center"/>
    </xf>
    <xf numFmtId="0" fontId="60" fillId="0" borderId="7" xfId="0" applyFont="1" applyBorder="1" applyAlignment="1">
      <alignment horizontal="center" vertical="center"/>
    </xf>
    <xf numFmtId="14" fontId="36" fillId="12" borderId="18" xfId="0" applyNumberFormat="1" applyFont="1" applyFill="1" applyBorder="1" applyAlignment="1">
      <alignment horizontal="center"/>
    </xf>
    <xf numFmtId="0" fontId="36" fillId="12" borderId="12" xfId="0" applyFont="1" applyFill="1" applyBorder="1" applyAlignment="1">
      <alignment horizontal="center"/>
    </xf>
    <xf numFmtId="7" fontId="36" fillId="20" borderId="10" xfId="5" applyNumberFormat="1" applyFont="1" applyFill="1" applyBorder="1" applyAlignment="1">
      <alignment horizontal="center" vertical="center" wrapText="1"/>
    </xf>
    <xf numFmtId="7" fontId="36" fillId="20" borderId="7" xfId="5" applyNumberFormat="1" applyFont="1" applyFill="1" applyBorder="1" applyAlignment="1">
      <alignment horizontal="center" vertical="center" wrapText="1"/>
    </xf>
    <xf numFmtId="0" fontId="36" fillId="20" borderId="10" xfId="0" applyFont="1" applyFill="1" applyBorder="1" applyAlignment="1">
      <alignment horizontal="center" vertical="center"/>
    </xf>
    <xf numFmtId="0" fontId="36" fillId="20" borderId="7" xfId="0" applyFont="1" applyFill="1" applyBorder="1" applyAlignment="1">
      <alignment horizontal="center" vertical="center"/>
    </xf>
    <xf numFmtId="0" fontId="36" fillId="20" borderId="10" xfId="0" applyFont="1" applyFill="1" applyBorder="1" applyAlignment="1">
      <alignment horizontal="center" vertical="center" wrapText="1"/>
    </xf>
    <xf numFmtId="0" fontId="36" fillId="20" borderId="7" xfId="0" applyFont="1" applyFill="1" applyBorder="1" applyAlignment="1">
      <alignment horizontal="center" vertical="center" wrapText="1"/>
    </xf>
    <xf numFmtId="0" fontId="0" fillId="12" borderId="0" xfId="0" applyFill="1"/>
    <xf numFmtId="0" fontId="70" fillId="0" borderId="0" xfId="0" applyFont="1"/>
  </cellXfs>
  <cellStyles count="6">
    <cellStyle name="Komma 3" xfId="1" xr:uid="{00000000-0005-0000-0000-000000000000}"/>
    <cellStyle name="Procent" xfId="2" builtinId="5"/>
    <cellStyle name="Standaard" xfId="0" builtinId="0"/>
    <cellStyle name="Standaard 2" xfId="3" xr:uid="{00000000-0005-0000-0000-000003000000}"/>
    <cellStyle name="Standaard 4 2" xfId="4" xr:uid="{00000000-0005-0000-0000-000004000000}"/>
    <cellStyle name="Valuta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NS-kmtarief 15,6 i.c.m. 86cent toegepast op Valleilijn 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voor ROS 2e klasse vol tarief, vanaf AMERSFOORT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1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NB bijv. Ede-Ede Wageningen goedkoper omdat 2,20 voor eerste 8km vervalt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tarieven 2013 ingeregeld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Ref>
              <c:f>[1]Valleilijn!$C$42:$H$42</c:f>
              <c:numCache>
                <c:formatCode>General</c:formatCode>
                <c:ptCount val="6"/>
                <c:pt idx="0">
                  <c:v>230</c:v>
                </c:pt>
                <c:pt idx="1">
                  <c:v>347</c:v>
                </c:pt>
                <c:pt idx="2">
                  <c:v>391</c:v>
                </c:pt>
                <c:pt idx="3">
                  <c:v>493</c:v>
                </c:pt>
                <c:pt idx="4">
                  <c:v>610</c:v>
                </c:pt>
                <c:pt idx="5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FD-4A65-AEEF-C311814C8741}"/>
            </c:ext>
          </c:extLst>
        </c:ser>
        <c:ser>
          <c:idx val="1"/>
          <c:order val="1"/>
          <c:tx>
            <c:v>NS km-tarief HRN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AAFD-4A65-AEEF-C311814C8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26944"/>
        <c:axId val="105428864"/>
      </c:lineChart>
      <c:catAx>
        <c:axId val="105426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8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4288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69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33" r="0.75000000000000033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228600</xdr:colOff>
      <xdr:row>3</xdr:row>
      <xdr:rowOff>114300</xdr:rowOff>
    </xdr:from>
    <xdr:to>
      <xdr:col>21</xdr:col>
      <xdr:colOff>515666</xdr:colOff>
      <xdr:row>33</xdr:row>
      <xdr:rowOff>153203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ABA9C39D-2E58-4E71-B422-3FC74D968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0" y="742950"/>
          <a:ext cx="9431066" cy="57539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</xdr:row>
      <xdr:rowOff>0</xdr:rowOff>
    </xdr:from>
    <xdr:to>
      <xdr:col>17</xdr:col>
      <xdr:colOff>563021</xdr:colOff>
      <xdr:row>34</xdr:row>
      <xdr:rowOff>67455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5D99AA6C-3D7B-4B1F-9736-A1F7FA2D7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86625" y="1247775"/>
          <a:ext cx="7497221" cy="55919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71437</xdr:colOff>
      <xdr:row>0</xdr:row>
      <xdr:rowOff>83344</xdr:rowOff>
    </xdr:from>
    <xdr:to>
      <xdr:col>25</xdr:col>
      <xdr:colOff>595312</xdr:colOff>
      <xdr:row>0</xdr:row>
      <xdr:rowOff>107156</xdr:rowOff>
    </xdr:to>
    <xdr:cxnSp macro="">
      <xdr:nvCxnSpPr>
        <xdr:cNvPr id="3" name="Rechte verbindingslijn met pijl 2">
          <a:extLst>
            <a:ext uri="{FF2B5EF4-FFF2-40B4-BE49-F238E27FC236}">
              <a16:creationId xmlns:a16="http://schemas.microsoft.com/office/drawing/2014/main" id="{1640C877-EE23-455C-82B6-155156E8E603}"/>
            </a:ext>
          </a:extLst>
        </xdr:cNvPr>
        <xdr:cNvCxnSpPr/>
      </xdr:nvCxnSpPr>
      <xdr:spPr>
        <a:xfrm flipH="1">
          <a:off x="15525750" y="83344"/>
          <a:ext cx="2952750" cy="238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402431</xdr:colOff>
      <xdr:row>0</xdr:row>
      <xdr:rowOff>154781</xdr:rowOff>
    </xdr:from>
    <xdr:to>
      <xdr:col>21</xdr:col>
      <xdr:colOff>416718</xdr:colOff>
      <xdr:row>1</xdr:row>
      <xdr:rowOff>164306</xdr:rowOff>
    </xdr:to>
    <xdr:cxnSp macro="">
      <xdr:nvCxnSpPr>
        <xdr:cNvPr id="4" name="Rechte verbindingslijn met pijl 3">
          <a:extLst>
            <a:ext uri="{FF2B5EF4-FFF2-40B4-BE49-F238E27FC236}">
              <a16:creationId xmlns:a16="http://schemas.microsoft.com/office/drawing/2014/main" id="{D6DFDE1C-8D5B-4610-AD51-648A8C4685EE}"/>
            </a:ext>
          </a:extLst>
        </xdr:cNvPr>
        <xdr:cNvCxnSpPr/>
      </xdr:nvCxnSpPr>
      <xdr:spPr>
        <a:xfrm flipH="1">
          <a:off x="15249525" y="154781"/>
          <a:ext cx="14287" cy="21193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63</xdr:row>
      <xdr:rowOff>0</xdr:rowOff>
    </xdr:from>
    <xdr:to>
      <xdr:col>9</xdr:col>
      <xdr:colOff>0</xdr:colOff>
      <xdr:row>63</xdr:row>
      <xdr:rowOff>0</xdr:rowOff>
    </xdr:to>
    <xdr:graphicFrame macro="">
      <xdr:nvGraphicFramePr>
        <xdr:cNvPr id="6145" name="Grafiek 4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V\%23%23TARIEVEN\%23OV-chip%20input%20Ale-jan\input%202014-01-19\Uitvraag%20tarieven%20Chipcard%20per%2019-01-2014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ncessie tarieven"/>
      <sheetName val="Tarief per lijn"/>
      <sheetName val="GroupOfLines"/>
      <sheetName val="GroupOfZones"/>
      <sheetName val="Domeinen"/>
      <sheetName val="Stations"/>
      <sheetName val="Valleilij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 t="str">
            <v>Hoevelaken</v>
          </cell>
          <cell r="D40" t="str">
            <v>Barneveld Noord</v>
          </cell>
          <cell r="E40" t="str">
            <v>Barneveld Centrum</v>
          </cell>
          <cell r="F40" t="str">
            <v>Lunteren</v>
          </cell>
          <cell r="G40" t="str">
            <v>Ede Centrum</v>
          </cell>
          <cell r="H40" t="str">
            <v>Ede-Wageningen</v>
          </cell>
        </row>
        <row r="42">
          <cell r="C42">
            <v>230</v>
          </cell>
          <cell r="D42">
            <v>347</v>
          </cell>
          <cell r="E42">
            <v>391</v>
          </cell>
          <cell r="F42">
            <v>493</v>
          </cell>
          <cell r="G42">
            <v>610</v>
          </cell>
          <cell r="H42">
            <v>610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5FDCA-9974-40E5-8D14-F94F24A3E208}">
  <dimension ref="A1:D39"/>
  <sheetViews>
    <sheetView workbookViewId="0"/>
  </sheetViews>
  <sheetFormatPr defaultRowHeight="15"/>
  <cols>
    <col min="1" max="1" width="9.140625" style="397"/>
    <col min="2" max="2" width="19.85546875" style="397" bestFit="1" customWidth="1"/>
    <col min="3" max="3" width="9.140625" style="397"/>
    <col min="4" max="4" width="63.140625" style="398" customWidth="1"/>
    <col min="5" max="16384" width="9.140625" style="404"/>
  </cols>
  <sheetData>
    <row r="1" spans="1:4" ht="28.5">
      <c r="A1" s="433" t="s">
        <v>167</v>
      </c>
    </row>
    <row r="5" spans="1:4">
      <c r="A5" s="399" t="s">
        <v>168</v>
      </c>
      <c r="B5" s="399" t="s">
        <v>169</v>
      </c>
      <c r="C5" s="399" t="s">
        <v>177</v>
      </c>
      <c r="D5" s="400" t="s">
        <v>170</v>
      </c>
    </row>
    <row r="6" spans="1:4">
      <c r="A6" s="401">
        <v>2014</v>
      </c>
      <c r="B6" s="401" t="s">
        <v>175</v>
      </c>
      <c r="C6" s="401"/>
      <c r="D6" s="402" t="s">
        <v>172</v>
      </c>
    </row>
    <row r="7" spans="1:4">
      <c r="A7" s="401" t="s">
        <v>171</v>
      </c>
      <c r="B7" s="401"/>
      <c r="C7" s="401"/>
      <c r="D7" s="402"/>
    </row>
    <row r="8" spans="1:4">
      <c r="A8" s="401">
        <v>2022</v>
      </c>
      <c r="B8" s="401" t="s">
        <v>176</v>
      </c>
      <c r="C8" s="401"/>
      <c r="D8" s="402" t="s">
        <v>173</v>
      </c>
    </row>
    <row r="9" spans="1:4">
      <c r="A9" s="403">
        <v>44838</v>
      </c>
      <c r="B9" s="401" t="s">
        <v>175</v>
      </c>
      <c r="C9" s="401"/>
      <c r="D9" s="402" t="s">
        <v>174</v>
      </c>
    </row>
    <row r="10" spans="1:4" ht="75">
      <c r="A10" s="403">
        <v>44839</v>
      </c>
      <c r="B10" s="401" t="s">
        <v>175</v>
      </c>
      <c r="C10" s="401" t="s">
        <v>178</v>
      </c>
      <c r="D10" s="402" t="s">
        <v>188</v>
      </c>
    </row>
    <row r="11" spans="1:4" ht="45">
      <c r="A11" s="403">
        <v>44839</v>
      </c>
      <c r="B11" s="401" t="s">
        <v>175</v>
      </c>
      <c r="C11" s="401" t="s">
        <v>178</v>
      </c>
      <c r="D11" s="402" t="s">
        <v>180</v>
      </c>
    </row>
    <row r="12" spans="1:4">
      <c r="A12" s="403">
        <v>44839</v>
      </c>
      <c r="B12" s="401" t="s">
        <v>175</v>
      </c>
      <c r="C12" s="401" t="s">
        <v>178</v>
      </c>
      <c r="D12" s="402" t="s">
        <v>179</v>
      </c>
    </row>
    <row r="13" spans="1:4" ht="45">
      <c r="A13" s="403">
        <v>44850</v>
      </c>
      <c r="B13" s="401" t="s">
        <v>181</v>
      </c>
      <c r="C13" s="401" t="s">
        <v>178</v>
      </c>
      <c r="D13" s="402" t="s">
        <v>187</v>
      </c>
    </row>
    <row r="14" spans="1:4" ht="30">
      <c r="A14" s="403">
        <v>44851</v>
      </c>
      <c r="B14" s="401" t="s">
        <v>175</v>
      </c>
      <c r="C14" s="401" t="s">
        <v>182</v>
      </c>
      <c r="D14" s="402" t="s">
        <v>183</v>
      </c>
    </row>
    <row r="15" spans="1:4">
      <c r="A15" s="403">
        <v>44851</v>
      </c>
      <c r="B15" s="401" t="s">
        <v>175</v>
      </c>
      <c r="C15" s="401" t="s">
        <v>182</v>
      </c>
      <c r="D15" s="402" t="s">
        <v>255</v>
      </c>
    </row>
    <row r="16" spans="1:4">
      <c r="A16" s="403">
        <v>44851</v>
      </c>
      <c r="B16" s="401" t="s">
        <v>175</v>
      </c>
      <c r="C16" s="401" t="s">
        <v>182</v>
      </c>
      <c r="D16" s="402" t="s">
        <v>184</v>
      </c>
    </row>
    <row r="17" spans="1:4">
      <c r="A17" s="401"/>
      <c r="B17" s="401"/>
      <c r="C17" s="401"/>
      <c r="D17" s="402"/>
    </row>
    <row r="18" spans="1:4">
      <c r="A18" s="401"/>
      <c r="B18" s="401"/>
      <c r="C18" s="401"/>
      <c r="D18" s="402"/>
    </row>
    <row r="19" spans="1:4">
      <c r="A19" s="401"/>
      <c r="B19" s="401"/>
      <c r="C19" s="401"/>
      <c r="D19" s="402"/>
    </row>
    <row r="20" spans="1:4">
      <c r="A20" s="401"/>
      <c r="B20" s="401"/>
      <c r="C20" s="401"/>
      <c r="D20" s="402"/>
    </row>
    <row r="21" spans="1:4">
      <c r="A21" s="401"/>
      <c r="B21" s="401"/>
      <c r="C21" s="401"/>
      <c r="D21" s="402"/>
    </row>
    <row r="22" spans="1:4">
      <c r="A22" s="401"/>
      <c r="B22" s="401"/>
      <c r="C22" s="401"/>
      <c r="D22" s="402"/>
    </row>
    <row r="23" spans="1:4">
      <c r="A23" s="401"/>
      <c r="B23" s="401"/>
      <c r="C23" s="401"/>
      <c r="D23" s="402"/>
    </row>
    <row r="24" spans="1:4">
      <c r="A24" s="401"/>
      <c r="B24" s="401"/>
      <c r="C24" s="401"/>
      <c r="D24" s="402"/>
    </row>
    <row r="25" spans="1:4">
      <c r="A25" s="401"/>
      <c r="B25" s="401"/>
      <c r="C25" s="401"/>
      <c r="D25" s="402"/>
    </row>
    <row r="26" spans="1:4">
      <c r="A26" s="401"/>
      <c r="B26" s="401"/>
      <c r="C26" s="401"/>
      <c r="D26" s="402"/>
    </row>
    <row r="27" spans="1:4">
      <c r="A27" s="401"/>
      <c r="B27" s="401"/>
      <c r="C27" s="401"/>
      <c r="D27" s="402"/>
    </row>
    <row r="28" spans="1:4">
      <c r="A28" s="401"/>
      <c r="B28" s="401"/>
      <c r="C28" s="401"/>
      <c r="D28" s="402"/>
    </row>
    <row r="29" spans="1:4">
      <c r="A29" s="401"/>
      <c r="B29" s="401"/>
      <c r="C29" s="401"/>
      <c r="D29" s="402"/>
    </row>
    <row r="30" spans="1:4">
      <c r="A30" s="401"/>
      <c r="B30" s="401"/>
      <c r="C30" s="401"/>
      <c r="D30" s="402"/>
    </row>
    <row r="31" spans="1:4">
      <c r="A31" s="401"/>
      <c r="B31" s="401"/>
      <c r="C31" s="401"/>
      <c r="D31" s="402"/>
    </row>
    <row r="32" spans="1:4">
      <c r="A32" s="401"/>
      <c r="B32" s="401"/>
      <c r="C32" s="401"/>
      <c r="D32" s="402"/>
    </row>
    <row r="33" spans="1:4">
      <c r="A33" s="401"/>
      <c r="B33" s="401"/>
      <c r="C33" s="401"/>
      <c r="D33" s="402"/>
    </row>
    <row r="34" spans="1:4">
      <c r="A34" s="401"/>
      <c r="B34" s="401"/>
      <c r="C34" s="401"/>
      <c r="D34" s="402"/>
    </row>
    <row r="35" spans="1:4">
      <c r="A35" s="401"/>
      <c r="B35" s="401"/>
      <c r="C35" s="401"/>
      <c r="D35" s="402"/>
    </row>
    <row r="36" spans="1:4">
      <c r="A36" s="401"/>
      <c r="B36" s="401"/>
      <c r="C36" s="401"/>
      <c r="D36" s="402"/>
    </row>
    <row r="37" spans="1:4">
      <c r="A37" s="401"/>
      <c r="B37" s="401"/>
      <c r="C37" s="401"/>
      <c r="D37" s="402"/>
    </row>
    <row r="38" spans="1:4">
      <c r="A38" s="401"/>
      <c r="B38" s="401"/>
      <c r="C38" s="401"/>
      <c r="D38" s="402"/>
    </row>
    <row r="39" spans="1:4">
      <c r="A39" s="401"/>
      <c r="B39" s="401"/>
      <c r="C39" s="401"/>
      <c r="D39" s="40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C11" sqref="C9:C11"/>
    </sheetView>
  </sheetViews>
  <sheetFormatPr defaultRowHeight="15"/>
  <cols>
    <col min="1" max="2" width="18.85546875" customWidth="1"/>
    <col min="4" max="4" width="0" hidden="1" customWidth="1"/>
  </cols>
  <sheetData>
    <row r="1" spans="1:5" ht="19.5">
      <c r="A1" s="25" t="s">
        <v>75</v>
      </c>
    </row>
    <row r="2" spans="1:5">
      <c r="A2" s="26" t="s">
        <v>145</v>
      </c>
    </row>
    <row r="4" spans="1:5">
      <c r="A4" s="291" t="s">
        <v>76</v>
      </c>
      <c r="B4" s="292" t="s">
        <v>76</v>
      </c>
      <c r="C4" s="302" t="s">
        <v>68</v>
      </c>
    </row>
    <row r="5" spans="1:5">
      <c r="A5" s="293" t="s">
        <v>77</v>
      </c>
      <c r="B5" s="293" t="s">
        <v>78</v>
      </c>
      <c r="C5" s="295">
        <v>6</v>
      </c>
    </row>
    <row r="6" spans="1:5">
      <c r="A6" s="293" t="str">
        <f>B5</f>
        <v>Hoevelaken</v>
      </c>
      <c r="B6" s="293" t="s">
        <v>79</v>
      </c>
      <c r="C6" s="296">
        <v>10</v>
      </c>
    </row>
    <row r="7" spans="1:5">
      <c r="A7" s="293" t="str">
        <f>B6</f>
        <v>Barneveld Noord</v>
      </c>
      <c r="B7" s="293" t="s">
        <v>80</v>
      </c>
      <c r="C7" s="296">
        <v>3</v>
      </c>
    </row>
    <row r="8" spans="1:5">
      <c r="A8" s="294" t="str">
        <f>B7</f>
        <v>Barneveld Centrum</v>
      </c>
      <c r="B8" s="299" t="s">
        <v>107</v>
      </c>
      <c r="C8" s="296">
        <v>2</v>
      </c>
      <c r="D8" s="300"/>
    </row>
    <row r="9" spans="1:5">
      <c r="A9" s="299" t="s">
        <v>107</v>
      </c>
      <c r="B9" s="293" t="s">
        <v>81</v>
      </c>
      <c r="C9" s="296">
        <f>7-C8</f>
        <v>5</v>
      </c>
      <c r="D9" s="301" t="s">
        <v>106</v>
      </c>
    </row>
    <row r="10" spans="1:5">
      <c r="A10" s="293" t="str">
        <f>B9</f>
        <v>Lunteren</v>
      </c>
      <c r="B10" s="293" t="s">
        <v>82</v>
      </c>
      <c r="C10" s="296">
        <v>6</v>
      </c>
      <c r="D10" s="11"/>
      <c r="E10" s="11"/>
    </row>
    <row r="11" spans="1:5">
      <c r="A11" s="297" t="str">
        <f>B10</f>
        <v>Ede Centrum</v>
      </c>
      <c r="B11" s="297" t="s">
        <v>83</v>
      </c>
      <c r="C11" s="298">
        <v>2</v>
      </c>
      <c r="D11" s="11"/>
      <c r="E11" s="11"/>
    </row>
    <row r="12" spans="1:5">
      <c r="A12" s="27"/>
      <c r="B12" s="27"/>
      <c r="C12" s="28">
        <f>SUM(C5:C11)</f>
        <v>34</v>
      </c>
    </row>
    <row r="13" spans="1:5">
      <c r="A13" s="27"/>
      <c r="B13" s="27"/>
      <c r="C13" s="27"/>
    </row>
  </sheetData>
  <phoneticPr fontId="24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57"/>
  <sheetViews>
    <sheetView zoomScaleNormal="100" workbookViewId="0">
      <selection activeCell="H2" sqref="H2:N2"/>
    </sheetView>
  </sheetViews>
  <sheetFormatPr defaultRowHeight="15"/>
  <cols>
    <col min="1" max="1" width="11.28515625" customWidth="1"/>
    <col min="2" max="2" width="14.7109375" customWidth="1"/>
    <col min="3" max="4" width="17.28515625" customWidth="1"/>
    <col min="5" max="5" width="13.5703125" bestFit="1" customWidth="1"/>
    <col min="6" max="6" width="16.85546875" customWidth="1"/>
    <col min="10" max="10" width="20.140625" bestFit="1" customWidth="1"/>
    <col min="11" max="11" width="10.85546875" bestFit="1" customWidth="1"/>
    <col min="13" max="13" width="18.140625" bestFit="1" customWidth="1"/>
  </cols>
  <sheetData>
    <row r="1" spans="1:14">
      <c r="A1" s="19" t="s">
        <v>72</v>
      </c>
      <c r="E1" t="s">
        <v>73</v>
      </c>
      <c r="F1" s="151">
        <v>44927</v>
      </c>
    </row>
    <row r="2" spans="1:14" ht="23.25">
      <c r="A2" t="s">
        <v>70</v>
      </c>
      <c r="C2" s="204">
        <v>2.9842</v>
      </c>
      <c r="D2" s="204"/>
      <c r="E2" s="160"/>
      <c r="H2" s="488" t="s">
        <v>284</v>
      </c>
      <c r="I2" s="488"/>
      <c r="J2" s="488"/>
      <c r="K2" s="488"/>
      <c r="L2" s="488"/>
      <c r="M2" s="488"/>
      <c r="N2" s="488"/>
    </row>
    <row r="3" spans="1:14">
      <c r="A3" s="20" t="s">
        <v>71</v>
      </c>
      <c r="B3" s="20"/>
      <c r="C3" s="205">
        <v>0.2021</v>
      </c>
      <c r="D3" s="205"/>
      <c r="E3" s="219"/>
      <c r="F3" s="20"/>
    </row>
    <row r="5" spans="1:14" ht="30">
      <c r="A5" s="23" t="s">
        <v>18</v>
      </c>
      <c r="B5" s="20" t="s">
        <v>69</v>
      </c>
      <c r="C5" s="20" t="s">
        <v>74</v>
      </c>
      <c r="D5" s="305">
        <v>2022</v>
      </c>
      <c r="E5" s="305" t="s">
        <v>147</v>
      </c>
    </row>
    <row r="6" spans="1:14">
      <c r="A6" s="22">
        <v>0</v>
      </c>
      <c r="B6" s="21">
        <v>1</v>
      </c>
      <c r="C6" s="220">
        <f>$C$2</f>
        <v>2.9842</v>
      </c>
      <c r="D6" s="306">
        <v>2.9024000000000001</v>
      </c>
      <c r="E6" s="307">
        <f t="shared" ref="E6:E69" si="0">C6/D6-1</f>
        <v>2.8183572216097019E-2</v>
      </c>
    </row>
    <row r="7" spans="1:14">
      <c r="A7" s="4">
        <v>1</v>
      </c>
      <c r="B7" s="21">
        <v>1</v>
      </c>
      <c r="C7" s="217">
        <f>$C$2</f>
        <v>2.9842</v>
      </c>
      <c r="D7" s="308">
        <v>2.9024000000000001</v>
      </c>
      <c r="E7" s="307">
        <f t="shared" si="0"/>
        <v>2.8183572216097019E-2</v>
      </c>
    </row>
    <row r="8" spans="1:14">
      <c r="A8" s="4">
        <v>2</v>
      </c>
      <c r="B8" s="21">
        <v>1</v>
      </c>
      <c r="C8" s="217">
        <f t="shared" ref="C8:C14" si="1">$C$2</f>
        <v>2.9842</v>
      </c>
      <c r="D8" s="308">
        <v>2.9024000000000001</v>
      </c>
      <c r="E8" s="307">
        <f t="shared" si="0"/>
        <v>2.8183572216097019E-2</v>
      </c>
    </row>
    <row r="9" spans="1:14">
      <c r="A9" s="4">
        <v>3</v>
      </c>
      <c r="B9" s="21">
        <v>1</v>
      </c>
      <c r="C9" s="217">
        <f t="shared" si="1"/>
        <v>2.9842</v>
      </c>
      <c r="D9" s="308">
        <v>2.9024000000000001</v>
      </c>
      <c r="E9" s="307">
        <f t="shared" si="0"/>
        <v>2.8183572216097019E-2</v>
      </c>
    </row>
    <row r="10" spans="1:14">
      <c r="A10" s="4">
        <v>4</v>
      </c>
      <c r="B10" s="21">
        <v>1</v>
      </c>
      <c r="C10" s="217">
        <f t="shared" si="1"/>
        <v>2.9842</v>
      </c>
      <c r="D10" s="308">
        <v>2.9024000000000001</v>
      </c>
      <c r="E10" s="307">
        <f t="shared" si="0"/>
        <v>2.8183572216097019E-2</v>
      </c>
    </row>
    <row r="11" spans="1:14">
      <c r="A11" s="4">
        <v>5</v>
      </c>
      <c r="B11" s="21">
        <v>1</v>
      </c>
      <c r="C11" s="217">
        <f t="shared" si="1"/>
        <v>2.9842</v>
      </c>
      <c r="D11" s="308">
        <v>2.9024000000000001</v>
      </c>
      <c r="E11" s="307">
        <f t="shared" si="0"/>
        <v>2.8183572216097019E-2</v>
      </c>
    </row>
    <row r="12" spans="1:14">
      <c r="A12" s="4">
        <v>6</v>
      </c>
      <c r="B12" s="21">
        <v>1</v>
      </c>
      <c r="C12" s="217">
        <f t="shared" si="1"/>
        <v>2.9842</v>
      </c>
      <c r="D12" s="308">
        <v>2.9024000000000001</v>
      </c>
      <c r="E12" s="307">
        <f t="shared" si="0"/>
        <v>2.8183572216097019E-2</v>
      </c>
    </row>
    <row r="13" spans="1:14">
      <c r="A13" s="4">
        <v>7</v>
      </c>
      <c r="B13" s="21">
        <v>1</v>
      </c>
      <c r="C13" s="217">
        <f t="shared" si="1"/>
        <v>2.9842</v>
      </c>
      <c r="D13" s="308">
        <v>2.9024000000000001</v>
      </c>
      <c r="E13" s="307">
        <f t="shared" si="0"/>
        <v>2.8183572216097019E-2</v>
      </c>
    </row>
    <row r="14" spans="1:14">
      <c r="A14" s="4">
        <v>8</v>
      </c>
      <c r="B14" s="21">
        <v>1</v>
      </c>
      <c r="C14" s="218">
        <f t="shared" si="1"/>
        <v>2.9842</v>
      </c>
      <c r="D14" s="309">
        <v>2.9024000000000001</v>
      </c>
      <c r="E14" s="307">
        <f t="shared" si="0"/>
        <v>2.8183572216097019E-2</v>
      </c>
      <c r="K14" s="304"/>
      <c r="L14" s="24"/>
    </row>
    <row r="15" spans="1:14">
      <c r="A15" s="4">
        <v>9</v>
      </c>
      <c r="B15" s="21">
        <v>1</v>
      </c>
      <c r="C15" s="24">
        <f>C14+$C$3*B15</f>
        <v>3.1863000000000001</v>
      </c>
      <c r="D15" s="308">
        <v>3.0990000000000002</v>
      </c>
      <c r="E15" s="307">
        <f t="shared" si="0"/>
        <v>2.8170377541142377E-2</v>
      </c>
      <c r="K15" s="304"/>
      <c r="L15" s="24"/>
    </row>
    <row r="16" spans="1:14">
      <c r="A16" s="4">
        <v>10</v>
      </c>
      <c r="B16" s="21">
        <v>1</v>
      </c>
      <c r="C16" s="24">
        <f t="shared" ref="C16:C79" si="2">C15+$C$3*B16</f>
        <v>3.3884000000000003</v>
      </c>
      <c r="D16" s="308">
        <v>3.2956000000000003</v>
      </c>
      <c r="E16" s="307">
        <f t="shared" si="0"/>
        <v>2.8158757130719803E-2</v>
      </c>
      <c r="K16" s="304"/>
      <c r="L16" s="24"/>
    </row>
    <row r="17" spans="1:12">
      <c r="A17" s="4">
        <v>11</v>
      </c>
      <c r="B17" s="21">
        <v>1</v>
      </c>
      <c r="C17" s="24">
        <f t="shared" si="2"/>
        <v>3.5905000000000005</v>
      </c>
      <c r="D17" s="308">
        <v>3.4922000000000004</v>
      </c>
      <c r="E17" s="307">
        <f t="shared" si="0"/>
        <v>2.8148445106236819E-2</v>
      </c>
      <c r="K17" s="304"/>
      <c r="L17" s="24"/>
    </row>
    <row r="18" spans="1:12">
      <c r="A18" s="4">
        <v>12</v>
      </c>
      <c r="B18" s="21">
        <v>1</v>
      </c>
      <c r="C18" s="24">
        <f t="shared" si="2"/>
        <v>3.7926000000000006</v>
      </c>
      <c r="D18" s="308">
        <v>3.6888000000000005</v>
      </c>
      <c r="E18" s="307">
        <f t="shared" si="0"/>
        <v>2.8139232270657066E-2</v>
      </c>
      <c r="K18" s="304"/>
      <c r="L18" s="24"/>
    </row>
    <row r="19" spans="1:12">
      <c r="A19" s="4">
        <v>13</v>
      </c>
      <c r="B19" s="21">
        <v>1</v>
      </c>
      <c r="C19" s="24">
        <f t="shared" si="2"/>
        <v>3.9947000000000008</v>
      </c>
      <c r="D19" s="308">
        <v>3.8854000000000006</v>
      </c>
      <c r="E19" s="307">
        <f t="shared" si="0"/>
        <v>2.813095176815783E-2</v>
      </c>
      <c r="K19" s="304"/>
      <c r="L19" s="24"/>
    </row>
    <row r="20" spans="1:12">
      <c r="A20" s="4">
        <v>14</v>
      </c>
      <c r="B20" s="21">
        <v>1</v>
      </c>
      <c r="C20" s="24">
        <f t="shared" si="2"/>
        <v>4.1968000000000005</v>
      </c>
      <c r="D20" s="308">
        <v>4.0820000000000007</v>
      </c>
      <c r="E20" s="307">
        <f t="shared" si="0"/>
        <v>2.8123468887800041E-2</v>
      </c>
      <c r="K20" s="304"/>
      <c r="L20" s="24"/>
    </row>
    <row r="21" spans="1:12">
      <c r="A21" s="4">
        <v>15</v>
      </c>
      <c r="B21" s="21">
        <v>1</v>
      </c>
      <c r="C21" s="24">
        <f t="shared" si="2"/>
        <v>4.3989000000000003</v>
      </c>
      <c r="D21" s="308">
        <v>4.2786000000000008</v>
      </c>
      <c r="E21" s="307">
        <f t="shared" si="0"/>
        <v>2.8116673678305837E-2</v>
      </c>
      <c r="K21" s="304"/>
      <c r="L21" s="24"/>
    </row>
    <row r="22" spans="1:12">
      <c r="A22" s="4">
        <v>16</v>
      </c>
      <c r="B22" s="21">
        <v>1</v>
      </c>
      <c r="C22" s="24">
        <f>C21+$C$3*B22</f>
        <v>4.601</v>
      </c>
      <c r="D22" s="308">
        <v>4.475200000000001</v>
      </c>
      <c r="E22" s="307">
        <f t="shared" si="0"/>
        <v>2.811047550947432E-2</v>
      </c>
      <c r="K22" s="304"/>
      <c r="L22" s="24"/>
    </row>
    <row r="23" spans="1:12">
      <c r="A23" s="4">
        <v>17</v>
      </c>
      <c r="B23" s="21">
        <v>1</v>
      </c>
      <c r="C23" s="24">
        <f t="shared" si="2"/>
        <v>4.8030999999999997</v>
      </c>
      <c r="D23" s="308">
        <v>4.6718000000000011</v>
      </c>
      <c r="E23" s="307">
        <f t="shared" si="0"/>
        <v>2.8104799006806402E-2</v>
      </c>
      <c r="K23" s="304"/>
      <c r="L23" s="24"/>
    </row>
    <row r="24" spans="1:12">
      <c r="A24" s="4">
        <v>18</v>
      </c>
      <c r="B24" s="21">
        <v>1</v>
      </c>
      <c r="C24" s="24">
        <f t="shared" si="2"/>
        <v>5.0051999999999994</v>
      </c>
      <c r="D24" s="308">
        <v>4.8684000000000012</v>
      </c>
      <c r="E24" s="307">
        <f t="shared" si="0"/>
        <v>2.8099580971160609E-2</v>
      </c>
      <c r="K24" s="304"/>
      <c r="L24" s="24"/>
    </row>
    <row r="25" spans="1:12">
      <c r="A25" s="4">
        <v>19</v>
      </c>
      <c r="B25" s="21">
        <v>1</v>
      </c>
      <c r="C25" s="24">
        <f t="shared" si="2"/>
        <v>5.2072999999999992</v>
      </c>
      <c r="D25" s="308">
        <v>5.0650000000000013</v>
      </c>
      <c r="E25" s="307">
        <f t="shared" si="0"/>
        <v>2.8094768015794136E-2</v>
      </c>
      <c r="K25" s="304"/>
      <c r="L25" s="24"/>
    </row>
    <row r="26" spans="1:12">
      <c r="A26" s="4">
        <v>20</v>
      </c>
      <c r="B26" s="21">
        <v>1</v>
      </c>
      <c r="C26" s="24">
        <f t="shared" si="2"/>
        <v>5.4093999999999989</v>
      </c>
      <c r="D26" s="308">
        <v>5.2616000000000014</v>
      </c>
      <c r="E26" s="307">
        <f t="shared" si="0"/>
        <v>2.8090314733160593E-2</v>
      </c>
      <c r="K26" s="304"/>
      <c r="L26" s="24"/>
    </row>
    <row r="27" spans="1:12">
      <c r="A27" s="4">
        <v>21</v>
      </c>
      <c r="B27" s="21">
        <v>1</v>
      </c>
      <c r="C27" s="24">
        <f t="shared" si="2"/>
        <v>5.6114999999999986</v>
      </c>
      <c r="D27" s="308">
        <v>5.4582000000000015</v>
      </c>
      <c r="E27" s="307">
        <f t="shared" si="0"/>
        <v>2.8086182257886616E-2</v>
      </c>
      <c r="K27" s="304"/>
      <c r="L27" s="24"/>
    </row>
    <row r="28" spans="1:12">
      <c r="A28" s="4">
        <v>22</v>
      </c>
      <c r="B28" s="21">
        <v>1</v>
      </c>
      <c r="C28" s="24">
        <f t="shared" si="2"/>
        <v>5.8135999999999983</v>
      </c>
      <c r="D28" s="308">
        <v>5.6548000000000016</v>
      </c>
      <c r="E28" s="307">
        <f t="shared" si="0"/>
        <v>2.8082337129517798E-2</v>
      </c>
      <c r="K28" s="304"/>
      <c r="L28" s="24"/>
    </row>
    <row r="29" spans="1:12">
      <c r="A29" s="4">
        <v>23</v>
      </c>
      <c r="B29" s="21">
        <v>1</v>
      </c>
      <c r="C29" s="24">
        <f t="shared" si="2"/>
        <v>6.015699999999998</v>
      </c>
      <c r="D29" s="308">
        <v>5.8514000000000017</v>
      </c>
      <c r="E29" s="307">
        <f t="shared" si="0"/>
        <v>2.8078750384522788E-2</v>
      </c>
      <c r="K29" s="304"/>
      <c r="L29" s="24"/>
    </row>
    <row r="30" spans="1:12">
      <c r="A30" s="4">
        <v>24</v>
      </c>
      <c r="B30" s="21">
        <v>1</v>
      </c>
      <c r="C30" s="24">
        <f t="shared" si="2"/>
        <v>6.2177999999999978</v>
      </c>
      <c r="D30" s="308">
        <v>6.0480000000000018</v>
      </c>
      <c r="E30" s="307">
        <f t="shared" si="0"/>
        <v>2.8075396825396171E-2</v>
      </c>
      <c r="K30" s="304"/>
      <c r="L30" s="24"/>
    </row>
    <row r="31" spans="1:12">
      <c r="A31" s="4">
        <v>25</v>
      </c>
      <c r="B31" s="21">
        <v>1</v>
      </c>
      <c r="C31" s="24">
        <f t="shared" si="2"/>
        <v>6.4198999999999975</v>
      </c>
      <c r="D31" s="308">
        <v>6.2446000000000019</v>
      </c>
      <c r="E31" s="307">
        <f t="shared" si="0"/>
        <v>2.8072254427824905E-2</v>
      </c>
      <c r="K31" s="304"/>
      <c r="L31" s="24"/>
    </row>
    <row r="32" spans="1:12">
      <c r="A32" s="4">
        <v>26</v>
      </c>
      <c r="B32" s="21">
        <v>1</v>
      </c>
      <c r="C32" s="24">
        <f t="shared" si="2"/>
        <v>6.6219999999999972</v>
      </c>
      <c r="D32" s="308">
        <v>6.441200000000002</v>
      </c>
      <c r="E32" s="307">
        <f t="shared" si="0"/>
        <v>2.8069303856423478E-2</v>
      </c>
      <c r="K32" s="304"/>
      <c r="L32" s="24"/>
    </row>
    <row r="33" spans="1:12">
      <c r="A33" s="4">
        <v>27</v>
      </c>
      <c r="B33" s="21">
        <v>1</v>
      </c>
      <c r="C33" s="24">
        <f t="shared" si="2"/>
        <v>6.8240999999999969</v>
      </c>
      <c r="D33" s="308">
        <v>6.6378000000000021</v>
      </c>
      <c r="E33" s="307">
        <f t="shared" si="0"/>
        <v>2.8066528066527319E-2</v>
      </c>
      <c r="K33" s="304"/>
      <c r="L33" s="24"/>
    </row>
    <row r="34" spans="1:12">
      <c r="A34" s="4">
        <v>28</v>
      </c>
      <c r="B34" s="21">
        <v>1</v>
      </c>
      <c r="C34" s="24">
        <f t="shared" si="2"/>
        <v>7.0261999999999967</v>
      </c>
      <c r="D34" s="308">
        <v>6.8344000000000023</v>
      </c>
      <c r="E34" s="307">
        <f t="shared" si="0"/>
        <v>2.806391197471525E-2</v>
      </c>
      <c r="K34" s="304"/>
      <c r="L34" s="24"/>
    </row>
    <row r="35" spans="1:12">
      <c r="A35" s="4">
        <v>29</v>
      </c>
      <c r="B35" s="21">
        <v>1</v>
      </c>
      <c r="C35" s="24">
        <f t="shared" si="2"/>
        <v>7.2282999999999964</v>
      </c>
      <c r="D35" s="308">
        <v>7.0310000000000024</v>
      </c>
      <c r="E35" s="307">
        <f t="shared" si="0"/>
        <v>2.8061442184610152E-2</v>
      </c>
      <c r="K35" s="304"/>
      <c r="L35" s="24"/>
    </row>
    <row r="36" spans="1:12">
      <c r="A36" s="4">
        <v>30</v>
      </c>
      <c r="B36" s="21">
        <v>1</v>
      </c>
      <c r="C36" s="24">
        <f t="shared" si="2"/>
        <v>7.4303999999999961</v>
      </c>
      <c r="D36" s="308">
        <v>7.2276000000000025</v>
      </c>
      <c r="E36" s="307">
        <f t="shared" si="0"/>
        <v>2.8059106757428953E-2</v>
      </c>
      <c r="K36" s="304"/>
      <c r="L36" s="24"/>
    </row>
    <row r="37" spans="1:12">
      <c r="A37" s="4">
        <v>31</v>
      </c>
      <c r="B37" s="21">
        <v>1</v>
      </c>
      <c r="C37" s="24">
        <f t="shared" si="2"/>
        <v>7.6324999999999958</v>
      </c>
      <c r="D37" s="308">
        <v>7.4242000000000026</v>
      </c>
      <c r="E37" s="307">
        <f t="shared" si="0"/>
        <v>2.8056895018991002E-2</v>
      </c>
      <c r="K37" s="304"/>
      <c r="L37" s="24"/>
    </row>
    <row r="38" spans="1:12">
      <c r="A38" s="4">
        <v>32</v>
      </c>
      <c r="B38" s="21">
        <v>1</v>
      </c>
      <c r="C38" s="24">
        <f t="shared" si="2"/>
        <v>7.8345999999999956</v>
      </c>
      <c r="D38" s="308">
        <v>7.6208000000000027</v>
      </c>
      <c r="E38" s="307">
        <f t="shared" si="0"/>
        <v>2.8054797396597886E-2</v>
      </c>
      <c r="K38" s="304"/>
      <c r="L38" s="24"/>
    </row>
    <row r="39" spans="1:12">
      <c r="A39" s="4">
        <v>33</v>
      </c>
      <c r="B39" s="21">
        <v>1</v>
      </c>
      <c r="C39" s="24">
        <f t="shared" si="2"/>
        <v>8.0366999999999962</v>
      </c>
      <c r="D39" s="308">
        <v>7.8174000000000028</v>
      </c>
      <c r="E39" s="307">
        <f t="shared" si="0"/>
        <v>2.8052805280527116E-2</v>
      </c>
      <c r="K39" s="304"/>
      <c r="L39" s="24"/>
    </row>
    <row r="40" spans="1:12" s="315" customFormat="1" ht="21.75" customHeight="1">
      <c r="A40" s="310">
        <v>34</v>
      </c>
      <c r="B40" s="311">
        <v>1</v>
      </c>
      <c r="C40" s="312">
        <f t="shared" si="2"/>
        <v>8.2387999999999959</v>
      </c>
      <c r="D40" s="313">
        <v>8.0140000000000029</v>
      </c>
      <c r="E40" s="314">
        <f t="shared" si="0"/>
        <v>2.8050910905913717E-2</v>
      </c>
      <c r="K40" s="316"/>
      <c r="L40" s="317"/>
    </row>
    <row r="41" spans="1:12">
      <c r="A41" s="4">
        <v>35</v>
      </c>
      <c r="B41" s="21">
        <v>1</v>
      </c>
      <c r="C41" s="24">
        <f t="shared" si="2"/>
        <v>8.4408999999999956</v>
      </c>
      <c r="D41" s="308">
        <v>8.210600000000003</v>
      </c>
      <c r="E41" s="307">
        <f t="shared" si="0"/>
        <v>2.8049107251600702E-2</v>
      </c>
    </row>
    <row r="42" spans="1:12">
      <c r="A42" s="4">
        <v>36</v>
      </c>
      <c r="B42" s="21">
        <v>1</v>
      </c>
      <c r="C42" s="24">
        <f t="shared" si="2"/>
        <v>8.6429999999999954</v>
      </c>
      <c r="D42" s="308">
        <v>8.4072000000000031</v>
      </c>
      <c r="E42" s="307">
        <f t="shared" si="0"/>
        <v>2.8047387953181957E-2</v>
      </c>
    </row>
    <row r="43" spans="1:12">
      <c r="A43" s="4">
        <v>37</v>
      </c>
      <c r="B43" s="21">
        <v>1</v>
      </c>
      <c r="C43" s="24">
        <f t="shared" si="2"/>
        <v>8.8450999999999951</v>
      </c>
      <c r="D43" s="308">
        <v>8.6038000000000032</v>
      </c>
      <c r="E43" s="307">
        <f t="shared" si="0"/>
        <v>2.8045747227968043E-2</v>
      </c>
    </row>
    <row r="44" spans="1:12">
      <c r="A44" s="4">
        <v>38</v>
      </c>
      <c r="B44" s="21">
        <v>1</v>
      </c>
      <c r="C44" s="24">
        <f t="shared" si="2"/>
        <v>9.0471999999999948</v>
      </c>
      <c r="D44" s="308">
        <v>8.8004000000000033</v>
      </c>
      <c r="E44" s="307">
        <f t="shared" si="0"/>
        <v>2.804417981000773E-2</v>
      </c>
    </row>
    <row r="45" spans="1:12">
      <c r="A45" s="4">
        <v>39</v>
      </c>
      <c r="B45" s="21">
        <v>1</v>
      </c>
      <c r="C45" s="24">
        <f t="shared" si="2"/>
        <v>9.2492999999999945</v>
      </c>
      <c r="D45" s="308">
        <v>8.9970000000000034</v>
      </c>
      <c r="E45" s="307">
        <f t="shared" si="0"/>
        <v>2.8042680893630267E-2</v>
      </c>
    </row>
    <row r="46" spans="1:12">
      <c r="A46" s="4">
        <v>40</v>
      </c>
      <c r="B46" s="21">
        <v>1</v>
      </c>
      <c r="C46" s="24">
        <f t="shared" si="2"/>
        <v>9.4513999999999943</v>
      </c>
      <c r="D46" s="308">
        <v>9.1936000000000035</v>
      </c>
      <c r="E46" s="307">
        <f t="shared" si="0"/>
        <v>2.8041246084231419E-2</v>
      </c>
    </row>
    <row r="47" spans="1:12">
      <c r="A47" s="4">
        <v>41</v>
      </c>
      <c r="B47" s="303">
        <v>0.97899999999999998</v>
      </c>
      <c r="C47" s="24">
        <f t="shared" si="2"/>
        <v>9.6492558999999947</v>
      </c>
      <c r="D47" s="308">
        <v>9.3860714000000041</v>
      </c>
      <c r="E47" s="307">
        <f t="shared" si="0"/>
        <v>2.8039899632554599E-2</v>
      </c>
    </row>
    <row r="48" spans="1:12">
      <c r="A48" s="4">
        <v>42</v>
      </c>
      <c r="B48" s="303">
        <v>0.97899999999999998</v>
      </c>
      <c r="C48" s="24">
        <f t="shared" si="2"/>
        <v>9.8471117999999951</v>
      </c>
      <c r="D48" s="308">
        <v>9.5785428000000046</v>
      </c>
      <c r="E48" s="307">
        <f t="shared" si="0"/>
        <v>2.8038607292122819E-2</v>
      </c>
    </row>
    <row r="49" spans="1:5">
      <c r="A49" s="4">
        <v>43</v>
      </c>
      <c r="B49" s="303">
        <v>0.97899999999999998</v>
      </c>
      <c r="C49" s="24">
        <f t="shared" si="2"/>
        <v>10.044967699999996</v>
      </c>
      <c r="D49" s="308">
        <v>9.7710142000000051</v>
      </c>
      <c r="E49" s="307">
        <f t="shared" si="0"/>
        <v>2.8037365865253738E-2</v>
      </c>
    </row>
    <row r="50" spans="1:5">
      <c r="A50" s="4">
        <v>44</v>
      </c>
      <c r="B50" s="303">
        <v>0.97899999999999998</v>
      </c>
      <c r="C50" s="24">
        <f>C49+$C$3*B50</f>
        <v>10.242823599999996</v>
      </c>
      <c r="D50" s="308">
        <v>9.9634856000000056</v>
      </c>
      <c r="E50" s="307">
        <f t="shared" si="0"/>
        <v>2.8036172401352255E-2</v>
      </c>
    </row>
    <row r="51" spans="1:5">
      <c r="A51" s="4">
        <v>45</v>
      </c>
      <c r="B51" s="303">
        <v>0.97899999999999998</v>
      </c>
      <c r="C51" s="24">
        <f t="shared" si="2"/>
        <v>10.440679499999996</v>
      </c>
      <c r="D51" s="308">
        <v>10.155957000000006</v>
      </c>
      <c r="E51" s="307">
        <f t="shared" si="0"/>
        <v>2.8035024173496348E-2</v>
      </c>
    </row>
    <row r="52" spans="1:5">
      <c r="A52" s="4">
        <v>46</v>
      </c>
      <c r="B52" s="303">
        <v>0.97899999999999998</v>
      </c>
      <c r="C52" s="24">
        <f t="shared" si="2"/>
        <v>10.638535399999997</v>
      </c>
      <c r="D52" s="308">
        <v>10.348428400000007</v>
      </c>
      <c r="E52" s="307">
        <f t="shared" si="0"/>
        <v>2.8033918657637935E-2</v>
      </c>
    </row>
    <row r="53" spans="1:5">
      <c r="A53" s="4">
        <v>47</v>
      </c>
      <c r="B53" s="303">
        <v>0.97899999999999998</v>
      </c>
      <c r="C53" s="24">
        <f t="shared" si="2"/>
        <v>10.836391299999997</v>
      </c>
      <c r="D53" s="308">
        <v>10.540899800000007</v>
      </c>
      <c r="E53" s="307">
        <f t="shared" si="0"/>
        <v>2.803285351407947E-2</v>
      </c>
    </row>
    <row r="54" spans="1:5">
      <c r="A54" s="4">
        <v>48</v>
      </c>
      <c r="B54" s="303">
        <v>0.97899999999999998</v>
      </c>
      <c r="C54" s="24">
        <f t="shared" si="2"/>
        <v>11.034247199999998</v>
      </c>
      <c r="D54" s="308">
        <v>10.733371200000008</v>
      </c>
      <c r="E54" s="307">
        <f t="shared" si="0"/>
        <v>2.8031826570946272E-2</v>
      </c>
    </row>
    <row r="55" spans="1:5">
      <c r="A55" s="4">
        <v>49</v>
      </c>
      <c r="B55" s="303">
        <v>0.97899999999999998</v>
      </c>
      <c r="C55" s="24">
        <f t="shared" si="2"/>
        <v>11.232103099999998</v>
      </c>
      <c r="D55" s="308">
        <v>10.925842600000008</v>
      </c>
      <c r="E55" s="307">
        <f t="shared" si="0"/>
        <v>2.8030835809403909E-2</v>
      </c>
    </row>
    <row r="56" spans="1:5">
      <c r="A56" s="4">
        <v>50</v>
      </c>
      <c r="B56" s="303">
        <v>0.97899999999999998</v>
      </c>
      <c r="C56" s="24">
        <f t="shared" si="2"/>
        <v>11.429958999999998</v>
      </c>
      <c r="D56" s="308">
        <v>11.118314000000009</v>
      </c>
      <c r="E56" s="307">
        <f t="shared" si="0"/>
        <v>2.8029879350411457E-2</v>
      </c>
    </row>
    <row r="57" spans="1:5">
      <c r="A57" s="4">
        <v>51</v>
      </c>
      <c r="B57" s="303">
        <v>0.97899999999999998</v>
      </c>
      <c r="C57" s="24">
        <f t="shared" si="2"/>
        <v>11.627814899999999</v>
      </c>
      <c r="D57" s="308">
        <v>11.310785400000009</v>
      </c>
      <c r="E57" s="307">
        <f t="shared" si="0"/>
        <v>2.8028955442827908E-2</v>
      </c>
    </row>
    <row r="58" spans="1:5">
      <c r="A58" s="4">
        <v>52</v>
      </c>
      <c r="B58" s="303">
        <v>0.97899999999999998</v>
      </c>
      <c r="C58" s="24">
        <f t="shared" si="2"/>
        <v>11.825670799999999</v>
      </c>
      <c r="D58" s="308">
        <v>11.50325680000001</v>
      </c>
      <c r="E58" s="307">
        <f t="shared" si="0"/>
        <v>2.8028062452712499E-2</v>
      </c>
    </row>
    <row r="59" spans="1:5">
      <c r="A59" s="4">
        <v>53</v>
      </c>
      <c r="B59" s="303">
        <v>0.97899999999999998</v>
      </c>
      <c r="C59" s="24">
        <f t="shared" si="2"/>
        <v>12.0235267</v>
      </c>
      <c r="D59" s="308">
        <v>11.69572820000001</v>
      </c>
      <c r="E59" s="307">
        <f t="shared" si="0"/>
        <v>2.8027198853679769E-2</v>
      </c>
    </row>
    <row r="60" spans="1:5">
      <c r="A60" s="4">
        <v>54</v>
      </c>
      <c r="B60" s="303">
        <v>0.97899999999999998</v>
      </c>
      <c r="C60" s="24">
        <f t="shared" si="2"/>
        <v>12.2213826</v>
      </c>
      <c r="D60" s="308">
        <v>11.888199600000011</v>
      </c>
      <c r="E60" s="307">
        <f t="shared" si="0"/>
        <v>2.8026363218194073E-2</v>
      </c>
    </row>
    <row r="61" spans="1:5">
      <c r="A61" s="4">
        <v>55</v>
      </c>
      <c r="B61" s="303">
        <v>0.97899999999999998</v>
      </c>
      <c r="C61" s="24">
        <f t="shared" si="2"/>
        <v>12.419238500000001</v>
      </c>
      <c r="D61" s="308">
        <v>12.080671000000011</v>
      </c>
      <c r="E61" s="307">
        <f t="shared" si="0"/>
        <v>2.8025554209694992E-2</v>
      </c>
    </row>
    <row r="62" spans="1:5">
      <c r="A62" s="4">
        <v>56</v>
      </c>
      <c r="B62" s="303">
        <v>0.97899999999999998</v>
      </c>
      <c r="C62" s="24">
        <f t="shared" si="2"/>
        <v>12.617094400000001</v>
      </c>
      <c r="D62" s="308">
        <v>12.273142400000012</v>
      </c>
      <c r="E62" s="307">
        <f t="shared" si="0"/>
        <v>2.8024770575463043E-2</v>
      </c>
    </row>
    <row r="63" spans="1:5">
      <c r="A63" s="4">
        <v>57</v>
      </c>
      <c r="B63" s="303">
        <v>0.97899999999999998</v>
      </c>
      <c r="C63" s="24">
        <f t="shared" si="2"/>
        <v>12.814950300000001</v>
      </c>
      <c r="D63" s="308">
        <v>12.465613800000012</v>
      </c>
      <c r="E63" s="307">
        <f t="shared" si="0"/>
        <v>2.8024011140148408E-2</v>
      </c>
    </row>
    <row r="64" spans="1:5">
      <c r="A64" s="4">
        <v>58</v>
      </c>
      <c r="B64" s="303">
        <v>0.97899999999999998</v>
      </c>
      <c r="C64" s="24">
        <f t="shared" si="2"/>
        <v>13.012806200000002</v>
      </c>
      <c r="D64" s="308">
        <v>12.658085200000013</v>
      </c>
      <c r="E64" s="307">
        <f t="shared" si="0"/>
        <v>2.8023274799887421E-2</v>
      </c>
    </row>
    <row r="65" spans="1:5">
      <c r="A65" s="4">
        <v>59</v>
      </c>
      <c r="B65" s="303">
        <v>0.97899999999999998</v>
      </c>
      <c r="C65" s="24">
        <f t="shared" si="2"/>
        <v>13.210662100000002</v>
      </c>
      <c r="D65" s="308">
        <v>12.850556600000013</v>
      </c>
      <c r="E65" s="307">
        <f t="shared" si="0"/>
        <v>2.8022560516949735E-2</v>
      </c>
    </row>
    <row r="66" spans="1:5">
      <c r="A66" s="4">
        <v>60</v>
      </c>
      <c r="B66" s="303">
        <v>0.97899999999999998</v>
      </c>
      <c r="C66" s="24">
        <f t="shared" si="2"/>
        <v>13.408518000000003</v>
      </c>
      <c r="D66" s="308">
        <v>13.043028000000014</v>
      </c>
      <c r="E66" s="307">
        <f t="shared" si="0"/>
        <v>2.8021867314858895E-2</v>
      </c>
    </row>
    <row r="67" spans="1:5">
      <c r="A67" s="4">
        <v>61</v>
      </c>
      <c r="B67" s="303">
        <v>0.97899999999999998</v>
      </c>
      <c r="C67" s="24">
        <f t="shared" si="2"/>
        <v>13.606373900000003</v>
      </c>
      <c r="D67" s="308">
        <v>13.235499400000014</v>
      </c>
      <c r="E67" s="307">
        <f t="shared" si="0"/>
        <v>2.8021194273937899E-2</v>
      </c>
    </row>
    <row r="68" spans="1:5">
      <c r="A68" s="4">
        <v>62</v>
      </c>
      <c r="B68" s="303">
        <v>0.97899999999999998</v>
      </c>
      <c r="C68" s="24">
        <f t="shared" si="2"/>
        <v>13.804229800000003</v>
      </c>
      <c r="D68" s="308">
        <v>13.427970800000015</v>
      </c>
      <c r="E68" s="307">
        <f t="shared" si="0"/>
        <v>2.8020540527239568E-2</v>
      </c>
    </row>
    <row r="69" spans="1:5">
      <c r="A69" s="4">
        <v>63</v>
      </c>
      <c r="B69" s="303">
        <v>0.97899999999999998</v>
      </c>
      <c r="C69" s="24">
        <f t="shared" si="2"/>
        <v>14.002085700000004</v>
      </c>
      <c r="D69" s="308">
        <v>13.620442200000015</v>
      </c>
      <c r="E69" s="307">
        <f t="shared" si="0"/>
        <v>2.8019905256819744E-2</v>
      </c>
    </row>
    <row r="70" spans="1:5">
      <c r="A70" s="4">
        <v>64</v>
      </c>
      <c r="B70" s="303">
        <v>0.97899999999999998</v>
      </c>
      <c r="C70" s="24">
        <f t="shared" si="2"/>
        <v>14.199941600000004</v>
      </c>
      <c r="D70" s="308">
        <v>13.812913600000016</v>
      </c>
      <c r="E70" s="307">
        <f t="shared" ref="E70:E133" si="3">C70/D70-1</f>
        <v>2.8019287690324024E-2</v>
      </c>
    </row>
    <row r="71" spans="1:5">
      <c r="A71" s="4">
        <v>65</v>
      </c>
      <c r="B71" s="303">
        <v>0.97899999999999998</v>
      </c>
      <c r="C71" s="24">
        <f t="shared" si="2"/>
        <v>14.397797500000005</v>
      </c>
      <c r="D71" s="308">
        <v>14.005385000000016</v>
      </c>
      <c r="E71" s="307">
        <f t="shared" si="3"/>
        <v>2.8018687097854711E-2</v>
      </c>
    </row>
    <row r="72" spans="1:5">
      <c r="A72" s="4">
        <v>66</v>
      </c>
      <c r="B72" s="303">
        <v>0.97899999999999998</v>
      </c>
      <c r="C72" s="24">
        <f t="shared" si="2"/>
        <v>14.595653400000005</v>
      </c>
      <c r="D72" s="308">
        <v>14.197856400000017</v>
      </c>
      <c r="E72" s="307">
        <f t="shared" si="3"/>
        <v>2.8018102789093335E-2</v>
      </c>
    </row>
    <row r="73" spans="1:5">
      <c r="A73" s="4">
        <v>67</v>
      </c>
      <c r="B73" s="303">
        <v>0.97899999999999998</v>
      </c>
      <c r="C73" s="24">
        <f t="shared" si="2"/>
        <v>14.793509300000006</v>
      </c>
      <c r="D73" s="308">
        <v>14.390327800000017</v>
      </c>
      <c r="E73" s="307">
        <f t="shared" si="3"/>
        <v>2.8017534110653664E-2</v>
      </c>
    </row>
    <row r="74" spans="1:5">
      <c r="A74" s="4">
        <v>68</v>
      </c>
      <c r="B74" s="303">
        <v>0.97899999999999998</v>
      </c>
      <c r="C74" s="24">
        <f t="shared" si="2"/>
        <v>14.991365200000006</v>
      </c>
      <c r="D74" s="308">
        <v>14.582799200000018</v>
      </c>
      <c r="E74" s="307">
        <f t="shared" si="3"/>
        <v>2.8016980443644091E-2</v>
      </c>
    </row>
    <row r="75" spans="1:5">
      <c r="A75" s="4">
        <v>69</v>
      </c>
      <c r="B75" s="303">
        <v>0.97899999999999998</v>
      </c>
      <c r="C75" s="24">
        <f t="shared" si="2"/>
        <v>15.189221100000006</v>
      </c>
      <c r="D75" s="308">
        <v>14.775270600000018</v>
      </c>
      <c r="E75" s="307">
        <f t="shared" si="3"/>
        <v>2.8016441201421216E-2</v>
      </c>
    </row>
    <row r="76" spans="1:5">
      <c r="A76" s="4">
        <v>70</v>
      </c>
      <c r="B76" s="303">
        <v>0.97899999999999998</v>
      </c>
      <c r="C76" s="24">
        <f t="shared" si="2"/>
        <v>15.387077000000007</v>
      </c>
      <c r="D76" s="308">
        <v>14.967742000000019</v>
      </c>
      <c r="E76" s="307">
        <f t="shared" si="3"/>
        <v>2.8015915827516835E-2</v>
      </c>
    </row>
    <row r="77" spans="1:5">
      <c r="A77" s="4">
        <v>71</v>
      </c>
      <c r="B77" s="303">
        <v>0.97899999999999998</v>
      </c>
      <c r="C77" s="24">
        <f t="shared" si="2"/>
        <v>15.584932900000007</v>
      </c>
      <c r="D77" s="308">
        <v>15.160213400000019</v>
      </c>
      <c r="E77" s="307">
        <f t="shared" si="3"/>
        <v>2.8015403793721472E-2</v>
      </c>
    </row>
    <row r="78" spans="1:5">
      <c r="A78" s="4">
        <v>72</v>
      </c>
      <c r="B78" s="303">
        <v>0.97899999999999998</v>
      </c>
      <c r="C78" s="24">
        <f t="shared" si="2"/>
        <v>15.782788800000008</v>
      </c>
      <c r="D78" s="308">
        <v>15.35268480000002</v>
      </c>
      <c r="E78" s="307">
        <f t="shared" si="3"/>
        <v>2.8014904598314017E-2</v>
      </c>
    </row>
    <row r="79" spans="1:5">
      <c r="A79" s="4">
        <v>73</v>
      </c>
      <c r="B79" s="303">
        <v>0.97899999999999998</v>
      </c>
      <c r="C79" s="24">
        <f t="shared" si="2"/>
        <v>15.980644700000008</v>
      </c>
      <c r="D79" s="308">
        <v>15.545156200000021</v>
      </c>
      <c r="E79" s="307">
        <f t="shared" si="3"/>
        <v>2.8014417764421484E-2</v>
      </c>
    </row>
    <row r="80" spans="1:5">
      <c r="A80" s="4">
        <v>74</v>
      </c>
      <c r="B80" s="303">
        <v>0.97899999999999998</v>
      </c>
      <c r="C80" s="24">
        <f t="shared" ref="C80:C143" si="4">C79+$C$3*B80</f>
        <v>16.178500600000007</v>
      </c>
      <c r="D80" s="308">
        <v>15.737627600000021</v>
      </c>
      <c r="E80" s="307">
        <f t="shared" si="3"/>
        <v>2.8013942838499117E-2</v>
      </c>
    </row>
    <row r="81" spans="1:5">
      <c r="A81" s="4">
        <v>75</v>
      </c>
      <c r="B81" s="303">
        <v>0.97899999999999998</v>
      </c>
      <c r="C81" s="24">
        <f t="shared" si="4"/>
        <v>16.376356500000007</v>
      </c>
      <c r="D81" s="308">
        <v>15.930099000000022</v>
      </c>
      <c r="E81" s="307">
        <f t="shared" si="3"/>
        <v>2.8013479388921958E-2</v>
      </c>
    </row>
    <row r="82" spans="1:5">
      <c r="A82" s="4">
        <v>76</v>
      </c>
      <c r="B82" s="303">
        <v>0.97899999999999998</v>
      </c>
      <c r="C82" s="24">
        <f t="shared" si="4"/>
        <v>16.574212400000008</v>
      </c>
      <c r="D82" s="308">
        <v>16.122570400000022</v>
      </c>
      <c r="E82" s="307">
        <f t="shared" si="3"/>
        <v>2.8013027004675672E-2</v>
      </c>
    </row>
    <row r="83" spans="1:5">
      <c r="A83" s="4">
        <v>77</v>
      </c>
      <c r="B83" s="303">
        <v>0.97899999999999998</v>
      </c>
      <c r="C83" s="24">
        <f t="shared" si="4"/>
        <v>16.772068300000008</v>
      </c>
      <c r="D83" s="308">
        <v>16.315041800000021</v>
      </c>
      <c r="E83" s="307">
        <f t="shared" si="3"/>
        <v>2.8012585294141745E-2</v>
      </c>
    </row>
    <row r="84" spans="1:5">
      <c r="A84" s="4">
        <v>78</v>
      </c>
      <c r="B84" s="303">
        <v>0.97899999999999998</v>
      </c>
      <c r="C84" s="24">
        <f t="shared" si="4"/>
        <v>16.969924200000008</v>
      </c>
      <c r="D84" s="308">
        <v>16.50751320000002</v>
      </c>
      <c r="E84" s="307">
        <f t="shared" si="3"/>
        <v>2.8012153883965274E-2</v>
      </c>
    </row>
    <row r="85" spans="1:5">
      <c r="A85" s="4">
        <v>79</v>
      </c>
      <c r="B85" s="303">
        <v>0.97899999999999998</v>
      </c>
      <c r="C85" s="24">
        <f t="shared" si="4"/>
        <v>17.167780100000009</v>
      </c>
      <c r="D85" s="308">
        <v>16.699984600000018</v>
      </c>
      <c r="E85" s="307">
        <f t="shared" si="3"/>
        <v>2.8011732418004254E-2</v>
      </c>
    </row>
    <row r="86" spans="1:5">
      <c r="A86" s="4">
        <v>80</v>
      </c>
      <c r="B86" s="303">
        <v>0.97899999999999998</v>
      </c>
      <c r="C86" s="24">
        <f t="shared" si="4"/>
        <v>17.365636000000009</v>
      </c>
      <c r="D86" s="308">
        <v>16.892456000000017</v>
      </c>
      <c r="E86" s="307">
        <f t="shared" si="3"/>
        <v>2.8011320556347252E-2</v>
      </c>
    </row>
    <row r="87" spans="1:5">
      <c r="A87" s="4">
        <v>81</v>
      </c>
      <c r="B87" s="103">
        <v>0.87019999999999997</v>
      </c>
      <c r="C87" s="24">
        <f t="shared" si="4"/>
        <v>17.541503420000009</v>
      </c>
      <c r="D87" s="308">
        <v>17.063537320000016</v>
      </c>
      <c r="E87" s="307">
        <f t="shared" si="3"/>
        <v>2.8010962266292294E-2</v>
      </c>
    </row>
    <row r="88" spans="1:5">
      <c r="A88" s="4">
        <v>82</v>
      </c>
      <c r="B88" s="103">
        <v>0.87019999999999997</v>
      </c>
      <c r="C88" s="24">
        <f t="shared" si="4"/>
        <v>17.717370840000008</v>
      </c>
      <c r="D88" s="308">
        <v>17.234618640000015</v>
      </c>
      <c r="E88" s="307">
        <f t="shared" si="3"/>
        <v>2.8010611089448023E-2</v>
      </c>
    </row>
    <row r="89" spans="1:5">
      <c r="A89" s="4">
        <v>83</v>
      </c>
      <c r="B89" s="103">
        <v>0.87019999999999997</v>
      </c>
      <c r="C89" s="24">
        <f t="shared" si="4"/>
        <v>17.893238260000008</v>
      </c>
      <c r="D89" s="308">
        <v>17.405699960000014</v>
      </c>
      <c r="E89" s="307">
        <f t="shared" si="3"/>
        <v>2.801026681606622E-2</v>
      </c>
    </row>
    <row r="90" spans="1:5">
      <c r="A90" s="4">
        <v>84</v>
      </c>
      <c r="B90" s="103">
        <v>0.87019999999999997</v>
      </c>
      <c r="C90" s="24">
        <f t="shared" si="4"/>
        <v>18.069105680000007</v>
      </c>
      <c r="D90" s="308">
        <v>17.576781280000013</v>
      </c>
      <c r="E90" s="307">
        <f t="shared" si="3"/>
        <v>2.8009929244565024E-2</v>
      </c>
    </row>
    <row r="91" spans="1:5">
      <c r="A91" s="4">
        <v>85</v>
      </c>
      <c r="B91" s="103">
        <v>0.87019999999999997</v>
      </c>
      <c r="C91" s="24">
        <f t="shared" si="4"/>
        <v>18.244973100000006</v>
      </c>
      <c r="D91" s="308">
        <v>17.747862600000012</v>
      </c>
      <c r="E91" s="307">
        <f t="shared" si="3"/>
        <v>2.800959818113502E-2</v>
      </c>
    </row>
    <row r="92" spans="1:5">
      <c r="A92" s="4">
        <v>86</v>
      </c>
      <c r="B92" s="103">
        <v>0.87019999999999997</v>
      </c>
      <c r="C92" s="24">
        <f t="shared" si="4"/>
        <v>18.420840520000006</v>
      </c>
      <c r="D92" s="308">
        <v>17.918943920000011</v>
      </c>
      <c r="E92" s="307">
        <f t="shared" si="3"/>
        <v>2.8009273439368876E-2</v>
      </c>
    </row>
    <row r="93" spans="1:5">
      <c r="A93" s="4">
        <v>87</v>
      </c>
      <c r="B93" s="103">
        <v>0.87019999999999997</v>
      </c>
      <c r="C93" s="24">
        <f t="shared" si="4"/>
        <v>18.596707940000005</v>
      </c>
      <c r="D93" s="308">
        <v>18.09002524000001</v>
      </c>
      <c r="E93" s="307">
        <f t="shared" si="3"/>
        <v>2.8008954839910061E-2</v>
      </c>
    </row>
    <row r="94" spans="1:5">
      <c r="A94" s="4">
        <v>88</v>
      </c>
      <c r="B94" s="103">
        <v>0.87019999999999997</v>
      </c>
      <c r="C94" s="24">
        <f t="shared" si="4"/>
        <v>18.772575360000005</v>
      </c>
      <c r="D94" s="308">
        <v>18.261106560000009</v>
      </c>
      <c r="E94" s="307">
        <f t="shared" si="3"/>
        <v>2.8008642210124446E-2</v>
      </c>
    </row>
    <row r="95" spans="1:5">
      <c r="A95" s="4">
        <v>89</v>
      </c>
      <c r="B95" s="103">
        <v>0.87019999999999997</v>
      </c>
      <c r="C95" s="24">
        <f t="shared" si="4"/>
        <v>18.948442780000004</v>
      </c>
      <c r="D95" s="308">
        <v>18.432187880000008</v>
      </c>
      <c r="E95" s="307">
        <f t="shared" si="3"/>
        <v>2.8008335383786109E-2</v>
      </c>
    </row>
    <row r="96" spans="1:5">
      <c r="A96" s="4">
        <v>90</v>
      </c>
      <c r="B96" s="103">
        <v>0.87019999999999997</v>
      </c>
      <c r="C96" s="24">
        <f t="shared" si="4"/>
        <v>19.124310200000004</v>
      </c>
      <c r="D96" s="308">
        <v>18.603269200000007</v>
      </c>
      <c r="E96" s="307">
        <f t="shared" si="3"/>
        <v>2.8008034200784238E-2</v>
      </c>
    </row>
    <row r="97" spans="1:5">
      <c r="A97" s="4">
        <v>91</v>
      </c>
      <c r="B97" s="103">
        <v>0.87019999999999997</v>
      </c>
      <c r="C97" s="24">
        <f t="shared" si="4"/>
        <v>19.300177620000003</v>
      </c>
      <c r="D97" s="308">
        <v>18.774350520000006</v>
      </c>
      <c r="E97" s="307">
        <f t="shared" si="3"/>
        <v>2.8007738506844237E-2</v>
      </c>
    </row>
    <row r="98" spans="1:5">
      <c r="A98" s="4">
        <v>92</v>
      </c>
      <c r="B98" s="103">
        <v>0.87019999999999997</v>
      </c>
      <c r="C98" s="24">
        <f t="shared" si="4"/>
        <v>19.476045040000002</v>
      </c>
      <c r="D98" s="308">
        <v>18.945431840000005</v>
      </c>
      <c r="E98" s="307">
        <f t="shared" si="3"/>
        <v>2.8007448153263947E-2</v>
      </c>
    </row>
    <row r="99" spans="1:5">
      <c r="A99" s="4">
        <v>93</v>
      </c>
      <c r="B99" s="103">
        <v>0.87019999999999997</v>
      </c>
      <c r="C99" s="24">
        <f t="shared" si="4"/>
        <v>19.651912460000002</v>
      </c>
      <c r="D99" s="308">
        <v>19.116513160000004</v>
      </c>
      <c r="E99" s="307">
        <f t="shared" si="3"/>
        <v>2.8007162996664281E-2</v>
      </c>
    </row>
    <row r="100" spans="1:5">
      <c r="A100" s="4">
        <v>94</v>
      </c>
      <c r="B100" s="103">
        <v>0.87019999999999997</v>
      </c>
      <c r="C100" s="24">
        <f t="shared" si="4"/>
        <v>19.827779880000001</v>
      </c>
      <c r="D100" s="308">
        <v>19.287594480000003</v>
      </c>
      <c r="E100" s="307">
        <f t="shared" si="3"/>
        <v>2.8006882898753194E-2</v>
      </c>
    </row>
    <row r="101" spans="1:5">
      <c r="A101" s="4">
        <v>95</v>
      </c>
      <c r="B101" s="103">
        <v>0.87019999999999997</v>
      </c>
      <c r="C101" s="24">
        <f t="shared" si="4"/>
        <v>20.003647300000001</v>
      </c>
      <c r="D101" s="308">
        <v>19.458675800000002</v>
      </c>
      <c r="E101" s="307">
        <f t="shared" si="3"/>
        <v>2.8006607726102306E-2</v>
      </c>
    </row>
    <row r="102" spans="1:5">
      <c r="A102" s="4">
        <v>96</v>
      </c>
      <c r="B102" s="103">
        <v>0.87019999999999997</v>
      </c>
      <c r="C102" s="24">
        <f t="shared" si="4"/>
        <v>20.17951472</v>
      </c>
      <c r="D102" s="308">
        <v>19.629757120000001</v>
      </c>
      <c r="E102" s="307">
        <f t="shared" si="3"/>
        <v>2.8006337349934629E-2</v>
      </c>
    </row>
    <row r="103" spans="1:5">
      <c r="A103" s="4">
        <v>97</v>
      </c>
      <c r="B103" s="103">
        <v>0.87019999999999997</v>
      </c>
      <c r="C103" s="24">
        <f t="shared" si="4"/>
        <v>20.35538214</v>
      </c>
      <c r="D103" s="308">
        <v>19.80083844</v>
      </c>
      <c r="E103" s="307">
        <f t="shared" si="3"/>
        <v>2.8006071645923614E-2</v>
      </c>
    </row>
    <row r="104" spans="1:5">
      <c r="A104" s="4">
        <v>98</v>
      </c>
      <c r="B104" s="103">
        <v>0.87019999999999997</v>
      </c>
      <c r="C104" s="24">
        <f t="shared" si="4"/>
        <v>20.531249559999999</v>
      </c>
      <c r="D104" s="308">
        <v>19.971919759999999</v>
      </c>
      <c r="E104" s="307">
        <f t="shared" si="3"/>
        <v>2.8005810494003303E-2</v>
      </c>
    </row>
    <row r="105" spans="1:5">
      <c r="A105" s="4">
        <v>99</v>
      </c>
      <c r="B105" s="103">
        <v>0.87019999999999997</v>
      </c>
      <c r="C105" s="24">
        <f t="shared" si="4"/>
        <v>20.707116979999999</v>
      </c>
      <c r="D105" s="308">
        <v>20.143001079999998</v>
      </c>
      <c r="E105" s="307">
        <f t="shared" si="3"/>
        <v>2.8005553778186032E-2</v>
      </c>
    </row>
    <row r="106" spans="1:5">
      <c r="A106" s="4">
        <v>100</v>
      </c>
      <c r="B106" s="103">
        <v>0.87019999999999997</v>
      </c>
      <c r="C106" s="24">
        <f t="shared" si="4"/>
        <v>20.882984399999998</v>
      </c>
      <c r="D106" s="308">
        <v>20.314082399999997</v>
      </c>
      <c r="E106" s="307">
        <f t="shared" si="3"/>
        <v>2.8005301386391901E-2</v>
      </c>
    </row>
    <row r="107" spans="1:5">
      <c r="A107" s="4">
        <v>101</v>
      </c>
      <c r="B107" s="21">
        <v>0.7</v>
      </c>
      <c r="C107" s="24">
        <f t="shared" si="4"/>
        <v>21.024454399999996</v>
      </c>
      <c r="D107" s="308">
        <v>20.451702399999995</v>
      </c>
      <c r="E107" s="307">
        <f t="shared" si="3"/>
        <v>2.8005101423732803E-2</v>
      </c>
    </row>
    <row r="108" spans="1:5">
      <c r="A108" s="4">
        <v>102</v>
      </c>
      <c r="B108" s="21">
        <v>0.7</v>
      </c>
      <c r="C108" s="24">
        <f t="shared" si="4"/>
        <v>21.165924399999994</v>
      </c>
      <c r="D108" s="308">
        <v>20.589322399999993</v>
      </c>
      <c r="E108" s="307">
        <f t="shared" si="3"/>
        <v>2.8004904134193431E-2</v>
      </c>
    </row>
    <row r="109" spans="1:5">
      <c r="A109" s="4">
        <v>103</v>
      </c>
      <c r="B109" s="21">
        <v>0.7</v>
      </c>
      <c r="C109" s="24">
        <f t="shared" si="4"/>
        <v>21.307394399999993</v>
      </c>
      <c r="D109" s="308">
        <v>20.726942399999992</v>
      </c>
      <c r="E109" s="307">
        <f t="shared" si="3"/>
        <v>2.8004709464527711E-2</v>
      </c>
    </row>
    <row r="110" spans="1:5">
      <c r="A110" s="4">
        <v>104</v>
      </c>
      <c r="B110" s="21">
        <v>0.7</v>
      </c>
      <c r="C110" s="24">
        <f t="shared" si="4"/>
        <v>21.448864399999991</v>
      </c>
      <c r="D110" s="308">
        <v>20.86456239999999</v>
      </c>
      <c r="E110" s="307">
        <f t="shared" si="3"/>
        <v>2.8004517362894665E-2</v>
      </c>
    </row>
    <row r="111" spans="1:5">
      <c r="A111" s="4">
        <v>105</v>
      </c>
      <c r="B111" s="21">
        <v>0.7</v>
      </c>
      <c r="C111" s="24">
        <f t="shared" si="4"/>
        <v>21.590334399999989</v>
      </c>
      <c r="D111" s="308">
        <v>21.002182399999988</v>
      </c>
      <c r="E111" s="307">
        <f t="shared" si="3"/>
        <v>2.8004327778812232E-2</v>
      </c>
    </row>
    <row r="112" spans="1:5">
      <c r="A112" s="4">
        <v>106</v>
      </c>
      <c r="B112" s="21">
        <v>0.7</v>
      </c>
      <c r="C112" s="24">
        <f t="shared" si="4"/>
        <v>21.731804399999987</v>
      </c>
      <c r="D112" s="308">
        <v>21.139802399999986</v>
      </c>
      <c r="E112" s="307">
        <f t="shared" si="3"/>
        <v>2.8004140663112409E-2</v>
      </c>
    </row>
    <row r="113" spans="1:5">
      <c r="A113" s="4">
        <v>107</v>
      </c>
      <c r="B113" s="21">
        <v>0.7</v>
      </c>
      <c r="C113" s="24">
        <f t="shared" si="4"/>
        <v>21.873274399999985</v>
      </c>
      <c r="D113" s="308">
        <v>21.277422399999985</v>
      </c>
      <c r="E113" s="307">
        <f t="shared" si="3"/>
        <v>2.800395596789973E-2</v>
      </c>
    </row>
    <row r="114" spans="1:5">
      <c r="A114" s="4">
        <v>108</v>
      </c>
      <c r="B114" s="21">
        <v>0.7</v>
      </c>
      <c r="C114" s="24">
        <f t="shared" si="4"/>
        <v>22.014744399999984</v>
      </c>
      <c r="D114" s="308">
        <v>21.415042399999983</v>
      </c>
      <c r="E114" s="307">
        <f t="shared" si="3"/>
        <v>2.80037736465093E-2</v>
      </c>
    </row>
    <row r="115" spans="1:5">
      <c r="A115" s="4">
        <v>109</v>
      </c>
      <c r="B115" s="21">
        <v>0.7</v>
      </c>
      <c r="C115" s="24">
        <f t="shared" si="4"/>
        <v>22.156214399999982</v>
      </c>
      <c r="D115" s="308">
        <v>21.552662399999981</v>
      </c>
      <c r="E115" s="307">
        <f t="shared" si="3"/>
        <v>2.800359365346905E-2</v>
      </c>
    </row>
    <row r="116" spans="1:5">
      <c r="A116" s="4">
        <v>110</v>
      </c>
      <c r="B116" s="21">
        <v>0.7</v>
      </c>
      <c r="C116" s="24">
        <f t="shared" si="4"/>
        <v>22.29768439999998</v>
      </c>
      <c r="D116" s="308">
        <v>21.69028239999998</v>
      </c>
      <c r="E116" s="307">
        <f t="shared" si="3"/>
        <v>2.8003415944459986E-2</v>
      </c>
    </row>
    <row r="117" spans="1:5">
      <c r="A117" s="4">
        <v>111</v>
      </c>
      <c r="B117" s="21">
        <v>0.7</v>
      </c>
      <c r="C117" s="24">
        <f t="shared" si="4"/>
        <v>22.439154399999978</v>
      </c>
      <c r="D117" s="308">
        <v>21.827902399999978</v>
      </c>
      <c r="E117" s="307">
        <f t="shared" si="3"/>
        <v>2.8003240476281555E-2</v>
      </c>
    </row>
    <row r="118" spans="1:5">
      <c r="A118" s="4">
        <v>112</v>
      </c>
      <c r="B118" s="21">
        <v>0.7</v>
      </c>
      <c r="C118" s="24">
        <f t="shared" si="4"/>
        <v>22.580624399999977</v>
      </c>
      <c r="D118" s="308">
        <v>21.965522399999976</v>
      </c>
      <c r="E118" s="307">
        <f t="shared" si="3"/>
        <v>2.8003067206815002E-2</v>
      </c>
    </row>
    <row r="119" spans="1:5">
      <c r="A119" s="4">
        <v>113</v>
      </c>
      <c r="B119" s="21">
        <v>0.7</v>
      </c>
      <c r="C119" s="24">
        <f t="shared" si="4"/>
        <v>22.722094399999975</v>
      </c>
      <c r="D119" s="308">
        <v>22.103142399999975</v>
      </c>
      <c r="E119" s="307">
        <f t="shared" si="3"/>
        <v>2.8002896094991403E-2</v>
      </c>
    </row>
    <row r="120" spans="1:5">
      <c r="A120" s="4">
        <v>114</v>
      </c>
      <c r="B120" s="21">
        <v>0.7</v>
      </c>
      <c r="C120" s="24">
        <f t="shared" si="4"/>
        <v>22.863564399999973</v>
      </c>
      <c r="D120" s="308">
        <v>22.240762399999973</v>
      </c>
      <c r="E120" s="307">
        <f t="shared" si="3"/>
        <v>2.8002727100758129E-2</v>
      </c>
    </row>
    <row r="121" spans="1:5">
      <c r="A121" s="4">
        <v>115</v>
      </c>
      <c r="B121" s="21">
        <v>0.7</v>
      </c>
      <c r="C121" s="24">
        <f t="shared" si="4"/>
        <v>23.005034399999971</v>
      </c>
      <c r="D121" s="308">
        <v>22.378382399999971</v>
      </c>
      <c r="E121" s="307">
        <f t="shared" si="3"/>
        <v>2.8002560185047098E-2</v>
      </c>
    </row>
    <row r="122" spans="1:5">
      <c r="A122" s="4">
        <v>116</v>
      </c>
      <c r="B122" s="21">
        <v>0.7</v>
      </c>
      <c r="C122" s="24">
        <f t="shared" si="4"/>
        <v>23.146504399999969</v>
      </c>
      <c r="D122" s="308">
        <v>22.516002399999969</v>
      </c>
      <c r="E122" s="307">
        <f t="shared" si="3"/>
        <v>2.8002395309746575E-2</v>
      </c>
    </row>
    <row r="123" spans="1:5">
      <c r="A123" s="4">
        <v>117</v>
      </c>
      <c r="B123" s="21">
        <v>0.7</v>
      </c>
      <c r="C123" s="24">
        <f t="shared" si="4"/>
        <v>23.287974399999968</v>
      </c>
      <c r="D123" s="308">
        <v>22.653622399999968</v>
      </c>
      <c r="E123" s="307">
        <f t="shared" si="3"/>
        <v>2.8002232437669639E-2</v>
      </c>
    </row>
    <row r="124" spans="1:5">
      <c r="A124" s="4">
        <v>118</v>
      </c>
      <c r="B124" s="21">
        <v>0.7</v>
      </c>
      <c r="C124" s="24">
        <f t="shared" si="4"/>
        <v>23.429444399999966</v>
      </c>
      <c r="D124" s="308">
        <v>22.791242399999966</v>
      </c>
      <c r="E124" s="307">
        <f t="shared" si="3"/>
        <v>2.800207153252865E-2</v>
      </c>
    </row>
    <row r="125" spans="1:5">
      <c r="A125" s="4">
        <v>119</v>
      </c>
      <c r="B125" s="21">
        <v>0.7</v>
      </c>
      <c r="C125" s="24">
        <f t="shared" si="4"/>
        <v>23.570914399999964</v>
      </c>
      <c r="D125" s="308">
        <v>22.928862399999964</v>
      </c>
      <c r="E125" s="307">
        <f t="shared" si="3"/>
        <v>2.8001912558906605E-2</v>
      </c>
    </row>
    <row r="126" spans="1:5">
      <c r="A126" s="4">
        <v>120</v>
      </c>
      <c r="B126" s="21">
        <v>0.7</v>
      </c>
      <c r="C126" s="24">
        <f t="shared" si="4"/>
        <v>23.712384399999962</v>
      </c>
      <c r="D126" s="308">
        <v>23.066482399999963</v>
      </c>
      <c r="E126" s="307">
        <f t="shared" si="3"/>
        <v>2.8001755482231605E-2</v>
      </c>
    </row>
    <row r="127" spans="1:5">
      <c r="A127" s="4">
        <v>121</v>
      </c>
      <c r="B127" s="21">
        <v>0.48</v>
      </c>
      <c r="C127" s="24">
        <f t="shared" si="4"/>
        <v>23.809392399999961</v>
      </c>
      <c r="D127" s="308">
        <v>23.160850399999962</v>
      </c>
      <c r="E127" s="307">
        <f t="shared" si="3"/>
        <v>2.8001648851373684E-2</v>
      </c>
    </row>
    <row r="128" spans="1:5">
      <c r="A128" s="4">
        <v>122</v>
      </c>
      <c r="B128" s="21">
        <v>0.48</v>
      </c>
      <c r="C128" s="24">
        <f t="shared" si="4"/>
        <v>23.90640039999996</v>
      </c>
      <c r="D128" s="308">
        <v>23.255218399999961</v>
      </c>
      <c r="E128" s="307">
        <f t="shared" si="3"/>
        <v>2.8001543085916625E-2</v>
      </c>
    </row>
    <row r="129" spans="1:5">
      <c r="A129" s="4">
        <v>123</v>
      </c>
      <c r="B129" s="21">
        <v>0.48</v>
      </c>
      <c r="C129" s="24">
        <f t="shared" si="4"/>
        <v>24.003408399999959</v>
      </c>
      <c r="D129" s="308">
        <v>23.349586399999961</v>
      </c>
      <c r="E129" s="307">
        <f t="shared" si="3"/>
        <v>2.8001438175367488E-2</v>
      </c>
    </row>
    <row r="130" spans="1:5">
      <c r="A130" s="4">
        <v>124</v>
      </c>
      <c r="B130" s="21">
        <v>0.48</v>
      </c>
      <c r="C130" s="24">
        <f t="shared" si="4"/>
        <v>24.100416399999958</v>
      </c>
      <c r="D130" s="308">
        <v>23.44395439999996</v>
      </c>
      <c r="E130" s="307">
        <f t="shared" si="3"/>
        <v>2.8001334109402531E-2</v>
      </c>
    </row>
    <row r="131" spans="1:5">
      <c r="A131" s="4">
        <v>125</v>
      </c>
      <c r="B131" s="21">
        <v>0.48</v>
      </c>
      <c r="C131" s="24">
        <f t="shared" si="4"/>
        <v>24.197424399999957</v>
      </c>
      <c r="D131" s="308">
        <v>23.538322399999959</v>
      </c>
      <c r="E131" s="307">
        <f t="shared" si="3"/>
        <v>2.8001230877864103E-2</v>
      </c>
    </row>
    <row r="132" spans="1:5">
      <c r="A132" s="4">
        <v>126</v>
      </c>
      <c r="B132" s="21">
        <v>0.48</v>
      </c>
      <c r="C132" s="24">
        <f t="shared" si="4"/>
        <v>24.294432399999955</v>
      </c>
      <c r="D132" s="308">
        <v>23.632690399999959</v>
      </c>
      <c r="E132" s="307">
        <f t="shared" si="3"/>
        <v>2.8001128470755754E-2</v>
      </c>
    </row>
    <row r="133" spans="1:5">
      <c r="A133" s="4">
        <v>127</v>
      </c>
      <c r="B133" s="21">
        <v>0.48</v>
      </c>
      <c r="C133" s="24">
        <f t="shared" si="4"/>
        <v>24.391440399999954</v>
      </c>
      <c r="D133" s="308">
        <v>23.727058399999958</v>
      </c>
      <c r="E133" s="307">
        <f t="shared" si="3"/>
        <v>2.8001026878241131E-2</v>
      </c>
    </row>
    <row r="134" spans="1:5">
      <c r="A134" s="4">
        <v>128</v>
      </c>
      <c r="B134" s="21">
        <v>0.48</v>
      </c>
      <c r="C134" s="24">
        <f t="shared" si="4"/>
        <v>24.488448399999953</v>
      </c>
      <c r="D134" s="308">
        <v>23.821426399999957</v>
      </c>
      <c r="E134" s="307">
        <f t="shared" ref="E134:E197" si="5">C134/D134-1</f>
        <v>2.8000926090639089E-2</v>
      </c>
    </row>
    <row r="135" spans="1:5">
      <c r="A135" s="4">
        <v>129</v>
      </c>
      <c r="B135" s="21">
        <v>0.48</v>
      </c>
      <c r="C135" s="24">
        <f t="shared" si="4"/>
        <v>24.585456399999952</v>
      </c>
      <c r="D135" s="308">
        <v>23.915794399999957</v>
      </c>
      <c r="E135" s="307">
        <f t="shared" si="5"/>
        <v>2.800082609842125E-2</v>
      </c>
    </row>
    <row r="136" spans="1:5">
      <c r="A136" s="4">
        <v>130</v>
      </c>
      <c r="B136" s="21">
        <v>0.48</v>
      </c>
      <c r="C136" s="24">
        <f t="shared" si="4"/>
        <v>24.682464399999951</v>
      </c>
      <c r="D136" s="308">
        <v>24.010162399999956</v>
      </c>
      <c r="E136" s="307">
        <f t="shared" si="5"/>
        <v>2.8000726892209338E-2</v>
      </c>
    </row>
    <row r="137" spans="1:5">
      <c r="A137" s="4">
        <v>131</v>
      </c>
      <c r="B137" s="21">
        <v>0.48</v>
      </c>
      <c r="C137" s="24">
        <f t="shared" si="4"/>
        <v>24.77947239999995</v>
      </c>
      <c r="D137" s="308">
        <v>24.104530399999955</v>
      </c>
      <c r="E137" s="307">
        <f t="shared" si="5"/>
        <v>2.800062846277207E-2</v>
      </c>
    </row>
    <row r="138" spans="1:5">
      <c r="A138" s="4">
        <v>132</v>
      </c>
      <c r="B138" s="21">
        <v>0.48</v>
      </c>
      <c r="C138" s="24">
        <f t="shared" si="4"/>
        <v>24.876480399999949</v>
      </c>
      <c r="D138" s="308">
        <v>24.198898399999955</v>
      </c>
      <c r="E138" s="307">
        <f t="shared" si="5"/>
        <v>2.8000530801021828E-2</v>
      </c>
    </row>
    <row r="139" spans="1:5">
      <c r="A139" s="4">
        <v>133</v>
      </c>
      <c r="B139" s="21">
        <v>0.48</v>
      </c>
      <c r="C139" s="24">
        <f t="shared" si="4"/>
        <v>24.973488399999948</v>
      </c>
      <c r="D139" s="308">
        <v>24.293266399999954</v>
      </c>
      <c r="E139" s="307">
        <f t="shared" si="5"/>
        <v>2.8000433898011989E-2</v>
      </c>
    </row>
    <row r="140" spans="1:5">
      <c r="A140" s="4">
        <v>134</v>
      </c>
      <c r="B140" s="21">
        <v>0.48</v>
      </c>
      <c r="C140" s="24">
        <f t="shared" si="4"/>
        <v>25.070496399999946</v>
      </c>
      <c r="D140" s="308">
        <v>24.387634399999953</v>
      </c>
      <c r="E140" s="307">
        <f t="shared" si="5"/>
        <v>2.8000337744934933E-2</v>
      </c>
    </row>
    <row r="141" spans="1:5">
      <c r="A141" s="4">
        <v>135</v>
      </c>
      <c r="B141" s="21">
        <v>0.48</v>
      </c>
      <c r="C141" s="24">
        <f t="shared" si="4"/>
        <v>25.167504399999945</v>
      </c>
      <c r="D141" s="308">
        <v>24.482002399999953</v>
      </c>
      <c r="E141" s="307">
        <f t="shared" si="5"/>
        <v>2.8000242333118708E-2</v>
      </c>
    </row>
    <row r="142" spans="1:5">
      <c r="A142" s="4">
        <v>136</v>
      </c>
      <c r="B142" s="21">
        <v>0.48</v>
      </c>
      <c r="C142" s="24">
        <f t="shared" si="4"/>
        <v>25.264512399999944</v>
      </c>
      <c r="D142" s="308">
        <v>24.576370399999952</v>
      </c>
      <c r="E142" s="307">
        <f t="shared" si="5"/>
        <v>2.8000147654024365E-2</v>
      </c>
    </row>
    <row r="143" spans="1:5">
      <c r="A143" s="4">
        <v>137</v>
      </c>
      <c r="B143" s="21">
        <v>0.48</v>
      </c>
      <c r="C143" s="24">
        <f t="shared" si="4"/>
        <v>25.361520399999943</v>
      </c>
      <c r="D143" s="308">
        <v>24.670738399999951</v>
      </c>
      <c r="E143" s="307">
        <f t="shared" si="5"/>
        <v>2.8000053699243743E-2</v>
      </c>
    </row>
    <row r="144" spans="1:5">
      <c r="A144" s="4">
        <v>138</v>
      </c>
      <c r="B144" s="21">
        <v>0.48</v>
      </c>
      <c r="C144" s="24">
        <f t="shared" ref="C144:C207" si="6">C143+$C$3*B144</f>
        <v>25.458528399999942</v>
      </c>
      <c r="D144" s="308">
        <v>24.765106399999951</v>
      </c>
      <c r="E144" s="307">
        <f t="shared" si="5"/>
        <v>2.7999960460496576E-2</v>
      </c>
    </row>
    <row r="145" spans="1:5">
      <c r="A145" s="4">
        <v>139</v>
      </c>
      <c r="B145" s="21">
        <v>0.48</v>
      </c>
      <c r="C145" s="24">
        <f t="shared" si="6"/>
        <v>25.555536399999941</v>
      </c>
      <c r="D145" s="308">
        <v>24.85947439999995</v>
      </c>
      <c r="E145" s="307">
        <f t="shared" si="5"/>
        <v>2.7999867929628941E-2</v>
      </c>
    </row>
    <row r="146" spans="1:5">
      <c r="A146" s="4">
        <v>140</v>
      </c>
      <c r="B146" s="21">
        <v>0.48</v>
      </c>
      <c r="C146" s="24">
        <f t="shared" si="6"/>
        <v>25.65254439999994</v>
      </c>
      <c r="D146" s="308">
        <v>24.953842399999949</v>
      </c>
      <c r="E146" s="307">
        <f t="shared" si="5"/>
        <v>2.7999776098609708E-2</v>
      </c>
    </row>
    <row r="147" spans="1:5">
      <c r="A147" s="4">
        <v>141</v>
      </c>
      <c r="B147" s="21">
        <v>0.48</v>
      </c>
      <c r="C147" s="24">
        <f t="shared" si="6"/>
        <v>25.749552399999939</v>
      </c>
      <c r="D147" s="308">
        <v>25.048210399999949</v>
      </c>
      <c r="E147" s="307">
        <f t="shared" si="5"/>
        <v>2.7999684959528759E-2</v>
      </c>
    </row>
    <row r="148" spans="1:5">
      <c r="A148" s="4">
        <v>142</v>
      </c>
      <c r="B148" s="21">
        <v>0.48</v>
      </c>
      <c r="C148" s="24">
        <f t="shared" si="6"/>
        <v>25.846560399999937</v>
      </c>
      <c r="D148" s="308">
        <v>25.142578399999948</v>
      </c>
      <c r="E148" s="307">
        <f t="shared" si="5"/>
        <v>2.7999594504594993E-2</v>
      </c>
    </row>
    <row r="149" spans="1:5">
      <c r="A149" s="4">
        <v>143</v>
      </c>
      <c r="B149" s="21">
        <v>0.48</v>
      </c>
      <c r="C149" s="24">
        <f t="shared" si="6"/>
        <v>25.943568399999936</v>
      </c>
      <c r="D149" s="308">
        <v>25.236946399999947</v>
      </c>
      <c r="E149" s="307">
        <f t="shared" si="5"/>
        <v>2.7999504726133884E-2</v>
      </c>
    </row>
    <row r="150" spans="1:5">
      <c r="A150" s="4">
        <v>144</v>
      </c>
      <c r="B150" s="21">
        <v>0.48</v>
      </c>
      <c r="C150" s="24">
        <f t="shared" si="6"/>
        <v>26.040576399999935</v>
      </c>
      <c r="D150" s="308">
        <v>25.331314399999947</v>
      </c>
      <c r="E150" s="307">
        <f t="shared" si="5"/>
        <v>2.7999415616585255E-2</v>
      </c>
    </row>
    <row r="151" spans="1:5">
      <c r="A151" s="4">
        <v>145</v>
      </c>
      <c r="B151" s="21">
        <v>0.48</v>
      </c>
      <c r="C151" s="24">
        <f t="shared" si="6"/>
        <v>26.137584399999934</v>
      </c>
      <c r="D151" s="308">
        <v>25.425682399999946</v>
      </c>
      <c r="E151" s="307">
        <f t="shared" si="5"/>
        <v>2.7999327168500621E-2</v>
      </c>
    </row>
    <row r="152" spans="1:5">
      <c r="A152" s="4">
        <v>146</v>
      </c>
      <c r="B152" s="21">
        <v>0.48</v>
      </c>
      <c r="C152" s="24">
        <f t="shared" si="6"/>
        <v>26.234592399999933</v>
      </c>
      <c r="D152" s="308">
        <v>25.520050399999946</v>
      </c>
      <c r="E152" s="307">
        <f t="shared" si="5"/>
        <v>2.7999239374542517E-2</v>
      </c>
    </row>
    <row r="153" spans="1:5">
      <c r="A153" s="4">
        <v>147</v>
      </c>
      <c r="B153" s="21">
        <v>0.48</v>
      </c>
      <c r="C153" s="24">
        <f t="shared" si="6"/>
        <v>26.331600399999932</v>
      </c>
      <c r="D153" s="308">
        <v>25.614418399999945</v>
      </c>
      <c r="E153" s="307">
        <f t="shared" si="5"/>
        <v>2.799915222748095E-2</v>
      </c>
    </row>
    <row r="154" spans="1:5">
      <c r="A154" s="4">
        <v>148</v>
      </c>
      <c r="B154" s="21">
        <v>0.48</v>
      </c>
      <c r="C154" s="24">
        <f t="shared" si="6"/>
        <v>26.428608399999931</v>
      </c>
      <c r="D154" s="308">
        <v>25.708786399999944</v>
      </c>
      <c r="E154" s="307">
        <f t="shared" si="5"/>
        <v>2.7999065720192284E-2</v>
      </c>
    </row>
    <row r="155" spans="1:5">
      <c r="A155" s="4">
        <v>149</v>
      </c>
      <c r="B155" s="21">
        <v>0.48</v>
      </c>
      <c r="C155" s="24">
        <f t="shared" si="6"/>
        <v>26.525616399999929</v>
      </c>
      <c r="D155" s="308">
        <v>25.803154399999944</v>
      </c>
      <c r="E155" s="307">
        <f t="shared" si="5"/>
        <v>2.7998979845657468E-2</v>
      </c>
    </row>
    <row r="156" spans="1:5">
      <c r="A156" s="4">
        <v>150</v>
      </c>
      <c r="B156" s="21">
        <v>0.48</v>
      </c>
      <c r="C156" s="24">
        <f t="shared" si="6"/>
        <v>26.622624399999928</v>
      </c>
      <c r="D156" s="308">
        <v>25.897522399999943</v>
      </c>
      <c r="E156" s="307">
        <f t="shared" si="5"/>
        <v>2.7998894596959145E-2</v>
      </c>
    </row>
    <row r="157" spans="1:5">
      <c r="A157" s="4">
        <v>151</v>
      </c>
      <c r="B157" s="21">
        <v>0.4</v>
      </c>
      <c r="C157" s="24">
        <f t="shared" si="6"/>
        <v>26.703464399999927</v>
      </c>
      <c r="D157" s="308">
        <v>25.976162399999943</v>
      </c>
      <c r="E157" s="307">
        <f t="shared" si="5"/>
        <v>2.7998824029525915E-2</v>
      </c>
    </row>
    <row r="158" spans="1:5">
      <c r="A158" s="4">
        <v>152</v>
      </c>
      <c r="B158" s="21">
        <v>0.4</v>
      </c>
      <c r="C158" s="24">
        <f t="shared" si="6"/>
        <v>26.784304399999925</v>
      </c>
      <c r="D158" s="308">
        <v>26.054802399999943</v>
      </c>
      <c r="E158" s="307">
        <f t="shared" si="5"/>
        <v>2.7998753888073491E-2</v>
      </c>
    </row>
    <row r="159" spans="1:5">
      <c r="A159" s="4">
        <v>153</v>
      </c>
      <c r="B159" s="21">
        <v>0.4</v>
      </c>
      <c r="C159" s="24">
        <f t="shared" si="6"/>
        <v>26.865144399999924</v>
      </c>
      <c r="D159" s="308">
        <v>26.133442399999943</v>
      </c>
      <c r="E159" s="307">
        <f t="shared" si="5"/>
        <v>2.7998684168756283E-2</v>
      </c>
    </row>
    <row r="160" spans="1:5">
      <c r="A160" s="4">
        <v>154</v>
      </c>
      <c r="B160" s="21">
        <v>0.4</v>
      </c>
      <c r="C160" s="24">
        <f t="shared" si="6"/>
        <v>26.945984399999922</v>
      </c>
      <c r="D160" s="308">
        <v>26.212082399999943</v>
      </c>
      <c r="E160" s="307">
        <f t="shared" si="5"/>
        <v>2.7998614867774885E-2</v>
      </c>
    </row>
    <row r="161" spans="1:5">
      <c r="A161" s="4">
        <v>155</v>
      </c>
      <c r="B161" s="21">
        <v>0.4</v>
      </c>
      <c r="C161" s="24">
        <f t="shared" si="6"/>
        <v>27.026824399999921</v>
      </c>
      <c r="D161" s="308">
        <v>26.290722399999943</v>
      </c>
      <c r="E161" s="307">
        <f t="shared" si="5"/>
        <v>2.7998545981375411E-2</v>
      </c>
    </row>
    <row r="162" spans="1:5">
      <c r="A162" s="4">
        <v>156</v>
      </c>
      <c r="B162" s="21">
        <v>0.4</v>
      </c>
      <c r="C162" s="24">
        <f t="shared" si="6"/>
        <v>27.107664399999919</v>
      </c>
      <c r="D162" s="308">
        <v>26.369362399999943</v>
      </c>
      <c r="E162" s="307">
        <f t="shared" si="5"/>
        <v>2.7998477505848829E-2</v>
      </c>
    </row>
    <row r="163" spans="1:5">
      <c r="A163" s="4">
        <v>157</v>
      </c>
      <c r="B163" s="21">
        <v>0.4</v>
      </c>
      <c r="C163" s="24">
        <f t="shared" si="6"/>
        <v>27.188504399999918</v>
      </c>
      <c r="D163" s="308">
        <v>26.448002399999943</v>
      </c>
      <c r="E163" s="307">
        <f t="shared" si="5"/>
        <v>2.799840943753007E-2</v>
      </c>
    </row>
    <row r="164" spans="1:5">
      <c r="A164" s="4">
        <v>158</v>
      </c>
      <c r="B164" s="21">
        <v>0.4</v>
      </c>
      <c r="C164" s="24">
        <f t="shared" si="6"/>
        <v>27.269344399999916</v>
      </c>
      <c r="D164" s="308">
        <v>26.526642399999943</v>
      </c>
      <c r="E164" s="307">
        <f t="shared" si="5"/>
        <v>2.7998341772797142E-2</v>
      </c>
    </row>
    <row r="165" spans="1:5">
      <c r="A165" s="4">
        <v>159</v>
      </c>
      <c r="B165" s="21">
        <v>0.4</v>
      </c>
      <c r="C165" s="24">
        <f t="shared" si="6"/>
        <v>27.350184399999915</v>
      </c>
      <c r="D165" s="308">
        <v>26.605282399999943</v>
      </c>
      <c r="E165" s="307">
        <f t="shared" si="5"/>
        <v>2.7998274508071797E-2</v>
      </c>
    </row>
    <row r="166" spans="1:5">
      <c r="A166" s="4">
        <v>160</v>
      </c>
      <c r="B166" s="21">
        <v>0.4</v>
      </c>
      <c r="C166" s="24">
        <f t="shared" si="6"/>
        <v>27.431024399999913</v>
      </c>
      <c r="D166" s="308">
        <v>26.683922399999943</v>
      </c>
      <c r="E166" s="307">
        <f t="shared" si="5"/>
        <v>2.7998207639817307E-2</v>
      </c>
    </row>
    <row r="167" spans="1:5">
      <c r="A167" s="4">
        <v>161</v>
      </c>
      <c r="B167" s="21">
        <v>0.4</v>
      </c>
      <c r="C167" s="24">
        <f t="shared" si="6"/>
        <v>27.511864399999912</v>
      </c>
      <c r="D167" s="308">
        <v>26.762562399999943</v>
      </c>
      <c r="E167" s="307">
        <f t="shared" si="5"/>
        <v>2.799814116453847E-2</v>
      </c>
    </row>
    <row r="168" spans="1:5">
      <c r="A168" s="4">
        <v>162</v>
      </c>
      <c r="B168" s="21">
        <v>0.4</v>
      </c>
      <c r="C168" s="24">
        <f t="shared" si="6"/>
        <v>27.59270439999991</v>
      </c>
      <c r="D168" s="308">
        <v>26.841202399999943</v>
      </c>
      <c r="E168" s="307">
        <f t="shared" si="5"/>
        <v>2.7998075078781381E-2</v>
      </c>
    </row>
    <row r="169" spans="1:5">
      <c r="A169" s="4">
        <v>163</v>
      </c>
      <c r="B169" s="21">
        <v>0.4</v>
      </c>
      <c r="C169" s="24">
        <f t="shared" si="6"/>
        <v>27.673544399999908</v>
      </c>
      <c r="D169" s="308">
        <v>26.919842399999943</v>
      </c>
      <c r="E169" s="307">
        <f t="shared" si="5"/>
        <v>2.7998009379132327E-2</v>
      </c>
    </row>
    <row r="170" spans="1:5">
      <c r="A170" s="4">
        <v>164</v>
      </c>
      <c r="B170" s="21">
        <v>0.4</v>
      </c>
      <c r="C170" s="24">
        <f t="shared" si="6"/>
        <v>27.754384399999907</v>
      </c>
      <c r="D170" s="308">
        <v>26.998482399999943</v>
      </c>
      <c r="E170" s="307">
        <f t="shared" si="5"/>
        <v>2.7997944062217561E-2</v>
      </c>
    </row>
    <row r="171" spans="1:5">
      <c r="A171" s="4">
        <v>165</v>
      </c>
      <c r="B171" s="21">
        <v>0.4</v>
      </c>
      <c r="C171" s="24">
        <f t="shared" si="6"/>
        <v>27.835224399999905</v>
      </c>
      <c r="D171" s="308">
        <v>27.077122399999944</v>
      </c>
      <c r="E171" s="307">
        <f t="shared" si="5"/>
        <v>2.7997879124702196E-2</v>
      </c>
    </row>
    <row r="172" spans="1:5">
      <c r="A172" s="4">
        <v>166</v>
      </c>
      <c r="B172" s="21">
        <v>0.4</v>
      </c>
      <c r="C172" s="24">
        <f t="shared" si="6"/>
        <v>27.916064399999904</v>
      </c>
      <c r="D172" s="308">
        <v>27.155762399999944</v>
      </c>
      <c r="E172" s="307">
        <f t="shared" si="5"/>
        <v>2.799781456328998E-2</v>
      </c>
    </row>
    <row r="173" spans="1:5">
      <c r="A173" s="4">
        <v>167</v>
      </c>
      <c r="B173" s="21">
        <v>0.4</v>
      </c>
      <c r="C173" s="24">
        <f t="shared" si="6"/>
        <v>27.996904399999902</v>
      </c>
      <c r="D173" s="308">
        <v>27.234402399999944</v>
      </c>
      <c r="E173" s="307">
        <f t="shared" si="5"/>
        <v>2.7997750374723074E-2</v>
      </c>
    </row>
    <row r="174" spans="1:5">
      <c r="A174" s="4">
        <v>168</v>
      </c>
      <c r="B174" s="21">
        <v>0.4</v>
      </c>
      <c r="C174" s="24">
        <f t="shared" si="6"/>
        <v>28.077744399999901</v>
      </c>
      <c r="D174" s="308">
        <v>27.313042399999944</v>
      </c>
      <c r="E174" s="307">
        <f t="shared" si="5"/>
        <v>2.7997686555781165E-2</v>
      </c>
    </row>
    <row r="175" spans="1:5">
      <c r="A175" s="4">
        <v>169</v>
      </c>
      <c r="B175" s="21">
        <v>0.4</v>
      </c>
      <c r="C175" s="24">
        <f t="shared" si="6"/>
        <v>28.158584399999899</v>
      </c>
      <c r="D175" s="308">
        <v>27.391682399999944</v>
      </c>
      <c r="E175" s="307">
        <f t="shared" si="5"/>
        <v>2.7997623103280356E-2</v>
      </c>
    </row>
    <row r="176" spans="1:5">
      <c r="A176" s="4">
        <v>170</v>
      </c>
      <c r="B176" s="21">
        <v>0.4</v>
      </c>
      <c r="C176" s="24">
        <f t="shared" si="6"/>
        <v>28.239424399999898</v>
      </c>
      <c r="D176" s="308">
        <v>27.470322399999944</v>
      </c>
      <c r="E176" s="307">
        <f t="shared" si="5"/>
        <v>2.799756001407383E-2</v>
      </c>
    </row>
    <row r="177" spans="1:5">
      <c r="A177" s="4">
        <v>171</v>
      </c>
      <c r="B177" s="21">
        <v>0.4</v>
      </c>
      <c r="C177" s="24">
        <f t="shared" si="6"/>
        <v>28.320264399999896</v>
      </c>
      <c r="D177" s="308">
        <v>27.548962399999944</v>
      </c>
      <c r="E177" s="307">
        <f t="shared" si="5"/>
        <v>2.7997497285050299E-2</v>
      </c>
    </row>
    <row r="178" spans="1:5">
      <c r="A178" s="4">
        <v>172</v>
      </c>
      <c r="B178" s="21">
        <v>0.4</v>
      </c>
      <c r="C178" s="24">
        <f t="shared" si="6"/>
        <v>28.401104399999895</v>
      </c>
      <c r="D178" s="308">
        <v>27.627602399999944</v>
      </c>
      <c r="E178" s="307">
        <f t="shared" si="5"/>
        <v>2.7997434913134223E-2</v>
      </c>
    </row>
    <row r="179" spans="1:5">
      <c r="A179" s="4">
        <v>173</v>
      </c>
      <c r="B179" s="21">
        <v>0.4</v>
      </c>
      <c r="C179" s="24">
        <f t="shared" si="6"/>
        <v>28.481944399999893</v>
      </c>
      <c r="D179" s="308">
        <v>27.706242399999944</v>
      </c>
      <c r="E179" s="307">
        <f t="shared" si="5"/>
        <v>2.7997372895284922E-2</v>
      </c>
    </row>
    <row r="180" spans="1:5">
      <c r="A180" s="4">
        <v>174</v>
      </c>
      <c r="B180" s="21">
        <v>0.4</v>
      </c>
      <c r="C180" s="24">
        <f t="shared" si="6"/>
        <v>28.562784399999892</v>
      </c>
      <c r="D180" s="308">
        <v>27.784882399999944</v>
      </c>
      <c r="E180" s="307">
        <f t="shared" si="5"/>
        <v>2.7997311228495692E-2</v>
      </c>
    </row>
    <row r="181" spans="1:5">
      <c r="A181" s="4">
        <v>175</v>
      </c>
      <c r="B181" s="21">
        <v>0.4</v>
      </c>
      <c r="C181" s="24">
        <f t="shared" si="6"/>
        <v>28.64362439999989</v>
      </c>
      <c r="D181" s="308">
        <v>27.863522399999944</v>
      </c>
      <c r="E181" s="307">
        <f t="shared" si="5"/>
        <v>2.7997249909794242E-2</v>
      </c>
    </row>
    <row r="182" spans="1:5">
      <c r="A182" s="4">
        <v>176</v>
      </c>
      <c r="B182" s="21">
        <v>0.4</v>
      </c>
      <c r="C182" s="24">
        <f t="shared" si="6"/>
        <v>28.724464399999889</v>
      </c>
      <c r="D182" s="308">
        <v>27.942162399999944</v>
      </c>
      <c r="E182" s="307">
        <f t="shared" si="5"/>
        <v>2.799718893624159E-2</v>
      </c>
    </row>
    <row r="183" spans="1:5">
      <c r="A183" s="4">
        <v>177</v>
      </c>
      <c r="B183" s="21">
        <v>0.4</v>
      </c>
      <c r="C183" s="24">
        <f t="shared" si="6"/>
        <v>28.805304399999887</v>
      </c>
      <c r="D183" s="308">
        <v>28.020802399999944</v>
      </c>
      <c r="E183" s="307">
        <f t="shared" si="5"/>
        <v>2.799712830493184E-2</v>
      </c>
    </row>
    <row r="184" spans="1:5">
      <c r="A184" s="4">
        <v>178</v>
      </c>
      <c r="B184" s="21">
        <v>0.4</v>
      </c>
      <c r="C184" s="24">
        <f t="shared" si="6"/>
        <v>28.886144399999885</v>
      </c>
      <c r="D184" s="308">
        <v>28.099442399999944</v>
      </c>
      <c r="E184" s="307">
        <f t="shared" si="5"/>
        <v>2.7997068012991733E-2</v>
      </c>
    </row>
    <row r="185" spans="1:5">
      <c r="A185" s="4">
        <v>179</v>
      </c>
      <c r="B185" s="21">
        <v>0.4</v>
      </c>
      <c r="C185" s="24">
        <f t="shared" si="6"/>
        <v>28.966984399999884</v>
      </c>
      <c r="D185" s="308">
        <v>28.178082399999944</v>
      </c>
      <c r="E185" s="307">
        <f t="shared" si="5"/>
        <v>2.7997008057579542E-2</v>
      </c>
    </row>
    <row r="186" spans="1:5">
      <c r="A186" s="4">
        <v>180</v>
      </c>
      <c r="B186" s="21">
        <v>0.4</v>
      </c>
      <c r="C186" s="24">
        <f t="shared" si="6"/>
        <v>29.047824399999882</v>
      </c>
      <c r="D186" s="308">
        <v>28.256722399999944</v>
      </c>
      <c r="E186" s="307">
        <f t="shared" si="5"/>
        <v>2.7996948435885738E-2</v>
      </c>
    </row>
    <row r="187" spans="1:5">
      <c r="A187" s="4">
        <v>181</v>
      </c>
      <c r="B187" s="21">
        <v>0.4</v>
      </c>
      <c r="C187" s="24">
        <f t="shared" si="6"/>
        <v>29.128664399999881</v>
      </c>
      <c r="D187" s="308">
        <v>28.335362399999944</v>
      </c>
      <c r="E187" s="307">
        <f t="shared" si="5"/>
        <v>2.7996889145131876E-2</v>
      </c>
    </row>
    <row r="188" spans="1:5">
      <c r="A188" s="4">
        <v>182</v>
      </c>
      <c r="B188" s="21">
        <v>0.4</v>
      </c>
      <c r="C188" s="24">
        <f t="shared" si="6"/>
        <v>29.209504399999879</v>
      </c>
      <c r="D188" s="308">
        <v>28.414002399999944</v>
      </c>
      <c r="E188" s="307">
        <f t="shared" si="5"/>
        <v>2.7996830182569932E-2</v>
      </c>
    </row>
    <row r="189" spans="1:5">
      <c r="A189" s="4">
        <v>183</v>
      </c>
      <c r="B189" s="21">
        <v>0.4</v>
      </c>
      <c r="C189" s="24">
        <f t="shared" si="6"/>
        <v>29.290344399999878</v>
      </c>
      <c r="D189" s="308">
        <v>28.492642399999944</v>
      </c>
      <c r="E189" s="307">
        <f t="shared" si="5"/>
        <v>2.7996771545482746E-2</v>
      </c>
    </row>
    <row r="190" spans="1:5">
      <c r="A190" s="4">
        <v>184</v>
      </c>
      <c r="B190" s="21">
        <v>0.4</v>
      </c>
      <c r="C190" s="24">
        <f t="shared" si="6"/>
        <v>29.371184399999876</v>
      </c>
      <c r="D190" s="308">
        <v>28.571282399999944</v>
      </c>
      <c r="E190" s="307">
        <f t="shared" si="5"/>
        <v>2.7996713231182468E-2</v>
      </c>
    </row>
    <row r="191" spans="1:5">
      <c r="A191" s="4">
        <v>185</v>
      </c>
      <c r="B191" s="21">
        <v>0.4</v>
      </c>
      <c r="C191" s="24">
        <f t="shared" si="6"/>
        <v>29.452024399999875</v>
      </c>
      <c r="D191" s="308">
        <v>28.649922399999944</v>
      </c>
      <c r="E191" s="307">
        <f t="shared" si="5"/>
        <v>2.7996655237011447E-2</v>
      </c>
    </row>
    <row r="192" spans="1:5">
      <c r="A192" s="4">
        <v>186</v>
      </c>
      <c r="B192" s="21">
        <v>0.4</v>
      </c>
      <c r="C192" s="24">
        <f t="shared" si="6"/>
        <v>29.532864399999873</v>
      </c>
      <c r="D192" s="308">
        <v>28.728562399999944</v>
      </c>
      <c r="E192" s="307">
        <f t="shared" si="5"/>
        <v>2.7996597560340453E-2</v>
      </c>
    </row>
    <row r="193" spans="1:5">
      <c r="A193" s="4">
        <v>187</v>
      </c>
      <c r="B193" s="21">
        <v>0.4</v>
      </c>
      <c r="C193" s="24">
        <f t="shared" si="6"/>
        <v>29.613704399999872</v>
      </c>
      <c r="D193" s="308">
        <v>28.807202399999944</v>
      </c>
      <c r="E193" s="307">
        <f t="shared" si="5"/>
        <v>2.7996540198569564E-2</v>
      </c>
    </row>
    <row r="194" spans="1:5">
      <c r="A194" s="4">
        <v>188</v>
      </c>
      <c r="B194" s="21">
        <v>0.4</v>
      </c>
      <c r="C194" s="24">
        <f t="shared" si="6"/>
        <v>29.69454439999987</v>
      </c>
      <c r="D194" s="308">
        <v>28.885842399999945</v>
      </c>
      <c r="E194" s="307">
        <f t="shared" si="5"/>
        <v>2.7996483149126616E-2</v>
      </c>
    </row>
    <row r="195" spans="1:5">
      <c r="A195" s="4">
        <v>189</v>
      </c>
      <c r="B195" s="21">
        <v>0.4</v>
      </c>
      <c r="C195" s="24">
        <f t="shared" si="6"/>
        <v>29.775384399999869</v>
      </c>
      <c r="D195" s="308">
        <v>28.964482399999945</v>
      </c>
      <c r="E195" s="307">
        <f t="shared" si="5"/>
        <v>2.7996426409467867E-2</v>
      </c>
    </row>
    <row r="196" spans="1:5">
      <c r="A196" s="4">
        <v>190</v>
      </c>
      <c r="B196" s="21">
        <v>0.4</v>
      </c>
      <c r="C196" s="24">
        <f t="shared" si="6"/>
        <v>29.856224399999867</v>
      </c>
      <c r="D196" s="308">
        <v>29.043122399999945</v>
      </c>
      <c r="E196" s="307">
        <f t="shared" si="5"/>
        <v>2.7996369977076663E-2</v>
      </c>
    </row>
    <row r="197" spans="1:5">
      <c r="A197" s="4">
        <v>191</v>
      </c>
      <c r="B197" s="21">
        <v>0.4</v>
      </c>
      <c r="C197" s="24">
        <f t="shared" si="6"/>
        <v>29.937064399999866</v>
      </c>
      <c r="D197" s="308">
        <v>29.121762399999945</v>
      </c>
      <c r="E197" s="307">
        <f t="shared" si="5"/>
        <v>2.7996313849464105E-2</v>
      </c>
    </row>
    <row r="198" spans="1:5">
      <c r="A198" s="4">
        <v>192</v>
      </c>
      <c r="B198" s="21">
        <v>0.4</v>
      </c>
      <c r="C198" s="24">
        <f t="shared" si="6"/>
        <v>30.017904399999864</v>
      </c>
      <c r="D198" s="308">
        <v>29.200402399999945</v>
      </c>
      <c r="E198" s="307">
        <f t="shared" ref="E198:E257" si="7">C198/D198-1</f>
        <v>2.7996258024167497E-2</v>
      </c>
    </row>
    <row r="199" spans="1:5">
      <c r="A199" s="4">
        <v>193</v>
      </c>
      <c r="B199" s="21">
        <v>0.4</v>
      </c>
      <c r="C199" s="24">
        <f t="shared" si="6"/>
        <v>30.098744399999863</v>
      </c>
      <c r="D199" s="308">
        <v>29.279042399999945</v>
      </c>
      <c r="E199" s="307">
        <f t="shared" si="7"/>
        <v>2.7996202498751011E-2</v>
      </c>
    </row>
    <row r="200" spans="1:5">
      <c r="A200" s="4">
        <v>194</v>
      </c>
      <c r="B200" s="21">
        <v>0.4</v>
      </c>
      <c r="C200" s="24">
        <f t="shared" si="6"/>
        <v>30.179584399999861</v>
      </c>
      <c r="D200" s="308">
        <v>29.357682399999945</v>
      </c>
      <c r="E200" s="307">
        <f t="shared" si="7"/>
        <v>2.7996147270805016E-2</v>
      </c>
    </row>
    <row r="201" spans="1:5">
      <c r="A201" s="4">
        <v>195</v>
      </c>
      <c r="B201" s="21">
        <v>0.4</v>
      </c>
      <c r="C201" s="24">
        <f t="shared" si="6"/>
        <v>30.260424399999859</v>
      </c>
      <c r="D201" s="308">
        <v>29.436322399999945</v>
      </c>
      <c r="E201" s="307">
        <f t="shared" si="7"/>
        <v>2.7996092337944978E-2</v>
      </c>
    </row>
    <row r="202" spans="1:5">
      <c r="A202" s="4">
        <v>196</v>
      </c>
      <c r="B202" s="21">
        <v>0.4</v>
      </c>
      <c r="C202" s="24">
        <f t="shared" si="6"/>
        <v>30.341264399999858</v>
      </c>
      <c r="D202" s="308">
        <v>29.514962399999945</v>
      </c>
      <c r="E202" s="307">
        <f t="shared" si="7"/>
        <v>2.7996037697812337E-2</v>
      </c>
    </row>
    <row r="203" spans="1:5">
      <c r="A203" s="4">
        <v>197</v>
      </c>
      <c r="B203" s="21">
        <v>0.4</v>
      </c>
      <c r="C203" s="24">
        <f t="shared" si="6"/>
        <v>30.422104399999856</v>
      </c>
      <c r="D203" s="308">
        <v>29.593602399999945</v>
      </c>
      <c r="E203" s="307">
        <f t="shared" si="7"/>
        <v>2.7995983348073628E-2</v>
      </c>
    </row>
    <row r="204" spans="1:5">
      <c r="A204" s="4">
        <v>198</v>
      </c>
      <c r="B204" s="21">
        <v>0.4</v>
      </c>
      <c r="C204" s="24">
        <f t="shared" si="6"/>
        <v>30.502944399999855</v>
      </c>
      <c r="D204" s="308">
        <v>29.672242399999945</v>
      </c>
      <c r="E204" s="307">
        <f t="shared" si="7"/>
        <v>2.7995929286420029E-2</v>
      </c>
    </row>
    <row r="205" spans="1:5">
      <c r="A205" s="4">
        <v>199</v>
      </c>
      <c r="B205" s="21">
        <v>0.4</v>
      </c>
      <c r="C205" s="24">
        <f t="shared" si="6"/>
        <v>30.583784399999853</v>
      </c>
      <c r="D205" s="308">
        <v>29.750882399999945</v>
      </c>
      <c r="E205" s="307">
        <f t="shared" si="7"/>
        <v>2.7995875510566703E-2</v>
      </c>
    </row>
    <row r="206" spans="1:5">
      <c r="A206" s="4">
        <v>200</v>
      </c>
      <c r="B206" s="21">
        <v>0.4</v>
      </c>
      <c r="C206" s="24">
        <f t="shared" si="6"/>
        <v>30.664624399999852</v>
      </c>
      <c r="D206" s="308">
        <v>29.829522399999945</v>
      </c>
      <c r="E206" s="307">
        <f t="shared" si="7"/>
        <v>2.799582201825368E-2</v>
      </c>
    </row>
    <row r="207" spans="1:5">
      <c r="A207" s="4">
        <v>201</v>
      </c>
      <c r="B207" s="21">
        <v>0.15</v>
      </c>
      <c r="C207" s="24">
        <f t="shared" si="6"/>
        <v>30.694939399999853</v>
      </c>
      <c r="D207" s="308">
        <v>29.859012399999944</v>
      </c>
      <c r="E207" s="307">
        <f t="shared" si="7"/>
        <v>2.799580203127916E-2</v>
      </c>
    </row>
    <row r="208" spans="1:5">
      <c r="A208" s="4">
        <v>202</v>
      </c>
      <c r="B208" s="21">
        <v>0.15</v>
      </c>
      <c r="C208" s="24">
        <f t="shared" ref="C208:C257" si="8">C207+$C$3*B208</f>
        <v>30.725254399999855</v>
      </c>
      <c r="D208" s="308">
        <v>29.888502399999943</v>
      </c>
      <c r="E208" s="307">
        <f t="shared" si="7"/>
        <v>2.7995782083745757E-2</v>
      </c>
    </row>
    <row r="209" spans="1:5">
      <c r="A209" s="4">
        <v>203</v>
      </c>
      <c r="B209" s="21">
        <v>0.15</v>
      </c>
      <c r="C209" s="24">
        <f t="shared" si="8"/>
        <v>30.755569399999857</v>
      </c>
      <c r="D209" s="308">
        <v>29.917992399999942</v>
      </c>
      <c r="E209" s="307">
        <f t="shared" si="7"/>
        <v>2.7995762175536676E-2</v>
      </c>
    </row>
    <row r="210" spans="1:5">
      <c r="A210" s="4">
        <v>204</v>
      </c>
      <c r="B210" s="21">
        <v>0.15</v>
      </c>
      <c r="C210" s="24">
        <f t="shared" si="8"/>
        <v>30.785884399999858</v>
      </c>
      <c r="D210" s="308">
        <v>29.947482399999942</v>
      </c>
      <c r="E210" s="307">
        <f t="shared" si="7"/>
        <v>2.7995742306535787E-2</v>
      </c>
    </row>
    <row r="211" spans="1:5">
      <c r="A211" s="4">
        <v>205</v>
      </c>
      <c r="B211" s="21">
        <v>0.15</v>
      </c>
      <c r="C211" s="24">
        <f t="shared" si="8"/>
        <v>30.81619939999986</v>
      </c>
      <c r="D211" s="308">
        <v>29.976972399999941</v>
      </c>
      <c r="E211" s="307">
        <f t="shared" si="7"/>
        <v>2.7995722476627405E-2</v>
      </c>
    </row>
    <row r="212" spans="1:5">
      <c r="A212" s="4">
        <v>206</v>
      </c>
      <c r="B212" s="21">
        <v>0.15</v>
      </c>
      <c r="C212" s="24">
        <f t="shared" si="8"/>
        <v>30.846514399999862</v>
      </c>
      <c r="D212" s="308">
        <v>30.00646239999994</v>
      </c>
      <c r="E212" s="307">
        <f t="shared" si="7"/>
        <v>2.7995702685696289E-2</v>
      </c>
    </row>
    <row r="213" spans="1:5">
      <c r="A213" s="4">
        <v>207</v>
      </c>
      <c r="B213" s="21">
        <v>0.15</v>
      </c>
      <c r="C213" s="24">
        <f t="shared" si="8"/>
        <v>30.876829399999863</v>
      </c>
      <c r="D213" s="308">
        <v>30.035952399999939</v>
      </c>
      <c r="E213" s="307">
        <f t="shared" si="7"/>
        <v>2.7995682933627419E-2</v>
      </c>
    </row>
    <row r="214" spans="1:5">
      <c r="A214" s="4">
        <v>208</v>
      </c>
      <c r="B214" s="21">
        <v>0.15</v>
      </c>
      <c r="C214" s="24">
        <f t="shared" si="8"/>
        <v>30.907144399999865</v>
      </c>
      <c r="D214" s="308">
        <v>30.065442399999938</v>
      </c>
      <c r="E214" s="307">
        <f t="shared" si="7"/>
        <v>2.7995663220306666E-2</v>
      </c>
    </row>
    <row r="215" spans="1:5">
      <c r="A215" s="4">
        <v>209</v>
      </c>
      <c r="B215" s="21">
        <v>0.15</v>
      </c>
      <c r="C215" s="24">
        <f t="shared" si="8"/>
        <v>30.937459399999867</v>
      </c>
      <c r="D215" s="308">
        <v>30.094932399999937</v>
      </c>
      <c r="E215" s="307">
        <f t="shared" si="7"/>
        <v>2.7995643545620119E-2</v>
      </c>
    </row>
    <row r="216" spans="1:5">
      <c r="A216" s="4">
        <v>210</v>
      </c>
      <c r="B216" s="21">
        <v>0.15</v>
      </c>
      <c r="C216" s="24">
        <f t="shared" si="8"/>
        <v>30.967774399999868</v>
      </c>
      <c r="D216" s="308">
        <v>30.124422399999936</v>
      </c>
      <c r="E216" s="307">
        <f t="shared" si="7"/>
        <v>2.7995623909454093E-2</v>
      </c>
    </row>
    <row r="217" spans="1:5">
      <c r="A217" s="4">
        <v>211</v>
      </c>
      <c r="B217" s="21">
        <v>0.15</v>
      </c>
      <c r="C217" s="24">
        <f t="shared" si="8"/>
        <v>30.99808939999987</v>
      </c>
      <c r="D217" s="308">
        <v>30.153912399999935</v>
      </c>
      <c r="E217" s="307">
        <f t="shared" si="7"/>
        <v>2.7995604311695788E-2</v>
      </c>
    </row>
    <row r="218" spans="1:5">
      <c r="A218" s="4">
        <v>212</v>
      </c>
      <c r="B218" s="21">
        <v>0.15</v>
      </c>
      <c r="C218" s="24">
        <f t="shared" si="8"/>
        <v>31.028404399999872</v>
      </c>
      <c r="D218" s="308">
        <v>30.183402399999935</v>
      </c>
      <c r="E218" s="307">
        <f t="shared" si="7"/>
        <v>2.7995584752232627E-2</v>
      </c>
    </row>
    <row r="219" spans="1:5">
      <c r="A219" s="4">
        <v>213</v>
      </c>
      <c r="B219" s="21">
        <v>0.15</v>
      </c>
      <c r="C219" s="24">
        <f t="shared" si="8"/>
        <v>31.058719399999873</v>
      </c>
      <c r="D219" s="308">
        <v>30.212892399999934</v>
      </c>
      <c r="E219" s="307">
        <f t="shared" si="7"/>
        <v>2.7995565230952257E-2</v>
      </c>
    </row>
    <row r="220" spans="1:5">
      <c r="A220" s="4">
        <v>214</v>
      </c>
      <c r="B220" s="21">
        <v>0.15</v>
      </c>
      <c r="C220" s="24">
        <f t="shared" si="8"/>
        <v>31.089034399999875</v>
      </c>
      <c r="D220" s="308">
        <v>30.242382399999933</v>
      </c>
      <c r="E220" s="307">
        <f t="shared" si="7"/>
        <v>2.7995545747743211E-2</v>
      </c>
    </row>
    <row r="221" spans="1:5">
      <c r="A221" s="4">
        <v>215</v>
      </c>
      <c r="B221" s="21">
        <v>0.15</v>
      </c>
      <c r="C221" s="24">
        <f t="shared" si="8"/>
        <v>31.119349399999876</v>
      </c>
      <c r="D221" s="308">
        <v>30.271872399999932</v>
      </c>
      <c r="E221" s="307">
        <f t="shared" si="7"/>
        <v>2.7995526302494245E-2</v>
      </c>
    </row>
    <row r="222" spans="1:5">
      <c r="A222" s="4">
        <v>216</v>
      </c>
      <c r="B222" s="21">
        <v>0.15</v>
      </c>
      <c r="C222" s="24">
        <f t="shared" si="8"/>
        <v>31.149664399999878</v>
      </c>
      <c r="D222" s="308">
        <v>30.301362399999931</v>
      </c>
      <c r="E222" s="307">
        <f t="shared" si="7"/>
        <v>2.7995506895094335E-2</v>
      </c>
    </row>
    <row r="223" spans="1:5">
      <c r="A223" s="4">
        <v>217</v>
      </c>
      <c r="B223" s="21">
        <v>0.15</v>
      </c>
      <c r="C223" s="24">
        <f t="shared" si="8"/>
        <v>31.17997939999988</v>
      </c>
      <c r="D223" s="308">
        <v>30.33085239999993</v>
      </c>
      <c r="E223" s="307">
        <f t="shared" si="7"/>
        <v>2.7995487525433127E-2</v>
      </c>
    </row>
    <row r="224" spans="1:5">
      <c r="A224" s="4">
        <v>218</v>
      </c>
      <c r="B224" s="21">
        <v>0.15</v>
      </c>
      <c r="C224" s="24">
        <f t="shared" si="8"/>
        <v>31.210294399999881</v>
      </c>
      <c r="D224" s="308">
        <v>30.360342399999929</v>
      </c>
      <c r="E224" s="307">
        <f t="shared" si="7"/>
        <v>2.7995468193400708E-2</v>
      </c>
    </row>
    <row r="225" spans="1:5">
      <c r="A225" s="4">
        <v>219</v>
      </c>
      <c r="B225" s="21">
        <v>0.15</v>
      </c>
      <c r="C225" s="24">
        <f t="shared" si="8"/>
        <v>31.240609399999883</v>
      </c>
      <c r="D225" s="308">
        <v>30.389832399999928</v>
      </c>
      <c r="E225" s="307">
        <f t="shared" si="7"/>
        <v>2.7995448898887609E-2</v>
      </c>
    </row>
    <row r="226" spans="1:5">
      <c r="A226" s="4">
        <v>220</v>
      </c>
      <c r="B226" s="21">
        <v>0.15</v>
      </c>
      <c r="C226" s="24">
        <f t="shared" si="8"/>
        <v>31.270924399999885</v>
      </c>
      <c r="D226" s="308">
        <v>30.419322399999928</v>
      </c>
      <c r="E226" s="307">
        <f t="shared" si="7"/>
        <v>2.7995429641784586E-2</v>
      </c>
    </row>
    <row r="227" spans="1:5">
      <c r="A227" s="4">
        <v>221</v>
      </c>
      <c r="B227" s="21">
        <v>0.15</v>
      </c>
      <c r="C227" s="24">
        <f t="shared" si="8"/>
        <v>31.301239399999886</v>
      </c>
      <c r="D227" s="308">
        <v>30.448812399999927</v>
      </c>
      <c r="E227" s="307">
        <f t="shared" si="7"/>
        <v>2.7995410421982836E-2</v>
      </c>
    </row>
    <row r="228" spans="1:5">
      <c r="A228" s="4">
        <v>222</v>
      </c>
      <c r="B228" s="21">
        <v>0.15</v>
      </c>
      <c r="C228" s="24">
        <f t="shared" si="8"/>
        <v>31.331554399999888</v>
      </c>
      <c r="D228" s="308">
        <v>30.478302399999926</v>
      </c>
      <c r="E228" s="307">
        <f t="shared" si="7"/>
        <v>2.7995391239374445E-2</v>
      </c>
    </row>
    <row r="229" spans="1:5">
      <c r="A229" s="4">
        <v>223</v>
      </c>
      <c r="B229" s="21">
        <v>0.15</v>
      </c>
      <c r="C229" s="24">
        <f t="shared" si="8"/>
        <v>31.36186939999989</v>
      </c>
      <c r="D229" s="308">
        <v>30.507792399999925</v>
      </c>
      <c r="E229" s="307">
        <f t="shared" si="7"/>
        <v>2.7995372093851278E-2</v>
      </c>
    </row>
    <row r="230" spans="1:5">
      <c r="A230" s="4">
        <v>224</v>
      </c>
      <c r="B230" s="21">
        <v>0.15</v>
      </c>
      <c r="C230" s="24">
        <f t="shared" si="8"/>
        <v>31.392184399999891</v>
      </c>
      <c r="D230" s="308">
        <v>30.537282399999924</v>
      </c>
      <c r="E230" s="307">
        <f t="shared" si="7"/>
        <v>2.7995352985305866E-2</v>
      </c>
    </row>
    <row r="231" spans="1:5">
      <c r="A231" s="4">
        <v>225</v>
      </c>
      <c r="B231" s="21">
        <v>0.15</v>
      </c>
      <c r="C231" s="24">
        <f t="shared" si="8"/>
        <v>31.422499399999893</v>
      </c>
      <c r="D231" s="308">
        <v>30.566772399999923</v>
      </c>
      <c r="E231" s="307">
        <f t="shared" si="7"/>
        <v>2.7995333913631404E-2</v>
      </c>
    </row>
    <row r="232" spans="1:5">
      <c r="A232" s="4">
        <v>226</v>
      </c>
      <c r="B232" s="21">
        <v>0.15</v>
      </c>
      <c r="C232" s="24">
        <f t="shared" si="8"/>
        <v>31.452814399999895</v>
      </c>
      <c r="D232" s="308">
        <v>30.596262399999922</v>
      </c>
      <c r="E232" s="307">
        <f t="shared" si="7"/>
        <v>2.7995314878721089E-2</v>
      </c>
    </row>
    <row r="233" spans="1:5">
      <c r="A233" s="4">
        <v>227</v>
      </c>
      <c r="B233" s="21">
        <v>0.15</v>
      </c>
      <c r="C233" s="24">
        <f t="shared" si="8"/>
        <v>31.483129399999896</v>
      </c>
      <c r="D233" s="308">
        <v>30.625752399999921</v>
      </c>
      <c r="E233" s="307">
        <f t="shared" si="7"/>
        <v>2.7995295880468785E-2</v>
      </c>
    </row>
    <row r="234" spans="1:5">
      <c r="A234" s="4">
        <v>228</v>
      </c>
      <c r="B234" s="21">
        <v>0.15</v>
      </c>
      <c r="C234" s="24">
        <f t="shared" si="8"/>
        <v>31.513444399999898</v>
      </c>
      <c r="D234" s="308">
        <v>30.655242399999921</v>
      </c>
      <c r="E234" s="307">
        <f t="shared" si="7"/>
        <v>2.7995276918768797E-2</v>
      </c>
    </row>
    <row r="235" spans="1:5">
      <c r="A235" s="4">
        <v>229</v>
      </c>
      <c r="B235" s="21">
        <v>0.15</v>
      </c>
      <c r="C235" s="24">
        <f t="shared" si="8"/>
        <v>31.5437593999999</v>
      </c>
      <c r="D235" s="308">
        <v>30.68473239999992</v>
      </c>
      <c r="E235" s="307">
        <f t="shared" si="7"/>
        <v>2.7995257993515432E-2</v>
      </c>
    </row>
    <row r="236" spans="1:5">
      <c r="A236" s="4">
        <v>230</v>
      </c>
      <c r="B236" s="21">
        <v>0.15</v>
      </c>
      <c r="C236" s="24">
        <f t="shared" si="8"/>
        <v>31.574074399999901</v>
      </c>
      <c r="D236" s="308">
        <v>30.714222399999919</v>
      </c>
      <c r="E236" s="307">
        <f t="shared" si="7"/>
        <v>2.7995239104604108E-2</v>
      </c>
    </row>
    <row r="237" spans="1:5">
      <c r="A237" s="4">
        <v>231</v>
      </c>
      <c r="B237" s="21">
        <v>0.15</v>
      </c>
      <c r="C237" s="24">
        <f t="shared" si="8"/>
        <v>31.604389399999903</v>
      </c>
      <c r="D237" s="308">
        <v>30.743712399999918</v>
      </c>
      <c r="E237" s="307">
        <f t="shared" si="7"/>
        <v>2.7995220251929798E-2</v>
      </c>
    </row>
    <row r="238" spans="1:5">
      <c r="A238" s="4">
        <v>232</v>
      </c>
      <c r="B238" s="21">
        <v>0.15</v>
      </c>
      <c r="C238" s="24">
        <f t="shared" si="8"/>
        <v>31.634704399999904</v>
      </c>
      <c r="D238" s="308">
        <v>30.773202399999917</v>
      </c>
      <c r="E238" s="307">
        <f t="shared" si="7"/>
        <v>2.7995201435388806E-2</v>
      </c>
    </row>
    <row r="239" spans="1:5">
      <c r="A239" s="4">
        <v>233</v>
      </c>
      <c r="B239" s="21">
        <v>0.15</v>
      </c>
      <c r="C239" s="24">
        <f t="shared" si="8"/>
        <v>31.665019399999906</v>
      </c>
      <c r="D239" s="308">
        <v>30.802692399999916</v>
      </c>
      <c r="E239" s="307">
        <f t="shared" si="7"/>
        <v>2.7995182654876993E-2</v>
      </c>
    </row>
    <row r="240" spans="1:5">
      <c r="A240" s="4">
        <v>234</v>
      </c>
      <c r="B240" s="21">
        <v>0.15</v>
      </c>
      <c r="C240" s="24">
        <f t="shared" si="8"/>
        <v>31.695334399999908</v>
      </c>
      <c r="D240" s="308">
        <v>30.832182399999915</v>
      </c>
      <c r="E240" s="307">
        <f t="shared" si="7"/>
        <v>2.799516391029111E-2</v>
      </c>
    </row>
    <row r="241" spans="1:5">
      <c r="A241" s="4">
        <v>235</v>
      </c>
      <c r="B241" s="21">
        <v>0.15</v>
      </c>
      <c r="C241" s="24">
        <f t="shared" si="8"/>
        <v>31.725649399999909</v>
      </c>
      <c r="D241" s="308">
        <v>30.861672399999915</v>
      </c>
      <c r="E241" s="307">
        <f t="shared" si="7"/>
        <v>2.7995145201528349E-2</v>
      </c>
    </row>
    <row r="242" spans="1:5">
      <c r="A242" s="4">
        <v>236</v>
      </c>
      <c r="B242" s="21">
        <v>0.15</v>
      </c>
      <c r="C242" s="24">
        <f t="shared" si="8"/>
        <v>31.755964399999911</v>
      </c>
      <c r="D242" s="308">
        <v>30.891162399999914</v>
      </c>
      <c r="E242" s="307">
        <f t="shared" si="7"/>
        <v>2.7995126528485681E-2</v>
      </c>
    </row>
    <row r="243" spans="1:5">
      <c r="A243" s="4">
        <v>237</v>
      </c>
      <c r="B243" s="21">
        <v>0.15</v>
      </c>
      <c r="C243" s="24">
        <f t="shared" si="8"/>
        <v>31.786279399999913</v>
      </c>
      <c r="D243" s="308">
        <v>30.920652399999913</v>
      </c>
      <c r="E243" s="307">
        <f t="shared" si="7"/>
        <v>2.7995107891061188E-2</v>
      </c>
    </row>
    <row r="244" spans="1:5">
      <c r="A244" s="4">
        <v>238</v>
      </c>
      <c r="B244" s="21">
        <v>0.15</v>
      </c>
      <c r="C244" s="24">
        <f t="shared" si="8"/>
        <v>31.816594399999914</v>
      </c>
      <c r="D244" s="308">
        <v>30.950142399999912</v>
      </c>
      <c r="E244" s="307">
        <f t="shared" si="7"/>
        <v>2.7995089289153174E-2</v>
      </c>
    </row>
    <row r="245" spans="1:5">
      <c r="A245" s="4">
        <v>239</v>
      </c>
      <c r="B245" s="21">
        <v>0.15</v>
      </c>
      <c r="C245" s="24">
        <f t="shared" si="8"/>
        <v>31.846909399999916</v>
      </c>
      <c r="D245" s="308">
        <v>30.979632399999911</v>
      </c>
      <c r="E245" s="307">
        <f t="shared" si="7"/>
        <v>2.7995070722659943E-2</v>
      </c>
    </row>
    <row r="246" spans="1:5">
      <c r="A246" s="4">
        <v>240</v>
      </c>
      <c r="B246" s="21">
        <v>0.15</v>
      </c>
      <c r="C246" s="24">
        <f t="shared" si="8"/>
        <v>31.877224399999918</v>
      </c>
      <c r="D246" s="308">
        <v>31.00912239999991</v>
      </c>
      <c r="E246" s="307">
        <f t="shared" si="7"/>
        <v>2.7995052191480685E-2</v>
      </c>
    </row>
    <row r="247" spans="1:5">
      <c r="A247" s="4">
        <v>241</v>
      </c>
      <c r="B247" s="21">
        <v>0.15</v>
      </c>
      <c r="C247" s="24">
        <f t="shared" si="8"/>
        <v>31.907539399999919</v>
      </c>
      <c r="D247" s="308">
        <v>31.038612399999909</v>
      </c>
      <c r="E247" s="307">
        <f t="shared" si="7"/>
        <v>2.7995033695514371E-2</v>
      </c>
    </row>
    <row r="248" spans="1:5">
      <c r="A248" s="4">
        <v>242</v>
      </c>
      <c r="B248" s="21">
        <v>0.15</v>
      </c>
      <c r="C248" s="24">
        <f t="shared" si="8"/>
        <v>31.937854399999921</v>
      </c>
      <c r="D248" s="308">
        <v>31.068102399999908</v>
      </c>
      <c r="E248" s="307">
        <f t="shared" si="7"/>
        <v>2.7995015234661302E-2</v>
      </c>
    </row>
    <row r="249" spans="1:5">
      <c r="A249" s="4">
        <v>243</v>
      </c>
      <c r="B249" s="21">
        <v>0.15</v>
      </c>
      <c r="C249" s="24">
        <f t="shared" si="8"/>
        <v>31.968169399999923</v>
      </c>
      <c r="D249" s="308">
        <v>31.097592399999908</v>
      </c>
      <c r="E249" s="307">
        <f t="shared" si="7"/>
        <v>2.7994996808821115E-2</v>
      </c>
    </row>
    <row r="250" spans="1:5">
      <c r="A250" s="4">
        <v>244</v>
      </c>
      <c r="B250" s="21">
        <v>0.15</v>
      </c>
      <c r="C250" s="24">
        <f t="shared" si="8"/>
        <v>31.998484399999924</v>
      </c>
      <c r="D250" s="308">
        <v>31.127082399999907</v>
      </c>
      <c r="E250" s="307">
        <f t="shared" si="7"/>
        <v>2.7994978417894334E-2</v>
      </c>
    </row>
    <row r="251" spans="1:5">
      <c r="A251" s="4">
        <v>245</v>
      </c>
      <c r="B251" s="21">
        <v>0.15</v>
      </c>
      <c r="C251" s="24">
        <f t="shared" si="8"/>
        <v>32.028799399999926</v>
      </c>
      <c r="D251" s="308">
        <v>31.156572399999906</v>
      </c>
      <c r="E251" s="307">
        <f t="shared" si="7"/>
        <v>2.7994960061782148E-2</v>
      </c>
    </row>
    <row r="252" spans="1:5">
      <c r="A252" s="4">
        <v>246</v>
      </c>
      <c r="B252" s="21">
        <v>0.15</v>
      </c>
      <c r="C252" s="24">
        <f t="shared" si="8"/>
        <v>32.059114399999928</v>
      </c>
      <c r="D252" s="308">
        <v>31.186062399999905</v>
      </c>
      <c r="E252" s="307">
        <f t="shared" si="7"/>
        <v>2.7994941740385526E-2</v>
      </c>
    </row>
    <row r="253" spans="1:5">
      <c r="A253" s="4">
        <v>247</v>
      </c>
      <c r="B253" s="21">
        <v>0.15</v>
      </c>
      <c r="C253" s="24">
        <f t="shared" si="8"/>
        <v>32.089429399999929</v>
      </c>
      <c r="D253" s="308">
        <v>31.215552399999904</v>
      </c>
      <c r="E253" s="307">
        <f t="shared" si="7"/>
        <v>2.7994923453606102E-2</v>
      </c>
    </row>
    <row r="254" spans="1:5">
      <c r="A254" s="4">
        <v>248</v>
      </c>
      <c r="B254" s="21">
        <v>0.15</v>
      </c>
      <c r="C254" s="24">
        <f t="shared" si="8"/>
        <v>32.119744399999931</v>
      </c>
      <c r="D254" s="308">
        <v>31.245042399999903</v>
      </c>
      <c r="E254" s="307">
        <f t="shared" si="7"/>
        <v>2.7994905201345732E-2</v>
      </c>
    </row>
    <row r="255" spans="1:5">
      <c r="A255" s="4">
        <v>249</v>
      </c>
      <c r="B255" s="21">
        <v>0.15</v>
      </c>
      <c r="C255" s="24">
        <f t="shared" si="8"/>
        <v>32.150059399999932</v>
      </c>
      <c r="D255" s="308">
        <v>31.274532399999902</v>
      </c>
      <c r="E255" s="307">
        <f t="shared" si="7"/>
        <v>2.7994886983507161E-2</v>
      </c>
    </row>
    <row r="256" spans="1:5">
      <c r="A256" s="4">
        <v>250</v>
      </c>
      <c r="B256" s="21">
        <v>0.15</v>
      </c>
      <c r="C256" s="24">
        <f t="shared" si="8"/>
        <v>32.180374399999934</v>
      </c>
      <c r="D256" s="308">
        <v>31.304022399999901</v>
      </c>
      <c r="E256" s="307">
        <f t="shared" si="7"/>
        <v>2.7994868799992689E-2</v>
      </c>
    </row>
    <row r="257" spans="1:5">
      <c r="A257" s="4">
        <v>999</v>
      </c>
      <c r="B257" s="21">
        <v>0</v>
      </c>
      <c r="C257" s="24">
        <f t="shared" si="8"/>
        <v>32.180374399999934</v>
      </c>
      <c r="D257" s="308">
        <v>31.304022399999901</v>
      </c>
      <c r="E257" s="307">
        <f t="shared" si="7"/>
        <v>2.7994868799992689E-2</v>
      </c>
    </row>
  </sheetData>
  <phoneticPr fontId="2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AN265"/>
  <sheetViews>
    <sheetView zoomScale="80" zoomScaleNormal="80" workbookViewId="0">
      <pane xSplit="1" ySplit="6" topLeftCell="E7" activePane="bottomRight" state="frozen"/>
      <selection pane="topRight" activeCell="B1" sqref="B1"/>
      <selection pane="bottomLeft" activeCell="A6" sqref="A6"/>
      <selection pane="bottomRight" activeCell="T7" sqref="T7"/>
    </sheetView>
  </sheetViews>
  <sheetFormatPr defaultRowHeight="15"/>
  <cols>
    <col min="1" max="1" width="12.85546875" style="4" customWidth="1"/>
    <col min="2" max="2" width="9.28515625" style="2" bestFit="1" customWidth="1"/>
    <col min="3" max="3" width="10.5703125" style="2" bestFit="1" customWidth="1"/>
    <col min="4" max="4" width="12.5703125" style="2" bestFit="1" customWidth="1"/>
    <col min="5" max="5" width="13.5703125" style="2" customWidth="1"/>
    <col min="6" max="7" width="9.28515625" style="2" bestFit="1" customWidth="1"/>
    <col min="8" max="8" width="9.85546875" style="2" customWidth="1"/>
    <col min="9" max="9" width="9.140625" style="2"/>
    <col min="10" max="11" width="10.85546875" style="29" bestFit="1" customWidth="1"/>
    <col min="12" max="13" width="9.140625" style="29"/>
    <col min="14" max="16" width="10.7109375" style="29" bestFit="1" customWidth="1"/>
    <col min="17" max="17" width="12" style="29" bestFit="1" customWidth="1"/>
    <col min="18" max="18" width="11.42578125" style="2" bestFit="1" customWidth="1"/>
    <col min="19" max="19" width="9.5703125" style="3" bestFit="1" customWidth="1"/>
    <col min="20" max="20" width="9.42578125" style="2" customWidth="1"/>
    <col min="21" max="21" width="9.28515625" style="3" bestFit="1" customWidth="1"/>
    <col min="22" max="22" width="10.85546875" style="2" bestFit="1" customWidth="1"/>
    <col min="23" max="23" width="9.140625" style="2"/>
    <col min="24" max="25" width="10.85546875" style="2" bestFit="1" customWidth="1"/>
    <col min="27" max="27" width="9.140625" style="2"/>
    <col min="28" max="28" width="9.5703125" style="3" bestFit="1" customWidth="1"/>
    <col min="29" max="29" width="9.42578125" style="2" customWidth="1"/>
    <col min="30" max="30" width="9.28515625" style="3" bestFit="1" customWidth="1"/>
    <col min="31" max="32" width="9.140625" style="2"/>
  </cols>
  <sheetData>
    <row r="1" spans="1:39" ht="15.75" thickBot="1">
      <c r="A1" s="4" t="s">
        <v>86</v>
      </c>
      <c r="C1" s="259">
        <v>44927</v>
      </c>
      <c r="J1" s="32" t="s">
        <v>84</v>
      </c>
      <c r="K1" s="32"/>
      <c r="L1" s="32"/>
      <c r="M1" s="32"/>
      <c r="N1" s="32"/>
      <c r="O1" s="32"/>
      <c r="P1" s="32"/>
      <c r="Q1" s="32"/>
      <c r="R1" s="206" t="s">
        <v>146</v>
      </c>
      <c r="S1" s="207"/>
      <c r="T1" s="208"/>
      <c r="U1" s="207"/>
      <c r="V1" s="209">
        <v>2.8199999999999999E-2</v>
      </c>
      <c r="W1"/>
      <c r="X1"/>
      <c r="Y1"/>
      <c r="AA1" s="318" t="s">
        <v>148</v>
      </c>
      <c r="AB1" s="319"/>
      <c r="AC1" s="319"/>
      <c r="AD1" s="319"/>
      <c r="AE1" s="319"/>
      <c r="AF1" s="319"/>
    </row>
    <row r="2" spans="1:39">
      <c r="A2" s="4" t="s">
        <v>16</v>
      </c>
      <c r="B2" s="18"/>
      <c r="C2" s="33" t="s">
        <v>85</v>
      </c>
      <c r="D2" s="34"/>
      <c r="E2" s="34"/>
      <c r="I2" s="6"/>
      <c r="J2" s="29">
        <f>ROUND(J5,2)*C7/1000</f>
        <v>9.9672279999999981E-3</v>
      </c>
      <c r="K2" s="29">
        <f>ROUND(K5,2)*C7/1000</f>
        <v>5.9683999999999996E-3</v>
      </c>
      <c r="O2" s="340"/>
      <c r="P2" s="340"/>
      <c r="Q2" s="340"/>
      <c r="R2" s="341"/>
      <c r="S2" s="342"/>
      <c r="T2" s="341"/>
      <c r="U2" s="342"/>
      <c r="AA2" s="320"/>
      <c r="AB2" s="321"/>
      <c r="AC2" s="320"/>
      <c r="AD2" s="321"/>
      <c r="AE2" s="320"/>
      <c r="AF2" s="320"/>
    </row>
    <row r="3" spans="1:39" s="338" customFormat="1" ht="15.75" thickBot="1">
      <c r="A3" s="338" t="s">
        <v>60</v>
      </c>
      <c r="B3" s="338">
        <v>1</v>
      </c>
      <c r="C3" s="338">
        <v>1</v>
      </c>
      <c r="D3" s="338">
        <v>1</v>
      </c>
      <c r="E3" s="338">
        <v>1</v>
      </c>
      <c r="F3" s="338">
        <v>20</v>
      </c>
      <c r="G3" s="338">
        <v>20</v>
      </c>
      <c r="H3" s="338">
        <v>60</v>
      </c>
      <c r="I3" s="338">
        <v>60</v>
      </c>
      <c r="J3" s="339">
        <v>2</v>
      </c>
      <c r="K3" s="339">
        <v>2</v>
      </c>
      <c r="L3" s="339">
        <v>2</v>
      </c>
      <c r="M3" s="339">
        <v>2</v>
      </c>
      <c r="N3" s="339">
        <v>10</v>
      </c>
      <c r="O3" s="339">
        <v>10</v>
      </c>
      <c r="P3" s="339">
        <v>61</v>
      </c>
      <c r="Q3" s="339">
        <v>61</v>
      </c>
      <c r="R3" s="338">
        <v>37</v>
      </c>
      <c r="S3" s="338">
        <v>37</v>
      </c>
      <c r="T3" s="338">
        <v>34</v>
      </c>
      <c r="U3" s="338">
        <v>34</v>
      </c>
      <c r="V3" s="354"/>
      <c r="W3" s="353" t="e">
        <f>W7/#REF!</f>
        <v>#REF!</v>
      </c>
      <c r="AA3" s="338">
        <v>37</v>
      </c>
      <c r="AB3" s="338">
        <v>37</v>
      </c>
      <c r="AC3" s="338">
        <v>34</v>
      </c>
      <c r="AD3" s="338">
        <v>34</v>
      </c>
      <c r="AE3" s="338">
        <v>36</v>
      </c>
      <c r="AF3" s="338">
        <v>36</v>
      </c>
    </row>
    <row r="4" spans="1:39" s="148" customFormat="1" ht="15.75" thickBot="1">
      <c r="A4" s="148" t="s">
        <v>17</v>
      </c>
      <c r="B4" s="348">
        <v>500</v>
      </c>
      <c r="C4" s="355">
        <v>500</v>
      </c>
      <c r="D4" s="349">
        <v>500</v>
      </c>
      <c r="E4" s="349">
        <v>500</v>
      </c>
      <c r="F4" s="349">
        <v>500</v>
      </c>
      <c r="G4" s="349">
        <v>500</v>
      </c>
      <c r="H4" s="349">
        <v>500</v>
      </c>
      <c r="I4" s="349">
        <v>500</v>
      </c>
      <c r="J4" s="349">
        <v>500</v>
      </c>
      <c r="K4" s="349">
        <v>500</v>
      </c>
      <c r="L4" s="349">
        <v>500</v>
      </c>
      <c r="M4" s="349">
        <v>500</v>
      </c>
      <c r="N4" s="349">
        <v>500</v>
      </c>
      <c r="O4" s="349">
        <v>500</v>
      </c>
      <c r="P4" s="349">
        <v>500</v>
      </c>
      <c r="Q4" s="350">
        <v>500</v>
      </c>
      <c r="R4" s="351">
        <v>511</v>
      </c>
      <c r="S4" s="352">
        <v>510</v>
      </c>
      <c r="T4" s="393">
        <v>511</v>
      </c>
      <c r="U4" s="356">
        <v>510</v>
      </c>
      <c r="V4" s="352">
        <v>511</v>
      </c>
      <c r="W4" s="352">
        <v>510</v>
      </c>
      <c r="X4" s="352">
        <v>511</v>
      </c>
      <c r="Y4" s="352">
        <v>510</v>
      </c>
      <c r="AA4" s="148">
        <v>511</v>
      </c>
      <c r="AB4" s="148">
        <v>510</v>
      </c>
      <c r="AC4" s="331">
        <v>511</v>
      </c>
      <c r="AD4" s="331">
        <v>510</v>
      </c>
      <c r="AE4" s="385">
        <v>511</v>
      </c>
      <c r="AF4" s="385">
        <v>510</v>
      </c>
    </row>
    <row r="5" spans="1:39" s="148" customFormat="1" ht="15.75" thickBot="1">
      <c r="A5" s="148" t="s">
        <v>162</v>
      </c>
      <c r="B5" s="378">
        <f>'factoren tbv NS'!$C$3/1000</f>
        <v>1.67</v>
      </c>
      <c r="C5" s="370">
        <f>'factoren tbv NS'!$C$2/1000</f>
        <v>1</v>
      </c>
      <c r="D5" s="378">
        <f>'factoren tbv NS'!$C$5/1000</f>
        <v>0.83499999999999996</v>
      </c>
      <c r="E5" s="378">
        <f>'factoren tbv NS'!$C$4/1000</f>
        <v>0.5</v>
      </c>
      <c r="F5" s="378">
        <f>'factoren tbv NS'!$C$7/1000</f>
        <v>1.002</v>
      </c>
      <c r="G5" s="378">
        <f>'factoren tbv NS'!$C$6/1000</f>
        <v>0.6</v>
      </c>
      <c r="H5" s="379">
        <f>'factoren tbv NS'!$C$9/1000</f>
        <v>1.3360000000000001</v>
      </c>
      <c r="I5" s="379">
        <f>'factoren tbv NS'!$C$8/1000</f>
        <v>0.8</v>
      </c>
      <c r="J5" s="379">
        <f>'factoren tbv NS'!$C$11/1000</f>
        <v>3.34</v>
      </c>
      <c r="K5" s="379">
        <f>'factoren tbv NS'!$C$10/1000</f>
        <v>2</v>
      </c>
      <c r="L5" s="379">
        <f>'factoren tbv NS'!$C$13/1000</f>
        <v>1.67</v>
      </c>
      <c r="M5" s="379">
        <f>'factoren tbv NS'!$C$12/1000</f>
        <v>1</v>
      </c>
      <c r="N5" s="379">
        <f>'factoren tbv NS'!$C$15/1000</f>
        <v>2.004</v>
      </c>
      <c r="O5" s="379">
        <f>'factoren tbv NS'!$C$14/1000</f>
        <v>1.2</v>
      </c>
      <c r="P5" s="379">
        <f>'factoren tbv NS'!$C$17/1000</f>
        <v>2.6720000000000002</v>
      </c>
      <c r="Q5" s="379">
        <f>'factoren tbv NS'!$C$16/1000</f>
        <v>1.6</v>
      </c>
      <c r="R5" s="383">
        <f>'factoren tbv NS'!$C$21/1000</f>
        <v>12</v>
      </c>
      <c r="S5" s="383">
        <f>'factoren tbv NS'!$C$20/1000</f>
        <v>12</v>
      </c>
      <c r="T5" s="394">
        <v>1</v>
      </c>
      <c r="U5" s="371">
        <v>1</v>
      </c>
      <c r="V5" s="383">
        <f>'factoren tbv NS'!$C$23/1000</f>
        <v>1.2</v>
      </c>
      <c r="W5" s="383">
        <f>'factoren tbv NS'!$C$22/1000</f>
        <v>1.2</v>
      </c>
      <c r="X5" s="383">
        <f>'factoren tbv NS'!$C$25/1000</f>
        <v>3</v>
      </c>
      <c r="Y5" s="383">
        <f>'factoren tbv NS'!$C$24/1000</f>
        <v>3</v>
      </c>
      <c r="AA5" s="327">
        <v>12</v>
      </c>
      <c r="AB5" s="327">
        <v>12</v>
      </c>
      <c r="AC5" s="332">
        <v>1</v>
      </c>
      <c r="AD5" s="332">
        <v>1</v>
      </c>
      <c r="AE5" s="389">
        <v>1.2</v>
      </c>
      <c r="AF5" s="389">
        <v>1.2</v>
      </c>
    </row>
    <row r="6" spans="1:39" s="1" customFormat="1" ht="60.75" thickBot="1">
      <c r="A6" s="88" t="s">
        <v>18</v>
      </c>
      <c r="B6" s="89" t="s">
        <v>2</v>
      </c>
      <c r="C6" s="333" t="s">
        <v>1</v>
      </c>
      <c r="D6" s="17" t="s">
        <v>0</v>
      </c>
      <c r="E6" s="17" t="s">
        <v>3</v>
      </c>
      <c r="F6" s="17" t="s">
        <v>4</v>
      </c>
      <c r="G6" s="17" t="s">
        <v>5</v>
      </c>
      <c r="H6" s="17" t="s">
        <v>6</v>
      </c>
      <c r="I6" s="17" t="s">
        <v>7</v>
      </c>
      <c r="J6" s="30" t="s">
        <v>15</v>
      </c>
      <c r="K6" s="30" t="s">
        <v>8</v>
      </c>
      <c r="L6" s="30" t="s">
        <v>9</v>
      </c>
      <c r="M6" s="30" t="s">
        <v>10</v>
      </c>
      <c r="N6" s="30" t="s">
        <v>11</v>
      </c>
      <c r="O6" s="30" t="s">
        <v>12</v>
      </c>
      <c r="P6" s="30" t="s">
        <v>13</v>
      </c>
      <c r="Q6" s="30" t="s">
        <v>14</v>
      </c>
      <c r="R6" s="17" t="s">
        <v>67</v>
      </c>
      <c r="S6" s="17" t="s">
        <v>66</v>
      </c>
      <c r="T6" s="392" t="s">
        <v>64</v>
      </c>
      <c r="U6" s="395" t="s">
        <v>65</v>
      </c>
      <c r="V6" s="17" t="s">
        <v>138</v>
      </c>
      <c r="W6" s="17" t="s">
        <v>139</v>
      </c>
      <c r="X6" s="17" t="s">
        <v>140</v>
      </c>
      <c r="Y6" s="17" t="s">
        <v>141</v>
      </c>
      <c r="AA6" s="17" t="s">
        <v>67</v>
      </c>
      <c r="AB6" s="17" t="s">
        <v>66</v>
      </c>
      <c r="AC6" s="345" t="s">
        <v>62</v>
      </c>
      <c r="AD6" s="345" t="s">
        <v>63</v>
      </c>
      <c r="AE6" s="386" t="s">
        <v>64</v>
      </c>
      <c r="AF6" s="386" t="s">
        <v>65</v>
      </c>
    </row>
    <row r="7" spans="1:39" s="39" customFormat="1">
      <c r="A7" s="90">
        <v>0</v>
      </c>
      <c r="B7" s="122">
        <f>ROUND(C7,2)*$B$5</f>
        <v>4.9765999999999995</v>
      </c>
      <c r="C7" s="328">
        <f>'degressie en km-tarief'!C6</f>
        <v>2.9842</v>
      </c>
      <c r="D7" s="2"/>
      <c r="E7" s="2"/>
      <c r="F7" s="123">
        <f>$F$5*C7</f>
        <v>2.9901683999999999</v>
      </c>
      <c r="G7" s="123">
        <f>$G$5*C7</f>
        <v>1.7905199999999999</v>
      </c>
      <c r="H7" s="123">
        <f>$H$5*C7</f>
        <v>3.9868912000000001</v>
      </c>
      <c r="I7" s="123">
        <f>$I$5*C7</f>
        <v>2.3873600000000001</v>
      </c>
      <c r="J7" s="31">
        <f>2*ROUND(B7,2)</f>
        <v>9.9600000000000009</v>
      </c>
      <c r="K7" s="31">
        <f t="shared" ref="K7" si="0">2*ROUND(C7,2)</f>
        <v>5.96</v>
      </c>
      <c r="L7" s="38"/>
      <c r="M7" s="38"/>
      <c r="N7" s="31">
        <f t="shared" ref="N7" si="1">2*ROUND(F7,2)</f>
        <v>5.98</v>
      </c>
      <c r="O7" s="31">
        <f t="shared" ref="O7:Q8" si="2">2*ROUND(G7,2)</f>
        <v>3.58</v>
      </c>
      <c r="P7" s="31">
        <f t="shared" si="2"/>
        <v>7.98</v>
      </c>
      <c r="Q7" s="31">
        <f t="shared" si="2"/>
        <v>4.78</v>
      </c>
      <c r="R7" s="380">
        <f>S7*'factoren tbv NS'!$C$19/1000</f>
        <v>754</v>
      </c>
      <c r="S7" s="380">
        <f t="shared" ref="S7:S38" si="3">ROUND(AB7*(1+$V$1),0)</f>
        <v>754</v>
      </c>
      <c r="T7" s="346">
        <f t="shared" ref="T7:T39" si="4">ROUND(AC7*(1+$V$1),0)</f>
        <v>107</v>
      </c>
      <c r="U7" s="343">
        <f t="shared" ref="U7:U38" si="5">ROUND(AD7*(1+$V$1),0)</f>
        <v>64</v>
      </c>
      <c r="V7" s="380">
        <f>$V$5*T7</f>
        <v>128.4</v>
      </c>
      <c r="W7" s="380">
        <f>$V$5*U7</f>
        <v>76.8</v>
      </c>
      <c r="X7" s="380">
        <f>T7*$X$5</f>
        <v>321</v>
      </c>
      <c r="Y7" s="380">
        <f>$Y$5*U7</f>
        <v>192</v>
      </c>
      <c r="Z7" s="37"/>
      <c r="AA7" s="210">
        <v>1254</v>
      </c>
      <c r="AB7" s="210">
        <v>733</v>
      </c>
      <c r="AC7" s="366">
        <v>104</v>
      </c>
      <c r="AD7" s="366">
        <v>62</v>
      </c>
      <c r="AE7" s="387">
        <v>131</v>
      </c>
      <c r="AF7" s="387">
        <v>77</v>
      </c>
      <c r="AH7" s="215">
        <f t="shared" ref="AH7:AH70" si="6">R7/AA7</f>
        <v>0.60127591706539074</v>
      </c>
      <c r="AI7" s="215">
        <f t="shared" ref="AI7:AI70" si="7">S7/AB7</f>
        <v>1.028649386084584</v>
      </c>
      <c r="AJ7" s="215">
        <f t="shared" ref="AJ7:AJ70" si="8">T7/AC7</f>
        <v>1.0288461538461537</v>
      </c>
      <c r="AK7" s="215">
        <f t="shared" ref="AK7:AK70" si="9">U7/AD7</f>
        <v>1.032258064516129</v>
      </c>
      <c r="AL7" s="215" t="e">
        <f>#REF!/AE7</f>
        <v>#REF!</v>
      </c>
      <c r="AM7" s="215" t="e">
        <f>#REF!/AF7</f>
        <v>#REF!</v>
      </c>
    </row>
    <row r="8" spans="1:39">
      <c r="A8" s="91">
        <v>1</v>
      </c>
      <c r="B8" s="122">
        <f t="shared" ref="B8:B71" si="10">ROUND(C8,2)*$B$5</f>
        <v>4.9765999999999995</v>
      </c>
      <c r="C8" s="329">
        <f>'degressie en km-tarief'!C7</f>
        <v>2.9842</v>
      </c>
      <c r="F8" s="123">
        <f t="shared" ref="F8:F71" si="11">$F$5*C8</f>
        <v>2.9901683999999999</v>
      </c>
      <c r="G8" s="123">
        <f t="shared" ref="G8:G71" si="12">$G$5*C8</f>
        <v>1.7905199999999999</v>
      </c>
      <c r="H8" s="123">
        <f t="shared" ref="H8:H71" si="13">$H$5*C8</f>
        <v>3.9868912000000001</v>
      </c>
      <c r="I8" s="123">
        <f t="shared" ref="I8:I71" si="14">$I$5*C8</f>
        <v>2.3873600000000001</v>
      </c>
      <c r="J8" s="31">
        <f>2*ROUND(B8,2)</f>
        <v>9.9600000000000009</v>
      </c>
      <c r="K8" s="31">
        <f t="shared" ref="J8:K11" si="15">2*ROUND(C8,2)</f>
        <v>5.96</v>
      </c>
      <c r="L8" s="31"/>
      <c r="M8" s="31"/>
      <c r="N8" s="31">
        <f t="shared" ref="N8:N71" si="16">2*ROUND(F8,2)</f>
        <v>5.98</v>
      </c>
      <c r="O8" s="31">
        <f t="shared" si="2"/>
        <v>3.58</v>
      </c>
      <c r="P8" s="31">
        <f t="shared" si="2"/>
        <v>7.98</v>
      </c>
      <c r="Q8" s="31">
        <f t="shared" si="2"/>
        <v>4.78</v>
      </c>
      <c r="R8" s="380">
        <f>S8*'factoren tbv NS'!$C$19/1000</f>
        <v>754</v>
      </c>
      <c r="S8" s="380">
        <f t="shared" si="3"/>
        <v>754</v>
      </c>
      <c r="T8" s="346">
        <f t="shared" si="4"/>
        <v>107</v>
      </c>
      <c r="U8" s="343">
        <f t="shared" si="5"/>
        <v>64</v>
      </c>
      <c r="V8" s="380">
        <f t="shared" ref="V8:V71" si="17">$V$5*T8</f>
        <v>128.4</v>
      </c>
      <c r="W8" s="380">
        <f t="shared" ref="W8:W71" si="18">$V$5*U8</f>
        <v>76.8</v>
      </c>
      <c r="X8" s="380">
        <f t="shared" ref="X8:X71" si="19">T8*$X$5</f>
        <v>321</v>
      </c>
      <c r="Y8" s="380">
        <f t="shared" ref="Y8:Y71" si="20">$Y$5*U8</f>
        <v>192</v>
      </c>
      <c r="Z8" s="3"/>
      <c r="AA8" s="210">
        <v>1254</v>
      </c>
      <c r="AB8" s="210">
        <v>733</v>
      </c>
      <c r="AC8" s="366">
        <v>104</v>
      </c>
      <c r="AD8" s="366">
        <v>62</v>
      </c>
      <c r="AE8" s="387">
        <v>131</v>
      </c>
      <c r="AF8" s="387">
        <v>77</v>
      </c>
      <c r="AH8" s="215">
        <f t="shared" si="6"/>
        <v>0.60127591706539074</v>
      </c>
      <c r="AI8" s="215">
        <f t="shared" si="7"/>
        <v>1.028649386084584</v>
      </c>
      <c r="AJ8" s="215">
        <f t="shared" si="8"/>
        <v>1.0288461538461537</v>
      </c>
      <c r="AK8" s="215">
        <f t="shared" si="9"/>
        <v>1.032258064516129</v>
      </c>
      <c r="AL8" s="215" t="e">
        <f>#REF!/AE8</f>
        <v>#REF!</v>
      </c>
      <c r="AM8" s="215" t="e">
        <f>#REF!/AF8</f>
        <v>#REF!</v>
      </c>
    </row>
    <row r="9" spans="1:39">
      <c r="A9" s="91">
        <v>2</v>
      </c>
      <c r="B9" s="122">
        <f t="shared" si="10"/>
        <v>4.9765999999999995</v>
      </c>
      <c r="C9" s="329">
        <f>'degressie en km-tarief'!C8</f>
        <v>2.9842</v>
      </c>
      <c r="F9" s="123">
        <f t="shared" si="11"/>
        <v>2.9901683999999999</v>
      </c>
      <c r="G9" s="123">
        <f t="shared" si="12"/>
        <v>1.7905199999999999</v>
      </c>
      <c r="H9" s="123">
        <f t="shared" si="13"/>
        <v>3.9868912000000001</v>
      </c>
      <c r="I9" s="123">
        <f t="shared" si="14"/>
        <v>2.3873600000000001</v>
      </c>
      <c r="J9" s="31">
        <f t="shared" si="15"/>
        <v>9.9600000000000009</v>
      </c>
      <c r="K9" s="31">
        <f t="shared" si="15"/>
        <v>5.96</v>
      </c>
      <c r="L9" s="31"/>
      <c r="M9" s="31"/>
      <c r="N9" s="31">
        <f t="shared" si="16"/>
        <v>5.98</v>
      </c>
      <c r="O9" s="31">
        <f t="shared" ref="O9:O72" si="21">2*ROUND(G9,2)</f>
        <v>3.58</v>
      </c>
      <c r="P9" s="31">
        <f t="shared" ref="P9:P72" si="22">2*ROUND(H9,2)</f>
        <v>7.98</v>
      </c>
      <c r="Q9" s="31">
        <f t="shared" ref="Q9:Q72" si="23">2*ROUND(I9,2)</f>
        <v>4.78</v>
      </c>
      <c r="R9" s="380">
        <f>S9*'factoren tbv NS'!$C$19/1000</f>
        <v>754</v>
      </c>
      <c r="S9" s="380">
        <f t="shared" si="3"/>
        <v>754</v>
      </c>
      <c r="T9" s="346">
        <f t="shared" si="4"/>
        <v>107</v>
      </c>
      <c r="U9" s="343">
        <f t="shared" si="5"/>
        <v>64</v>
      </c>
      <c r="V9" s="380">
        <f t="shared" si="17"/>
        <v>128.4</v>
      </c>
      <c r="W9" s="380">
        <f t="shared" si="18"/>
        <v>76.8</v>
      </c>
      <c r="X9" s="380">
        <f t="shared" si="19"/>
        <v>321</v>
      </c>
      <c r="Y9" s="380">
        <f t="shared" si="20"/>
        <v>192</v>
      </c>
      <c r="Z9" s="3"/>
      <c r="AA9" s="210">
        <v>1254</v>
      </c>
      <c r="AB9" s="210">
        <v>733</v>
      </c>
      <c r="AC9" s="366">
        <v>104</v>
      </c>
      <c r="AD9" s="366">
        <v>62</v>
      </c>
      <c r="AE9" s="387">
        <v>131</v>
      </c>
      <c r="AF9" s="387">
        <v>77</v>
      </c>
      <c r="AH9" s="215">
        <f t="shared" si="6"/>
        <v>0.60127591706539074</v>
      </c>
      <c r="AI9" s="215">
        <f t="shared" si="7"/>
        <v>1.028649386084584</v>
      </c>
      <c r="AJ9" s="215">
        <f t="shared" si="8"/>
        <v>1.0288461538461537</v>
      </c>
      <c r="AK9" s="215">
        <f t="shared" si="9"/>
        <v>1.032258064516129</v>
      </c>
      <c r="AL9" s="215" t="e">
        <f>#REF!/AE9</f>
        <v>#REF!</v>
      </c>
      <c r="AM9" s="215" t="e">
        <f>#REF!/AF9</f>
        <v>#REF!</v>
      </c>
    </row>
    <row r="10" spans="1:39">
      <c r="A10" s="91">
        <v>3</v>
      </c>
      <c r="B10" s="122">
        <f t="shared" si="10"/>
        <v>4.9765999999999995</v>
      </c>
      <c r="C10" s="329">
        <f>'degressie en km-tarief'!C9</f>
        <v>2.9842</v>
      </c>
      <c r="F10" s="123">
        <f t="shared" si="11"/>
        <v>2.9901683999999999</v>
      </c>
      <c r="G10" s="123">
        <f t="shared" si="12"/>
        <v>1.7905199999999999</v>
      </c>
      <c r="H10" s="123">
        <f t="shared" si="13"/>
        <v>3.9868912000000001</v>
      </c>
      <c r="I10" s="123">
        <f t="shared" si="14"/>
        <v>2.3873600000000001</v>
      </c>
      <c r="J10" s="31">
        <f t="shared" si="15"/>
        <v>9.9600000000000009</v>
      </c>
      <c r="K10" s="31">
        <f t="shared" si="15"/>
        <v>5.96</v>
      </c>
      <c r="L10" s="31"/>
      <c r="M10" s="31"/>
      <c r="N10" s="31">
        <f t="shared" si="16"/>
        <v>5.98</v>
      </c>
      <c r="O10" s="31">
        <f t="shared" si="21"/>
        <v>3.58</v>
      </c>
      <c r="P10" s="31">
        <f t="shared" si="22"/>
        <v>7.98</v>
      </c>
      <c r="Q10" s="31">
        <f t="shared" si="23"/>
        <v>4.78</v>
      </c>
      <c r="R10" s="380">
        <f>S10*'factoren tbv NS'!$C$19/1000</f>
        <v>754</v>
      </c>
      <c r="S10" s="380">
        <f t="shared" si="3"/>
        <v>754</v>
      </c>
      <c r="T10" s="346">
        <f t="shared" si="4"/>
        <v>107</v>
      </c>
      <c r="U10" s="343">
        <f t="shared" si="5"/>
        <v>64</v>
      </c>
      <c r="V10" s="380">
        <f t="shared" si="17"/>
        <v>128.4</v>
      </c>
      <c r="W10" s="380">
        <f t="shared" si="18"/>
        <v>76.8</v>
      </c>
      <c r="X10" s="380">
        <f t="shared" si="19"/>
        <v>321</v>
      </c>
      <c r="Y10" s="380">
        <f t="shared" si="20"/>
        <v>192</v>
      </c>
      <c r="Z10" s="3"/>
      <c r="AA10" s="210">
        <v>1254</v>
      </c>
      <c r="AB10" s="210">
        <v>733</v>
      </c>
      <c r="AC10" s="366">
        <v>104</v>
      </c>
      <c r="AD10" s="366">
        <v>62</v>
      </c>
      <c r="AE10" s="387">
        <v>131</v>
      </c>
      <c r="AF10" s="387">
        <v>77</v>
      </c>
      <c r="AH10" s="215">
        <f t="shared" si="6"/>
        <v>0.60127591706539074</v>
      </c>
      <c r="AI10" s="215">
        <f t="shared" si="7"/>
        <v>1.028649386084584</v>
      </c>
      <c r="AJ10" s="215">
        <f t="shared" si="8"/>
        <v>1.0288461538461537</v>
      </c>
      <c r="AK10" s="215">
        <f t="shared" si="9"/>
        <v>1.032258064516129</v>
      </c>
      <c r="AL10" s="215" t="e">
        <f>#REF!/AE10</f>
        <v>#REF!</v>
      </c>
      <c r="AM10" s="215" t="e">
        <f>#REF!/AF10</f>
        <v>#REF!</v>
      </c>
    </row>
    <row r="11" spans="1:39">
      <c r="A11" s="91">
        <v>4</v>
      </c>
      <c r="B11" s="122">
        <f t="shared" si="10"/>
        <v>4.9765999999999995</v>
      </c>
      <c r="C11" s="329">
        <f>'degressie en km-tarief'!C10</f>
        <v>2.9842</v>
      </c>
      <c r="F11" s="123">
        <f t="shared" si="11"/>
        <v>2.9901683999999999</v>
      </c>
      <c r="G11" s="123">
        <f t="shared" si="12"/>
        <v>1.7905199999999999</v>
      </c>
      <c r="H11" s="123">
        <f t="shared" si="13"/>
        <v>3.9868912000000001</v>
      </c>
      <c r="I11" s="123">
        <f t="shared" si="14"/>
        <v>2.3873600000000001</v>
      </c>
      <c r="J11" s="31">
        <f t="shared" si="15"/>
        <v>9.9600000000000009</v>
      </c>
      <c r="K11" s="31">
        <f t="shared" si="15"/>
        <v>5.96</v>
      </c>
      <c r="L11" s="31"/>
      <c r="M11" s="31"/>
      <c r="N11" s="31">
        <f t="shared" si="16"/>
        <v>5.98</v>
      </c>
      <c r="O11" s="31">
        <f t="shared" si="21"/>
        <v>3.58</v>
      </c>
      <c r="P11" s="31">
        <f t="shared" si="22"/>
        <v>7.98</v>
      </c>
      <c r="Q11" s="31">
        <f t="shared" si="23"/>
        <v>4.78</v>
      </c>
      <c r="R11" s="380">
        <f>S11*'factoren tbv NS'!$C$19/1000</f>
        <v>754</v>
      </c>
      <c r="S11" s="380">
        <f t="shared" si="3"/>
        <v>754</v>
      </c>
      <c r="T11" s="346">
        <f t="shared" si="4"/>
        <v>107</v>
      </c>
      <c r="U11" s="343">
        <f t="shared" si="5"/>
        <v>64</v>
      </c>
      <c r="V11" s="380">
        <f t="shared" si="17"/>
        <v>128.4</v>
      </c>
      <c r="W11" s="380">
        <f t="shared" si="18"/>
        <v>76.8</v>
      </c>
      <c r="X11" s="380">
        <f t="shared" si="19"/>
        <v>321</v>
      </c>
      <c r="Y11" s="380">
        <f t="shared" si="20"/>
        <v>192</v>
      </c>
      <c r="Z11" s="3"/>
      <c r="AA11" s="210">
        <v>1254</v>
      </c>
      <c r="AB11" s="210">
        <v>733</v>
      </c>
      <c r="AC11" s="366">
        <v>104</v>
      </c>
      <c r="AD11" s="366">
        <v>62</v>
      </c>
      <c r="AE11" s="387">
        <v>131</v>
      </c>
      <c r="AF11" s="387">
        <v>77</v>
      </c>
      <c r="AH11" s="215">
        <f t="shared" si="6"/>
        <v>0.60127591706539074</v>
      </c>
      <c r="AI11" s="215">
        <f t="shared" si="7"/>
        <v>1.028649386084584</v>
      </c>
      <c r="AJ11" s="215">
        <f t="shared" si="8"/>
        <v>1.0288461538461537</v>
      </c>
      <c r="AK11" s="215">
        <f t="shared" si="9"/>
        <v>1.032258064516129</v>
      </c>
      <c r="AL11" s="215" t="e">
        <f>#REF!/AE11</f>
        <v>#REF!</v>
      </c>
      <c r="AM11" s="215" t="e">
        <f>#REF!/AF11</f>
        <v>#REF!</v>
      </c>
    </row>
    <row r="12" spans="1:39">
      <c r="A12" s="91">
        <v>5</v>
      </c>
      <c r="B12" s="122">
        <f t="shared" si="10"/>
        <v>4.9765999999999995</v>
      </c>
      <c r="C12" s="329">
        <f>'degressie en km-tarief'!C11</f>
        <v>2.9842</v>
      </c>
      <c r="F12" s="123">
        <f t="shared" si="11"/>
        <v>2.9901683999999999</v>
      </c>
      <c r="G12" s="123">
        <f t="shared" si="12"/>
        <v>1.7905199999999999</v>
      </c>
      <c r="H12" s="123">
        <f t="shared" si="13"/>
        <v>3.9868912000000001</v>
      </c>
      <c r="I12" s="123">
        <f t="shared" si="14"/>
        <v>2.3873600000000001</v>
      </c>
      <c r="J12" s="31">
        <f t="shared" ref="J12:J75" si="24">2*ROUND(B12,2)</f>
        <v>9.9600000000000009</v>
      </c>
      <c r="K12" s="31">
        <f t="shared" ref="K12:K75" si="25">2*ROUND(C12,2)</f>
        <v>5.96</v>
      </c>
      <c r="L12" s="31"/>
      <c r="M12" s="31"/>
      <c r="N12" s="31">
        <f t="shared" si="16"/>
        <v>5.98</v>
      </c>
      <c r="O12" s="31">
        <f t="shared" si="21"/>
        <v>3.58</v>
      </c>
      <c r="P12" s="31">
        <f t="shared" si="22"/>
        <v>7.98</v>
      </c>
      <c r="Q12" s="31">
        <f t="shared" si="23"/>
        <v>4.78</v>
      </c>
      <c r="R12" s="380">
        <f>S12*'factoren tbv NS'!$C$19/1000</f>
        <v>754</v>
      </c>
      <c r="S12" s="380">
        <f t="shared" si="3"/>
        <v>754</v>
      </c>
      <c r="T12" s="346">
        <f t="shared" si="4"/>
        <v>107</v>
      </c>
      <c r="U12" s="343">
        <f t="shared" si="5"/>
        <v>64</v>
      </c>
      <c r="V12" s="380">
        <f t="shared" si="17"/>
        <v>128.4</v>
      </c>
      <c r="W12" s="380">
        <f t="shared" si="18"/>
        <v>76.8</v>
      </c>
      <c r="X12" s="380">
        <f t="shared" si="19"/>
        <v>321</v>
      </c>
      <c r="Y12" s="380">
        <f t="shared" si="20"/>
        <v>192</v>
      </c>
      <c r="Z12" s="3"/>
      <c r="AA12" s="210">
        <v>1254</v>
      </c>
      <c r="AB12" s="210">
        <v>733</v>
      </c>
      <c r="AC12" s="366">
        <v>104</v>
      </c>
      <c r="AD12" s="366">
        <v>62</v>
      </c>
      <c r="AE12" s="387">
        <v>131</v>
      </c>
      <c r="AF12" s="387">
        <v>77</v>
      </c>
      <c r="AH12" s="215">
        <f t="shared" si="6"/>
        <v>0.60127591706539074</v>
      </c>
      <c r="AI12" s="215">
        <f t="shared" si="7"/>
        <v>1.028649386084584</v>
      </c>
      <c r="AJ12" s="215">
        <f t="shared" si="8"/>
        <v>1.0288461538461537</v>
      </c>
      <c r="AK12" s="215">
        <f t="shared" si="9"/>
        <v>1.032258064516129</v>
      </c>
      <c r="AL12" s="215" t="e">
        <f>#REF!/AE12</f>
        <v>#REF!</v>
      </c>
      <c r="AM12" s="215" t="e">
        <f>#REF!/AF12</f>
        <v>#REF!</v>
      </c>
    </row>
    <row r="13" spans="1:39">
      <c r="A13" s="91">
        <v>6</v>
      </c>
      <c r="B13" s="122">
        <f t="shared" si="10"/>
        <v>4.9765999999999995</v>
      </c>
      <c r="C13" s="329">
        <f>'degressie en km-tarief'!C12</f>
        <v>2.9842</v>
      </c>
      <c r="F13" s="123">
        <f t="shared" si="11"/>
        <v>2.9901683999999999</v>
      </c>
      <c r="G13" s="123">
        <f t="shared" si="12"/>
        <v>1.7905199999999999</v>
      </c>
      <c r="H13" s="123">
        <f t="shared" si="13"/>
        <v>3.9868912000000001</v>
      </c>
      <c r="I13" s="123">
        <f t="shared" si="14"/>
        <v>2.3873600000000001</v>
      </c>
      <c r="J13" s="31">
        <f t="shared" si="24"/>
        <v>9.9600000000000009</v>
      </c>
      <c r="K13" s="31">
        <f t="shared" si="25"/>
        <v>5.96</v>
      </c>
      <c r="L13" s="31"/>
      <c r="M13" s="31"/>
      <c r="N13" s="31">
        <f t="shared" si="16"/>
        <v>5.98</v>
      </c>
      <c r="O13" s="31">
        <f t="shared" si="21"/>
        <v>3.58</v>
      </c>
      <c r="P13" s="31">
        <f t="shared" si="22"/>
        <v>7.98</v>
      </c>
      <c r="Q13" s="31">
        <f t="shared" si="23"/>
        <v>4.78</v>
      </c>
      <c r="R13" s="380">
        <f>S13*'factoren tbv NS'!$C$19/1000</f>
        <v>754</v>
      </c>
      <c r="S13" s="380">
        <f t="shared" si="3"/>
        <v>754</v>
      </c>
      <c r="T13" s="346">
        <f t="shared" si="4"/>
        <v>107</v>
      </c>
      <c r="U13" s="343">
        <f t="shared" si="5"/>
        <v>64</v>
      </c>
      <c r="V13" s="380">
        <f t="shared" si="17"/>
        <v>128.4</v>
      </c>
      <c r="W13" s="380">
        <f t="shared" si="18"/>
        <v>76.8</v>
      </c>
      <c r="X13" s="380">
        <f t="shared" si="19"/>
        <v>321</v>
      </c>
      <c r="Y13" s="380">
        <f t="shared" si="20"/>
        <v>192</v>
      </c>
      <c r="Z13" s="3"/>
      <c r="AA13" s="210">
        <v>1254</v>
      </c>
      <c r="AB13" s="210">
        <v>733</v>
      </c>
      <c r="AC13" s="366">
        <v>104</v>
      </c>
      <c r="AD13" s="366">
        <v>62</v>
      </c>
      <c r="AE13" s="387">
        <v>131</v>
      </c>
      <c r="AF13" s="387">
        <v>77</v>
      </c>
      <c r="AH13" s="215">
        <f t="shared" si="6"/>
        <v>0.60127591706539074</v>
      </c>
      <c r="AI13" s="215">
        <f t="shared" si="7"/>
        <v>1.028649386084584</v>
      </c>
      <c r="AJ13" s="215">
        <f t="shared" si="8"/>
        <v>1.0288461538461537</v>
      </c>
      <c r="AK13" s="215">
        <f t="shared" si="9"/>
        <v>1.032258064516129</v>
      </c>
      <c r="AL13" s="215" t="e">
        <f>#REF!/AE13</f>
        <v>#REF!</v>
      </c>
      <c r="AM13" s="215" t="e">
        <f>#REF!/AF13</f>
        <v>#REF!</v>
      </c>
    </row>
    <row r="14" spans="1:39">
      <c r="A14" s="91">
        <v>7</v>
      </c>
      <c r="B14" s="122">
        <f t="shared" si="10"/>
        <v>4.9765999999999995</v>
      </c>
      <c r="C14" s="329">
        <f>'degressie en km-tarief'!C13</f>
        <v>2.9842</v>
      </c>
      <c r="F14" s="123">
        <f t="shared" si="11"/>
        <v>2.9901683999999999</v>
      </c>
      <c r="G14" s="123">
        <f t="shared" si="12"/>
        <v>1.7905199999999999</v>
      </c>
      <c r="H14" s="123">
        <f t="shared" si="13"/>
        <v>3.9868912000000001</v>
      </c>
      <c r="I14" s="123">
        <f t="shared" si="14"/>
        <v>2.3873600000000001</v>
      </c>
      <c r="J14" s="31">
        <f t="shared" si="24"/>
        <v>9.9600000000000009</v>
      </c>
      <c r="K14" s="31">
        <f t="shared" si="25"/>
        <v>5.96</v>
      </c>
      <c r="L14" s="31"/>
      <c r="M14" s="31"/>
      <c r="N14" s="31">
        <f t="shared" si="16"/>
        <v>5.98</v>
      </c>
      <c r="O14" s="31">
        <f t="shared" si="21"/>
        <v>3.58</v>
      </c>
      <c r="P14" s="31">
        <f t="shared" si="22"/>
        <v>7.98</v>
      </c>
      <c r="Q14" s="31">
        <f t="shared" si="23"/>
        <v>4.78</v>
      </c>
      <c r="R14" s="380">
        <f>S14*'factoren tbv NS'!$C$19/1000</f>
        <v>754</v>
      </c>
      <c r="S14" s="380">
        <f t="shared" si="3"/>
        <v>754</v>
      </c>
      <c r="T14" s="346">
        <f t="shared" si="4"/>
        <v>107</v>
      </c>
      <c r="U14" s="343">
        <f t="shared" si="5"/>
        <v>64</v>
      </c>
      <c r="V14" s="380">
        <f t="shared" si="17"/>
        <v>128.4</v>
      </c>
      <c r="W14" s="380">
        <f t="shared" si="18"/>
        <v>76.8</v>
      </c>
      <c r="X14" s="380">
        <f t="shared" si="19"/>
        <v>321</v>
      </c>
      <c r="Y14" s="380">
        <f t="shared" si="20"/>
        <v>192</v>
      </c>
      <c r="Z14" s="3"/>
      <c r="AA14" s="210">
        <v>1254</v>
      </c>
      <c r="AB14" s="210">
        <v>733</v>
      </c>
      <c r="AC14" s="366">
        <v>104</v>
      </c>
      <c r="AD14" s="366">
        <v>62</v>
      </c>
      <c r="AE14" s="387">
        <v>131</v>
      </c>
      <c r="AF14" s="387">
        <v>77</v>
      </c>
      <c r="AH14" s="215">
        <f t="shared" si="6"/>
        <v>0.60127591706539074</v>
      </c>
      <c r="AI14" s="215">
        <f t="shared" si="7"/>
        <v>1.028649386084584</v>
      </c>
      <c r="AJ14" s="215">
        <f t="shared" si="8"/>
        <v>1.0288461538461537</v>
      </c>
      <c r="AK14" s="215">
        <f t="shared" si="9"/>
        <v>1.032258064516129</v>
      </c>
      <c r="AL14" s="215" t="e">
        <f>#REF!/AE14</f>
        <v>#REF!</v>
      </c>
      <c r="AM14" s="215" t="e">
        <f>#REF!/AF14</f>
        <v>#REF!</v>
      </c>
    </row>
    <row r="15" spans="1:39">
      <c r="A15" s="91">
        <v>8</v>
      </c>
      <c r="B15" s="122">
        <f t="shared" si="10"/>
        <v>4.9765999999999995</v>
      </c>
      <c r="C15" s="329">
        <f>'degressie en km-tarief'!C14</f>
        <v>2.9842</v>
      </c>
      <c r="F15" s="123">
        <f t="shared" si="11"/>
        <v>2.9901683999999999</v>
      </c>
      <c r="G15" s="123">
        <f t="shared" si="12"/>
        <v>1.7905199999999999</v>
      </c>
      <c r="H15" s="123">
        <f t="shared" si="13"/>
        <v>3.9868912000000001</v>
      </c>
      <c r="I15" s="123">
        <f t="shared" si="14"/>
        <v>2.3873600000000001</v>
      </c>
      <c r="J15" s="31">
        <f t="shared" si="24"/>
        <v>9.9600000000000009</v>
      </c>
      <c r="K15" s="31">
        <f t="shared" si="25"/>
        <v>5.96</v>
      </c>
      <c r="L15" s="31"/>
      <c r="M15" s="31"/>
      <c r="N15" s="31">
        <f t="shared" si="16"/>
        <v>5.98</v>
      </c>
      <c r="O15" s="31">
        <f t="shared" si="21"/>
        <v>3.58</v>
      </c>
      <c r="P15" s="31">
        <f t="shared" si="22"/>
        <v>7.98</v>
      </c>
      <c r="Q15" s="31">
        <f t="shared" si="23"/>
        <v>4.78</v>
      </c>
      <c r="R15" s="380">
        <f>S15*'factoren tbv NS'!$C$19/1000</f>
        <v>754</v>
      </c>
      <c r="S15" s="380">
        <f t="shared" si="3"/>
        <v>754</v>
      </c>
      <c r="T15" s="346">
        <f t="shared" si="4"/>
        <v>107</v>
      </c>
      <c r="U15" s="343">
        <f t="shared" si="5"/>
        <v>64</v>
      </c>
      <c r="V15" s="380">
        <f t="shared" si="17"/>
        <v>128.4</v>
      </c>
      <c r="W15" s="380">
        <f t="shared" si="18"/>
        <v>76.8</v>
      </c>
      <c r="X15" s="380">
        <f t="shared" si="19"/>
        <v>321</v>
      </c>
      <c r="Y15" s="380">
        <f t="shared" si="20"/>
        <v>192</v>
      </c>
      <c r="Z15" s="3"/>
      <c r="AA15" s="210">
        <v>1254</v>
      </c>
      <c r="AB15" s="210">
        <v>733</v>
      </c>
      <c r="AC15" s="366">
        <v>104</v>
      </c>
      <c r="AD15" s="366">
        <v>62</v>
      </c>
      <c r="AE15" s="387">
        <v>131</v>
      </c>
      <c r="AF15" s="387">
        <v>77</v>
      </c>
      <c r="AH15" s="215">
        <f t="shared" si="6"/>
        <v>0.60127591706539074</v>
      </c>
      <c r="AI15" s="215">
        <f t="shared" si="7"/>
        <v>1.028649386084584</v>
      </c>
      <c r="AJ15" s="215">
        <f t="shared" si="8"/>
        <v>1.0288461538461537</v>
      </c>
      <c r="AK15" s="215">
        <f t="shared" si="9"/>
        <v>1.032258064516129</v>
      </c>
      <c r="AL15" s="215" t="e">
        <f>#REF!/AE15</f>
        <v>#REF!</v>
      </c>
      <c r="AM15" s="215" t="e">
        <f>#REF!/AF15</f>
        <v>#REF!</v>
      </c>
    </row>
    <row r="16" spans="1:39">
      <c r="A16" s="91">
        <v>9</v>
      </c>
      <c r="B16" s="122">
        <f t="shared" si="10"/>
        <v>5.3272999999999993</v>
      </c>
      <c r="C16" s="329">
        <f>'degressie en km-tarief'!C15</f>
        <v>3.1863000000000001</v>
      </c>
      <c r="F16" s="123">
        <f t="shared" si="11"/>
        <v>3.1926726000000003</v>
      </c>
      <c r="G16" s="123">
        <f t="shared" si="12"/>
        <v>1.91178</v>
      </c>
      <c r="H16" s="123">
        <f t="shared" si="13"/>
        <v>4.2568968000000007</v>
      </c>
      <c r="I16" s="123">
        <f t="shared" si="14"/>
        <v>2.5490400000000002</v>
      </c>
      <c r="J16" s="31">
        <f t="shared" si="24"/>
        <v>10.66</v>
      </c>
      <c r="K16" s="31">
        <f t="shared" si="25"/>
        <v>6.38</v>
      </c>
      <c r="L16" s="31"/>
      <c r="M16" s="31"/>
      <c r="N16" s="31">
        <f t="shared" si="16"/>
        <v>6.38</v>
      </c>
      <c r="O16" s="31">
        <f t="shared" si="21"/>
        <v>3.82</v>
      </c>
      <c r="P16" s="31">
        <f t="shared" si="22"/>
        <v>8.52</v>
      </c>
      <c r="Q16" s="31">
        <f t="shared" si="23"/>
        <v>5.0999999999999996</v>
      </c>
      <c r="R16" s="380">
        <f>S16*'factoren tbv NS'!$C$19/1000</f>
        <v>826</v>
      </c>
      <c r="S16" s="380">
        <f t="shared" si="3"/>
        <v>826</v>
      </c>
      <c r="T16" s="346">
        <f t="shared" si="4"/>
        <v>118</v>
      </c>
      <c r="U16" s="343">
        <f t="shared" si="5"/>
        <v>69</v>
      </c>
      <c r="V16" s="380">
        <f t="shared" si="17"/>
        <v>141.6</v>
      </c>
      <c r="W16" s="380">
        <f t="shared" si="18"/>
        <v>82.8</v>
      </c>
      <c r="X16" s="380">
        <f t="shared" si="19"/>
        <v>354</v>
      </c>
      <c r="Y16" s="380">
        <f t="shared" si="20"/>
        <v>207</v>
      </c>
      <c r="Z16" s="3"/>
      <c r="AA16" s="210">
        <v>1368</v>
      </c>
      <c r="AB16" s="210">
        <v>803</v>
      </c>
      <c r="AC16" s="366">
        <v>115</v>
      </c>
      <c r="AD16" s="366">
        <v>67</v>
      </c>
      <c r="AE16" s="387">
        <v>143</v>
      </c>
      <c r="AF16" s="387">
        <v>82</v>
      </c>
      <c r="AH16" s="215">
        <f t="shared" si="6"/>
        <v>0.60380116959064323</v>
      </c>
      <c r="AI16" s="215">
        <f t="shared" si="7"/>
        <v>1.0286425902864258</v>
      </c>
      <c r="AJ16" s="215">
        <f t="shared" si="8"/>
        <v>1.0260869565217392</v>
      </c>
      <c r="AK16" s="215">
        <f t="shared" si="9"/>
        <v>1.0298507462686568</v>
      </c>
      <c r="AL16" s="215" t="e">
        <f>#REF!/AE16</f>
        <v>#REF!</v>
      </c>
      <c r="AM16" s="215" t="e">
        <f>#REF!/AF16</f>
        <v>#REF!</v>
      </c>
    </row>
    <row r="17" spans="1:39">
      <c r="A17" s="91">
        <v>10</v>
      </c>
      <c r="B17" s="122">
        <f t="shared" si="10"/>
        <v>5.6612999999999998</v>
      </c>
      <c r="C17" s="329">
        <f>'degressie en km-tarief'!C16</f>
        <v>3.3884000000000003</v>
      </c>
      <c r="F17" s="123">
        <f t="shared" si="11"/>
        <v>3.3951768000000002</v>
      </c>
      <c r="G17" s="123">
        <f t="shared" si="12"/>
        <v>2.0330400000000002</v>
      </c>
      <c r="H17" s="123">
        <f t="shared" si="13"/>
        <v>4.5269024000000009</v>
      </c>
      <c r="I17" s="123">
        <f t="shared" si="14"/>
        <v>2.7107200000000002</v>
      </c>
      <c r="J17" s="31">
        <f t="shared" si="24"/>
        <v>11.32</v>
      </c>
      <c r="K17" s="31">
        <f t="shared" si="25"/>
        <v>6.78</v>
      </c>
      <c r="L17" s="31"/>
      <c r="M17" s="31"/>
      <c r="N17" s="31">
        <f t="shared" si="16"/>
        <v>6.8</v>
      </c>
      <c r="O17" s="31">
        <f t="shared" si="21"/>
        <v>4.0599999999999996</v>
      </c>
      <c r="P17" s="31">
        <f t="shared" si="22"/>
        <v>9.06</v>
      </c>
      <c r="Q17" s="31">
        <f t="shared" si="23"/>
        <v>5.42</v>
      </c>
      <c r="R17" s="380">
        <f>S17*'factoren tbv NS'!$C$19/1000</f>
        <v>883</v>
      </c>
      <c r="S17" s="380">
        <f t="shared" si="3"/>
        <v>883</v>
      </c>
      <c r="T17" s="346">
        <f t="shared" si="4"/>
        <v>126</v>
      </c>
      <c r="U17" s="343">
        <f t="shared" si="5"/>
        <v>74</v>
      </c>
      <c r="V17" s="380">
        <f t="shared" si="17"/>
        <v>151.19999999999999</v>
      </c>
      <c r="W17" s="380">
        <f t="shared" si="18"/>
        <v>88.8</v>
      </c>
      <c r="X17" s="380">
        <f t="shared" si="19"/>
        <v>378</v>
      </c>
      <c r="Y17" s="380">
        <f t="shared" si="20"/>
        <v>222</v>
      </c>
      <c r="Z17" s="3"/>
      <c r="AA17" s="210">
        <v>1466</v>
      </c>
      <c r="AB17" s="210">
        <v>859</v>
      </c>
      <c r="AC17" s="366">
        <v>123</v>
      </c>
      <c r="AD17" s="366">
        <v>72</v>
      </c>
      <c r="AE17" s="387">
        <v>152</v>
      </c>
      <c r="AF17" s="387">
        <v>90</v>
      </c>
      <c r="AH17" s="215">
        <f t="shared" si="6"/>
        <v>0.60231923601637105</v>
      </c>
      <c r="AI17" s="215">
        <f t="shared" si="7"/>
        <v>1.0279394644935973</v>
      </c>
      <c r="AJ17" s="215">
        <f t="shared" si="8"/>
        <v>1.024390243902439</v>
      </c>
      <c r="AK17" s="215">
        <f t="shared" si="9"/>
        <v>1.0277777777777777</v>
      </c>
      <c r="AL17" s="215" t="e">
        <f>#REF!/AE17</f>
        <v>#REF!</v>
      </c>
      <c r="AM17" s="215" t="e">
        <f>#REF!/AF17</f>
        <v>#REF!</v>
      </c>
    </row>
    <row r="18" spans="1:39">
      <c r="A18" s="91">
        <v>11</v>
      </c>
      <c r="B18" s="122">
        <f t="shared" si="10"/>
        <v>5.9952999999999994</v>
      </c>
      <c r="C18" s="329">
        <f>'degressie en km-tarief'!C17</f>
        <v>3.5905000000000005</v>
      </c>
      <c r="F18" s="123">
        <f t="shared" si="11"/>
        <v>3.5976810000000006</v>
      </c>
      <c r="G18" s="123">
        <f t="shared" si="12"/>
        <v>2.1543000000000001</v>
      </c>
      <c r="H18" s="123">
        <f t="shared" si="13"/>
        <v>4.7969080000000011</v>
      </c>
      <c r="I18" s="123">
        <f t="shared" si="14"/>
        <v>2.8724000000000007</v>
      </c>
      <c r="J18" s="31">
        <f t="shared" si="24"/>
        <v>12</v>
      </c>
      <c r="K18" s="31">
        <f t="shared" si="25"/>
        <v>7.18</v>
      </c>
      <c r="L18" s="31"/>
      <c r="M18" s="31"/>
      <c r="N18" s="31">
        <f t="shared" si="16"/>
        <v>7.2</v>
      </c>
      <c r="O18" s="31">
        <f t="shared" si="21"/>
        <v>4.3</v>
      </c>
      <c r="P18" s="31">
        <f t="shared" si="22"/>
        <v>9.6</v>
      </c>
      <c r="Q18" s="31">
        <f t="shared" si="23"/>
        <v>5.74</v>
      </c>
      <c r="R18" s="380">
        <f>S18*'factoren tbv NS'!$C$19/1000</f>
        <v>956</v>
      </c>
      <c r="S18" s="380">
        <f t="shared" si="3"/>
        <v>956</v>
      </c>
      <c r="T18" s="346">
        <f t="shared" si="4"/>
        <v>135</v>
      </c>
      <c r="U18" s="343">
        <f t="shared" si="5"/>
        <v>79</v>
      </c>
      <c r="V18" s="380">
        <f t="shared" si="17"/>
        <v>162</v>
      </c>
      <c r="W18" s="380">
        <f t="shared" si="18"/>
        <v>94.8</v>
      </c>
      <c r="X18" s="380">
        <f t="shared" si="19"/>
        <v>405</v>
      </c>
      <c r="Y18" s="380">
        <f t="shared" si="20"/>
        <v>237</v>
      </c>
      <c r="Z18" s="3"/>
      <c r="AA18" s="210">
        <v>1580</v>
      </c>
      <c r="AB18" s="210">
        <v>930</v>
      </c>
      <c r="AC18" s="366">
        <v>131</v>
      </c>
      <c r="AD18" s="366">
        <v>77</v>
      </c>
      <c r="AE18" s="387">
        <v>164</v>
      </c>
      <c r="AF18" s="387">
        <v>96</v>
      </c>
      <c r="AH18" s="215">
        <f t="shared" si="6"/>
        <v>0.60506329113924051</v>
      </c>
      <c r="AI18" s="215">
        <f t="shared" si="7"/>
        <v>1.0279569892473119</v>
      </c>
      <c r="AJ18" s="215">
        <f t="shared" si="8"/>
        <v>1.0305343511450382</v>
      </c>
      <c r="AK18" s="215">
        <f t="shared" si="9"/>
        <v>1.025974025974026</v>
      </c>
      <c r="AL18" s="215" t="e">
        <f>#REF!/AE18</f>
        <v>#REF!</v>
      </c>
      <c r="AM18" s="215" t="e">
        <f>#REF!/AF18</f>
        <v>#REF!</v>
      </c>
    </row>
    <row r="19" spans="1:39">
      <c r="A19" s="91">
        <v>12</v>
      </c>
      <c r="B19" s="122">
        <f t="shared" si="10"/>
        <v>6.3292999999999999</v>
      </c>
      <c r="C19" s="329">
        <f>'degressie en km-tarief'!C18</f>
        <v>3.7926000000000006</v>
      </c>
      <c r="F19" s="123">
        <f t="shared" si="11"/>
        <v>3.8001852000000005</v>
      </c>
      <c r="G19" s="123">
        <f t="shared" si="12"/>
        <v>2.2755600000000005</v>
      </c>
      <c r="H19" s="123">
        <f t="shared" si="13"/>
        <v>5.0669136000000012</v>
      </c>
      <c r="I19" s="123">
        <f t="shared" si="14"/>
        <v>3.0340800000000008</v>
      </c>
      <c r="J19" s="31">
        <f t="shared" si="24"/>
        <v>12.66</v>
      </c>
      <c r="K19" s="31">
        <f t="shared" si="25"/>
        <v>7.58</v>
      </c>
      <c r="L19" s="31"/>
      <c r="M19" s="31"/>
      <c r="N19" s="31">
        <f t="shared" si="16"/>
        <v>7.6</v>
      </c>
      <c r="O19" s="31">
        <f t="shared" si="21"/>
        <v>4.5599999999999996</v>
      </c>
      <c r="P19" s="31">
        <f t="shared" si="22"/>
        <v>10.14</v>
      </c>
      <c r="Q19" s="31">
        <f t="shared" si="23"/>
        <v>6.06</v>
      </c>
      <c r="R19" s="380">
        <f>S19*'factoren tbv NS'!$C$19/1000</f>
        <v>1000</v>
      </c>
      <c r="S19" s="380">
        <f t="shared" si="3"/>
        <v>1000</v>
      </c>
      <c r="T19" s="346">
        <f t="shared" si="4"/>
        <v>142</v>
      </c>
      <c r="U19" s="343">
        <f t="shared" si="5"/>
        <v>82</v>
      </c>
      <c r="V19" s="380">
        <f t="shared" si="17"/>
        <v>170.4</v>
      </c>
      <c r="W19" s="380">
        <f t="shared" si="18"/>
        <v>98.399999999999991</v>
      </c>
      <c r="X19" s="380">
        <f t="shared" si="19"/>
        <v>426</v>
      </c>
      <c r="Y19" s="380">
        <f t="shared" si="20"/>
        <v>246</v>
      </c>
      <c r="Z19" s="3"/>
      <c r="AA19" s="210">
        <v>1651</v>
      </c>
      <c r="AB19" s="210">
        <v>973</v>
      </c>
      <c r="AC19" s="366">
        <v>138</v>
      </c>
      <c r="AD19" s="366">
        <v>80</v>
      </c>
      <c r="AE19" s="387">
        <v>170</v>
      </c>
      <c r="AF19" s="387">
        <v>100</v>
      </c>
      <c r="AH19" s="215">
        <f t="shared" si="6"/>
        <v>0.60569351907934588</v>
      </c>
      <c r="AI19" s="215">
        <f t="shared" si="7"/>
        <v>1.0277492291880781</v>
      </c>
      <c r="AJ19" s="215">
        <f t="shared" si="8"/>
        <v>1.0289855072463767</v>
      </c>
      <c r="AK19" s="215">
        <f t="shared" si="9"/>
        <v>1.0249999999999999</v>
      </c>
      <c r="AL19" s="215" t="e">
        <f>#REF!/AE19</f>
        <v>#REF!</v>
      </c>
      <c r="AM19" s="215" t="e">
        <f>#REF!/AF19</f>
        <v>#REF!</v>
      </c>
    </row>
    <row r="20" spans="1:39">
      <c r="A20" s="91">
        <v>13</v>
      </c>
      <c r="B20" s="122">
        <f t="shared" si="10"/>
        <v>6.6633000000000004</v>
      </c>
      <c r="C20" s="329">
        <f>'degressie en km-tarief'!C19</f>
        <v>3.9947000000000008</v>
      </c>
      <c r="F20" s="123">
        <f t="shared" si="11"/>
        <v>4.0026894000000004</v>
      </c>
      <c r="G20" s="123">
        <f t="shared" si="12"/>
        <v>2.3968200000000004</v>
      </c>
      <c r="H20" s="123">
        <f t="shared" si="13"/>
        <v>5.3369192000000014</v>
      </c>
      <c r="I20" s="123">
        <f t="shared" si="14"/>
        <v>3.1957600000000008</v>
      </c>
      <c r="J20" s="31">
        <f t="shared" si="24"/>
        <v>13.32</v>
      </c>
      <c r="K20" s="31">
        <f t="shared" si="25"/>
        <v>7.98</v>
      </c>
      <c r="L20" s="31"/>
      <c r="M20" s="31"/>
      <c r="N20" s="31">
        <f t="shared" si="16"/>
        <v>8</v>
      </c>
      <c r="O20" s="31">
        <f t="shared" si="21"/>
        <v>4.8</v>
      </c>
      <c r="P20" s="31">
        <f t="shared" si="22"/>
        <v>10.68</v>
      </c>
      <c r="Q20" s="31">
        <f t="shared" si="23"/>
        <v>6.4</v>
      </c>
      <c r="R20" s="380">
        <f>S20*'factoren tbv NS'!$C$19/1000</f>
        <v>1072</v>
      </c>
      <c r="S20" s="380">
        <f t="shared" si="3"/>
        <v>1072</v>
      </c>
      <c r="T20" s="346">
        <f t="shared" si="4"/>
        <v>151</v>
      </c>
      <c r="U20" s="343">
        <f t="shared" si="5"/>
        <v>89</v>
      </c>
      <c r="V20" s="380">
        <f t="shared" si="17"/>
        <v>181.2</v>
      </c>
      <c r="W20" s="380">
        <f t="shared" si="18"/>
        <v>106.8</v>
      </c>
      <c r="X20" s="380">
        <f t="shared" si="19"/>
        <v>453</v>
      </c>
      <c r="Y20" s="380">
        <f t="shared" si="20"/>
        <v>267</v>
      </c>
      <c r="Z20" s="3"/>
      <c r="AA20" s="210">
        <v>1763</v>
      </c>
      <c r="AB20" s="210">
        <v>1043</v>
      </c>
      <c r="AC20" s="366">
        <v>147</v>
      </c>
      <c r="AD20" s="366">
        <v>87</v>
      </c>
      <c r="AE20" s="387">
        <v>184</v>
      </c>
      <c r="AF20" s="387">
        <v>108</v>
      </c>
      <c r="AH20" s="215">
        <f t="shared" si="6"/>
        <v>0.60805445263754965</v>
      </c>
      <c r="AI20" s="215">
        <f t="shared" si="7"/>
        <v>1.0278044103547459</v>
      </c>
      <c r="AJ20" s="215">
        <f t="shared" si="8"/>
        <v>1.0272108843537415</v>
      </c>
      <c r="AK20" s="215">
        <f t="shared" si="9"/>
        <v>1.0229885057471264</v>
      </c>
      <c r="AL20" s="215" t="e">
        <f>#REF!/AE20</f>
        <v>#REF!</v>
      </c>
      <c r="AM20" s="215" t="e">
        <f>#REF!/AF20</f>
        <v>#REF!</v>
      </c>
    </row>
    <row r="21" spans="1:39">
      <c r="A21" s="91">
        <v>14</v>
      </c>
      <c r="B21" s="122">
        <f t="shared" si="10"/>
        <v>7.0140000000000002</v>
      </c>
      <c r="C21" s="329">
        <f>'degressie en km-tarief'!C20</f>
        <v>4.1968000000000005</v>
      </c>
      <c r="F21" s="123">
        <f t="shared" si="11"/>
        <v>4.2051936000000003</v>
      </c>
      <c r="G21" s="123">
        <f t="shared" si="12"/>
        <v>2.5180800000000003</v>
      </c>
      <c r="H21" s="123">
        <f t="shared" si="13"/>
        <v>5.6069248000000007</v>
      </c>
      <c r="I21" s="123">
        <f t="shared" si="14"/>
        <v>3.3574400000000004</v>
      </c>
      <c r="J21" s="31">
        <f t="shared" si="24"/>
        <v>14.02</v>
      </c>
      <c r="K21" s="31">
        <f t="shared" si="25"/>
        <v>8.4</v>
      </c>
      <c r="L21" s="31"/>
      <c r="M21" s="31"/>
      <c r="N21" s="31">
        <f t="shared" si="16"/>
        <v>8.42</v>
      </c>
      <c r="O21" s="31">
        <f t="shared" si="21"/>
        <v>5.04</v>
      </c>
      <c r="P21" s="31">
        <f t="shared" si="22"/>
        <v>11.22</v>
      </c>
      <c r="Q21" s="31">
        <f t="shared" si="23"/>
        <v>6.72</v>
      </c>
      <c r="R21" s="380">
        <f>S21*'factoren tbv NS'!$C$19/1000</f>
        <v>1131</v>
      </c>
      <c r="S21" s="380">
        <f t="shared" si="3"/>
        <v>1131</v>
      </c>
      <c r="T21" s="346">
        <f t="shared" si="4"/>
        <v>159</v>
      </c>
      <c r="U21" s="343">
        <f t="shared" si="5"/>
        <v>94</v>
      </c>
      <c r="V21" s="380">
        <f t="shared" si="17"/>
        <v>190.79999999999998</v>
      </c>
      <c r="W21" s="380">
        <f t="shared" si="18"/>
        <v>112.8</v>
      </c>
      <c r="X21" s="380">
        <f t="shared" si="19"/>
        <v>477</v>
      </c>
      <c r="Y21" s="380">
        <f t="shared" si="20"/>
        <v>282</v>
      </c>
      <c r="Z21" s="3"/>
      <c r="AA21" s="210">
        <v>1862</v>
      </c>
      <c r="AB21" s="210">
        <v>1100</v>
      </c>
      <c r="AC21" s="366">
        <v>155</v>
      </c>
      <c r="AD21" s="366">
        <v>91</v>
      </c>
      <c r="AE21" s="387">
        <v>195</v>
      </c>
      <c r="AF21" s="387">
        <v>115</v>
      </c>
      <c r="AH21" s="215">
        <f t="shared" si="6"/>
        <v>0.60741138560687435</v>
      </c>
      <c r="AI21" s="215">
        <f t="shared" si="7"/>
        <v>1.0281818181818181</v>
      </c>
      <c r="AJ21" s="215">
        <f t="shared" si="8"/>
        <v>1.0258064516129033</v>
      </c>
      <c r="AK21" s="215">
        <f t="shared" si="9"/>
        <v>1.0329670329670331</v>
      </c>
      <c r="AL21" s="215" t="e">
        <f>#REF!/AE21</f>
        <v>#REF!</v>
      </c>
      <c r="AM21" s="215" t="e">
        <f>#REF!/AF21</f>
        <v>#REF!</v>
      </c>
    </row>
    <row r="22" spans="1:39">
      <c r="A22" s="91">
        <v>15</v>
      </c>
      <c r="B22" s="122">
        <f t="shared" si="10"/>
        <v>7.3479999999999999</v>
      </c>
      <c r="C22" s="329">
        <f>'degressie en km-tarief'!C21</f>
        <v>4.3989000000000003</v>
      </c>
      <c r="F22" s="123">
        <f t="shared" si="11"/>
        <v>4.4076978000000002</v>
      </c>
      <c r="G22" s="123">
        <f t="shared" si="12"/>
        <v>2.6393400000000002</v>
      </c>
      <c r="H22" s="123">
        <f t="shared" si="13"/>
        <v>5.8769304000000009</v>
      </c>
      <c r="I22" s="123">
        <f t="shared" si="14"/>
        <v>3.5191200000000005</v>
      </c>
      <c r="J22" s="31">
        <f t="shared" si="24"/>
        <v>14.7</v>
      </c>
      <c r="K22" s="31">
        <f t="shared" si="25"/>
        <v>8.8000000000000007</v>
      </c>
      <c r="L22" s="31"/>
      <c r="M22" s="31"/>
      <c r="N22" s="31">
        <f t="shared" si="16"/>
        <v>8.82</v>
      </c>
      <c r="O22" s="31">
        <f t="shared" si="21"/>
        <v>5.28</v>
      </c>
      <c r="P22" s="31">
        <f t="shared" si="22"/>
        <v>11.76</v>
      </c>
      <c r="Q22" s="31">
        <f t="shared" si="23"/>
        <v>7.04</v>
      </c>
      <c r="R22" s="380">
        <f>S22*'factoren tbv NS'!$C$19/1000</f>
        <v>1189</v>
      </c>
      <c r="S22" s="380">
        <f t="shared" si="3"/>
        <v>1189</v>
      </c>
      <c r="T22" s="346">
        <f t="shared" si="4"/>
        <v>169</v>
      </c>
      <c r="U22" s="343">
        <f t="shared" si="5"/>
        <v>99</v>
      </c>
      <c r="V22" s="380">
        <f t="shared" si="17"/>
        <v>202.79999999999998</v>
      </c>
      <c r="W22" s="380">
        <f t="shared" si="18"/>
        <v>118.8</v>
      </c>
      <c r="X22" s="380">
        <f t="shared" si="19"/>
        <v>507</v>
      </c>
      <c r="Y22" s="380">
        <f t="shared" si="20"/>
        <v>297</v>
      </c>
      <c r="Z22" s="3"/>
      <c r="AA22" s="210">
        <v>1975</v>
      </c>
      <c r="AB22" s="210">
        <v>1156</v>
      </c>
      <c r="AC22" s="366">
        <v>164</v>
      </c>
      <c r="AD22" s="366">
        <v>96</v>
      </c>
      <c r="AE22" s="387">
        <v>207</v>
      </c>
      <c r="AF22" s="387">
        <v>122</v>
      </c>
      <c r="AH22" s="215">
        <f t="shared" si="6"/>
        <v>0.60202531645569624</v>
      </c>
      <c r="AI22" s="215">
        <f t="shared" si="7"/>
        <v>1.0285467128027681</v>
      </c>
      <c r="AJ22" s="215">
        <f t="shared" si="8"/>
        <v>1.0304878048780488</v>
      </c>
      <c r="AK22" s="215">
        <f t="shared" si="9"/>
        <v>1.03125</v>
      </c>
      <c r="AL22" s="215" t="e">
        <f>#REF!/AE22</f>
        <v>#REF!</v>
      </c>
      <c r="AM22" s="215" t="e">
        <f>#REF!/AF22</f>
        <v>#REF!</v>
      </c>
    </row>
    <row r="23" spans="1:39">
      <c r="A23" s="91">
        <v>16</v>
      </c>
      <c r="B23" s="122">
        <f t="shared" si="10"/>
        <v>7.6819999999999995</v>
      </c>
      <c r="C23" s="329">
        <f>'degressie en km-tarief'!C22</f>
        <v>4.601</v>
      </c>
      <c r="F23" s="123">
        <f t="shared" si="11"/>
        <v>4.6102020000000001</v>
      </c>
      <c r="G23" s="123">
        <f t="shared" si="12"/>
        <v>2.7605999999999997</v>
      </c>
      <c r="H23" s="123">
        <f t="shared" si="13"/>
        <v>6.1469360000000002</v>
      </c>
      <c r="I23" s="123">
        <f t="shared" si="14"/>
        <v>3.6808000000000001</v>
      </c>
      <c r="J23" s="31">
        <f t="shared" si="24"/>
        <v>15.36</v>
      </c>
      <c r="K23" s="31">
        <f t="shared" si="25"/>
        <v>9.1999999999999993</v>
      </c>
      <c r="L23" s="31"/>
      <c r="M23" s="31"/>
      <c r="N23" s="31">
        <f t="shared" si="16"/>
        <v>9.2200000000000006</v>
      </c>
      <c r="O23" s="31">
        <f t="shared" si="21"/>
        <v>5.52</v>
      </c>
      <c r="P23" s="31">
        <f t="shared" si="22"/>
        <v>12.3</v>
      </c>
      <c r="Q23" s="31">
        <f t="shared" si="23"/>
        <v>7.36</v>
      </c>
      <c r="R23" s="380">
        <f>S23*'factoren tbv NS'!$C$19/1000</f>
        <v>1263</v>
      </c>
      <c r="S23" s="380">
        <f t="shared" si="3"/>
        <v>1263</v>
      </c>
      <c r="T23" s="346">
        <f t="shared" si="4"/>
        <v>178</v>
      </c>
      <c r="U23" s="343">
        <f t="shared" si="5"/>
        <v>104</v>
      </c>
      <c r="V23" s="380">
        <f t="shared" si="17"/>
        <v>213.6</v>
      </c>
      <c r="W23" s="380">
        <f t="shared" si="18"/>
        <v>124.8</v>
      </c>
      <c r="X23" s="380">
        <f t="shared" si="19"/>
        <v>534</v>
      </c>
      <c r="Y23" s="380">
        <f t="shared" si="20"/>
        <v>312</v>
      </c>
      <c r="Z23" s="3"/>
      <c r="AA23" s="210">
        <v>2087</v>
      </c>
      <c r="AB23" s="210">
        <v>1228</v>
      </c>
      <c r="AC23" s="366">
        <v>173</v>
      </c>
      <c r="AD23" s="366">
        <v>101</v>
      </c>
      <c r="AE23" s="387">
        <v>218</v>
      </c>
      <c r="AF23" s="387">
        <v>128</v>
      </c>
      <c r="AH23" s="215">
        <f t="shared" si="6"/>
        <v>0.60517489218974607</v>
      </c>
      <c r="AI23" s="215">
        <f t="shared" si="7"/>
        <v>1.028501628664495</v>
      </c>
      <c r="AJ23" s="215">
        <f t="shared" si="8"/>
        <v>1.0289017341040463</v>
      </c>
      <c r="AK23" s="215">
        <f t="shared" si="9"/>
        <v>1.0297029702970297</v>
      </c>
      <c r="AL23" s="215" t="e">
        <f>#REF!/AE23</f>
        <v>#REF!</v>
      </c>
      <c r="AM23" s="215" t="e">
        <f>#REF!/AF23</f>
        <v>#REF!</v>
      </c>
    </row>
    <row r="24" spans="1:39">
      <c r="A24" s="91">
        <v>17</v>
      </c>
      <c r="B24" s="122">
        <f t="shared" si="10"/>
        <v>8.016</v>
      </c>
      <c r="C24" s="329">
        <f>'degressie en km-tarief'!C23</f>
        <v>4.8030999999999997</v>
      </c>
      <c r="F24" s="123">
        <f t="shared" si="11"/>
        <v>4.8127062</v>
      </c>
      <c r="G24" s="123">
        <f t="shared" si="12"/>
        <v>2.8818599999999996</v>
      </c>
      <c r="H24" s="123">
        <f t="shared" si="13"/>
        <v>6.4169416000000004</v>
      </c>
      <c r="I24" s="123">
        <f t="shared" si="14"/>
        <v>3.8424800000000001</v>
      </c>
      <c r="J24" s="31">
        <f t="shared" si="24"/>
        <v>16.04</v>
      </c>
      <c r="K24" s="31">
        <f t="shared" si="25"/>
        <v>9.6</v>
      </c>
      <c r="L24" s="31"/>
      <c r="M24" s="31"/>
      <c r="N24" s="31">
        <f t="shared" si="16"/>
        <v>9.6199999999999992</v>
      </c>
      <c r="O24" s="31">
        <f t="shared" si="21"/>
        <v>5.76</v>
      </c>
      <c r="P24" s="31">
        <f t="shared" si="22"/>
        <v>12.84</v>
      </c>
      <c r="Q24" s="31">
        <f t="shared" si="23"/>
        <v>7.68</v>
      </c>
      <c r="R24" s="380">
        <f>S24*'factoren tbv NS'!$C$19/1000</f>
        <v>1320</v>
      </c>
      <c r="S24" s="380">
        <f t="shared" si="3"/>
        <v>1320</v>
      </c>
      <c r="T24" s="346">
        <f t="shared" si="4"/>
        <v>188</v>
      </c>
      <c r="U24" s="343">
        <f t="shared" si="5"/>
        <v>110</v>
      </c>
      <c r="V24" s="380">
        <f t="shared" si="17"/>
        <v>225.6</v>
      </c>
      <c r="W24" s="380">
        <f t="shared" si="18"/>
        <v>132</v>
      </c>
      <c r="X24" s="380">
        <f t="shared" si="19"/>
        <v>564</v>
      </c>
      <c r="Y24" s="380">
        <f t="shared" si="20"/>
        <v>330</v>
      </c>
      <c r="Z24" s="3"/>
      <c r="AA24" s="210">
        <v>2187</v>
      </c>
      <c r="AB24" s="210">
        <v>1284</v>
      </c>
      <c r="AC24" s="366">
        <v>183</v>
      </c>
      <c r="AD24" s="366">
        <v>107</v>
      </c>
      <c r="AE24" s="387">
        <v>227</v>
      </c>
      <c r="AF24" s="387">
        <v>135</v>
      </c>
      <c r="AH24" s="215">
        <f t="shared" si="6"/>
        <v>0.60356652949245537</v>
      </c>
      <c r="AI24" s="215">
        <f t="shared" si="7"/>
        <v>1.02803738317757</v>
      </c>
      <c r="AJ24" s="215">
        <f t="shared" si="8"/>
        <v>1.0273224043715847</v>
      </c>
      <c r="AK24" s="215">
        <f t="shared" si="9"/>
        <v>1.02803738317757</v>
      </c>
      <c r="AL24" s="215" t="e">
        <f>#REF!/AE24</f>
        <v>#REF!</v>
      </c>
      <c r="AM24" s="215" t="e">
        <f>#REF!/AF24</f>
        <v>#REF!</v>
      </c>
    </row>
    <row r="25" spans="1:39">
      <c r="A25" s="91">
        <v>18</v>
      </c>
      <c r="B25" s="122">
        <f t="shared" si="10"/>
        <v>8.3666999999999998</v>
      </c>
      <c r="C25" s="329">
        <f>'degressie en km-tarief'!C24</f>
        <v>5.0051999999999994</v>
      </c>
      <c r="F25" s="123">
        <f t="shared" si="11"/>
        <v>5.0152103999999991</v>
      </c>
      <c r="G25" s="123">
        <f t="shared" si="12"/>
        <v>3.0031199999999996</v>
      </c>
      <c r="H25" s="123">
        <f t="shared" si="13"/>
        <v>6.6869471999999996</v>
      </c>
      <c r="I25" s="123">
        <f t="shared" si="14"/>
        <v>4.0041599999999997</v>
      </c>
      <c r="J25" s="31">
        <f t="shared" si="24"/>
        <v>16.739999999999998</v>
      </c>
      <c r="K25" s="31">
        <f t="shared" si="25"/>
        <v>10.02</v>
      </c>
      <c r="L25" s="31"/>
      <c r="M25" s="31"/>
      <c r="N25" s="31">
        <f t="shared" si="16"/>
        <v>10.039999999999999</v>
      </c>
      <c r="O25" s="31">
        <f t="shared" si="21"/>
        <v>6</v>
      </c>
      <c r="P25" s="31">
        <f t="shared" si="22"/>
        <v>13.38</v>
      </c>
      <c r="Q25" s="31">
        <f t="shared" si="23"/>
        <v>8</v>
      </c>
      <c r="R25" s="380">
        <f>S25*'factoren tbv NS'!$C$19/1000</f>
        <v>1392</v>
      </c>
      <c r="S25" s="380">
        <f t="shared" si="3"/>
        <v>1392</v>
      </c>
      <c r="T25" s="346">
        <f t="shared" si="4"/>
        <v>196</v>
      </c>
      <c r="U25" s="343">
        <f t="shared" si="5"/>
        <v>117</v>
      </c>
      <c r="V25" s="380">
        <f t="shared" si="17"/>
        <v>235.2</v>
      </c>
      <c r="W25" s="380">
        <f t="shared" si="18"/>
        <v>140.4</v>
      </c>
      <c r="X25" s="380">
        <f t="shared" si="19"/>
        <v>588</v>
      </c>
      <c r="Y25" s="380">
        <f t="shared" si="20"/>
        <v>351</v>
      </c>
      <c r="Z25" s="3"/>
      <c r="AA25" s="210">
        <v>2299</v>
      </c>
      <c r="AB25" s="210">
        <v>1354</v>
      </c>
      <c r="AC25" s="366">
        <v>191</v>
      </c>
      <c r="AD25" s="366">
        <v>114</v>
      </c>
      <c r="AE25" s="387">
        <v>239</v>
      </c>
      <c r="AF25" s="387">
        <v>142</v>
      </c>
      <c r="AH25" s="215">
        <f t="shared" si="6"/>
        <v>0.60548064375815569</v>
      </c>
      <c r="AI25" s="215">
        <f t="shared" si="7"/>
        <v>1.0280649926144756</v>
      </c>
      <c r="AJ25" s="215">
        <f t="shared" si="8"/>
        <v>1.0261780104712042</v>
      </c>
      <c r="AK25" s="215">
        <f t="shared" si="9"/>
        <v>1.0263157894736843</v>
      </c>
      <c r="AL25" s="215" t="e">
        <f>#REF!/AE25</f>
        <v>#REF!</v>
      </c>
      <c r="AM25" s="215" t="e">
        <f>#REF!/AF25</f>
        <v>#REF!</v>
      </c>
    </row>
    <row r="26" spans="1:39">
      <c r="A26" s="91">
        <v>19</v>
      </c>
      <c r="B26" s="122">
        <f t="shared" si="10"/>
        <v>8.7006999999999994</v>
      </c>
      <c r="C26" s="329">
        <f>'degressie en km-tarief'!C25</f>
        <v>5.2072999999999992</v>
      </c>
      <c r="F26" s="123">
        <f t="shared" si="11"/>
        <v>5.217714599999999</v>
      </c>
      <c r="G26" s="123">
        <f t="shared" si="12"/>
        <v>3.1243799999999995</v>
      </c>
      <c r="H26" s="123">
        <f t="shared" si="13"/>
        <v>6.9569527999999989</v>
      </c>
      <c r="I26" s="123">
        <f t="shared" si="14"/>
        <v>4.1658399999999993</v>
      </c>
      <c r="J26" s="31">
        <f t="shared" si="24"/>
        <v>17.399999999999999</v>
      </c>
      <c r="K26" s="31">
        <f t="shared" si="25"/>
        <v>10.42</v>
      </c>
      <c r="L26" s="31"/>
      <c r="M26" s="31"/>
      <c r="N26" s="31">
        <f t="shared" si="16"/>
        <v>10.44</v>
      </c>
      <c r="O26" s="31">
        <f t="shared" si="21"/>
        <v>6.24</v>
      </c>
      <c r="P26" s="31">
        <f t="shared" si="22"/>
        <v>13.92</v>
      </c>
      <c r="Q26" s="31">
        <f t="shared" si="23"/>
        <v>8.34</v>
      </c>
      <c r="R26" s="380">
        <f>S26*'factoren tbv NS'!$C$19/1000</f>
        <v>1451</v>
      </c>
      <c r="S26" s="380">
        <f t="shared" si="3"/>
        <v>1451</v>
      </c>
      <c r="T26" s="346">
        <f t="shared" si="4"/>
        <v>208</v>
      </c>
      <c r="U26" s="343">
        <f t="shared" si="5"/>
        <v>121</v>
      </c>
      <c r="V26" s="380">
        <f t="shared" si="17"/>
        <v>249.6</v>
      </c>
      <c r="W26" s="380">
        <f t="shared" si="18"/>
        <v>145.19999999999999</v>
      </c>
      <c r="X26" s="380">
        <f t="shared" si="19"/>
        <v>624</v>
      </c>
      <c r="Y26" s="380">
        <f t="shared" si="20"/>
        <v>363</v>
      </c>
      <c r="Z26" s="3"/>
      <c r="AA26" s="210">
        <v>2413</v>
      </c>
      <c r="AB26" s="210">
        <v>1411</v>
      </c>
      <c r="AC26" s="366">
        <v>202</v>
      </c>
      <c r="AD26" s="366">
        <v>118</v>
      </c>
      <c r="AE26" s="387">
        <v>250</v>
      </c>
      <c r="AF26" s="387">
        <v>148</v>
      </c>
      <c r="AH26" s="215">
        <f t="shared" si="6"/>
        <v>0.6013261500207211</v>
      </c>
      <c r="AI26" s="215">
        <f t="shared" si="7"/>
        <v>1.0283486888731397</v>
      </c>
      <c r="AJ26" s="215">
        <f t="shared" si="8"/>
        <v>1.0297029702970297</v>
      </c>
      <c r="AK26" s="215">
        <f t="shared" si="9"/>
        <v>1.0254237288135593</v>
      </c>
      <c r="AL26" s="215" t="e">
        <f>#REF!/AE26</f>
        <v>#REF!</v>
      </c>
      <c r="AM26" s="215" t="e">
        <f>#REF!/AF26</f>
        <v>#REF!</v>
      </c>
    </row>
    <row r="27" spans="1:39">
      <c r="A27" s="91">
        <v>20</v>
      </c>
      <c r="B27" s="122">
        <f t="shared" si="10"/>
        <v>9.0346999999999991</v>
      </c>
      <c r="C27" s="329">
        <f>'degressie en km-tarief'!C26</f>
        <v>5.4093999999999989</v>
      </c>
      <c r="F27" s="123">
        <f t="shared" si="11"/>
        <v>5.4202187999999989</v>
      </c>
      <c r="G27" s="123">
        <f t="shared" si="12"/>
        <v>3.2456399999999994</v>
      </c>
      <c r="H27" s="123">
        <f t="shared" si="13"/>
        <v>7.2269583999999991</v>
      </c>
      <c r="I27" s="123">
        <f t="shared" si="14"/>
        <v>4.3275199999999989</v>
      </c>
      <c r="J27" s="31">
        <f t="shared" si="24"/>
        <v>18.059999999999999</v>
      </c>
      <c r="K27" s="31">
        <f t="shared" si="25"/>
        <v>10.82</v>
      </c>
      <c r="L27" s="31"/>
      <c r="M27" s="31"/>
      <c r="N27" s="31">
        <f t="shared" si="16"/>
        <v>10.84</v>
      </c>
      <c r="O27" s="31">
        <f t="shared" si="21"/>
        <v>6.5</v>
      </c>
      <c r="P27" s="31">
        <f t="shared" si="22"/>
        <v>14.46</v>
      </c>
      <c r="Q27" s="31">
        <f t="shared" si="23"/>
        <v>8.66</v>
      </c>
      <c r="R27" s="380">
        <f>S27*'factoren tbv NS'!$C$19/1000</f>
        <v>1537</v>
      </c>
      <c r="S27" s="380">
        <f t="shared" si="3"/>
        <v>1537</v>
      </c>
      <c r="T27" s="346">
        <f t="shared" si="4"/>
        <v>218</v>
      </c>
      <c r="U27" s="343">
        <f t="shared" si="5"/>
        <v>129</v>
      </c>
      <c r="V27" s="380">
        <f t="shared" si="17"/>
        <v>261.59999999999997</v>
      </c>
      <c r="W27" s="380">
        <f t="shared" si="18"/>
        <v>154.79999999999998</v>
      </c>
      <c r="X27" s="380">
        <f t="shared" si="19"/>
        <v>654</v>
      </c>
      <c r="Y27" s="380">
        <f t="shared" si="20"/>
        <v>387</v>
      </c>
      <c r="Z27" s="3"/>
      <c r="AA27" s="210">
        <v>2539</v>
      </c>
      <c r="AB27" s="210">
        <v>1495</v>
      </c>
      <c r="AC27" s="366">
        <v>212</v>
      </c>
      <c r="AD27" s="366">
        <v>125</v>
      </c>
      <c r="AE27" s="387">
        <v>265</v>
      </c>
      <c r="AF27" s="387">
        <v>156</v>
      </c>
      <c r="AH27" s="215">
        <f t="shared" si="6"/>
        <v>0.60535643954312723</v>
      </c>
      <c r="AI27" s="215">
        <f t="shared" si="7"/>
        <v>1.0280936454849499</v>
      </c>
      <c r="AJ27" s="215">
        <f t="shared" si="8"/>
        <v>1.0283018867924529</v>
      </c>
      <c r="AK27" s="215">
        <f t="shared" si="9"/>
        <v>1.032</v>
      </c>
      <c r="AL27" s="215" t="e">
        <f>#REF!/AE27</f>
        <v>#REF!</v>
      </c>
      <c r="AM27" s="215" t="e">
        <f>#REF!/AF27</f>
        <v>#REF!</v>
      </c>
    </row>
    <row r="28" spans="1:39">
      <c r="A28" s="91">
        <v>21</v>
      </c>
      <c r="B28" s="122">
        <f t="shared" si="10"/>
        <v>9.3687000000000005</v>
      </c>
      <c r="C28" s="329">
        <f>'degressie en km-tarief'!C27</f>
        <v>5.6114999999999986</v>
      </c>
      <c r="F28" s="123">
        <f t="shared" si="11"/>
        <v>5.6227229999999988</v>
      </c>
      <c r="G28" s="123">
        <f t="shared" si="12"/>
        <v>3.3668999999999989</v>
      </c>
      <c r="H28" s="123">
        <f t="shared" si="13"/>
        <v>7.4969639999999984</v>
      </c>
      <c r="I28" s="123">
        <f t="shared" si="14"/>
        <v>4.4891999999999994</v>
      </c>
      <c r="J28" s="31">
        <f t="shared" si="24"/>
        <v>18.739999999999998</v>
      </c>
      <c r="K28" s="31">
        <f t="shared" si="25"/>
        <v>11.22</v>
      </c>
      <c r="L28" s="31"/>
      <c r="M28" s="31"/>
      <c r="N28" s="31">
        <f t="shared" si="16"/>
        <v>11.24</v>
      </c>
      <c r="O28" s="31">
        <f t="shared" si="21"/>
        <v>6.74</v>
      </c>
      <c r="P28" s="31">
        <f t="shared" si="22"/>
        <v>15</v>
      </c>
      <c r="Q28" s="31">
        <f t="shared" si="23"/>
        <v>8.98</v>
      </c>
      <c r="R28" s="380">
        <f>S28*'factoren tbv NS'!$C$19/1000</f>
        <v>1611</v>
      </c>
      <c r="S28" s="380">
        <f t="shared" si="3"/>
        <v>1611</v>
      </c>
      <c r="T28" s="346">
        <f t="shared" si="4"/>
        <v>226</v>
      </c>
      <c r="U28" s="343">
        <f t="shared" si="5"/>
        <v>134</v>
      </c>
      <c r="V28" s="380">
        <f t="shared" si="17"/>
        <v>271.2</v>
      </c>
      <c r="W28" s="380">
        <f t="shared" si="18"/>
        <v>160.79999999999998</v>
      </c>
      <c r="X28" s="380">
        <f t="shared" si="19"/>
        <v>678</v>
      </c>
      <c r="Y28" s="380">
        <f t="shared" si="20"/>
        <v>402</v>
      </c>
      <c r="Z28" s="3"/>
      <c r="AA28" s="210">
        <v>2639</v>
      </c>
      <c r="AB28" s="210">
        <v>1567</v>
      </c>
      <c r="AC28" s="366">
        <v>220</v>
      </c>
      <c r="AD28" s="366">
        <v>130</v>
      </c>
      <c r="AE28" s="387">
        <v>274</v>
      </c>
      <c r="AF28" s="387">
        <v>163</v>
      </c>
      <c r="AH28" s="215">
        <f t="shared" si="6"/>
        <v>0.61045850701023119</v>
      </c>
      <c r="AI28" s="215">
        <f t="shared" si="7"/>
        <v>1.0280791320995533</v>
      </c>
      <c r="AJ28" s="215">
        <f t="shared" si="8"/>
        <v>1.0272727272727273</v>
      </c>
      <c r="AK28" s="215">
        <f t="shared" si="9"/>
        <v>1.0307692307692307</v>
      </c>
      <c r="AL28" s="215" t="e">
        <f>#REF!/AE28</f>
        <v>#REF!</v>
      </c>
      <c r="AM28" s="215" t="e">
        <f>#REF!/AF28</f>
        <v>#REF!</v>
      </c>
    </row>
    <row r="29" spans="1:39">
      <c r="A29" s="91">
        <v>22</v>
      </c>
      <c r="B29" s="122">
        <f t="shared" si="10"/>
        <v>9.7026999999999983</v>
      </c>
      <c r="C29" s="329">
        <f>'degressie en km-tarief'!C28</f>
        <v>5.8135999999999983</v>
      </c>
      <c r="F29" s="123">
        <f t="shared" si="11"/>
        <v>5.8252271999999987</v>
      </c>
      <c r="G29" s="123">
        <f t="shared" si="12"/>
        <v>3.4881599999999988</v>
      </c>
      <c r="H29" s="123">
        <f t="shared" si="13"/>
        <v>7.7669695999999986</v>
      </c>
      <c r="I29" s="123">
        <f t="shared" si="14"/>
        <v>4.650879999999999</v>
      </c>
      <c r="J29" s="31">
        <f t="shared" si="24"/>
        <v>19.399999999999999</v>
      </c>
      <c r="K29" s="31">
        <f t="shared" si="25"/>
        <v>11.62</v>
      </c>
      <c r="L29" s="31"/>
      <c r="M29" s="31"/>
      <c r="N29" s="31">
        <f t="shared" si="16"/>
        <v>11.66</v>
      </c>
      <c r="O29" s="31">
        <f t="shared" si="21"/>
        <v>6.98</v>
      </c>
      <c r="P29" s="31">
        <f t="shared" si="22"/>
        <v>15.54</v>
      </c>
      <c r="Q29" s="31">
        <f t="shared" si="23"/>
        <v>9.3000000000000007</v>
      </c>
      <c r="R29" s="380">
        <f>S29*'factoren tbv NS'!$C$19/1000</f>
        <v>1668</v>
      </c>
      <c r="S29" s="380">
        <f t="shared" si="3"/>
        <v>1668</v>
      </c>
      <c r="T29" s="346">
        <f t="shared" si="4"/>
        <v>235</v>
      </c>
      <c r="U29" s="343">
        <f t="shared" si="5"/>
        <v>140</v>
      </c>
      <c r="V29" s="380">
        <f t="shared" si="17"/>
        <v>282</v>
      </c>
      <c r="W29" s="380">
        <f t="shared" si="18"/>
        <v>168</v>
      </c>
      <c r="X29" s="380">
        <f t="shared" si="19"/>
        <v>705</v>
      </c>
      <c r="Y29" s="380">
        <f t="shared" si="20"/>
        <v>420</v>
      </c>
      <c r="Z29" s="3"/>
      <c r="AA29" s="210">
        <v>2750</v>
      </c>
      <c r="AB29" s="210">
        <v>1622</v>
      </c>
      <c r="AC29" s="366">
        <v>229</v>
      </c>
      <c r="AD29" s="366">
        <v>136</v>
      </c>
      <c r="AE29" s="387">
        <v>287</v>
      </c>
      <c r="AF29" s="387">
        <v>168</v>
      </c>
      <c r="AH29" s="215">
        <f t="shared" si="6"/>
        <v>0.6065454545454545</v>
      </c>
      <c r="AI29" s="215">
        <f t="shared" si="7"/>
        <v>1.028360049321825</v>
      </c>
      <c r="AJ29" s="215">
        <f t="shared" si="8"/>
        <v>1.0262008733624455</v>
      </c>
      <c r="AK29" s="215">
        <f t="shared" si="9"/>
        <v>1.0294117647058822</v>
      </c>
      <c r="AL29" s="215" t="e">
        <f>#REF!/AE29</f>
        <v>#REF!</v>
      </c>
      <c r="AM29" s="215" t="e">
        <f>#REF!/AF29</f>
        <v>#REF!</v>
      </c>
    </row>
    <row r="30" spans="1:39">
      <c r="A30" s="91">
        <v>23</v>
      </c>
      <c r="B30" s="122">
        <f t="shared" si="10"/>
        <v>10.053399999999998</v>
      </c>
      <c r="C30" s="329">
        <f>'degressie en km-tarief'!C29</f>
        <v>6.015699999999998</v>
      </c>
      <c r="F30" s="123">
        <f t="shared" si="11"/>
        <v>6.0277313999999977</v>
      </c>
      <c r="G30" s="123">
        <f t="shared" si="12"/>
        <v>3.6094199999999987</v>
      </c>
      <c r="H30" s="123">
        <f t="shared" si="13"/>
        <v>8.036975199999997</v>
      </c>
      <c r="I30" s="123">
        <f t="shared" si="14"/>
        <v>4.8125599999999986</v>
      </c>
      <c r="J30" s="31">
        <f t="shared" si="24"/>
        <v>20.100000000000001</v>
      </c>
      <c r="K30" s="31">
        <f t="shared" si="25"/>
        <v>12.04</v>
      </c>
      <c r="L30" s="31"/>
      <c r="M30" s="31"/>
      <c r="N30" s="31">
        <f t="shared" si="16"/>
        <v>12.06</v>
      </c>
      <c r="O30" s="31">
        <f t="shared" si="21"/>
        <v>7.22</v>
      </c>
      <c r="P30" s="31">
        <f t="shared" si="22"/>
        <v>16.079999999999998</v>
      </c>
      <c r="Q30" s="31">
        <f t="shared" si="23"/>
        <v>9.6199999999999992</v>
      </c>
      <c r="R30" s="380">
        <f>S30*'factoren tbv NS'!$C$19/1000</f>
        <v>1711</v>
      </c>
      <c r="S30" s="380">
        <f t="shared" si="3"/>
        <v>1711</v>
      </c>
      <c r="T30" s="346">
        <f t="shared" si="4"/>
        <v>242</v>
      </c>
      <c r="U30" s="343">
        <f t="shared" si="5"/>
        <v>143</v>
      </c>
      <c r="V30" s="380">
        <f t="shared" si="17"/>
        <v>290.39999999999998</v>
      </c>
      <c r="W30" s="380">
        <f t="shared" si="18"/>
        <v>171.6</v>
      </c>
      <c r="X30" s="380">
        <f t="shared" si="19"/>
        <v>726</v>
      </c>
      <c r="Y30" s="380">
        <f t="shared" si="20"/>
        <v>429</v>
      </c>
      <c r="Z30" s="3"/>
      <c r="AA30" s="210">
        <v>2821</v>
      </c>
      <c r="AB30" s="210">
        <v>1664</v>
      </c>
      <c r="AC30" s="366">
        <v>235</v>
      </c>
      <c r="AD30" s="366">
        <v>139</v>
      </c>
      <c r="AE30" s="387">
        <v>293</v>
      </c>
      <c r="AF30" s="387">
        <v>173</v>
      </c>
      <c r="AH30" s="215">
        <f t="shared" si="6"/>
        <v>0.60652250974831623</v>
      </c>
      <c r="AI30" s="215">
        <f t="shared" si="7"/>
        <v>1.0282451923076923</v>
      </c>
      <c r="AJ30" s="215">
        <f t="shared" si="8"/>
        <v>1.0297872340425531</v>
      </c>
      <c r="AK30" s="215">
        <f t="shared" si="9"/>
        <v>1.0287769784172662</v>
      </c>
      <c r="AL30" s="215" t="e">
        <f>#REF!/AE30</f>
        <v>#REF!</v>
      </c>
      <c r="AM30" s="215" t="e">
        <f>#REF!/AF30</f>
        <v>#REF!</v>
      </c>
    </row>
    <row r="31" spans="1:39">
      <c r="A31" s="91">
        <v>24</v>
      </c>
      <c r="B31" s="122">
        <f t="shared" si="10"/>
        <v>10.3874</v>
      </c>
      <c r="C31" s="329">
        <f>'degressie en km-tarief'!C30</f>
        <v>6.2177999999999978</v>
      </c>
      <c r="F31" s="123">
        <f t="shared" si="11"/>
        <v>6.2302355999999977</v>
      </c>
      <c r="G31" s="123">
        <f t="shared" si="12"/>
        <v>3.7306799999999987</v>
      </c>
      <c r="H31" s="123">
        <f t="shared" si="13"/>
        <v>8.3069807999999981</v>
      </c>
      <c r="I31" s="123">
        <f t="shared" si="14"/>
        <v>4.9742399999999982</v>
      </c>
      <c r="J31" s="31">
        <f t="shared" si="24"/>
        <v>20.78</v>
      </c>
      <c r="K31" s="31">
        <f t="shared" si="25"/>
        <v>12.44</v>
      </c>
      <c r="L31" s="31"/>
      <c r="M31" s="31"/>
      <c r="N31" s="31">
        <f t="shared" si="16"/>
        <v>12.46</v>
      </c>
      <c r="O31" s="31">
        <f t="shared" si="21"/>
        <v>7.46</v>
      </c>
      <c r="P31" s="31">
        <f t="shared" si="22"/>
        <v>16.62</v>
      </c>
      <c r="Q31" s="31">
        <f t="shared" si="23"/>
        <v>9.94</v>
      </c>
      <c r="R31" s="380">
        <f>S31*'factoren tbv NS'!$C$19/1000</f>
        <v>1785</v>
      </c>
      <c r="S31" s="380">
        <f t="shared" si="3"/>
        <v>1785</v>
      </c>
      <c r="T31" s="346">
        <f t="shared" si="4"/>
        <v>251</v>
      </c>
      <c r="U31" s="343">
        <f t="shared" si="5"/>
        <v>149</v>
      </c>
      <c r="V31" s="380">
        <f t="shared" si="17"/>
        <v>301.2</v>
      </c>
      <c r="W31" s="380">
        <f t="shared" si="18"/>
        <v>178.79999999999998</v>
      </c>
      <c r="X31" s="380">
        <f t="shared" si="19"/>
        <v>753</v>
      </c>
      <c r="Y31" s="380">
        <f t="shared" si="20"/>
        <v>447</v>
      </c>
      <c r="Z31" s="3"/>
      <c r="AA31" s="210">
        <v>2935</v>
      </c>
      <c r="AB31" s="210">
        <v>1736</v>
      </c>
      <c r="AC31" s="366">
        <v>244</v>
      </c>
      <c r="AD31" s="366">
        <v>145</v>
      </c>
      <c r="AE31" s="387">
        <v>305</v>
      </c>
      <c r="AF31" s="387">
        <v>182</v>
      </c>
      <c r="AH31" s="215">
        <f t="shared" si="6"/>
        <v>0.60817717206132882</v>
      </c>
      <c r="AI31" s="215">
        <f t="shared" si="7"/>
        <v>1.028225806451613</v>
      </c>
      <c r="AJ31" s="215">
        <f t="shared" si="8"/>
        <v>1.028688524590164</v>
      </c>
      <c r="AK31" s="215">
        <f t="shared" si="9"/>
        <v>1.0275862068965518</v>
      </c>
      <c r="AL31" s="215" t="e">
        <f>#REF!/AE31</f>
        <v>#REF!</v>
      </c>
      <c r="AM31" s="215" t="e">
        <f>#REF!/AF31</f>
        <v>#REF!</v>
      </c>
    </row>
    <row r="32" spans="1:39">
      <c r="A32" s="91">
        <v>25</v>
      </c>
      <c r="B32" s="122">
        <f t="shared" si="10"/>
        <v>10.721399999999999</v>
      </c>
      <c r="C32" s="329">
        <f>'degressie en km-tarief'!C31</f>
        <v>6.4198999999999975</v>
      </c>
      <c r="F32" s="123">
        <f t="shared" si="11"/>
        <v>6.4327397999999976</v>
      </c>
      <c r="G32" s="123">
        <f t="shared" si="12"/>
        <v>3.8519399999999981</v>
      </c>
      <c r="H32" s="123">
        <f t="shared" si="13"/>
        <v>8.5769863999999973</v>
      </c>
      <c r="I32" s="123">
        <f t="shared" si="14"/>
        <v>5.1359199999999987</v>
      </c>
      <c r="J32" s="31">
        <f t="shared" si="24"/>
        <v>21.44</v>
      </c>
      <c r="K32" s="31">
        <f t="shared" si="25"/>
        <v>12.84</v>
      </c>
      <c r="L32" s="31"/>
      <c r="M32" s="31"/>
      <c r="N32" s="31">
        <f t="shared" si="16"/>
        <v>12.86</v>
      </c>
      <c r="O32" s="31">
        <f t="shared" si="21"/>
        <v>7.7</v>
      </c>
      <c r="P32" s="31">
        <f t="shared" si="22"/>
        <v>17.16</v>
      </c>
      <c r="Q32" s="31">
        <f t="shared" si="23"/>
        <v>10.28</v>
      </c>
      <c r="R32" s="380">
        <f>S32*'factoren tbv NS'!$C$19/1000</f>
        <v>1857</v>
      </c>
      <c r="S32" s="380">
        <f t="shared" si="3"/>
        <v>1857</v>
      </c>
      <c r="T32" s="346">
        <f t="shared" si="4"/>
        <v>262</v>
      </c>
      <c r="U32" s="343">
        <f t="shared" si="5"/>
        <v>154</v>
      </c>
      <c r="V32" s="380">
        <f t="shared" si="17"/>
        <v>314.39999999999998</v>
      </c>
      <c r="W32" s="380">
        <f t="shared" si="18"/>
        <v>184.79999999999998</v>
      </c>
      <c r="X32" s="380">
        <f t="shared" si="19"/>
        <v>786</v>
      </c>
      <c r="Y32" s="380">
        <f t="shared" si="20"/>
        <v>462</v>
      </c>
      <c r="Z32" s="3"/>
      <c r="AA32" s="210">
        <v>3048</v>
      </c>
      <c r="AB32" s="210">
        <v>1806</v>
      </c>
      <c r="AC32" s="366">
        <v>255</v>
      </c>
      <c r="AD32" s="366">
        <v>150</v>
      </c>
      <c r="AE32" s="387">
        <v>318</v>
      </c>
      <c r="AF32" s="387">
        <v>188</v>
      </c>
      <c r="AH32" s="215">
        <f t="shared" si="6"/>
        <v>0.60925196850393704</v>
      </c>
      <c r="AI32" s="215">
        <f t="shared" si="7"/>
        <v>1.0282392026578073</v>
      </c>
      <c r="AJ32" s="215">
        <f t="shared" si="8"/>
        <v>1.0274509803921568</v>
      </c>
      <c r="AK32" s="215">
        <f t="shared" si="9"/>
        <v>1.0266666666666666</v>
      </c>
      <c r="AL32" s="215" t="e">
        <f>#REF!/AE32</f>
        <v>#REF!</v>
      </c>
      <c r="AM32" s="215" t="e">
        <f>#REF!/AF32</f>
        <v>#REF!</v>
      </c>
    </row>
    <row r="33" spans="1:39">
      <c r="A33" s="91">
        <v>26</v>
      </c>
      <c r="B33" s="122">
        <f t="shared" si="10"/>
        <v>11.055400000000001</v>
      </c>
      <c r="C33" s="329">
        <f>'degressie en km-tarief'!C32</f>
        <v>6.6219999999999972</v>
      </c>
      <c r="F33" s="123">
        <f t="shared" si="11"/>
        <v>6.6352439999999975</v>
      </c>
      <c r="G33" s="123">
        <f t="shared" si="12"/>
        <v>3.9731999999999981</v>
      </c>
      <c r="H33" s="123">
        <f t="shared" si="13"/>
        <v>8.8469919999999966</v>
      </c>
      <c r="I33" s="123">
        <f t="shared" si="14"/>
        <v>5.2975999999999983</v>
      </c>
      <c r="J33" s="31">
        <f t="shared" si="24"/>
        <v>22.12</v>
      </c>
      <c r="K33" s="31">
        <f t="shared" si="25"/>
        <v>13.24</v>
      </c>
      <c r="L33" s="31"/>
      <c r="M33" s="31"/>
      <c r="N33" s="31">
        <f t="shared" si="16"/>
        <v>13.28</v>
      </c>
      <c r="O33" s="31">
        <f t="shared" si="21"/>
        <v>7.94</v>
      </c>
      <c r="P33" s="31">
        <f t="shared" si="22"/>
        <v>17.7</v>
      </c>
      <c r="Q33" s="31">
        <f t="shared" si="23"/>
        <v>10.6</v>
      </c>
      <c r="R33" s="380">
        <f>S33*'factoren tbv NS'!$C$19/1000</f>
        <v>1916</v>
      </c>
      <c r="S33" s="380">
        <f t="shared" si="3"/>
        <v>1916</v>
      </c>
      <c r="T33" s="346">
        <f t="shared" si="4"/>
        <v>270</v>
      </c>
      <c r="U33" s="343">
        <f t="shared" si="5"/>
        <v>159</v>
      </c>
      <c r="V33" s="380">
        <f t="shared" si="17"/>
        <v>324</v>
      </c>
      <c r="W33" s="380">
        <f t="shared" si="18"/>
        <v>190.79999999999998</v>
      </c>
      <c r="X33" s="380">
        <f t="shared" si="19"/>
        <v>810</v>
      </c>
      <c r="Y33" s="380">
        <f t="shared" si="20"/>
        <v>477</v>
      </c>
      <c r="Z33" s="3"/>
      <c r="AA33" s="210">
        <v>3147</v>
      </c>
      <c r="AB33" s="210">
        <v>1863</v>
      </c>
      <c r="AC33" s="366">
        <v>263</v>
      </c>
      <c r="AD33" s="366">
        <v>155</v>
      </c>
      <c r="AE33" s="387">
        <v>329</v>
      </c>
      <c r="AF33" s="387">
        <v>193</v>
      </c>
      <c r="AH33" s="215">
        <f t="shared" si="6"/>
        <v>0.6088338099777566</v>
      </c>
      <c r="AI33" s="215">
        <f t="shared" si="7"/>
        <v>1.028448738593666</v>
      </c>
      <c r="AJ33" s="215">
        <f t="shared" si="8"/>
        <v>1.0266159695817489</v>
      </c>
      <c r="AK33" s="215">
        <f t="shared" si="9"/>
        <v>1.0258064516129033</v>
      </c>
      <c r="AL33" s="215" t="e">
        <f>#REF!/AE33</f>
        <v>#REF!</v>
      </c>
      <c r="AM33" s="215" t="e">
        <f>#REF!/AF33</f>
        <v>#REF!</v>
      </c>
    </row>
    <row r="34" spans="1:39">
      <c r="A34" s="91">
        <v>27</v>
      </c>
      <c r="B34" s="122">
        <f t="shared" si="10"/>
        <v>11.3894</v>
      </c>
      <c r="C34" s="329">
        <f>'degressie en km-tarief'!C33</f>
        <v>6.8240999999999969</v>
      </c>
      <c r="F34" s="123">
        <f t="shared" si="11"/>
        <v>6.8377481999999974</v>
      </c>
      <c r="G34" s="123">
        <f t="shared" si="12"/>
        <v>4.094459999999998</v>
      </c>
      <c r="H34" s="123">
        <f t="shared" si="13"/>
        <v>9.1169975999999959</v>
      </c>
      <c r="I34" s="123">
        <f t="shared" si="14"/>
        <v>5.4592799999999979</v>
      </c>
      <c r="J34" s="31">
        <f t="shared" si="24"/>
        <v>22.78</v>
      </c>
      <c r="K34" s="31">
        <f t="shared" si="25"/>
        <v>13.64</v>
      </c>
      <c r="L34" s="31"/>
      <c r="M34" s="31"/>
      <c r="N34" s="31">
        <f t="shared" si="16"/>
        <v>13.68</v>
      </c>
      <c r="O34" s="31">
        <f t="shared" si="21"/>
        <v>8.18</v>
      </c>
      <c r="P34" s="31">
        <f t="shared" si="22"/>
        <v>18.239999999999998</v>
      </c>
      <c r="Q34" s="31">
        <f t="shared" si="23"/>
        <v>10.92</v>
      </c>
      <c r="R34" s="380">
        <f>S34*'factoren tbv NS'!$C$19/1000</f>
        <v>1988</v>
      </c>
      <c r="S34" s="380">
        <f t="shared" si="3"/>
        <v>1988</v>
      </c>
      <c r="T34" s="346">
        <f t="shared" si="4"/>
        <v>279</v>
      </c>
      <c r="U34" s="343">
        <f t="shared" si="5"/>
        <v>166</v>
      </c>
      <c r="V34" s="380">
        <f t="shared" si="17"/>
        <v>334.8</v>
      </c>
      <c r="W34" s="380">
        <f t="shared" si="18"/>
        <v>199.2</v>
      </c>
      <c r="X34" s="380">
        <f t="shared" si="19"/>
        <v>837</v>
      </c>
      <c r="Y34" s="380">
        <f t="shared" si="20"/>
        <v>498</v>
      </c>
      <c r="Z34" s="3"/>
      <c r="AA34" s="210">
        <v>3260</v>
      </c>
      <c r="AB34" s="210">
        <v>1933</v>
      </c>
      <c r="AC34" s="366">
        <v>271</v>
      </c>
      <c r="AD34" s="366">
        <v>161</v>
      </c>
      <c r="AE34" s="387">
        <v>340</v>
      </c>
      <c r="AF34" s="387">
        <v>202</v>
      </c>
      <c r="AH34" s="215">
        <f t="shared" si="6"/>
        <v>0.60981595092024543</v>
      </c>
      <c r="AI34" s="215">
        <f t="shared" si="7"/>
        <v>1.0284531815830316</v>
      </c>
      <c r="AJ34" s="215">
        <f t="shared" si="8"/>
        <v>1.0295202952029521</v>
      </c>
      <c r="AK34" s="215">
        <f t="shared" si="9"/>
        <v>1.031055900621118</v>
      </c>
      <c r="AL34" s="215" t="e">
        <f>#REF!/AE34</f>
        <v>#REF!</v>
      </c>
      <c r="AM34" s="215" t="e">
        <f>#REF!/AF34</f>
        <v>#REF!</v>
      </c>
    </row>
    <row r="35" spans="1:39">
      <c r="A35" s="91">
        <v>28</v>
      </c>
      <c r="B35" s="122">
        <f t="shared" si="10"/>
        <v>11.7401</v>
      </c>
      <c r="C35" s="329">
        <f>'degressie en km-tarief'!C34</f>
        <v>7.0261999999999967</v>
      </c>
      <c r="F35" s="123">
        <f t="shared" si="11"/>
        <v>7.0402523999999964</v>
      </c>
      <c r="G35" s="123">
        <f t="shared" si="12"/>
        <v>4.2157199999999975</v>
      </c>
      <c r="H35" s="123">
        <f t="shared" si="13"/>
        <v>9.3870031999999952</v>
      </c>
      <c r="I35" s="123">
        <f t="shared" si="14"/>
        <v>5.6209599999999975</v>
      </c>
      <c r="J35" s="31">
        <f t="shared" si="24"/>
        <v>23.48</v>
      </c>
      <c r="K35" s="31">
        <f t="shared" si="25"/>
        <v>14.06</v>
      </c>
      <c r="L35" s="31"/>
      <c r="M35" s="31"/>
      <c r="N35" s="31">
        <f t="shared" si="16"/>
        <v>14.08</v>
      </c>
      <c r="O35" s="31">
        <f t="shared" si="21"/>
        <v>8.44</v>
      </c>
      <c r="P35" s="31">
        <f t="shared" si="22"/>
        <v>18.78</v>
      </c>
      <c r="Q35" s="31">
        <f t="shared" si="23"/>
        <v>11.24</v>
      </c>
      <c r="R35" s="380">
        <f>S35*'factoren tbv NS'!$C$19/1000</f>
        <v>2045</v>
      </c>
      <c r="S35" s="380">
        <f t="shared" si="3"/>
        <v>2045</v>
      </c>
      <c r="T35" s="346">
        <f t="shared" si="4"/>
        <v>290</v>
      </c>
      <c r="U35" s="343">
        <f t="shared" si="5"/>
        <v>170</v>
      </c>
      <c r="V35" s="380">
        <f t="shared" si="17"/>
        <v>348</v>
      </c>
      <c r="W35" s="380">
        <f t="shared" si="18"/>
        <v>204</v>
      </c>
      <c r="X35" s="380">
        <f t="shared" si="19"/>
        <v>870</v>
      </c>
      <c r="Y35" s="380">
        <f t="shared" si="20"/>
        <v>510</v>
      </c>
      <c r="Z35" s="3"/>
      <c r="AA35" s="210">
        <v>3373</v>
      </c>
      <c r="AB35" s="210">
        <v>1989</v>
      </c>
      <c r="AC35" s="366">
        <v>282</v>
      </c>
      <c r="AD35" s="366">
        <v>165</v>
      </c>
      <c r="AE35" s="387">
        <v>351</v>
      </c>
      <c r="AF35" s="387">
        <v>208</v>
      </c>
      <c r="AH35" s="215">
        <f t="shared" si="6"/>
        <v>0.60628520604802849</v>
      </c>
      <c r="AI35" s="215">
        <f t="shared" si="7"/>
        <v>1.0281548516842633</v>
      </c>
      <c r="AJ35" s="215">
        <f t="shared" si="8"/>
        <v>1.0283687943262412</v>
      </c>
      <c r="AK35" s="215">
        <f t="shared" si="9"/>
        <v>1.0303030303030303</v>
      </c>
      <c r="AL35" s="215" t="e">
        <f>#REF!/AE35</f>
        <v>#REF!</v>
      </c>
      <c r="AM35" s="215" t="e">
        <f>#REF!/AF35</f>
        <v>#REF!</v>
      </c>
    </row>
    <row r="36" spans="1:39">
      <c r="A36" s="91">
        <v>29</v>
      </c>
      <c r="B36" s="122">
        <f t="shared" si="10"/>
        <v>12.0741</v>
      </c>
      <c r="C36" s="329">
        <f>'degressie en km-tarief'!C35</f>
        <v>7.2282999999999964</v>
      </c>
      <c r="F36" s="123">
        <f t="shared" si="11"/>
        <v>7.2427565999999963</v>
      </c>
      <c r="G36" s="123">
        <f t="shared" si="12"/>
        <v>4.3369799999999978</v>
      </c>
      <c r="H36" s="123">
        <f t="shared" si="13"/>
        <v>9.6570087999999963</v>
      </c>
      <c r="I36" s="123">
        <f t="shared" si="14"/>
        <v>5.7826399999999971</v>
      </c>
      <c r="J36" s="31">
        <f t="shared" si="24"/>
        <v>24.14</v>
      </c>
      <c r="K36" s="31">
        <f t="shared" si="25"/>
        <v>14.46</v>
      </c>
      <c r="L36" s="31"/>
      <c r="M36" s="31"/>
      <c r="N36" s="31">
        <f t="shared" si="16"/>
        <v>14.48</v>
      </c>
      <c r="O36" s="31">
        <f t="shared" si="21"/>
        <v>8.68</v>
      </c>
      <c r="P36" s="31">
        <f t="shared" si="22"/>
        <v>19.32</v>
      </c>
      <c r="Q36" s="31">
        <f t="shared" si="23"/>
        <v>11.56</v>
      </c>
      <c r="R36" s="380">
        <f>S36*'factoren tbv NS'!$C$19/1000</f>
        <v>2118</v>
      </c>
      <c r="S36" s="380">
        <f t="shared" si="3"/>
        <v>2118</v>
      </c>
      <c r="T36" s="346">
        <f t="shared" si="4"/>
        <v>298</v>
      </c>
      <c r="U36" s="343">
        <f t="shared" si="5"/>
        <v>175</v>
      </c>
      <c r="V36" s="380">
        <f t="shared" si="17"/>
        <v>357.59999999999997</v>
      </c>
      <c r="W36" s="380">
        <f t="shared" si="18"/>
        <v>210</v>
      </c>
      <c r="X36" s="380">
        <f t="shared" si="19"/>
        <v>894</v>
      </c>
      <c r="Y36" s="380">
        <f t="shared" si="20"/>
        <v>525</v>
      </c>
      <c r="Z36" s="3"/>
      <c r="AA36" s="210">
        <v>3486</v>
      </c>
      <c r="AB36" s="210">
        <v>2060</v>
      </c>
      <c r="AC36" s="366">
        <v>290</v>
      </c>
      <c r="AD36" s="366">
        <v>170</v>
      </c>
      <c r="AE36" s="387">
        <v>362</v>
      </c>
      <c r="AF36" s="387">
        <v>214</v>
      </c>
      <c r="AH36" s="215">
        <f t="shared" si="6"/>
        <v>0.60757314974182441</v>
      </c>
      <c r="AI36" s="215">
        <f t="shared" si="7"/>
        <v>1.0281553398058252</v>
      </c>
      <c r="AJ36" s="215">
        <f t="shared" si="8"/>
        <v>1.0275862068965518</v>
      </c>
      <c r="AK36" s="215">
        <f t="shared" si="9"/>
        <v>1.0294117647058822</v>
      </c>
      <c r="AL36" s="215" t="e">
        <f>#REF!/AE36</f>
        <v>#REF!</v>
      </c>
      <c r="AM36" s="215" t="e">
        <f>#REF!/AF36</f>
        <v>#REF!</v>
      </c>
    </row>
    <row r="37" spans="1:39">
      <c r="A37" s="91">
        <v>30</v>
      </c>
      <c r="B37" s="122">
        <f t="shared" si="10"/>
        <v>12.408099999999999</v>
      </c>
      <c r="C37" s="329">
        <f>'degressie en km-tarief'!C36</f>
        <v>7.4303999999999961</v>
      </c>
      <c r="F37" s="123">
        <f t="shared" si="11"/>
        <v>7.4452607999999962</v>
      </c>
      <c r="G37" s="123">
        <f t="shared" si="12"/>
        <v>4.4582399999999973</v>
      </c>
      <c r="H37" s="123">
        <f t="shared" si="13"/>
        <v>9.9270143999999956</v>
      </c>
      <c r="I37" s="123">
        <f t="shared" si="14"/>
        <v>5.9443199999999976</v>
      </c>
      <c r="J37" s="31">
        <f t="shared" si="24"/>
        <v>24.82</v>
      </c>
      <c r="K37" s="31">
        <f t="shared" si="25"/>
        <v>14.86</v>
      </c>
      <c r="L37" s="31"/>
      <c r="M37" s="31"/>
      <c r="N37" s="31">
        <f t="shared" si="16"/>
        <v>14.9</v>
      </c>
      <c r="O37" s="31">
        <f t="shared" si="21"/>
        <v>8.92</v>
      </c>
      <c r="P37" s="31">
        <f t="shared" si="22"/>
        <v>19.86</v>
      </c>
      <c r="Q37" s="31">
        <f t="shared" si="23"/>
        <v>11.88</v>
      </c>
      <c r="R37" s="380">
        <f>S37*'factoren tbv NS'!$C$19/1000</f>
        <v>2175</v>
      </c>
      <c r="S37" s="380">
        <f t="shared" si="3"/>
        <v>2175</v>
      </c>
      <c r="T37" s="346">
        <f t="shared" si="4"/>
        <v>306</v>
      </c>
      <c r="U37" s="343">
        <f t="shared" si="5"/>
        <v>182</v>
      </c>
      <c r="V37" s="380">
        <f t="shared" si="17"/>
        <v>367.2</v>
      </c>
      <c r="W37" s="380">
        <f t="shared" si="18"/>
        <v>218.4</v>
      </c>
      <c r="X37" s="380">
        <f t="shared" si="19"/>
        <v>918</v>
      </c>
      <c r="Y37" s="380">
        <f t="shared" si="20"/>
        <v>546</v>
      </c>
      <c r="Z37" s="3"/>
      <c r="AA37" s="210">
        <v>3584</v>
      </c>
      <c r="AB37" s="210">
        <v>2115</v>
      </c>
      <c r="AC37" s="366">
        <v>298</v>
      </c>
      <c r="AD37" s="366">
        <v>177</v>
      </c>
      <c r="AE37" s="387">
        <v>374</v>
      </c>
      <c r="AF37" s="387">
        <v>221</v>
      </c>
      <c r="AH37" s="215">
        <f t="shared" si="6"/>
        <v>0.6068638392857143</v>
      </c>
      <c r="AI37" s="215">
        <f t="shared" si="7"/>
        <v>1.0283687943262412</v>
      </c>
      <c r="AJ37" s="215">
        <f t="shared" si="8"/>
        <v>1.0268456375838926</v>
      </c>
      <c r="AK37" s="215">
        <f t="shared" si="9"/>
        <v>1.0282485875706215</v>
      </c>
      <c r="AL37" s="215" t="e">
        <f>#REF!/AE37</f>
        <v>#REF!</v>
      </c>
      <c r="AM37" s="215" t="e">
        <f>#REF!/AF37</f>
        <v>#REF!</v>
      </c>
    </row>
    <row r="38" spans="1:39">
      <c r="A38" s="91">
        <v>31</v>
      </c>
      <c r="B38" s="122">
        <f t="shared" si="10"/>
        <v>12.742099999999999</v>
      </c>
      <c r="C38" s="329">
        <f>'degressie en km-tarief'!C37</f>
        <v>7.6324999999999958</v>
      </c>
      <c r="F38" s="123">
        <f t="shared" si="11"/>
        <v>7.6477649999999961</v>
      </c>
      <c r="G38" s="123">
        <f t="shared" si="12"/>
        <v>4.5794999999999977</v>
      </c>
      <c r="H38" s="123">
        <f t="shared" si="13"/>
        <v>10.197019999999995</v>
      </c>
      <c r="I38" s="123">
        <f t="shared" si="14"/>
        <v>6.1059999999999972</v>
      </c>
      <c r="J38" s="31">
        <f t="shared" si="24"/>
        <v>25.48</v>
      </c>
      <c r="K38" s="31">
        <f t="shared" si="25"/>
        <v>15.26</v>
      </c>
      <c r="L38" s="31"/>
      <c r="M38" s="31"/>
      <c r="N38" s="31">
        <f t="shared" si="16"/>
        <v>15.3</v>
      </c>
      <c r="O38" s="31">
        <f t="shared" si="21"/>
        <v>9.16</v>
      </c>
      <c r="P38" s="31">
        <f t="shared" si="22"/>
        <v>20.399999999999999</v>
      </c>
      <c r="Q38" s="31">
        <f t="shared" si="23"/>
        <v>12.22</v>
      </c>
      <c r="R38" s="380">
        <f>S38*'factoren tbv NS'!$C$19/1000</f>
        <v>2249</v>
      </c>
      <c r="S38" s="380">
        <f t="shared" si="3"/>
        <v>2249</v>
      </c>
      <c r="T38" s="346">
        <f t="shared" si="4"/>
        <v>316</v>
      </c>
      <c r="U38" s="343">
        <f t="shared" si="5"/>
        <v>188</v>
      </c>
      <c r="V38" s="380">
        <f t="shared" si="17"/>
        <v>379.2</v>
      </c>
      <c r="W38" s="380">
        <f t="shared" si="18"/>
        <v>225.6</v>
      </c>
      <c r="X38" s="380">
        <f t="shared" si="19"/>
        <v>948</v>
      </c>
      <c r="Y38" s="380">
        <f t="shared" si="20"/>
        <v>564</v>
      </c>
      <c r="Z38" s="3"/>
      <c r="AA38" s="210">
        <v>3697</v>
      </c>
      <c r="AB38" s="210">
        <v>2187</v>
      </c>
      <c r="AC38" s="366">
        <v>307</v>
      </c>
      <c r="AD38" s="366">
        <v>183</v>
      </c>
      <c r="AE38" s="387">
        <v>386</v>
      </c>
      <c r="AF38" s="387">
        <v>226</v>
      </c>
      <c r="AH38" s="215">
        <f t="shared" si="6"/>
        <v>0.60833107925344876</v>
      </c>
      <c r="AI38" s="215">
        <f t="shared" si="7"/>
        <v>1.0283493369913124</v>
      </c>
      <c r="AJ38" s="215">
        <f t="shared" si="8"/>
        <v>1.0293159609120521</v>
      </c>
      <c r="AK38" s="215">
        <f t="shared" si="9"/>
        <v>1.0273224043715847</v>
      </c>
      <c r="AL38" s="215" t="e">
        <f>#REF!/AE38</f>
        <v>#REF!</v>
      </c>
      <c r="AM38" s="215" t="e">
        <f>#REF!/AF38</f>
        <v>#REF!</v>
      </c>
    </row>
    <row r="39" spans="1:39">
      <c r="A39" s="91">
        <v>32</v>
      </c>
      <c r="B39" s="122">
        <f t="shared" si="10"/>
        <v>13.0761</v>
      </c>
      <c r="C39" s="329">
        <f>'degressie en km-tarief'!C38</f>
        <v>7.8345999999999956</v>
      </c>
      <c r="F39" s="123">
        <f t="shared" si="11"/>
        <v>7.8502691999999952</v>
      </c>
      <c r="G39" s="123">
        <f t="shared" si="12"/>
        <v>4.7007599999999972</v>
      </c>
      <c r="H39" s="123">
        <f t="shared" si="13"/>
        <v>10.467025599999994</v>
      </c>
      <c r="I39" s="123">
        <f t="shared" si="14"/>
        <v>6.2676799999999968</v>
      </c>
      <c r="J39" s="31">
        <f t="shared" si="24"/>
        <v>26.16</v>
      </c>
      <c r="K39" s="31">
        <f t="shared" si="25"/>
        <v>15.66</v>
      </c>
      <c r="L39" s="31"/>
      <c r="M39" s="31"/>
      <c r="N39" s="31">
        <f t="shared" si="16"/>
        <v>15.7</v>
      </c>
      <c r="O39" s="31">
        <f t="shared" si="21"/>
        <v>9.4</v>
      </c>
      <c r="P39" s="31">
        <f t="shared" si="22"/>
        <v>20.94</v>
      </c>
      <c r="Q39" s="31">
        <f t="shared" si="23"/>
        <v>12.54</v>
      </c>
      <c r="R39" s="380">
        <f>S39*'factoren tbv NS'!$C$19/1000</f>
        <v>2321</v>
      </c>
      <c r="S39" s="380">
        <f t="shared" ref="S39:S70" si="26">ROUND(AB39*(1+$V$1),0)</f>
        <v>2321</v>
      </c>
      <c r="T39" s="346">
        <f t="shared" si="4"/>
        <v>327</v>
      </c>
      <c r="U39" s="343">
        <f t="shared" ref="U39:U70" si="27">ROUND(AD39*(1+$V$1),0)</f>
        <v>193</v>
      </c>
      <c r="V39" s="380">
        <f t="shared" si="17"/>
        <v>392.4</v>
      </c>
      <c r="W39" s="380">
        <f t="shared" si="18"/>
        <v>231.6</v>
      </c>
      <c r="X39" s="380">
        <f t="shared" si="19"/>
        <v>981</v>
      </c>
      <c r="Y39" s="380">
        <f t="shared" si="20"/>
        <v>579</v>
      </c>
      <c r="Z39" s="3"/>
      <c r="AA39" s="210">
        <v>3809</v>
      </c>
      <c r="AB39" s="210">
        <v>2257</v>
      </c>
      <c r="AC39" s="366">
        <v>318</v>
      </c>
      <c r="AD39" s="366">
        <v>188</v>
      </c>
      <c r="AE39" s="387">
        <v>397</v>
      </c>
      <c r="AF39" s="387">
        <v>233</v>
      </c>
      <c r="AH39" s="215">
        <f t="shared" si="6"/>
        <v>0.60934628511420319</v>
      </c>
      <c r="AI39" s="215">
        <f t="shared" si="7"/>
        <v>1.0283562250775367</v>
      </c>
      <c r="AJ39" s="215">
        <f t="shared" si="8"/>
        <v>1.0283018867924529</v>
      </c>
      <c r="AK39" s="215">
        <f t="shared" si="9"/>
        <v>1.0265957446808511</v>
      </c>
      <c r="AL39" s="215" t="e">
        <f>#REF!/AE39</f>
        <v>#REF!</v>
      </c>
      <c r="AM39" s="215" t="e">
        <f>#REF!/AF39</f>
        <v>#REF!</v>
      </c>
    </row>
    <row r="40" spans="1:39">
      <c r="A40" s="91">
        <v>33</v>
      </c>
      <c r="B40" s="122">
        <f t="shared" si="10"/>
        <v>13.426799999999998</v>
      </c>
      <c r="C40" s="329">
        <f>'degressie en km-tarief'!C39</f>
        <v>8.0366999999999962</v>
      </c>
      <c r="F40" s="123">
        <f t="shared" si="11"/>
        <v>8.052773399999996</v>
      </c>
      <c r="G40" s="123">
        <f t="shared" si="12"/>
        <v>4.8220199999999975</v>
      </c>
      <c r="H40" s="123">
        <f t="shared" si="13"/>
        <v>10.737031199999995</v>
      </c>
      <c r="I40" s="123">
        <f t="shared" si="14"/>
        <v>6.4293599999999973</v>
      </c>
      <c r="J40" s="31">
        <f t="shared" si="24"/>
        <v>26.86</v>
      </c>
      <c r="K40" s="31">
        <f t="shared" si="25"/>
        <v>16.079999999999998</v>
      </c>
      <c r="L40" s="31"/>
      <c r="M40" s="31"/>
      <c r="N40" s="31">
        <f t="shared" si="16"/>
        <v>16.100000000000001</v>
      </c>
      <c r="O40" s="31">
        <f t="shared" si="21"/>
        <v>9.64</v>
      </c>
      <c r="P40" s="31">
        <f t="shared" si="22"/>
        <v>21.48</v>
      </c>
      <c r="Q40" s="31">
        <f t="shared" si="23"/>
        <v>12.86</v>
      </c>
      <c r="R40" s="380">
        <f>S40*'factoren tbv NS'!$C$19/1000</f>
        <v>2365</v>
      </c>
      <c r="S40" s="380">
        <f t="shared" si="26"/>
        <v>2365</v>
      </c>
      <c r="T40" s="346">
        <f t="shared" ref="T40:T71" si="28">ROUND(AC40*(1+$V$1),0)</f>
        <v>334</v>
      </c>
      <c r="U40" s="343">
        <f t="shared" si="27"/>
        <v>196</v>
      </c>
      <c r="V40" s="380">
        <f t="shared" si="17"/>
        <v>400.8</v>
      </c>
      <c r="W40" s="380">
        <f t="shared" si="18"/>
        <v>235.2</v>
      </c>
      <c r="X40" s="380">
        <f t="shared" si="19"/>
        <v>1002</v>
      </c>
      <c r="Y40" s="380">
        <f t="shared" si="20"/>
        <v>588</v>
      </c>
      <c r="Z40" s="3"/>
      <c r="AA40" s="210">
        <v>3881</v>
      </c>
      <c r="AB40" s="210">
        <v>2300</v>
      </c>
      <c r="AC40" s="366">
        <v>325</v>
      </c>
      <c r="AD40" s="366">
        <v>191</v>
      </c>
      <c r="AE40" s="387">
        <v>404</v>
      </c>
      <c r="AF40" s="387">
        <v>238</v>
      </c>
      <c r="AH40" s="215">
        <f t="shared" si="6"/>
        <v>0.60937902602422056</v>
      </c>
      <c r="AI40" s="215">
        <f t="shared" si="7"/>
        <v>1.0282608695652173</v>
      </c>
      <c r="AJ40" s="215">
        <f t="shared" si="8"/>
        <v>1.0276923076923077</v>
      </c>
      <c r="AK40" s="215">
        <f t="shared" si="9"/>
        <v>1.0261780104712042</v>
      </c>
      <c r="AL40" s="215" t="e">
        <f>#REF!/AE40</f>
        <v>#REF!</v>
      </c>
      <c r="AM40" s="215" t="e">
        <f>#REF!/AF40</f>
        <v>#REF!</v>
      </c>
    </row>
    <row r="41" spans="1:39" s="364" customFormat="1" ht="21.75" customHeight="1">
      <c r="A41" s="357">
        <v>34</v>
      </c>
      <c r="B41" s="358">
        <f t="shared" si="10"/>
        <v>13.7608</v>
      </c>
      <c r="C41" s="359">
        <f>'degressie en km-tarief'!C40</f>
        <v>8.2387999999999959</v>
      </c>
      <c r="D41" s="360"/>
      <c r="E41" s="360"/>
      <c r="F41" s="123">
        <f t="shared" si="11"/>
        <v>8.2552775999999959</v>
      </c>
      <c r="G41" s="123">
        <f t="shared" si="12"/>
        <v>4.943279999999997</v>
      </c>
      <c r="H41" s="123">
        <f t="shared" si="13"/>
        <v>11.007036799999995</v>
      </c>
      <c r="I41" s="123">
        <f t="shared" si="14"/>
        <v>6.5910399999999969</v>
      </c>
      <c r="J41" s="361">
        <f t="shared" si="24"/>
        <v>27.52</v>
      </c>
      <c r="K41" s="361">
        <f t="shared" si="25"/>
        <v>16.48</v>
      </c>
      <c r="L41" s="361"/>
      <c r="M41" s="361"/>
      <c r="N41" s="361">
        <f t="shared" si="16"/>
        <v>16.52</v>
      </c>
      <c r="O41" s="361">
        <f t="shared" si="21"/>
        <v>9.8800000000000008</v>
      </c>
      <c r="P41" s="361">
        <f t="shared" si="22"/>
        <v>22.02</v>
      </c>
      <c r="Q41" s="361">
        <f t="shared" si="23"/>
        <v>13.18</v>
      </c>
      <c r="R41" s="382">
        <f>S41*'factoren tbv NS'!$C$19/1000</f>
        <v>2422</v>
      </c>
      <c r="S41" s="381">
        <f t="shared" si="26"/>
        <v>2422</v>
      </c>
      <c r="T41" s="391">
        <f t="shared" si="28"/>
        <v>342</v>
      </c>
      <c r="U41" s="390">
        <f t="shared" si="27"/>
        <v>202</v>
      </c>
      <c r="V41" s="380">
        <f t="shared" si="17"/>
        <v>410.4</v>
      </c>
      <c r="W41" s="380">
        <f t="shared" si="18"/>
        <v>242.39999999999998</v>
      </c>
      <c r="X41" s="380">
        <f t="shared" si="19"/>
        <v>1026</v>
      </c>
      <c r="Y41" s="380">
        <f t="shared" si="20"/>
        <v>606</v>
      </c>
      <c r="Z41" s="362"/>
      <c r="AA41" s="363">
        <v>3994</v>
      </c>
      <c r="AB41" s="363">
        <v>2356</v>
      </c>
      <c r="AC41" s="367">
        <v>333</v>
      </c>
      <c r="AD41" s="367">
        <v>196</v>
      </c>
      <c r="AE41" s="388">
        <v>414</v>
      </c>
      <c r="AF41" s="388">
        <v>244</v>
      </c>
      <c r="AH41" s="365">
        <f t="shared" si="6"/>
        <v>0.60640961442163244</v>
      </c>
      <c r="AI41" s="365">
        <f t="shared" si="7"/>
        <v>1.0280135823429541</v>
      </c>
      <c r="AJ41" s="365">
        <f t="shared" si="8"/>
        <v>1.027027027027027</v>
      </c>
      <c r="AK41" s="365">
        <f t="shared" si="9"/>
        <v>1.0306122448979591</v>
      </c>
      <c r="AL41" s="365" t="e">
        <f>#REF!/AE41</f>
        <v>#REF!</v>
      </c>
      <c r="AM41" s="365" t="e">
        <f>#REF!/AF41</f>
        <v>#REF!</v>
      </c>
    </row>
    <row r="42" spans="1:39">
      <c r="A42" s="4">
        <v>35</v>
      </c>
      <c r="B42" s="122">
        <f t="shared" si="10"/>
        <v>14.094799999999999</v>
      </c>
      <c r="C42" s="329">
        <f>'degressie en km-tarief'!C41</f>
        <v>8.4408999999999956</v>
      </c>
      <c r="F42" s="123">
        <f t="shared" si="11"/>
        <v>8.4577817999999958</v>
      </c>
      <c r="G42" s="123">
        <f t="shared" si="12"/>
        <v>5.0645399999999974</v>
      </c>
      <c r="H42" s="123">
        <f t="shared" si="13"/>
        <v>11.277042399999996</v>
      </c>
      <c r="I42" s="123">
        <f t="shared" si="14"/>
        <v>6.7527199999999965</v>
      </c>
      <c r="J42" s="31">
        <f t="shared" si="24"/>
        <v>28.18</v>
      </c>
      <c r="K42" s="31">
        <f t="shared" si="25"/>
        <v>16.88</v>
      </c>
      <c r="L42" s="31"/>
      <c r="M42" s="31"/>
      <c r="N42" s="31">
        <f t="shared" si="16"/>
        <v>16.920000000000002</v>
      </c>
      <c r="O42" s="31">
        <f t="shared" si="21"/>
        <v>10.119999999999999</v>
      </c>
      <c r="P42" s="31">
        <f t="shared" si="22"/>
        <v>22.56</v>
      </c>
      <c r="Q42" s="31">
        <f t="shared" si="23"/>
        <v>13.5</v>
      </c>
      <c r="R42" s="380">
        <f>S42*'factoren tbv NS'!$C$19/1000</f>
        <v>2495</v>
      </c>
      <c r="S42" s="380">
        <f t="shared" si="26"/>
        <v>2495</v>
      </c>
      <c r="T42" s="346">
        <f t="shared" si="28"/>
        <v>351</v>
      </c>
      <c r="U42" s="343">
        <f t="shared" si="27"/>
        <v>209</v>
      </c>
      <c r="V42" s="380">
        <f t="shared" si="17"/>
        <v>421.2</v>
      </c>
      <c r="W42" s="380">
        <f t="shared" si="18"/>
        <v>250.79999999999998</v>
      </c>
      <c r="X42" s="380">
        <f t="shared" si="19"/>
        <v>1053</v>
      </c>
      <c r="Y42" s="380">
        <f t="shared" si="20"/>
        <v>627</v>
      </c>
      <c r="Z42" s="3"/>
      <c r="AA42" s="210">
        <v>4092</v>
      </c>
      <c r="AB42" s="210">
        <v>2427</v>
      </c>
      <c r="AC42" s="366">
        <v>341</v>
      </c>
      <c r="AD42" s="366">
        <v>203</v>
      </c>
      <c r="AE42" s="387">
        <v>426</v>
      </c>
      <c r="AF42" s="387">
        <v>252</v>
      </c>
      <c r="AH42" s="215">
        <f t="shared" si="6"/>
        <v>0.60972629521016619</v>
      </c>
      <c r="AI42" s="215">
        <f t="shared" si="7"/>
        <v>1.0280181293778328</v>
      </c>
      <c r="AJ42" s="215">
        <f t="shared" si="8"/>
        <v>1.0293255131964809</v>
      </c>
      <c r="AK42" s="215">
        <f t="shared" si="9"/>
        <v>1.0295566502463054</v>
      </c>
      <c r="AL42" s="215" t="e">
        <f>#REF!/AE42</f>
        <v>#REF!</v>
      </c>
      <c r="AM42" s="215" t="e">
        <f>#REF!/AF42</f>
        <v>#REF!</v>
      </c>
    </row>
    <row r="43" spans="1:39">
      <c r="A43" s="4">
        <v>36</v>
      </c>
      <c r="B43" s="122">
        <f t="shared" si="10"/>
        <v>14.428800000000001</v>
      </c>
      <c r="C43" s="329">
        <f>'degressie en km-tarief'!C42</f>
        <v>8.6429999999999954</v>
      </c>
      <c r="F43" s="123">
        <f t="shared" si="11"/>
        <v>8.6602859999999957</v>
      </c>
      <c r="G43" s="123">
        <f t="shared" si="12"/>
        <v>5.1857999999999969</v>
      </c>
      <c r="H43" s="123">
        <f t="shared" si="13"/>
        <v>11.547047999999995</v>
      </c>
      <c r="I43" s="123">
        <f t="shared" si="14"/>
        <v>6.914399999999997</v>
      </c>
      <c r="J43" s="31">
        <f t="shared" si="24"/>
        <v>28.86</v>
      </c>
      <c r="K43" s="31">
        <f t="shared" si="25"/>
        <v>17.28</v>
      </c>
      <c r="L43" s="31"/>
      <c r="M43" s="31"/>
      <c r="N43" s="31">
        <f t="shared" si="16"/>
        <v>17.32</v>
      </c>
      <c r="O43" s="31">
        <f t="shared" si="21"/>
        <v>10.38</v>
      </c>
      <c r="P43" s="31">
        <f t="shared" si="22"/>
        <v>23.1</v>
      </c>
      <c r="Q43" s="31">
        <f t="shared" si="23"/>
        <v>13.82</v>
      </c>
      <c r="R43" s="380">
        <f>S43*'factoren tbv NS'!$C$19/1000</f>
        <v>2554</v>
      </c>
      <c r="S43" s="380">
        <f t="shared" si="26"/>
        <v>2554</v>
      </c>
      <c r="T43" s="346">
        <f t="shared" si="28"/>
        <v>360</v>
      </c>
      <c r="U43" s="343">
        <f t="shared" si="27"/>
        <v>214</v>
      </c>
      <c r="V43" s="380">
        <f t="shared" si="17"/>
        <v>432</v>
      </c>
      <c r="W43" s="380">
        <f t="shared" si="18"/>
        <v>256.8</v>
      </c>
      <c r="X43" s="380">
        <f t="shared" si="19"/>
        <v>1080</v>
      </c>
      <c r="Y43" s="380">
        <f t="shared" si="20"/>
        <v>642</v>
      </c>
      <c r="Z43" s="3"/>
      <c r="AA43" s="210">
        <v>4205</v>
      </c>
      <c r="AB43" s="210">
        <v>2484</v>
      </c>
      <c r="AC43" s="366">
        <v>350</v>
      </c>
      <c r="AD43" s="366">
        <v>208</v>
      </c>
      <c r="AE43" s="387">
        <v>436</v>
      </c>
      <c r="AF43" s="387">
        <v>260</v>
      </c>
      <c r="AH43" s="215">
        <f t="shared" si="6"/>
        <v>0.60737217598097504</v>
      </c>
      <c r="AI43" s="215">
        <f t="shared" si="7"/>
        <v>1.0281803542673107</v>
      </c>
      <c r="AJ43" s="215">
        <f t="shared" si="8"/>
        <v>1.0285714285714285</v>
      </c>
      <c r="AK43" s="215">
        <f t="shared" si="9"/>
        <v>1.0288461538461537</v>
      </c>
      <c r="AL43" s="215" t="e">
        <f>#REF!/AE43</f>
        <v>#REF!</v>
      </c>
      <c r="AM43" s="215" t="e">
        <f>#REF!/AF43</f>
        <v>#REF!</v>
      </c>
    </row>
    <row r="44" spans="1:39">
      <c r="A44" s="4">
        <v>37</v>
      </c>
      <c r="B44" s="122">
        <f t="shared" si="10"/>
        <v>14.779499999999999</v>
      </c>
      <c r="C44" s="329">
        <f>'degressie en km-tarief'!C43</f>
        <v>8.8450999999999951</v>
      </c>
      <c r="F44" s="123">
        <f t="shared" si="11"/>
        <v>8.8627901999999956</v>
      </c>
      <c r="G44" s="123">
        <f t="shared" si="12"/>
        <v>5.3070599999999972</v>
      </c>
      <c r="H44" s="123">
        <f t="shared" si="13"/>
        <v>11.817053599999994</v>
      </c>
      <c r="I44" s="123">
        <f t="shared" si="14"/>
        <v>7.0760799999999966</v>
      </c>
      <c r="J44" s="31">
        <f t="shared" si="24"/>
        <v>29.56</v>
      </c>
      <c r="K44" s="31">
        <f t="shared" si="25"/>
        <v>17.7</v>
      </c>
      <c r="L44" s="31"/>
      <c r="M44" s="31"/>
      <c r="N44" s="31">
        <f t="shared" si="16"/>
        <v>17.72</v>
      </c>
      <c r="O44" s="31">
        <f t="shared" si="21"/>
        <v>10.62</v>
      </c>
      <c r="P44" s="31">
        <f t="shared" si="22"/>
        <v>23.64</v>
      </c>
      <c r="Q44" s="31">
        <f t="shared" si="23"/>
        <v>14.16</v>
      </c>
      <c r="R44" s="380">
        <f>S44*'factoren tbv NS'!$C$19/1000</f>
        <v>2627</v>
      </c>
      <c r="S44" s="380">
        <f t="shared" si="26"/>
        <v>2627</v>
      </c>
      <c r="T44" s="346">
        <f t="shared" si="28"/>
        <v>369</v>
      </c>
      <c r="U44" s="343">
        <f t="shared" si="27"/>
        <v>219</v>
      </c>
      <c r="V44" s="380">
        <f t="shared" si="17"/>
        <v>442.8</v>
      </c>
      <c r="W44" s="380">
        <f t="shared" si="18"/>
        <v>262.8</v>
      </c>
      <c r="X44" s="380">
        <f t="shared" si="19"/>
        <v>1107</v>
      </c>
      <c r="Y44" s="380">
        <f t="shared" si="20"/>
        <v>657</v>
      </c>
      <c r="Z44" s="3"/>
      <c r="AA44" s="210">
        <v>4319</v>
      </c>
      <c r="AB44" s="210">
        <v>2555</v>
      </c>
      <c r="AC44" s="366">
        <v>359</v>
      </c>
      <c r="AD44" s="366">
        <v>213</v>
      </c>
      <c r="AE44" s="387">
        <v>449</v>
      </c>
      <c r="AF44" s="387">
        <v>265</v>
      </c>
      <c r="AH44" s="215">
        <f t="shared" si="6"/>
        <v>0.60824264876128731</v>
      </c>
      <c r="AI44" s="215">
        <f t="shared" si="7"/>
        <v>1.0281800391389433</v>
      </c>
      <c r="AJ44" s="215">
        <f t="shared" si="8"/>
        <v>1.0278551532033426</v>
      </c>
      <c r="AK44" s="215">
        <f t="shared" si="9"/>
        <v>1.028169014084507</v>
      </c>
      <c r="AL44" s="215" t="e">
        <f>#REF!/AE44</f>
        <v>#REF!</v>
      </c>
      <c r="AM44" s="215" t="e">
        <f>#REF!/AF44</f>
        <v>#REF!</v>
      </c>
    </row>
    <row r="45" spans="1:39">
      <c r="A45" s="4">
        <v>38</v>
      </c>
      <c r="B45" s="122">
        <f t="shared" si="10"/>
        <v>15.1135</v>
      </c>
      <c r="C45" s="329">
        <f>'degressie en km-tarief'!C44</f>
        <v>9.0471999999999948</v>
      </c>
      <c r="F45" s="123">
        <f t="shared" si="11"/>
        <v>9.0652943999999955</v>
      </c>
      <c r="G45" s="123">
        <f t="shared" si="12"/>
        <v>5.4283199999999967</v>
      </c>
      <c r="H45" s="123">
        <f t="shared" si="13"/>
        <v>12.087059199999993</v>
      </c>
      <c r="I45" s="123">
        <f t="shared" si="14"/>
        <v>7.2377599999999962</v>
      </c>
      <c r="J45" s="31">
        <f t="shared" si="24"/>
        <v>30.22</v>
      </c>
      <c r="K45" s="31">
        <f t="shared" si="25"/>
        <v>18.100000000000001</v>
      </c>
      <c r="L45" s="31"/>
      <c r="M45" s="31"/>
      <c r="N45" s="31">
        <f t="shared" si="16"/>
        <v>18.14</v>
      </c>
      <c r="O45" s="31">
        <f t="shared" si="21"/>
        <v>10.86</v>
      </c>
      <c r="P45" s="31">
        <f t="shared" si="22"/>
        <v>24.18</v>
      </c>
      <c r="Q45" s="31">
        <f t="shared" si="23"/>
        <v>14.48</v>
      </c>
      <c r="R45" s="380">
        <f>S45*'factoren tbv NS'!$C$19/1000</f>
        <v>2685</v>
      </c>
      <c r="S45" s="380">
        <f t="shared" si="26"/>
        <v>2685</v>
      </c>
      <c r="T45" s="346">
        <f t="shared" si="28"/>
        <v>377</v>
      </c>
      <c r="U45" s="343">
        <f t="shared" si="27"/>
        <v>224</v>
      </c>
      <c r="V45" s="380">
        <f t="shared" si="17"/>
        <v>452.4</v>
      </c>
      <c r="W45" s="380">
        <f t="shared" si="18"/>
        <v>268.8</v>
      </c>
      <c r="X45" s="380">
        <f t="shared" si="19"/>
        <v>1131</v>
      </c>
      <c r="Y45" s="380">
        <f t="shared" si="20"/>
        <v>672</v>
      </c>
      <c r="Z45" s="3"/>
      <c r="AA45" s="210">
        <v>4417</v>
      </c>
      <c r="AB45" s="210">
        <v>2611</v>
      </c>
      <c r="AC45" s="366">
        <v>367</v>
      </c>
      <c r="AD45" s="366">
        <v>218</v>
      </c>
      <c r="AE45" s="387">
        <v>460</v>
      </c>
      <c r="AF45" s="387">
        <v>271</v>
      </c>
      <c r="AH45" s="215">
        <f t="shared" si="6"/>
        <v>0.60787865066787417</v>
      </c>
      <c r="AI45" s="215">
        <f t="shared" si="7"/>
        <v>1.0283416315587897</v>
      </c>
      <c r="AJ45" s="215">
        <f t="shared" si="8"/>
        <v>1.0272479564032697</v>
      </c>
      <c r="AK45" s="215">
        <f t="shared" si="9"/>
        <v>1.0275229357798166</v>
      </c>
      <c r="AL45" s="215" t="e">
        <f>#REF!/AE45</f>
        <v>#REF!</v>
      </c>
      <c r="AM45" s="215" t="e">
        <f>#REF!/AF45</f>
        <v>#REF!</v>
      </c>
    </row>
    <row r="46" spans="1:39">
      <c r="A46" s="4">
        <v>39</v>
      </c>
      <c r="B46" s="122">
        <f t="shared" si="10"/>
        <v>15.4475</v>
      </c>
      <c r="C46" s="329">
        <f>'degressie en km-tarief'!C45</f>
        <v>9.2492999999999945</v>
      </c>
      <c r="F46" s="123">
        <f t="shared" si="11"/>
        <v>9.2677985999999937</v>
      </c>
      <c r="G46" s="123">
        <f t="shared" si="12"/>
        <v>5.5495799999999962</v>
      </c>
      <c r="H46" s="123">
        <f t="shared" si="13"/>
        <v>12.357064799999993</v>
      </c>
      <c r="I46" s="123">
        <f t="shared" si="14"/>
        <v>7.3994399999999958</v>
      </c>
      <c r="J46" s="31">
        <f t="shared" si="24"/>
        <v>30.9</v>
      </c>
      <c r="K46" s="31">
        <f t="shared" si="25"/>
        <v>18.5</v>
      </c>
      <c r="L46" s="31"/>
      <c r="M46" s="31"/>
      <c r="N46" s="31">
        <f t="shared" si="16"/>
        <v>18.54</v>
      </c>
      <c r="O46" s="31">
        <f t="shared" si="21"/>
        <v>11.1</v>
      </c>
      <c r="P46" s="31">
        <f t="shared" si="22"/>
        <v>24.72</v>
      </c>
      <c r="Q46" s="31">
        <f t="shared" si="23"/>
        <v>14.8</v>
      </c>
      <c r="R46" s="380">
        <f>S46*'factoren tbv NS'!$C$19/1000</f>
        <v>2756</v>
      </c>
      <c r="S46" s="380">
        <f t="shared" si="26"/>
        <v>2756</v>
      </c>
      <c r="T46" s="346">
        <f t="shared" si="28"/>
        <v>388</v>
      </c>
      <c r="U46" s="343">
        <f t="shared" si="27"/>
        <v>229</v>
      </c>
      <c r="V46" s="380">
        <f t="shared" si="17"/>
        <v>465.59999999999997</v>
      </c>
      <c r="W46" s="380">
        <f t="shared" si="18"/>
        <v>274.8</v>
      </c>
      <c r="X46" s="380">
        <f t="shared" si="19"/>
        <v>1164</v>
      </c>
      <c r="Y46" s="380">
        <f t="shared" si="20"/>
        <v>687</v>
      </c>
      <c r="Z46" s="3"/>
      <c r="AA46" s="210">
        <v>4530</v>
      </c>
      <c r="AB46" s="210">
        <v>2680</v>
      </c>
      <c r="AC46" s="366">
        <v>377</v>
      </c>
      <c r="AD46" s="366">
        <v>223</v>
      </c>
      <c r="AE46" s="387">
        <v>471</v>
      </c>
      <c r="AF46" s="387">
        <v>278</v>
      </c>
      <c r="AH46" s="215">
        <f t="shared" si="6"/>
        <v>0.60838852097130247</v>
      </c>
      <c r="AI46" s="215">
        <f t="shared" si="7"/>
        <v>1.0283582089552239</v>
      </c>
      <c r="AJ46" s="215">
        <f t="shared" si="8"/>
        <v>1.0291777188328912</v>
      </c>
      <c r="AK46" s="215">
        <f t="shared" si="9"/>
        <v>1.0269058295964126</v>
      </c>
      <c r="AL46" s="215" t="e">
        <f>#REF!/AE46</f>
        <v>#REF!</v>
      </c>
      <c r="AM46" s="215" t="e">
        <f>#REF!/AF46</f>
        <v>#REF!</v>
      </c>
    </row>
    <row r="47" spans="1:39">
      <c r="A47" s="4">
        <v>40</v>
      </c>
      <c r="B47" s="122">
        <f t="shared" si="10"/>
        <v>15.781499999999998</v>
      </c>
      <c r="C47" s="329">
        <f>'degressie en km-tarief'!C46</f>
        <v>9.4513999999999943</v>
      </c>
      <c r="F47" s="123">
        <f t="shared" si="11"/>
        <v>9.4703027999999936</v>
      </c>
      <c r="G47" s="123">
        <f t="shared" si="12"/>
        <v>5.6708399999999966</v>
      </c>
      <c r="H47" s="123">
        <f t="shared" si="13"/>
        <v>12.627070399999994</v>
      </c>
      <c r="I47" s="123">
        <f t="shared" si="14"/>
        <v>7.5611199999999954</v>
      </c>
      <c r="J47" s="31">
        <f t="shared" si="24"/>
        <v>31.56</v>
      </c>
      <c r="K47" s="31">
        <f t="shared" si="25"/>
        <v>18.899999999999999</v>
      </c>
      <c r="L47" s="31"/>
      <c r="M47" s="31"/>
      <c r="N47" s="31">
        <f t="shared" si="16"/>
        <v>18.940000000000001</v>
      </c>
      <c r="O47" s="31">
        <f t="shared" si="21"/>
        <v>11.34</v>
      </c>
      <c r="P47" s="31">
        <f t="shared" si="22"/>
        <v>25.26</v>
      </c>
      <c r="Q47" s="31">
        <f t="shared" si="23"/>
        <v>15.12</v>
      </c>
      <c r="R47" s="380">
        <f>S47*'factoren tbv NS'!$C$19/1000</f>
        <v>2815</v>
      </c>
      <c r="S47" s="380">
        <f t="shared" si="26"/>
        <v>2815</v>
      </c>
      <c r="T47" s="346">
        <f t="shared" si="28"/>
        <v>399</v>
      </c>
      <c r="U47" s="343">
        <f t="shared" si="27"/>
        <v>234</v>
      </c>
      <c r="V47" s="380">
        <f t="shared" si="17"/>
        <v>478.79999999999995</v>
      </c>
      <c r="W47" s="380">
        <f t="shared" si="18"/>
        <v>280.8</v>
      </c>
      <c r="X47" s="380">
        <f t="shared" si="19"/>
        <v>1197</v>
      </c>
      <c r="Y47" s="380">
        <f t="shared" si="20"/>
        <v>702</v>
      </c>
      <c r="Z47" s="3"/>
      <c r="AA47" s="210">
        <v>4642</v>
      </c>
      <c r="AB47" s="210">
        <v>2738</v>
      </c>
      <c r="AC47" s="366">
        <v>388</v>
      </c>
      <c r="AD47" s="366">
        <v>228</v>
      </c>
      <c r="AE47" s="387">
        <v>483</v>
      </c>
      <c r="AF47" s="387">
        <v>285</v>
      </c>
      <c r="AH47" s="215">
        <f t="shared" si="6"/>
        <v>0.60641964670400694</v>
      </c>
      <c r="AI47" s="215">
        <f t="shared" si="7"/>
        <v>1.0281227173119065</v>
      </c>
      <c r="AJ47" s="215">
        <f t="shared" si="8"/>
        <v>1.0283505154639174</v>
      </c>
      <c r="AK47" s="215">
        <f t="shared" si="9"/>
        <v>1.0263157894736843</v>
      </c>
      <c r="AL47" s="215" t="e">
        <f>#REF!/AE47</f>
        <v>#REF!</v>
      </c>
      <c r="AM47" s="215" t="e">
        <f>#REF!/AF47</f>
        <v>#REF!</v>
      </c>
    </row>
    <row r="48" spans="1:39">
      <c r="A48" s="4">
        <v>41</v>
      </c>
      <c r="B48" s="122">
        <f t="shared" si="10"/>
        <v>16.115500000000001</v>
      </c>
      <c r="C48" s="329">
        <f>'degressie en km-tarief'!C47</f>
        <v>9.6492558999999947</v>
      </c>
      <c r="F48" s="123">
        <f t="shared" si="11"/>
        <v>9.6685544117999953</v>
      </c>
      <c r="G48" s="123">
        <f t="shared" si="12"/>
        <v>5.7895535399999964</v>
      </c>
      <c r="H48" s="123">
        <f t="shared" si="13"/>
        <v>12.891405882399994</v>
      </c>
      <c r="I48" s="123">
        <f t="shared" si="14"/>
        <v>7.7194047199999964</v>
      </c>
      <c r="J48" s="31">
        <f t="shared" si="24"/>
        <v>32.24</v>
      </c>
      <c r="K48" s="31">
        <f t="shared" si="25"/>
        <v>19.3</v>
      </c>
      <c r="L48" s="31"/>
      <c r="M48" s="31"/>
      <c r="N48" s="31">
        <f t="shared" si="16"/>
        <v>19.34</v>
      </c>
      <c r="O48" s="31">
        <f t="shared" si="21"/>
        <v>11.58</v>
      </c>
      <c r="P48" s="31">
        <f t="shared" si="22"/>
        <v>25.78</v>
      </c>
      <c r="Q48" s="31">
        <f t="shared" si="23"/>
        <v>15.44</v>
      </c>
      <c r="R48" s="380">
        <f>S48*'factoren tbv NS'!$C$19/1000</f>
        <v>2858</v>
      </c>
      <c r="S48" s="380">
        <f t="shared" si="26"/>
        <v>2858</v>
      </c>
      <c r="T48" s="346">
        <f t="shared" si="28"/>
        <v>403</v>
      </c>
      <c r="U48" s="343">
        <f t="shared" si="27"/>
        <v>238</v>
      </c>
      <c r="V48" s="380">
        <f t="shared" si="17"/>
        <v>483.59999999999997</v>
      </c>
      <c r="W48" s="380">
        <f t="shared" si="18"/>
        <v>285.59999999999997</v>
      </c>
      <c r="X48" s="380">
        <f t="shared" si="19"/>
        <v>1209</v>
      </c>
      <c r="Y48" s="380">
        <f t="shared" si="20"/>
        <v>714</v>
      </c>
      <c r="Z48" s="3"/>
      <c r="AA48" s="210">
        <v>4700</v>
      </c>
      <c r="AB48" s="210">
        <v>2780</v>
      </c>
      <c r="AC48" s="366">
        <v>392</v>
      </c>
      <c r="AD48" s="366">
        <v>231</v>
      </c>
      <c r="AE48" s="387">
        <v>489</v>
      </c>
      <c r="AF48" s="387">
        <v>289</v>
      </c>
      <c r="AH48" s="215">
        <f t="shared" si="6"/>
        <v>0.60808510638297875</v>
      </c>
      <c r="AI48" s="215">
        <f t="shared" si="7"/>
        <v>1.0280575539568346</v>
      </c>
      <c r="AJ48" s="215">
        <f t="shared" si="8"/>
        <v>1.028061224489796</v>
      </c>
      <c r="AK48" s="215">
        <f t="shared" si="9"/>
        <v>1.0303030303030303</v>
      </c>
      <c r="AL48" s="215" t="e">
        <f>#REF!/AE48</f>
        <v>#REF!</v>
      </c>
      <c r="AM48" s="215" t="e">
        <f>#REF!/AF48</f>
        <v>#REF!</v>
      </c>
    </row>
    <row r="49" spans="1:39">
      <c r="A49" s="4">
        <v>42</v>
      </c>
      <c r="B49" s="122">
        <f t="shared" si="10"/>
        <v>16.4495</v>
      </c>
      <c r="C49" s="329">
        <f>'degressie en km-tarief'!C48</f>
        <v>9.8471117999999951</v>
      </c>
      <c r="F49" s="123">
        <f t="shared" si="11"/>
        <v>9.8668060235999953</v>
      </c>
      <c r="G49" s="123">
        <f t="shared" si="12"/>
        <v>5.9082670799999972</v>
      </c>
      <c r="H49" s="123">
        <f t="shared" si="13"/>
        <v>13.155741364799994</v>
      </c>
      <c r="I49" s="123">
        <f t="shared" si="14"/>
        <v>7.8776894399999966</v>
      </c>
      <c r="J49" s="31">
        <f t="shared" si="24"/>
        <v>32.9</v>
      </c>
      <c r="K49" s="31">
        <f t="shared" si="25"/>
        <v>19.7</v>
      </c>
      <c r="L49" s="31"/>
      <c r="M49" s="31"/>
      <c r="N49" s="31">
        <f t="shared" si="16"/>
        <v>19.739999999999998</v>
      </c>
      <c r="O49" s="31">
        <f t="shared" si="21"/>
        <v>11.82</v>
      </c>
      <c r="P49" s="31">
        <f t="shared" si="22"/>
        <v>26.32</v>
      </c>
      <c r="Q49" s="31">
        <f t="shared" si="23"/>
        <v>15.76</v>
      </c>
      <c r="R49" s="380">
        <f>S49*'factoren tbv NS'!$C$19/1000</f>
        <v>2917</v>
      </c>
      <c r="S49" s="380">
        <f t="shared" si="26"/>
        <v>2917</v>
      </c>
      <c r="T49" s="346">
        <f t="shared" si="28"/>
        <v>413</v>
      </c>
      <c r="U49" s="343">
        <f t="shared" si="27"/>
        <v>243</v>
      </c>
      <c r="V49" s="380">
        <f t="shared" si="17"/>
        <v>495.59999999999997</v>
      </c>
      <c r="W49" s="380">
        <f t="shared" si="18"/>
        <v>291.59999999999997</v>
      </c>
      <c r="X49" s="380">
        <f t="shared" si="19"/>
        <v>1239</v>
      </c>
      <c r="Y49" s="380">
        <f t="shared" si="20"/>
        <v>729</v>
      </c>
      <c r="Z49" s="3"/>
      <c r="AA49" s="210">
        <v>4812</v>
      </c>
      <c r="AB49" s="210">
        <v>2837</v>
      </c>
      <c r="AC49" s="366">
        <v>402</v>
      </c>
      <c r="AD49" s="366">
        <v>236</v>
      </c>
      <c r="AE49" s="387">
        <v>500</v>
      </c>
      <c r="AF49" s="387">
        <v>294</v>
      </c>
      <c r="AH49" s="215">
        <f t="shared" si="6"/>
        <v>0.60619285120532007</v>
      </c>
      <c r="AI49" s="215">
        <f t="shared" si="7"/>
        <v>1.028198801550934</v>
      </c>
      <c r="AJ49" s="215">
        <f t="shared" si="8"/>
        <v>1.027363184079602</v>
      </c>
      <c r="AK49" s="215">
        <f t="shared" si="9"/>
        <v>1.0296610169491525</v>
      </c>
      <c r="AL49" s="215" t="e">
        <f>#REF!/AE49</f>
        <v>#REF!</v>
      </c>
      <c r="AM49" s="215" t="e">
        <f>#REF!/AF49</f>
        <v>#REF!</v>
      </c>
    </row>
    <row r="50" spans="1:39">
      <c r="A50" s="4">
        <v>43</v>
      </c>
      <c r="B50" s="122">
        <f t="shared" si="10"/>
        <v>16.766799999999996</v>
      </c>
      <c r="C50" s="329">
        <f>'degressie en km-tarief'!C49</f>
        <v>10.044967699999996</v>
      </c>
      <c r="F50" s="123">
        <f t="shared" si="11"/>
        <v>10.065057635399995</v>
      </c>
      <c r="G50" s="123">
        <f t="shared" si="12"/>
        <v>6.0269806199999971</v>
      </c>
      <c r="H50" s="123">
        <f t="shared" si="13"/>
        <v>13.420076847199995</v>
      </c>
      <c r="I50" s="123">
        <f t="shared" si="14"/>
        <v>8.0359741599999968</v>
      </c>
      <c r="J50" s="31">
        <f t="shared" si="24"/>
        <v>33.54</v>
      </c>
      <c r="K50" s="31">
        <f t="shared" si="25"/>
        <v>20.079999999999998</v>
      </c>
      <c r="L50" s="31"/>
      <c r="M50" s="31"/>
      <c r="N50" s="31">
        <f t="shared" si="16"/>
        <v>20.14</v>
      </c>
      <c r="O50" s="31">
        <f t="shared" si="21"/>
        <v>12.06</v>
      </c>
      <c r="P50" s="31">
        <f t="shared" si="22"/>
        <v>26.84</v>
      </c>
      <c r="Q50" s="31">
        <f t="shared" si="23"/>
        <v>16.079999999999998</v>
      </c>
      <c r="R50" s="380">
        <f>S50*'factoren tbv NS'!$C$19/1000</f>
        <v>2989</v>
      </c>
      <c r="S50" s="380">
        <f t="shared" si="26"/>
        <v>2989</v>
      </c>
      <c r="T50" s="346">
        <f t="shared" si="28"/>
        <v>422</v>
      </c>
      <c r="U50" s="343">
        <f t="shared" si="27"/>
        <v>249</v>
      </c>
      <c r="V50" s="380">
        <f t="shared" si="17"/>
        <v>506.4</v>
      </c>
      <c r="W50" s="380">
        <f t="shared" si="18"/>
        <v>298.8</v>
      </c>
      <c r="X50" s="380">
        <f t="shared" si="19"/>
        <v>1266</v>
      </c>
      <c r="Y50" s="380">
        <f t="shared" si="20"/>
        <v>747</v>
      </c>
      <c r="Z50" s="3"/>
      <c r="AA50" s="210">
        <v>4926</v>
      </c>
      <c r="AB50" s="210">
        <v>2907</v>
      </c>
      <c r="AC50" s="366">
        <v>410</v>
      </c>
      <c r="AD50" s="366">
        <v>242</v>
      </c>
      <c r="AE50" s="387">
        <v>510</v>
      </c>
      <c r="AF50" s="387">
        <v>302</v>
      </c>
      <c r="AH50" s="215">
        <f t="shared" si="6"/>
        <v>0.60678034916768164</v>
      </c>
      <c r="AI50" s="215">
        <f t="shared" si="7"/>
        <v>1.0282077743378053</v>
      </c>
      <c r="AJ50" s="215">
        <f t="shared" si="8"/>
        <v>1.0292682926829269</v>
      </c>
      <c r="AK50" s="215">
        <f t="shared" si="9"/>
        <v>1.0289256198347108</v>
      </c>
      <c r="AL50" s="215" t="e">
        <f>#REF!/AE50</f>
        <v>#REF!</v>
      </c>
      <c r="AM50" s="215" t="e">
        <f>#REF!/AF50</f>
        <v>#REF!</v>
      </c>
    </row>
    <row r="51" spans="1:39">
      <c r="A51" s="4">
        <v>44</v>
      </c>
      <c r="B51" s="122">
        <f t="shared" si="10"/>
        <v>17.1008</v>
      </c>
      <c r="C51" s="329">
        <f>'degressie en km-tarief'!C50</f>
        <v>10.242823599999996</v>
      </c>
      <c r="F51" s="123">
        <f t="shared" si="11"/>
        <v>10.263309247199995</v>
      </c>
      <c r="G51" s="123">
        <f t="shared" si="12"/>
        <v>6.145694159999997</v>
      </c>
      <c r="H51" s="123">
        <f t="shared" si="13"/>
        <v>13.684412329599995</v>
      </c>
      <c r="I51" s="123">
        <f t="shared" si="14"/>
        <v>8.1942588799999978</v>
      </c>
      <c r="J51" s="31">
        <f t="shared" si="24"/>
        <v>34.200000000000003</v>
      </c>
      <c r="K51" s="31">
        <f t="shared" si="25"/>
        <v>20.48</v>
      </c>
      <c r="L51" s="31"/>
      <c r="M51" s="31"/>
      <c r="N51" s="31">
        <f t="shared" si="16"/>
        <v>20.52</v>
      </c>
      <c r="O51" s="31">
        <f t="shared" si="21"/>
        <v>12.3</v>
      </c>
      <c r="P51" s="31">
        <f t="shared" si="22"/>
        <v>27.36</v>
      </c>
      <c r="Q51" s="31">
        <f t="shared" si="23"/>
        <v>16.38</v>
      </c>
      <c r="R51" s="380">
        <f>S51*'factoren tbv NS'!$C$19/1000</f>
        <v>3032</v>
      </c>
      <c r="S51" s="380">
        <f t="shared" si="26"/>
        <v>3032</v>
      </c>
      <c r="T51" s="346">
        <f t="shared" si="28"/>
        <v>427</v>
      </c>
      <c r="U51" s="343">
        <f t="shared" si="27"/>
        <v>253</v>
      </c>
      <c r="V51" s="380">
        <f t="shared" si="17"/>
        <v>512.4</v>
      </c>
      <c r="W51" s="380">
        <f t="shared" si="18"/>
        <v>303.59999999999997</v>
      </c>
      <c r="X51" s="380">
        <f t="shared" si="19"/>
        <v>1281</v>
      </c>
      <c r="Y51" s="380">
        <f t="shared" si="20"/>
        <v>759</v>
      </c>
      <c r="Z51" s="3"/>
      <c r="AA51" s="210">
        <v>4995</v>
      </c>
      <c r="AB51" s="210">
        <v>2949</v>
      </c>
      <c r="AC51" s="366">
        <v>415</v>
      </c>
      <c r="AD51" s="366">
        <v>246</v>
      </c>
      <c r="AE51" s="387">
        <v>518</v>
      </c>
      <c r="AF51" s="387">
        <v>306</v>
      </c>
      <c r="AH51" s="215">
        <f t="shared" si="6"/>
        <v>0.60700700700700705</v>
      </c>
      <c r="AI51" s="215">
        <f t="shared" si="7"/>
        <v>1.0281451339437098</v>
      </c>
      <c r="AJ51" s="215">
        <f t="shared" si="8"/>
        <v>1.0289156626506024</v>
      </c>
      <c r="AK51" s="215">
        <f t="shared" si="9"/>
        <v>1.0284552845528456</v>
      </c>
      <c r="AL51" s="215" t="e">
        <f>#REF!/AE51</f>
        <v>#REF!</v>
      </c>
      <c r="AM51" s="215" t="e">
        <f>#REF!/AF51</f>
        <v>#REF!</v>
      </c>
    </row>
    <row r="52" spans="1:39">
      <c r="A52" s="4">
        <v>45</v>
      </c>
      <c r="B52" s="122">
        <f t="shared" si="10"/>
        <v>17.434799999999999</v>
      </c>
      <c r="C52" s="329">
        <f>'degressie en km-tarief'!C51</f>
        <v>10.440679499999996</v>
      </c>
      <c r="F52" s="123">
        <f t="shared" si="11"/>
        <v>10.461560858999997</v>
      </c>
      <c r="G52" s="123">
        <f t="shared" si="12"/>
        <v>6.2644076999999978</v>
      </c>
      <c r="H52" s="123">
        <f t="shared" si="13"/>
        <v>13.948747811999995</v>
      </c>
      <c r="I52" s="123">
        <f t="shared" si="14"/>
        <v>8.3525435999999971</v>
      </c>
      <c r="J52" s="31">
        <f t="shared" si="24"/>
        <v>34.86</v>
      </c>
      <c r="K52" s="31">
        <f t="shared" si="25"/>
        <v>20.88</v>
      </c>
      <c r="L52" s="31"/>
      <c r="M52" s="31"/>
      <c r="N52" s="31">
        <f t="shared" si="16"/>
        <v>20.92</v>
      </c>
      <c r="O52" s="31">
        <f t="shared" si="21"/>
        <v>12.52</v>
      </c>
      <c r="P52" s="31">
        <f t="shared" si="22"/>
        <v>27.9</v>
      </c>
      <c r="Q52" s="31">
        <f t="shared" si="23"/>
        <v>16.7</v>
      </c>
      <c r="R52" s="380">
        <f>S52*'factoren tbv NS'!$C$19/1000</f>
        <v>3105</v>
      </c>
      <c r="S52" s="380">
        <f t="shared" si="26"/>
        <v>3105</v>
      </c>
      <c r="T52" s="346">
        <f t="shared" si="28"/>
        <v>437</v>
      </c>
      <c r="U52" s="343">
        <f t="shared" si="27"/>
        <v>259</v>
      </c>
      <c r="V52" s="380">
        <f t="shared" si="17"/>
        <v>524.4</v>
      </c>
      <c r="W52" s="380">
        <f t="shared" si="18"/>
        <v>310.8</v>
      </c>
      <c r="X52" s="380">
        <f t="shared" si="19"/>
        <v>1311</v>
      </c>
      <c r="Y52" s="380">
        <f t="shared" si="20"/>
        <v>777</v>
      </c>
      <c r="Z52" s="3"/>
      <c r="AA52" s="210">
        <v>5095</v>
      </c>
      <c r="AB52" s="210">
        <v>3020</v>
      </c>
      <c r="AC52" s="366">
        <v>425</v>
      </c>
      <c r="AD52" s="366">
        <v>252</v>
      </c>
      <c r="AE52" s="387">
        <v>531</v>
      </c>
      <c r="AF52" s="387">
        <v>313</v>
      </c>
      <c r="AH52" s="215">
        <f t="shared" si="6"/>
        <v>0.60942100098135432</v>
      </c>
      <c r="AI52" s="215">
        <f t="shared" si="7"/>
        <v>1.0281456953642385</v>
      </c>
      <c r="AJ52" s="215">
        <f t="shared" si="8"/>
        <v>1.0282352941176471</v>
      </c>
      <c r="AK52" s="215">
        <f t="shared" si="9"/>
        <v>1.0277777777777777</v>
      </c>
      <c r="AL52" s="215" t="e">
        <f>#REF!/AE52</f>
        <v>#REF!</v>
      </c>
      <c r="AM52" s="215" t="e">
        <f>#REF!/AF52</f>
        <v>#REF!</v>
      </c>
    </row>
    <row r="53" spans="1:39">
      <c r="A53" s="4">
        <v>46</v>
      </c>
      <c r="B53" s="122">
        <f t="shared" si="10"/>
        <v>17.768799999999999</v>
      </c>
      <c r="C53" s="329">
        <f>'degressie en km-tarief'!C52</f>
        <v>10.638535399999997</v>
      </c>
      <c r="F53" s="123">
        <f t="shared" si="11"/>
        <v>10.659812470799997</v>
      </c>
      <c r="G53" s="123">
        <f t="shared" si="12"/>
        <v>6.3831212399999977</v>
      </c>
      <c r="H53" s="123">
        <f t="shared" si="13"/>
        <v>14.213083294399997</v>
      </c>
      <c r="I53" s="123">
        <f t="shared" si="14"/>
        <v>8.5108283199999981</v>
      </c>
      <c r="J53" s="31">
        <f t="shared" si="24"/>
        <v>35.54</v>
      </c>
      <c r="K53" s="31">
        <f t="shared" si="25"/>
        <v>21.28</v>
      </c>
      <c r="L53" s="31"/>
      <c r="M53" s="31"/>
      <c r="N53" s="31">
        <f t="shared" si="16"/>
        <v>21.32</v>
      </c>
      <c r="O53" s="31">
        <f t="shared" si="21"/>
        <v>12.76</v>
      </c>
      <c r="P53" s="31">
        <f t="shared" si="22"/>
        <v>28.42</v>
      </c>
      <c r="Q53" s="31">
        <f t="shared" si="23"/>
        <v>17.02</v>
      </c>
      <c r="R53" s="380">
        <f>S53*'factoren tbv NS'!$C$19/1000</f>
        <v>3163</v>
      </c>
      <c r="S53" s="380">
        <f t="shared" si="26"/>
        <v>3163</v>
      </c>
      <c r="T53" s="346">
        <f t="shared" si="28"/>
        <v>445</v>
      </c>
      <c r="U53" s="343">
        <f t="shared" si="27"/>
        <v>265</v>
      </c>
      <c r="V53" s="380">
        <f t="shared" si="17"/>
        <v>534</v>
      </c>
      <c r="W53" s="380">
        <f t="shared" si="18"/>
        <v>318</v>
      </c>
      <c r="X53" s="380">
        <f t="shared" si="19"/>
        <v>1335</v>
      </c>
      <c r="Y53" s="380">
        <f t="shared" si="20"/>
        <v>795</v>
      </c>
      <c r="Z53" s="3"/>
      <c r="AA53" s="210">
        <v>5207</v>
      </c>
      <c r="AB53" s="210">
        <v>3076</v>
      </c>
      <c r="AC53" s="366">
        <v>433</v>
      </c>
      <c r="AD53" s="366">
        <v>258</v>
      </c>
      <c r="AE53" s="387">
        <v>544</v>
      </c>
      <c r="AF53" s="387">
        <v>321</v>
      </c>
      <c r="AH53" s="215">
        <f t="shared" si="6"/>
        <v>0.60745150758594202</v>
      </c>
      <c r="AI53" s="215">
        <f t="shared" si="7"/>
        <v>1.0282834850455136</v>
      </c>
      <c r="AJ53" s="215">
        <f t="shared" si="8"/>
        <v>1.0277136258660509</v>
      </c>
      <c r="AK53" s="215">
        <f t="shared" si="9"/>
        <v>1.0271317829457365</v>
      </c>
      <c r="AL53" s="215" t="e">
        <f>#REF!/AE53</f>
        <v>#REF!</v>
      </c>
      <c r="AM53" s="215" t="e">
        <f>#REF!/AF53</f>
        <v>#REF!</v>
      </c>
    </row>
    <row r="54" spans="1:39">
      <c r="A54" s="4">
        <v>47</v>
      </c>
      <c r="B54" s="122">
        <f t="shared" si="10"/>
        <v>18.102799999999998</v>
      </c>
      <c r="C54" s="329">
        <f>'degressie en km-tarief'!C53</f>
        <v>10.836391299999997</v>
      </c>
      <c r="F54" s="123">
        <f t="shared" si="11"/>
        <v>10.858064082599997</v>
      </c>
      <c r="G54" s="123">
        <f t="shared" si="12"/>
        <v>6.5018347799999985</v>
      </c>
      <c r="H54" s="123">
        <f t="shared" si="13"/>
        <v>14.477418776799997</v>
      </c>
      <c r="I54" s="123">
        <f t="shared" si="14"/>
        <v>8.6691130399999974</v>
      </c>
      <c r="J54" s="31">
        <f t="shared" si="24"/>
        <v>36.200000000000003</v>
      </c>
      <c r="K54" s="31">
        <f t="shared" si="25"/>
        <v>21.68</v>
      </c>
      <c r="L54" s="31"/>
      <c r="M54" s="31"/>
      <c r="N54" s="31">
        <f t="shared" si="16"/>
        <v>21.72</v>
      </c>
      <c r="O54" s="31">
        <f t="shared" si="21"/>
        <v>13</v>
      </c>
      <c r="P54" s="31">
        <f t="shared" si="22"/>
        <v>28.96</v>
      </c>
      <c r="Q54" s="31">
        <f t="shared" si="23"/>
        <v>17.34</v>
      </c>
      <c r="R54" s="380">
        <f>S54*'factoren tbv NS'!$C$19/1000</f>
        <v>3207</v>
      </c>
      <c r="S54" s="380">
        <f t="shared" si="26"/>
        <v>3207</v>
      </c>
      <c r="T54" s="346">
        <f t="shared" si="28"/>
        <v>450</v>
      </c>
      <c r="U54" s="343">
        <f t="shared" si="27"/>
        <v>268</v>
      </c>
      <c r="V54" s="380">
        <f t="shared" si="17"/>
        <v>540</v>
      </c>
      <c r="W54" s="380">
        <f t="shared" si="18"/>
        <v>321.59999999999997</v>
      </c>
      <c r="X54" s="380">
        <f t="shared" si="19"/>
        <v>1350</v>
      </c>
      <c r="Y54" s="380">
        <f t="shared" si="20"/>
        <v>804</v>
      </c>
      <c r="Z54" s="3"/>
      <c r="AA54" s="210">
        <v>5278</v>
      </c>
      <c r="AB54" s="210">
        <v>3119</v>
      </c>
      <c r="AC54" s="366">
        <v>438</v>
      </c>
      <c r="AD54" s="366">
        <v>261</v>
      </c>
      <c r="AE54" s="387">
        <v>550</v>
      </c>
      <c r="AF54" s="387">
        <v>326</v>
      </c>
      <c r="AH54" s="215">
        <f t="shared" si="6"/>
        <v>0.60761652140962485</v>
      </c>
      <c r="AI54" s="215">
        <f t="shared" si="7"/>
        <v>1.0282141712087207</v>
      </c>
      <c r="AJ54" s="215">
        <f t="shared" si="8"/>
        <v>1.0273972602739727</v>
      </c>
      <c r="AK54" s="215">
        <f t="shared" si="9"/>
        <v>1.0268199233716475</v>
      </c>
      <c r="AL54" s="215" t="e">
        <f>#REF!/AE54</f>
        <v>#REF!</v>
      </c>
      <c r="AM54" s="215" t="e">
        <f>#REF!/AF54</f>
        <v>#REF!</v>
      </c>
    </row>
    <row r="55" spans="1:39">
      <c r="A55" s="4">
        <v>48</v>
      </c>
      <c r="B55" s="122">
        <f t="shared" si="10"/>
        <v>18.420099999999998</v>
      </c>
      <c r="C55" s="329">
        <f>'degressie en km-tarief'!C54</f>
        <v>11.034247199999998</v>
      </c>
      <c r="F55" s="123">
        <f t="shared" si="11"/>
        <v>11.056315694399997</v>
      </c>
      <c r="G55" s="123">
        <f t="shared" si="12"/>
        <v>6.6205483199999984</v>
      </c>
      <c r="H55" s="123">
        <f t="shared" si="13"/>
        <v>14.741754259199997</v>
      </c>
      <c r="I55" s="123">
        <f t="shared" si="14"/>
        <v>8.8273977599999984</v>
      </c>
      <c r="J55" s="31">
        <f t="shared" si="24"/>
        <v>36.840000000000003</v>
      </c>
      <c r="K55" s="31">
        <f t="shared" si="25"/>
        <v>22.06</v>
      </c>
      <c r="L55" s="31"/>
      <c r="M55" s="31"/>
      <c r="N55" s="31">
        <f t="shared" si="16"/>
        <v>22.12</v>
      </c>
      <c r="O55" s="31">
        <f t="shared" si="21"/>
        <v>13.24</v>
      </c>
      <c r="P55" s="31">
        <f t="shared" si="22"/>
        <v>29.48</v>
      </c>
      <c r="Q55" s="31">
        <f t="shared" si="23"/>
        <v>17.66</v>
      </c>
      <c r="R55" s="380">
        <f>S55*'factoren tbv NS'!$C$19/1000</f>
        <v>3265</v>
      </c>
      <c r="S55" s="380">
        <f t="shared" si="26"/>
        <v>3265</v>
      </c>
      <c r="T55" s="346">
        <f t="shared" si="28"/>
        <v>463</v>
      </c>
      <c r="U55" s="343">
        <f t="shared" si="27"/>
        <v>272</v>
      </c>
      <c r="V55" s="380">
        <f t="shared" si="17"/>
        <v>555.6</v>
      </c>
      <c r="W55" s="380">
        <f t="shared" si="18"/>
        <v>326.39999999999998</v>
      </c>
      <c r="X55" s="380">
        <f t="shared" si="19"/>
        <v>1389</v>
      </c>
      <c r="Y55" s="380">
        <f t="shared" si="20"/>
        <v>816</v>
      </c>
      <c r="Z55" s="3"/>
      <c r="AA55" s="210">
        <v>5390</v>
      </c>
      <c r="AB55" s="210">
        <v>3175</v>
      </c>
      <c r="AC55" s="366">
        <v>450</v>
      </c>
      <c r="AD55" s="366">
        <v>265</v>
      </c>
      <c r="AE55" s="387">
        <v>560</v>
      </c>
      <c r="AF55" s="387">
        <v>331</v>
      </c>
      <c r="AH55" s="215">
        <f t="shared" si="6"/>
        <v>0.60575139146567714</v>
      </c>
      <c r="AI55" s="215">
        <f t="shared" si="7"/>
        <v>1.0283464566929135</v>
      </c>
      <c r="AJ55" s="215">
        <f t="shared" si="8"/>
        <v>1.028888888888889</v>
      </c>
      <c r="AK55" s="215">
        <f t="shared" si="9"/>
        <v>1.0264150943396226</v>
      </c>
      <c r="AL55" s="215" t="e">
        <f>#REF!/AE55</f>
        <v>#REF!</v>
      </c>
      <c r="AM55" s="215" t="e">
        <f>#REF!/AF55</f>
        <v>#REF!</v>
      </c>
    </row>
    <row r="56" spans="1:39">
      <c r="A56" s="4">
        <v>49</v>
      </c>
      <c r="B56" s="122">
        <f t="shared" si="10"/>
        <v>18.754100000000001</v>
      </c>
      <c r="C56" s="329">
        <f>'degressie en km-tarief'!C55</f>
        <v>11.232103099999998</v>
      </c>
      <c r="F56" s="123">
        <f t="shared" si="11"/>
        <v>11.254567306199998</v>
      </c>
      <c r="G56" s="123">
        <f t="shared" si="12"/>
        <v>6.7392618599999983</v>
      </c>
      <c r="H56" s="123">
        <f t="shared" si="13"/>
        <v>15.006089741599999</v>
      </c>
      <c r="I56" s="123">
        <f t="shared" si="14"/>
        <v>8.9856824799999995</v>
      </c>
      <c r="J56" s="31">
        <f t="shared" si="24"/>
        <v>37.5</v>
      </c>
      <c r="K56" s="31">
        <f t="shared" si="25"/>
        <v>22.46</v>
      </c>
      <c r="L56" s="31"/>
      <c r="M56" s="31"/>
      <c r="N56" s="31">
        <f t="shared" si="16"/>
        <v>22.5</v>
      </c>
      <c r="O56" s="31">
        <f t="shared" si="21"/>
        <v>13.48</v>
      </c>
      <c r="P56" s="31">
        <f t="shared" si="22"/>
        <v>30.02</v>
      </c>
      <c r="Q56" s="31">
        <f t="shared" si="23"/>
        <v>17.98</v>
      </c>
      <c r="R56" s="380">
        <f>S56*'factoren tbv NS'!$C$19/1000</f>
        <v>3338</v>
      </c>
      <c r="S56" s="380">
        <f t="shared" si="26"/>
        <v>3338</v>
      </c>
      <c r="T56" s="346">
        <f t="shared" si="28"/>
        <v>471</v>
      </c>
      <c r="U56" s="343">
        <f t="shared" si="27"/>
        <v>278</v>
      </c>
      <c r="V56" s="380">
        <f t="shared" si="17"/>
        <v>565.19999999999993</v>
      </c>
      <c r="W56" s="380">
        <f t="shared" si="18"/>
        <v>333.59999999999997</v>
      </c>
      <c r="X56" s="380">
        <f t="shared" si="19"/>
        <v>1413</v>
      </c>
      <c r="Y56" s="380">
        <f t="shared" si="20"/>
        <v>834</v>
      </c>
      <c r="Z56" s="3"/>
      <c r="AA56" s="210">
        <v>5491</v>
      </c>
      <c r="AB56" s="210">
        <v>3246</v>
      </c>
      <c r="AC56" s="366">
        <v>458</v>
      </c>
      <c r="AD56" s="366">
        <v>270</v>
      </c>
      <c r="AE56" s="387">
        <v>571</v>
      </c>
      <c r="AF56" s="387">
        <v>337</v>
      </c>
      <c r="AH56" s="215">
        <f t="shared" si="6"/>
        <v>0.60790384265161168</v>
      </c>
      <c r="AI56" s="215">
        <f t="shared" si="7"/>
        <v>1.0283425754775108</v>
      </c>
      <c r="AJ56" s="215">
        <f t="shared" si="8"/>
        <v>1.0283842794759825</v>
      </c>
      <c r="AK56" s="215">
        <f t="shared" si="9"/>
        <v>1.0296296296296297</v>
      </c>
      <c r="AL56" s="215" t="e">
        <f>#REF!/AE56</f>
        <v>#REF!</v>
      </c>
      <c r="AM56" s="215" t="e">
        <f>#REF!/AF56</f>
        <v>#REF!</v>
      </c>
    </row>
    <row r="57" spans="1:39">
      <c r="A57" s="4">
        <v>50</v>
      </c>
      <c r="B57" s="122">
        <f t="shared" si="10"/>
        <v>19.088099999999997</v>
      </c>
      <c r="C57" s="329">
        <f>'degressie en km-tarief'!C56</f>
        <v>11.429958999999998</v>
      </c>
      <c r="F57" s="123">
        <f t="shared" si="11"/>
        <v>11.452818917999998</v>
      </c>
      <c r="G57" s="123">
        <f t="shared" si="12"/>
        <v>6.8579753999999991</v>
      </c>
      <c r="H57" s="123">
        <f t="shared" si="13"/>
        <v>15.270425223999998</v>
      </c>
      <c r="I57" s="123">
        <f t="shared" si="14"/>
        <v>9.1439671999999987</v>
      </c>
      <c r="J57" s="31">
        <f t="shared" si="24"/>
        <v>38.18</v>
      </c>
      <c r="K57" s="31">
        <f t="shared" si="25"/>
        <v>22.86</v>
      </c>
      <c r="L57" s="31"/>
      <c r="M57" s="31"/>
      <c r="N57" s="31">
        <f t="shared" si="16"/>
        <v>22.9</v>
      </c>
      <c r="O57" s="31">
        <f t="shared" si="21"/>
        <v>13.72</v>
      </c>
      <c r="P57" s="31">
        <f t="shared" si="22"/>
        <v>30.54</v>
      </c>
      <c r="Q57" s="31">
        <f t="shared" si="23"/>
        <v>18.28</v>
      </c>
      <c r="R57" s="380">
        <f>S57*'factoren tbv NS'!$C$19/1000</f>
        <v>3382</v>
      </c>
      <c r="S57" s="380">
        <f t="shared" si="26"/>
        <v>3382</v>
      </c>
      <c r="T57" s="346">
        <f t="shared" si="28"/>
        <v>477</v>
      </c>
      <c r="U57" s="343">
        <f t="shared" si="27"/>
        <v>281</v>
      </c>
      <c r="V57" s="380">
        <f t="shared" si="17"/>
        <v>572.4</v>
      </c>
      <c r="W57" s="380">
        <f t="shared" si="18"/>
        <v>337.2</v>
      </c>
      <c r="X57" s="380">
        <f t="shared" si="19"/>
        <v>1431</v>
      </c>
      <c r="Y57" s="380">
        <f t="shared" si="20"/>
        <v>843</v>
      </c>
      <c r="Z57" s="3"/>
      <c r="AA57" s="210">
        <v>5561</v>
      </c>
      <c r="AB57" s="210">
        <v>3289</v>
      </c>
      <c r="AC57" s="366">
        <v>464</v>
      </c>
      <c r="AD57" s="366">
        <v>273</v>
      </c>
      <c r="AE57" s="387">
        <v>578</v>
      </c>
      <c r="AF57" s="387">
        <v>342</v>
      </c>
      <c r="AH57" s="215">
        <f t="shared" si="6"/>
        <v>0.60816399928070486</v>
      </c>
      <c r="AI57" s="215">
        <f t="shared" si="7"/>
        <v>1.0282760717543327</v>
      </c>
      <c r="AJ57" s="215">
        <f t="shared" si="8"/>
        <v>1.0280172413793103</v>
      </c>
      <c r="AK57" s="215">
        <f t="shared" si="9"/>
        <v>1.0293040293040292</v>
      </c>
      <c r="AL57" s="215" t="e">
        <f>#REF!/AE57</f>
        <v>#REF!</v>
      </c>
      <c r="AM57" s="215" t="e">
        <f>#REF!/AF57</f>
        <v>#REF!</v>
      </c>
    </row>
    <row r="58" spans="1:39">
      <c r="A58" s="4">
        <v>51</v>
      </c>
      <c r="B58" s="122">
        <f t="shared" si="10"/>
        <v>19.4221</v>
      </c>
      <c r="C58" s="329">
        <f>'degressie en km-tarief'!C57</f>
        <v>11.627814899999999</v>
      </c>
      <c r="F58" s="123">
        <f t="shared" si="11"/>
        <v>11.651070529799998</v>
      </c>
      <c r="G58" s="123">
        <f t="shared" si="12"/>
        <v>6.976688939999999</v>
      </c>
      <c r="H58" s="123">
        <f t="shared" si="13"/>
        <v>15.5347607064</v>
      </c>
      <c r="I58" s="123">
        <f t="shared" si="14"/>
        <v>9.3022519199999998</v>
      </c>
      <c r="J58" s="31">
        <f t="shared" si="24"/>
        <v>38.840000000000003</v>
      </c>
      <c r="K58" s="31">
        <f t="shared" si="25"/>
        <v>23.26</v>
      </c>
      <c r="L58" s="31"/>
      <c r="M58" s="31"/>
      <c r="N58" s="31">
        <f t="shared" si="16"/>
        <v>23.3</v>
      </c>
      <c r="O58" s="31">
        <f t="shared" si="21"/>
        <v>13.96</v>
      </c>
      <c r="P58" s="31">
        <f t="shared" si="22"/>
        <v>31.06</v>
      </c>
      <c r="Q58" s="31">
        <f t="shared" si="23"/>
        <v>18.600000000000001</v>
      </c>
      <c r="R58" s="380">
        <f>S58*'factoren tbv NS'!$C$19/1000</f>
        <v>3454</v>
      </c>
      <c r="S58" s="380">
        <f t="shared" si="26"/>
        <v>3454</v>
      </c>
      <c r="T58" s="346">
        <f t="shared" si="28"/>
        <v>486</v>
      </c>
      <c r="U58" s="343">
        <f t="shared" si="27"/>
        <v>289</v>
      </c>
      <c r="V58" s="380">
        <f t="shared" si="17"/>
        <v>583.19999999999993</v>
      </c>
      <c r="W58" s="380">
        <f t="shared" si="18"/>
        <v>346.8</v>
      </c>
      <c r="X58" s="380">
        <f t="shared" si="19"/>
        <v>1458</v>
      </c>
      <c r="Y58" s="380">
        <f t="shared" si="20"/>
        <v>867</v>
      </c>
      <c r="Z58" s="3"/>
      <c r="AA58" s="210">
        <v>5673</v>
      </c>
      <c r="AB58" s="210">
        <v>3359</v>
      </c>
      <c r="AC58" s="366">
        <v>473</v>
      </c>
      <c r="AD58" s="366">
        <v>281</v>
      </c>
      <c r="AE58" s="387">
        <v>590</v>
      </c>
      <c r="AF58" s="387">
        <v>348</v>
      </c>
      <c r="AH58" s="215">
        <f t="shared" si="6"/>
        <v>0.60884893354486158</v>
      </c>
      <c r="AI58" s="215">
        <f t="shared" si="7"/>
        <v>1.0282822268532301</v>
      </c>
      <c r="AJ58" s="215">
        <f t="shared" si="8"/>
        <v>1.0274841437632136</v>
      </c>
      <c r="AK58" s="215">
        <f t="shared" si="9"/>
        <v>1.0284697508896796</v>
      </c>
      <c r="AL58" s="215" t="e">
        <f>#REF!/AE58</f>
        <v>#REF!</v>
      </c>
      <c r="AM58" s="215" t="e">
        <f>#REF!/AF58</f>
        <v>#REF!</v>
      </c>
    </row>
    <row r="59" spans="1:39">
      <c r="A59" s="4">
        <v>52</v>
      </c>
      <c r="B59" s="122">
        <f t="shared" si="10"/>
        <v>19.7561</v>
      </c>
      <c r="C59" s="329">
        <f>'degressie en km-tarief'!C58</f>
        <v>11.825670799999999</v>
      </c>
      <c r="F59" s="123">
        <f t="shared" si="11"/>
        <v>11.8493221416</v>
      </c>
      <c r="G59" s="123">
        <f t="shared" si="12"/>
        <v>7.0954024799999997</v>
      </c>
      <c r="H59" s="123">
        <f t="shared" si="13"/>
        <v>15.7990961888</v>
      </c>
      <c r="I59" s="123">
        <f t="shared" si="14"/>
        <v>9.4605366399999991</v>
      </c>
      <c r="J59" s="31">
        <f t="shared" si="24"/>
        <v>39.520000000000003</v>
      </c>
      <c r="K59" s="31">
        <f t="shared" si="25"/>
        <v>23.66</v>
      </c>
      <c r="L59" s="31"/>
      <c r="M59" s="31"/>
      <c r="N59" s="31">
        <f t="shared" si="16"/>
        <v>23.7</v>
      </c>
      <c r="O59" s="31">
        <f t="shared" si="21"/>
        <v>14.2</v>
      </c>
      <c r="P59" s="31">
        <f t="shared" si="22"/>
        <v>31.6</v>
      </c>
      <c r="Q59" s="31">
        <f t="shared" si="23"/>
        <v>18.920000000000002</v>
      </c>
      <c r="R59" s="380">
        <f>S59*'factoren tbv NS'!$C$19/1000</f>
        <v>3512</v>
      </c>
      <c r="S59" s="380">
        <f t="shared" si="26"/>
        <v>3512</v>
      </c>
      <c r="T59" s="346">
        <f t="shared" si="28"/>
        <v>497</v>
      </c>
      <c r="U59" s="343">
        <f t="shared" si="27"/>
        <v>293</v>
      </c>
      <c r="V59" s="380">
        <f t="shared" si="17"/>
        <v>596.4</v>
      </c>
      <c r="W59" s="380">
        <f t="shared" si="18"/>
        <v>351.59999999999997</v>
      </c>
      <c r="X59" s="380">
        <f t="shared" si="19"/>
        <v>1491</v>
      </c>
      <c r="Y59" s="380">
        <f t="shared" si="20"/>
        <v>879</v>
      </c>
      <c r="Z59" s="3"/>
      <c r="AA59" s="210">
        <v>5787</v>
      </c>
      <c r="AB59" s="210">
        <v>3416</v>
      </c>
      <c r="AC59" s="366">
        <v>483</v>
      </c>
      <c r="AD59" s="366">
        <v>285</v>
      </c>
      <c r="AE59" s="387">
        <v>603</v>
      </c>
      <c r="AF59" s="387">
        <v>354</v>
      </c>
      <c r="AH59" s="215">
        <f t="shared" si="6"/>
        <v>0.60687748401589769</v>
      </c>
      <c r="AI59" s="215">
        <f t="shared" si="7"/>
        <v>1.0281030444964872</v>
      </c>
      <c r="AJ59" s="215">
        <f t="shared" si="8"/>
        <v>1.0289855072463767</v>
      </c>
      <c r="AK59" s="215">
        <f t="shared" si="9"/>
        <v>1.0280701754385966</v>
      </c>
      <c r="AL59" s="215" t="e">
        <f>#REF!/AE59</f>
        <v>#REF!</v>
      </c>
      <c r="AM59" s="215" t="e">
        <f>#REF!/AF59</f>
        <v>#REF!</v>
      </c>
    </row>
    <row r="60" spans="1:39">
      <c r="A60" s="4">
        <v>53</v>
      </c>
      <c r="B60" s="122">
        <f t="shared" si="10"/>
        <v>20.073399999999999</v>
      </c>
      <c r="C60" s="329">
        <f>'degressie en km-tarief'!C59</f>
        <v>12.0235267</v>
      </c>
      <c r="F60" s="123">
        <f t="shared" si="11"/>
        <v>12.0475737534</v>
      </c>
      <c r="G60" s="123">
        <f t="shared" si="12"/>
        <v>7.2141160199999996</v>
      </c>
      <c r="H60" s="123">
        <f t="shared" si="13"/>
        <v>16.0634316712</v>
      </c>
      <c r="I60" s="123">
        <f t="shared" si="14"/>
        <v>9.6188213600000001</v>
      </c>
      <c r="J60" s="31">
        <f t="shared" si="24"/>
        <v>40.14</v>
      </c>
      <c r="K60" s="31">
        <f t="shared" si="25"/>
        <v>24.04</v>
      </c>
      <c r="L60" s="31"/>
      <c r="M60" s="31"/>
      <c r="N60" s="31">
        <f t="shared" si="16"/>
        <v>24.1</v>
      </c>
      <c r="O60" s="31">
        <f t="shared" si="21"/>
        <v>14.42</v>
      </c>
      <c r="P60" s="31">
        <f t="shared" si="22"/>
        <v>32.119999999999997</v>
      </c>
      <c r="Q60" s="31">
        <f t="shared" si="23"/>
        <v>19.239999999999998</v>
      </c>
      <c r="R60" s="380">
        <f>S60*'factoren tbv NS'!$C$19/1000</f>
        <v>3554</v>
      </c>
      <c r="S60" s="380">
        <f t="shared" si="26"/>
        <v>3554</v>
      </c>
      <c r="T60" s="346">
        <f t="shared" si="28"/>
        <v>502</v>
      </c>
      <c r="U60" s="343">
        <f t="shared" si="27"/>
        <v>296</v>
      </c>
      <c r="V60" s="380">
        <f t="shared" si="17"/>
        <v>602.4</v>
      </c>
      <c r="W60" s="380">
        <f t="shared" si="18"/>
        <v>355.2</v>
      </c>
      <c r="X60" s="380">
        <f t="shared" si="19"/>
        <v>1506</v>
      </c>
      <c r="Y60" s="380">
        <f t="shared" si="20"/>
        <v>888</v>
      </c>
      <c r="Z60" s="3"/>
      <c r="AA60" s="210">
        <v>5857</v>
      </c>
      <c r="AB60" s="210">
        <v>3457</v>
      </c>
      <c r="AC60" s="366">
        <v>488</v>
      </c>
      <c r="AD60" s="366">
        <v>288</v>
      </c>
      <c r="AE60" s="387">
        <v>611</v>
      </c>
      <c r="AF60" s="387">
        <v>359</v>
      </c>
      <c r="AH60" s="215">
        <f t="shared" si="6"/>
        <v>0.60679528768994362</v>
      </c>
      <c r="AI60" s="215">
        <f t="shared" si="7"/>
        <v>1.0280590107029217</v>
      </c>
      <c r="AJ60" s="215">
        <f t="shared" si="8"/>
        <v>1.028688524590164</v>
      </c>
      <c r="AK60" s="215">
        <f t="shared" si="9"/>
        <v>1.0277777777777777</v>
      </c>
      <c r="AL60" s="215" t="e">
        <f>#REF!/AE60</f>
        <v>#REF!</v>
      </c>
      <c r="AM60" s="215" t="e">
        <f>#REF!/AF60</f>
        <v>#REF!</v>
      </c>
    </row>
    <row r="61" spans="1:39">
      <c r="A61" s="4">
        <v>54</v>
      </c>
      <c r="B61" s="122">
        <f t="shared" si="10"/>
        <v>20.407399999999999</v>
      </c>
      <c r="C61" s="329">
        <f>'degressie en km-tarief'!C60</f>
        <v>12.2213826</v>
      </c>
      <c r="F61" s="123">
        <f t="shared" si="11"/>
        <v>12.2458253652</v>
      </c>
      <c r="G61" s="123">
        <f t="shared" si="12"/>
        <v>7.3328295599999995</v>
      </c>
      <c r="H61" s="123">
        <f t="shared" si="13"/>
        <v>16.3277671536</v>
      </c>
      <c r="I61" s="123">
        <f t="shared" si="14"/>
        <v>9.7771060800000011</v>
      </c>
      <c r="J61" s="31">
        <f t="shared" si="24"/>
        <v>40.82</v>
      </c>
      <c r="K61" s="31">
        <f t="shared" si="25"/>
        <v>24.44</v>
      </c>
      <c r="L61" s="31"/>
      <c r="M61" s="31"/>
      <c r="N61" s="31">
        <f t="shared" si="16"/>
        <v>24.5</v>
      </c>
      <c r="O61" s="31">
        <f t="shared" si="21"/>
        <v>14.66</v>
      </c>
      <c r="P61" s="31">
        <f t="shared" si="22"/>
        <v>32.659999999999997</v>
      </c>
      <c r="Q61" s="31">
        <f t="shared" si="23"/>
        <v>19.559999999999999</v>
      </c>
      <c r="R61" s="380">
        <f>S61*'factoren tbv NS'!$C$19/1000</f>
        <v>3613</v>
      </c>
      <c r="S61" s="380">
        <f t="shared" si="26"/>
        <v>3613</v>
      </c>
      <c r="T61" s="346">
        <f t="shared" si="28"/>
        <v>510</v>
      </c>
      <c r="U61" s="343">
        <f t="shared" si="27"/>
        <v>300</v>
      </c>
      <c r="V61" s="380">
        <f t="shared" si="17"/>
        <v>612</v>
      </c>
      <c r="W61" s="380">
        <f t="shared" si="18"/>
        <v>360</v>
      </c>
      <c r="X61" s="380">
        <f t="shared" si="19"/>
        <v>1530</v>
      </c>
      <c r="Y61" s="380">
        <f t="shared" si="20"/>
        <v>900</v>
      </c>
      <c r="Z61" s="3"/>
      <c r="AA61" s="210">
        <v>5955</v>
      </c>
      <c r="AB61" s="210">
        <v>3514</v>
      </c>
      <c r="AC61" s="366">
        <v>496</v>
      </c>
      <c r="AD61" s="366">
        <v>292</v>
      </c>
      <c r="AE61" s="387">
        <v>620</v>
      </c>
      <c r="AF61" s="387">
        <v>365</v>
      </c>
      <c r="AH61" s="215">
        <f t="shared" si="6"/>
        <v>0.60671704450041986</v>
      </c>
      <c r="AI61" s="215">
        <f t="shared" si="7"/>
        <v>1.0281730221969265</v>
      </c>
      <c r="AJ61" s="215">
        <f t="shared" si="8"/>
        <v>1.028225806451613</v>
      </c>
      <c r="AK61" s="215">
        <f t="shared" si="9"/>
        <v>1.0273972602739727</v>
      </c>
      <c r="AL61" s="215" t="e">
        <f>#REF!/AE61</f>
        <v>#REF!</v>
      </c>
      <c r="AM61" s="215" t="e">
        <f>#REF!/AF61</f>
        <v>#REF!</v>
      </c>
    </row>
    <row r="62" spans="1:39">
      <c r="A62" s="4">
        <v>55</v>
      </c>
      <c r="B62" s="122">
        <f t="shared" si="10"/>
        <v>20.741399999999999</v>
      </c>
      <c r="C62" s="329">
        <f>'degressie en km-tarief'!C61</f>
        <v>12.419238500000001</v>
      </c>
      <c r="F62" s="123">
        <f t="shared" si="11"/>
        <v>12.444076977</v>
      </c>
      <c r="G62" s="123">
        <f t="shared" si="12"/>
        <v>7.4515431000000003</v>
      </c>
      <c r="H62" s="123">
        <f t="shared" si="13"/>
        <v>16.592102636</v>
      </c>
      <c r="I62" s="123">
        <f t="shared" si="14"/>
        <v>9.9353908000000004</v>
      </c>
      <c r="J62" s="31">
        <f t="shared" si="24"/>
        <v>41.48</v>
      </c>
      <c r="K62" s="31">
        <f t="shared" si="25"/>
        <v>24.84</v>
      </c>
      <c r="L62" s="31"/>
      <c r="M62" s="31"/>
      <c r="N62" s="31">
        <f t="shared" si="16"/>
        <v>24.88</v>
      </c>
      <c r="O62" s="31">
        <f t="shared" si="21"/>
        <v>14.9</v>
      </c>
      <c r="P62" s="31">
        <f t="shared" si="22"/>
        <v>33.18</v>
      </c>
      <c r="Q62" s="31">
        <f t="shared" si="23"/>
        <v>19.88</v>
      </c>
      <c r="R62" s="380">
        <f>S62*'factoren tbv NS'!$C$19/1000</f>
        <v>3685</v>
      </c>
      <c r="S62" s="380">
        <f t="shared" si="26"/>
        <v>3685</v>
      </c>
      <c r="T62" s="346">
        <f t="shared" si="28"/>
        <v>519</v>
      </c>
      <c r="U62" s="343">
        <f t="shared" si="27"/>
        <v>307</v>
      </c>
      <c r="V62" s="380">
        <f t="shared" si="17"/>
        <v>622.79999999999995</v>
      </c>
      <c r="W62" s="380">
        <f t="shared" si="18"/>
        <v>368.4</v>
      </c>
      <c r="X62" s="380">
        <f t="shared" si="19"/>
        <v>1557</v>
      </c>
      <c r="Y62" s="380">
        <f t="shared" si="20"/>
        <v>921</v>
      </c>
      <c r="Z62" s="3"/>
      <c r="AA62" s="210">
        <v>6068</v>
      </c>
      <c r="AB62" s="210">
        <v>3584</v>
      </c>
      <c r="AC62" s="366">
        <v>505</v>
      </c>
      <c r="AD62" s="366">
        <v>299</v>
      </c>
      <c r="AE62" s="387">
        <v>631</v>
      </c>
      <c r="AF62" s="387">
        <v>373</v>
      </c>
      <c r="AH62" s="215">
        <f t="shared" si="6"/>
        <v>0.60728411338167432</v>
      </c>
      <c r="AI62" s="215">
        <f t="shared" si="7"/>
        <v>1.0281808035714286</v>
      </c>
      <c r="AJ62" s="215">
        <f t="shared" si="8"/>
        <v>1.0277227722772277</v>
      </c>
      <c r="AK62" s="215">
        <f t="shared" si="9"/>
        <v>1.0267558528428093</v>
      </c>
      <c r="AL62" s="215" t="e">
        <f>#REF!/AE62</f>
        <v>#REF!</v>
      </c>
      <c r="AM62" s="215" t="e">
        <f>#REF!/AF62</f>
        <v>#REF!</v>
      </c>
    </row>
    <row r="63" spans="1:39">
      <c r="A63" s="4">
        <v>56</v>
      </c>
      <c r="B63" s="122">
        <f t="shared" si="10"/>
        <v>21.075399999999998</v>
      </c>
      <c r="C63" s="329">
        <f>'degressie en km-tarief'!C62</f>
        <v>12.617094400000001</v>
      </c>
      <c r="F63" s="123">
        <f t="shared" si="11"/>
        <v>12.642328588800002</v>
      </c>
      <c r="G63" s="123">
        <f t="shared" si="12"/>
        <v>7.5702566400000002</v>
      </c>
      <c r="H63" s="123">
        <f t="shared" si="13"/>
        <v>16.856438118400003</v>
      </c>
      <c r="I63" s="123">
        <f t="shared" si="14"/>
        <v>10.093675520000001</v>
      </c>
      <c r="J63" s="31">
        <f t="shared" si="24"/>
        <v>42.16</v>
      </c>
      <c r="K63" s="31">
        <f t="shared" si="25"/>
        <v>25.24</v>
      </c>
      <c r="L63" s="31"/>
      <c r="M63" s="31"/>
      <c r="N63" s="31">
        <f t="shared" si="16"/>
        <v>25.28</v>
      </c>
      <c r="O63" s="31">
        <f t="shared" si="21"/>
        <v>15.14</v>
      </c>
      <c r="P63" s="31">
        <f t="shared" si="22"/>
        <v>33.72</v>
      </c>
      <c r="Q63" s="31">
        <f t="shared" si="23"/>
        <v>20.18</v>
      </c>
      <c r="R63" s="380">
        <f>S63*'factoren tbv NS'!$C$19/1000</f>
        <v>3729</v>
      </c>
      <c r="S63" s="380">
        <f t="shared" si="26"/>
        <v>3729</v>
      </c>
      <c r="T63" s="346">
        <f t="shared" si="28"/>
        <v>524</v>
      </c>
      <c r="U63" s="343">
        <f t="shared" si="27"/>
        <v>311</v>
      </c>
      <c r="V63" s="380">
        <f t="shared" si="17"/>
        <v>628.79999999999995</v>
      </c>
      <c r="W63" s="380">
        <f t="shared" si="18"/>
        <v>373.2</v>
      </c>
      <c r="X63" s="380">
        <f t="shared" si="19"/>
        <v>1572</v>
      </c>
      <c r="Y63" s="380">
        <f t="shared" si="20"/>
        <v>933</v>
      </c>
      <c r="Z63" s="3"/>
      <c r="AA63" s="210">
        <v>6140</v>
      </c>
      <c r="AB63" s="210">
        <v>3627</v>
      </c>
      <c r="AC63" s="366">
        <v>510</v>
      </c>
      <c r="AD63" s="366">
        <v>302</v>
      </c>
      <c r="AE63" s="387">
        <v>639</v>
      </c>
      <c r="AF63" s="387">
        <v>377</v>
      </c>
      <c r="AH63" s="215">
        <f t="shared" si="6"/>
        <v>0.60732899022801301</v>
      </c>
      <c r="AI63" s="215">
        <f t="shared" si="7"/>
        <v>1.0281224152191895</v>
      </c>
      <c r="AJ63" s="215">
        <f t="shared" si="8"/>
        <v>1.0274509803921568</v>
      </c>
      <c r="AK63" s="215">
        <f t="shared" si="9"/>
        <v>1.0298013245033113</v>
      </c>
      <c r="AL63" s="215" t="e">
        <f>#REF!/AE63</f>
        <v>#REF!</v>
      </c>
      <c r="AM63" s="215" t="e">
        <f>#REF!/AF63</f>
        <v>#REF!</v>
      </c>
    </row>
    <row r="64" spans="1:39">
      <c r="A64" s="4">
        <v>57</v>
      </c>
      <c r="B64" s="122">
        <f t="shared" si="10"/>
        <v>21.392700000000001</v>
      </c>
      <c r="C64" s="329">
        <f>'degressie en km-tarief'!C63</f>
        <v>12.814950300000001</v>
      </c>
      <c r="F64" s="123">
        <f t="shared" si="11"/>
        <v>12.840580200600002</v>
      </c>
      <c r="G64" s="123">
        <f t="shared" si="12"/>
        <v>7.6889701800000001</v>
      </c>
      <c r="H64" s="123">
        <f t="shared" si="13"/>
        <v>17.120773600800003</v>
      </c>
      <c r="I64" s="123">
        <f t="shared" si="14"/>
        <v>10.251960240000002</v>
      </c>
      <c r="J64" s="31">
        <f t="shared" si="24"/>
        <v>42.78</v>
      </c>
      <c r="K64" s="31">
        <f t="shared" si="25"/>
        <v>25.62</v>
      </c>
      <c r="L64" s="31"/>
      <c r="M64" s="31"/>
      <c r="N64" s="31">
        <f t="shared" si="16"/>
        <v>25.68</v>
      </c>
      <c r="O64" s="31">
        <f t="shared" si="21"/>
        <v>15.38</v>
      </c>
      <c r="P64" s="31">
        <f t="shared" si="22"/>
        <v>34.24</v>
      </c>
      <c r="Q64" s="31">
        <f t="shared" si="23"/>
        <v>20.5</v>
      </c>
      <c r="R64" s="380">
        <f>S64*'factoren tbv NS'!$C$19/1000</f>
        <v>3802</v>
      </c>
      <c r="S64" s="380">
        <f t="shared" si="26"/>
        <v>3802</v>
      </c>
      <c r="T64" s="346">
        <f t="shared" si="28"/>
        <v>536</v>
      </c>
      <c r="U64" s="343">
        <f t="shared" si="27"/>
        <v>316</v>
      </c>
      <c r="V64" s="380">
        <f t="shared" si="17"/>
        <v>643.19999999999993</v>
      </c>
      <c r="W64" s="380">
        <f t="shared" si="18"/>
        <v>379.2</v>
      </c>
      <c r="X64" s="380">
        <f t="shared" si="19"/>
        <v>1608</v>
      </c>
      <c r="Y64" s="380">
        <f t="shared" si="20"/>
        <v>948</v>
      </c>
      <c r="Z64" s="3"/>
      <c r="AA64" s="210">
        <v>6252</v>
      </c>
      <c r="AB64" s="210">
        <v>3698</v>
      </c>
      <c r="AC64" s="366">
        <v>521</v>
      </c>
      <c r="AD64" s="366">
        <v>307</v>
      </c>
      <c r="AE64" s="387">
        <v>649</v>
      </c>
      <c r="AF64" s="387">
        <v>384</v>
      </c>
      <c r="AH64" s="215">
        <f t="shared" si="6"/>
        <v>0.60812539987204095</v>
      </c>
      <c r="AI64" s="215">
        <f t="shared" si="7"/>
        <v>1.0281233098972418</v>
      </c>
      <c r="AJ64" s="215">
        <f t="shared" si="8"/>
        <v>1.0287907869481765</v>
      </c>
      <c r="AK64" s="215">
        <f t="shared" si="9"/>
        <v>1.0293159609120521</v>
      </c>
      <c r="AL64" s="215" t="e">
        <f>#REF!/AE64</f>
        <v>#REF!</v>
      </c>
      <c r="AM64" s="215" t="e">
        <f>#REF!/AF64</f>
        <v>#REF!</v>
      </c>
    </row>
    <row r="65" spans="1:39">
      <c r="A65" s="4">
        <v>58</v>
      </c>
      <c r="B65" s="122">
        <f t="shared" si="10"/>
        <v>21.726699999999997</v>
      </c>
      <c r="C65" s="329">
        <f>'degressie en km-tarief'!C64</f>
        <v>13.012806200000002</v>
      </c>
      <c r="F65" s="123">
        <f t="shared" si="11"/>
        <v>13.038831812400002</v>
      </c>
      <c r="G65" s="123">
        <f t="shared" si="12"/>
        <v>7.8076837200000009</v>
      </c>
      <c r="H65" s="123">
        <f t="shared" si="13"/>
        <v>17.385109083200003</v>
      </c>
      <c r="I65" s="123">
        <f t="shared" si="14"/>
        <v>10.410244960000002</v>
      </c>
      <c r="J65" s="31">
        <f t="shared" si="24"/>
        <v>43.46</v>
      </c>
      <c r="K65" s="31">
        <f t="shared" si="25"/>
        <v>26.02</v>
      </c>
      <c r="L65" s="31"/>
      <c r="M65" s="31"/>
      <c r="N65" s="31">
        <f t="shared" si="16"/>
        <v>26.08</v>
      </c>
      <c r="O65" s="31">
        <f t="shared" si="21"/>
        <v>15.62</v>
      </c>
      <c r="P65" s="31">
        <f t="shared" si="22"/>
        <v>34.78</v>
      </c>
      <c r="Q65" s="31">
        <f t="shared" si="23"/>
        <v>20.82</v>
      </c>
      <c r="R65" s="380">
        <f>S65*'factoren tbv NS'!$C$19/1000</f>
        <v>3831</v>
      </c>
      <c r="S65" s="380">
        <f t="shared" si="26"/>
        <v>3831</v>
      </c>
      <c r="T65" s="346">
        <f t="shared" si="28"/>
        <v>543</v>
      </c>
      <c r="U65" s="343">
        <f t="shared" si="27"/>
        <v>319</v>
      </c>
      <c r="V65" s="380">
        <f t="shared" si="17"/>
        <v>651.6</v>
      </c>
      <c r="W65" s="380">
        <f t="shared" si="18"/>
        <v>382.8</v>
      </c>
      <c r="X65" s="380">
        <f t="shared" si="19"/>
        <v>1629</v>
      </c>
      <c r="Y65" s="380">
        <f t="shared" si="20"/>
        <v>957</v>
      </c>
      <c r="Z65" s="3"/>
      <c r="AA65" s="210">
        <v>6323</v>
      </c>
      <c r="AB65" s="210">
        <v>3726</v>
      </c>
      <c r="AC65" s="366">
        <v>528</v>
      </c>
      <c r="AD65" s="366">
        <v>310</v>
      </c>
      <c r="AE65" s="387">
        <v>658</v>
      </c>
      <c r="AF65" s="387">
        <v>389</v>
      </c>
      <c r="AH65" s="215">
        <f t="shared" si="6"/>
        <v>0.60588328325162111</v>
      </c>
      <c r="AI65" s="215">
        <f t="shared" si="7"/>
        <v>1.0281803542673107</v>
      </c>
      <c r="AJ65" s="215">
        <f t="shared" si="8"/>
        <v>1.0284090909090908</v>
      </c>
      <c r="AK65" s="215">
        <f t="shared" si="9"/>
        <v>1.0290322580645161</v>
      </c>
      <c r="AL65" s="215" t="e">
        <f>#REF!/AE65</f>
        <v>#REF!</v>
      </c>
      <c r="AM65" s="215" t="e">
        <f>#REF!/AF65</f>
        <v>#REF!</v>
      </c>
    </row>
    <row r="66" spans="1:39">
      <c r="A66" s="4">
        <v>59</v>
      </c>
      <c r="B66" s="122">
        <f t="shared" si="10"/>
        <v>22.060700000000001</v>
      </c>
      <c r="C66" s="329">
        <f>'degressie en km-tarief'!C65</f>
        <v>13.210662100000002</v>
      </c>
      <c r="F66" s="123">
        <f t="shared" si="11"/>
        <v>13.237083424200002</v>
      </c>
      <c r="G66" s="123">
        <f t="shared" si="12"/>
        <v>7.9263972600000008</v>
      </c>
      <c r="H66" s="123">
        <f t="shared" si="13"/>
        <v>17.649444565600003</v>
      </c>
      <c r="I66" s="123">
        <f t="shared" si="14"/>
        <v>10.568529680000003</v>
      </c>
      <c r="J66" s="31">
        <f t="shared" si="24"/>
        <v>44.12</v>
      </c>
      <c r="K66" s="31">
        <f t="shared" si="25"/>
        <v>26.42</v>
      </c>
      <c r="L66" s="31"/>
      <c r="M66" s="31"/>
      <c r="N66" s="31">
        <f t="shared" si="16"/>
        <v>26.48</v>
      </c>
      <c r="O66" s="31">
        <f t="shared" si="21"/>
        <v>15.86</v>
      </c>
      <c r="P66" s="31">
        <f t="shared" si="22"/>
        <v>35.299999999999997</v>
      </c>
      <c r="Q66" s="31">
        <f t="shared" si="23"/>
        <v>21.14</v>
      </c>
      <c r="R66" s="380">
        <f>S66*'factoren tbv NS'!$C$19/1000</f>
        <v>3902</v>
      </c>
      <c r="S66" s="380">
        <f t="shared" si="26"/>
        <v>3902</v>
      </c>
      <c r="T66" s="346">
        <f t="shared" si="28"/>
        <v>551</v>
      </c>
      <c r="U66" s="343">
        <f t="shared" si="27"/>
        <v>326</v>
      </c>
      <c r="V66" s="380">
        <f t="shared" si="17"/>
        <v>661.19999999999993</v>
      </c>
      <c r="W66" s="380">
        <f t="shared" si="18"/>
        <v>391.2</v>
      </c>
      <c r="X66" s="380">
        <f t="shared" si="19"/>
        <v>1653</v>
      </c>
      <c r="Y66" s="380">
        <f t="shared" si="20"/>
        <v>978</v>
      </c>
      <c r="Z66" s="3"/>
      <c r="AA66" s="210">
        <v>6435</v>
      </c>
      <c r="AB66" s="210">
        <v>3795</v>
      </c>
      <c r="AC66" s="366">
        <v>536</v>
      </c>
      <c r="AD66" s="366">
        <v>317</v>
      </c>
      <c r="AE66" s="387">
        <v>670</v>
      </c>
      <c r="AF66" s="387">
        <v>396</v>
      </c>
      <c r="AH66" s="215">
        <f t="shared" si="6"/>
        <v>0.60637140637140641</v>
      </c>
      <c r="AI66" s="215">
        <f t="shared" si="7"/>
        <v>1.0281949934123846</v>
      </c>
      <c r="AJ66" s="215">
        <f t="shared" si="8"/>
        <v>1.0279850746268657</v>
      </c>
      <c r="AK66" s="215">
        <f t="shared" si="9"/>
        <v>1.0283911671924291</v>
      </c>
      <c r="AL66" s="215" t="e">
        <f>#REF!/AE66</f>
        <v>#REF!</v>
      </c>
      <c r="AM66" s="215" t="e">
        <f>#REF!/AF66</f>
        <v>#REF!</v>
      </c>
    </row>
    <row r="67" spans="1:39">
      <c r="A67" s="4">
        <v>60</v>
      </c>
      <c r="B67" s="122">
        <f t="shared" si="10"/>
        <v>22.3947</v>
      </c>
      <c r="C67" s="329">
        <f>'degressie en km-tarief'!C66</f>
        <v>13.408518000000003</v>
      </c>
      <c r="F67" s="123">
        <f t="shared" si="11"/>
        <v>13.435335036000003</v>
      </c>
      <c r="G67" s="123">
        <f t="shared" si="12"/>
        <v>8.0451108000000016</v>
      </c>
      <c r="H67" s="123">
        <f t="shared" si="13"/>
        <v>17.913780048000003</v>
      </c>
      <c r="I67" s="123">
        <f t="shared" si="14"/>
        <v>10.726814400000002</v>
      </c>
      <c r="J67" s="31">
        <f t="shared" si="24"/>
        <v>44.78</v>
      </c>
      <c r="K67" s="31">
        <f t="shared" si="25"/>
        <v>26.82</v>
      </c>
      <c r="L67" s="31"/>
      <c r="M67" s="31"/>
      <c r="N67" s="31">
        <f t="shared" si="16"/>
        <v>26.88</v>
      </c>
      <c r="O67" s="31">
        <f t="shared" si="21"/>
        <v>16.100000000000001</v>
      </c>
      <c r="P67" s="31">
        <f t="shared" si="22"/>
        <v>35.82</v>
      </c>
      <c r="Q67" s="31">
        <f t="shared" si="23"/>
        <v>21.46</v>
      </c>
      <c r="R67" s="380">
        <f>S67*'factoren tbv NS'!$C$19/1000</f>
        <v>3962</v>
      </c>
      <c r="S67" s="380">
        <f t="shared" si="26"/>
        <v>3962</v>
      </c>
      <c r="T67" s="346">
        <f t="shared" si="28"/>
        <v>561</v>
      </c>
      <c r="U67" s="343">
        <f t="shared" si="27"/>
        <v>331</v>
      </c>
      <c r="V67" s="380">
        <f t="shared" si="17"/>
        <v>673.19999999999993</v>
      </c>
      <c r="W67" s="380">
        <f t="shared" si="18"/>
        <v>397.2</v>
      </c>
      <c r="X67" s="380">
        <f t="shared" si="19"/>
        <v>1683</v>
      </c>
      <c r="Y67" s="380">
        <f t="shared" si="20"/>
        <v>993</v>
      </c>
      <c r="Z67" s="3"/>
      <c r="AA67" s="210">
        <v>6535</v>
      </c>
      <c r="AB67" s="210">
        <v>3853</v>
      </c>
      <c r="AC67" s="366">
        <v>546</v>
      </c>
      <c r="AD67" s="366">
        <v>322</v>
      </c>
      <c r="AE67" s="387">
        <v>682</v>
      </c>
      <c r="AF67" s="387">
        <v>402</v>
      </c>
      <c r="AH67" s="215">
        <f t="shared" si="6"/>
        <v>0.60627390971690898</v>
      </c>
      <c r="AI67" s="215">
        <f t="shared" si="7"/>
        <v>1.0282896444329095</v>
      </c>
      <c r="AJ67" s="215">
        <f t="shared" si="8"/>
        <v>1.0274725274725274</v>
      </c>
      <c r="AK67" s="215">
        <f t="shared" si="9"/>
        <v>1.0279503105590062</v>
      </c>
      <c r="AL67" s="215" t="e">
        <f>#REF!/AE67</f>
        <v>#REF!</v>
      </c>
      <c r="AM67" s="215" t="e">
        <f>#REF!/AF67</f>
        <v>#REF!</v>
      </c>
    </row>
    <row r="68" spans="1:39">
      <c r="A68" s="4">
        <v>61</v>
      </c>
      <c r="B68" s="122">
        <f t="shared" si="10"/>
        <v>22.728699999999996</v>
      </c>
      <c r="C68" s="329">
        <f>'degressie en km-tarief'!C67</f>
        <v>13.606373900000003</v>
      </c>
      <c r="F68" s="123">
        <f t="shared" si="11"/>
        <v>13.633586647800003</v>
      </c>
      <c r="G68" s="123">
        <f t="shared" si="12"/>
        <v>8.1638243400000015</v>
      </c>
      <c r="H68" s="123">
        <f t="shared" si="13"/>
        <v>18.178115530400007</v>
      </c>
      <c r="I68" s="123">
        <f t="shared" si="14"/>
        <v>10.885099120000003</v>
      </c>
      <c r="J68" s="31">
        <f t="shared" si="24"/>
        <v>45.46</v>
      </c>
      <c r="K68" s="31">
        <f t="shared" si="25"/>
        <v>27.22</v>
      </c>
      <c r="L68" s="31"/>
      <c r="M68" s="31"/>
      <c r="N68" s="31">
        <f t="shared" si="16"/>
        <v>27.26</v>
      </c>
      <c r="O68" s="31">
        <f t="shared" si="21"/>
        <v>16.32</v>
      </c>
      <c r="P68" s="31">
        <f t="shared" si="22"/>
        <v>36.36</v>
      </c>
      <c r="Q68" s="31">
        <f t="shared" si="23"/>
        <v>21.78</v>
      </c>
      <c r="R68" s="380">
        <f>S68*'factoren tbv NS'!$C$19/1000</f>
        <v>4006</v>
      </c>
      <c r="S68" s="380">
        <f t="shared" si="26"/>
        <v>4006</v>
      </c>
      <c r="T68" s="346">
        <f t="shared" si="28"/>
        <v>567</v>
      </c>
      <c r="U68" s="343">
        <f t="shared" si="27"/>
        <v>335</v>
      </c>
      <c r="V68" s="380">
        <f t="shared" si="17"/>
        <v>680.4</v>
      </c>
      <c r="W68" s="380">
        <f t="shared" si="18"/>
        <v>402</v>
      </c>
      <c r="X68" s="380">
        <f t="shared" si="19"/>
        <v>1701</v>
      </c>
      <c r="Y68" s="380">
        <f t="shared" si="20"/>
        <v>1005</v>
      </c>
      <c r="Z68" s="3"/>
      <c r="AA68" s="210">
        <v>6606</v>
      </c>
      <c r="AB68" s="210">
        <v>3896</v>
      </c>
      <c r="AC68" s="366">
        <v>551</v>
      </c>
      <c r="AD68" s="366">
        <v>326</v>
      </c>
      <c r="AE68" s="387">
        <v>689</v>
      </c>
      <c r="AF68" s="387">
        <v>406</v>
      </c>
      <c r="AH68" s="215">
        <f t="shared" si="6"/>
        <v>0.60641840750832576</v>
      </c>
      <c r="AI68" s="215">
        <f t="shared" si="7"/>
        <v>1.0282340862422998</v>
      </c>
      <c r="AJ68" s="215">
        <f t="shared" si="8"/>
        <v>1.029038112522686</v>
      </c>
      <c r="AK68" s="215">
        <f t="shared" si="9"/>
        <v>1.0276073619631902</v>
      </c>
      <c r="AL68" s="215" t="e">
        <f>#REF!/AE68</f>
        <v>#REF!</v>
      </c>
      <c r="AM68" s="215" t="e">
        <f>#REF!/AF68</f>
        <v>#REF!</v>
      </c>
    </row>
    <row r="69" spans="1:39">
      <c r="A69" s="4">
        <v>62</v>
      </c>
      <c r="B69" s="122">
        <f t="shared" si="10"/>
        <v>23.045999999999999</v>
      </c>
      <c r="C69" s="329">
        <f>'degressie en km-tarief'!C68</f>
        <v>13.804229800000003</v>
      </c>
      <c r="F69" s="123">
        <f t="shared" si="11"/>
        <v>13.831838259600003</v>
      </c>
      <c r="G69" s="123">
        <f t="shared" si="12"/>
        <v>8.2825378800000014</v>
      </c>
      <c r="H69" s="123">
        <f t="shared" si="13"/>
        <v>18.442451012800007</v>
      </c>
      <c r="I69" s="123">
        <f t="shared" si="14"/>
        <v>11.043383840000004</v>
      </c>
      <c r="J69" s="31">
        <f t="shared" si="24"/>
        <v>46.1</v>
      </c>
      <c r="K69" s="31">
        <f t="shared" si="25"/>
        <v>27.6</v>
      </c>
      <c r="L69" s="31"/>
      <c r="M69" s="31"/>
      <c r="N69" s="31">
        <f t="shared" si="16"/>
        <v>27.66</v>
      </c>
      <c r="O69" s="31">
        <f t="shared" si="21"/>
        <v>16.559999999999999</v>
      </c>
      <c r="P69" s="31">
        <f t="shared" si="22"/>
        <v>36.880000000000003</v>
      </c>
      <c r="Q69" s="31">
        <f t="shared" si="23"/>
        <v>22.08</v>
      </c>
      <c r="R69" s="380">
        <f>S69*'factoren tbv NS'!$C$19/1000</f>
        <v>4079</v>
      </c>
      <c r="S69" s="380">
        <f t="shared" si="26"/>
        <v>4079</v>
      </c>
      <c r="T69" s="346">
        <f t="shared" si="28"/>
        <v>575</v>
      </c>
      <c r="U69" s="343">
        <f t="shared" si="27"/>
        <v>340</v>
      </c>
      <c r="V69" s="380">
        <f t="shared" si="17"/>
        <v>690</v>
      </c>
      <c r="W69" s="380">
        <f t="shared" si="18"/>
        <v>408</v>
      </c>
      <c r="X69" s="380">
        <f t="shared" si="19"/>
        <v>1725</v>
      </c>
      <c r="Y69" s="380">
        <f t="shared" si="20"/>
        <v>1020</v>
      </c>
      <c r="Z69" s="3"/>
      <c r="AA69" s="210">
        <v>6719</v>
      </c>
      <c r="AB69" s="210">
        <v>3967</v>
      </c>
      <c r="AC69" s="366">
        <v>559</v>
      </c>
      <c r="AD69" s="366">
        <v>331</v>
      </c>
      <c r="AE69" s="387">
        <v>698</v>
      </c>
      <c r="AF69" s="387">
        <v>412</v>
      </c>
      <c r="AH69" s="215">
        <f t="shared" si="6"/>
        <v>0.60708438755767224</v>
      </c>
      <c r="AI69" s="215">
        <f t="shared" si="7"/>
        <v>1.0282329216032267</v>
      </c>
      <c r="AJ69" s="215">
        <f t="shared" si="8"/>
        <v>1.0286225402504472</v>
      </c>
      <c r="AK69" s="215">
        <f t="shared" si="9"/>
        <v>1.0271903323262841</v>
      </c>
      <c r="AL69" s="215" t="e">
        <f>#REF!/AE69</f>
        <v>#REF!</v>
      </c>
      <c r="AM69" s="215" t="e">
        <f>#REF!/AF69</f>
        <v>#REF!</v>
      </c>
    </row>
    <row r="70" spans="1:39">
      <c r="A70" s="4">
        <v>63</v>
      </c>
      <c r="B70" s="122">
        <f t="shared" si="10"/>
        <v>23.38</v>
      </c>
      <c r="C70" s="329">
        <f>'degressie en km-tarief'!C69</f>
        <v>14.002085700000004</v>
      </c>
      <c r="F70" s="123">
        <f t="shared" si="11"/>
        <v>14.030089871400003</v>
      </c>
      <c r="G70" s="123">
        <f t="shared" si="12"/>
        <v>8.4012514200000012</v>
      </c>
      <c r="H70" s="123">
        <f t="shared" si="13"/>
        <v>18.706786495200006</v>
      </c>
      <c r="I70" s="123">
        <f t="shared" si="14"/>
        <v>11.201668560000003</v>
      </c>
      <c r="J70" s="31">
        <f t="shared" si="24"/>
        <v>46.76</v>
      </c>
      <c r="K70" s="31">
        <f t="shared" si="25"/>
        <v>28</v>
      </c>
      <c r="L70" s="31"/>
      <c r="M70" s="31"/>
      <c r="N70" s="31">
        <f t="shared" si="16"/>
        <v>28.06</v>
      </c>
      <c r="O70" s="31">
        <f t="shared" si="21"/>
        <v>16.8</v>
      </c>
      <c r="P70" s="31">
        <f t="shared" si="22"/>
        <v>37.42</v>
      </c>
      <c r="Q70" s="31">
        <f t="shared" si="23"/>
        <v>22.4</v>
      </c>
      <c r="R70" s="380">
        <f>S70*'factoren tbv NS'!$C$19/1000</f>
        <v>4136</v>
      </c>
      <c r="S70" s="380">
        <f t="shared" si="26"/>
        <v>4136</v>
      </c>
      <c r="T70" s="346">
        <f t="shared" si="28"/>
        <v>585</v>
      </c>
      <c r="U70" s="343">
        <f t="shared" si="27"/>
        <v>344</v>
      </c>
      <c r="V70" s="380">
        <f t="shared" si="17"/>
        <v>702</v>
      </c>
      <c r="W70" s="380">
        <f t="shared" si="18"/>
        <v>412.8</v>
      </c>
      <c r="X70" s="380">
        <f t="shared" si="19"/>
        <v>1755</v>
      </c>
      <c r="Y70" s="380">
        <f t="shared" si="20"/>
        <v>1032</v>
      </c>
      <c r="Z70" s="3"/>
      <c r="AA70" s="210">
        <v>6832</v>
      </c>
      <c r="AB70" s="210">
        <v>4023</v>
      </c>
      <c r="AC70" s="366">
        <v>569</v>
      </c>
      <c r="AD70" s="366">
        <v>335</v>
      </c>
      <c r="AE70" s="387">
        <v>711</v>
      </c>
      <c r="AF70" s="387">
        <v>418</v>
      </c>
      <c r="AH70" s="215">
        <f t="shared" si="6"/>
        <v>0.6053864168618267</v>
      </c>
      <c r="AI70" s="215">
        <f t="shared" si="7"/>
        <v>1.0280884911757395</v>
      </c>
      <c r="AJ70" s="215">
        <f t="shared" si="8"/>
        <v>1.0281195079086116</v>
      </c>
      <c r="AK70" s="215">
        <f t="shared" si="9"/>
        <v>1.026865671641791</v>
      </c>
      <c r="AL70" s="215" t="e">
        <f>#REF!/AE70</f>
        <v>#REF!</v>
      </c>
      <c r="AM70" s="215" t="e">
        <f>#REF!/AF70</f>
        <v>#REF!</v>
      </c>
    </row>
    <row r="71" spans="1:39">
      <c r="A71" s="4">
        <v>64</v>
      </c>
      <c r="B71" s="122">
        <f t="shared" si="10"/>
        <v>23.713999999999999</v>
      </c>
      <c r="C71" s="329">
        <f>'degressie en km-tarief'!C70</f>
        <v>14.199941600000004</v>
      </c>
      <c r="F71" s="123">
        <f t="shared" si="11"/>
        <v>14.228341483200005</v>
      </c>
      <c r="G71" s="123">
        <f t="shared" si="12"/>
        <v>8.5199649600000029</v>
      </c>
      <c r="H71" s="123">
        <f t="shared" si="13"/>
        <v>18.971121977600006</v>
      </c>
      <c r="I71" s="123">
        <f t="shared" si="14"/>
        <v>11.359953280000004</v>
      </c>
      <c r="J71" s="31">
        <f t="shared" si="24"/>
        <v>47.42</v>
      </c>
      <c r="K71" s="31">
        <f t="shared" si="25"/>
        <v>28.4</v>
      </c>
      <c r="L71" s="31"/>
      <c r="M71" s="31"/>
      <c r="N71" s="31">
        <f t="shared" si="16"/>
        <v>28.46</v>
      </c>
      <c r="O71" s="31">
        <f t="shared" si="21"/>
        <v>17.04</v>
      </c>
      <c r="P71" s="31">
        <f t="shared" si="22"/>
        <v>37.94</v>
      </c>
      <c r="Q71" s="31">
        <f t="shared" si="23"/>
        <v>22.72</v>
      </c>
      <c r="R71" s="380">
        <f>S71*'factoren tbv NS'!$C$19/1000</f>
        <v>4181</v>
      </c>
      <c r="S71" s="380">
        <f t="shared" ref="S71:S97" si="29">ROUND(AB71*(1+$V$1),0)</f>
        <v>4181</v>
      </c>
      <c r="T71" s="346">
        <f t="shared" si="28"/>
        <v>590</v>
      </c>
      <c r="U71" s="343">
        <f t="shared" ref="U71:U97" si="30">ROUND(AD71*(1+$V$1),0)</f>
        <v>349</v>
      </c>
      <c r="V71" s="380">
        <f t="shared" si="17"/>
        <v>708</v>
      </c>
      <c r="W71" s="380">
        <f t="shared" si="18"/>
        <v>418.8</v>
      </c>
      <c r="X71" s="380">
        <f t="shared" si="19"/>
        <v>1770</v>
      </c>
      <c r="Y71" s="380">
        <f t="shared" si="20"/>
        <v>1047</v>
      </c>
      <c r="Z71" s="3"/>
      <c r="AA71" s="210">
        <v>6902</v>
      </c>
      <c r="AB71" s="210">
        <v>4066</v>
      </c>
      <c r="AC71" s="366">
        <v>574</v>
      </c>
      <c r="AD71" s="366">
        <v>339</v>
      </c>
      <c r="AE71" s="387">
        <v>717</v>
      </c>
      <c r="AF71" s="387">
        <v>423</v>
      </c>
      <c r="AH71" s="215">
        <f t="shared" ref="AH71:AH134" si="31">R71/AA71</f>
        <v>0.60576644450883799</v>
      </c>
      <c r="AI71" s="215">
        <f t="shared" ref="AI71:AI134" si="32">S71/AB71</f>
        <v>1.0282833251352681</v>
      </c>
      <c r="AJ71" s="215">
        <f t="shared" ref="AJ71:AJ134" si="33">T71/AC71</f>
        <v>1.0278745644599303</v>
      </c>
      <c r="AK71" s="215">
        <f t="shared" ref="AK71:AK134" si="34">U71/AD71</f>
        <v>1.0294985250737463</v>
      </c>
      <c r="AL71" s="215" t="e">
        <f>#REF!/AE71</f>
        <v>#REF!</v>
      </c>
      <c r="AM71" s="215" t="e">
        <f>#REF!/AF71</f>
        <v>#REF!</v>
      </c>
    </row>
    <row r="72" spans="1:39">
      <c r="A72" s="4">
        <v>65</v>
      </c>
      <c r="B72" s="122">
        <f t="shared" ref="B72:B135" si="35">ROUND(C72,2)*$B$5</f>
        <v>24.047999999999998</v>
      </c>
      <c r="C72" s="329">
        <f>'degressie en km-tarief'!C71</f>
        <v>14.397797500000005</v>
      </c>
      <c r="F72" s="123">
        <f t="shared" ref="F72:F135" si="36">$F$5*C72</f>
        <v>14.426593095000005</v>
      </c>
      <c r="G72" s="123">
        <f t="shared" ref="G72:G135" si="37">$G$5*C72</f>
        <v>8.6386785000000028</v>
      </c>
      <c r="H72" s="123">
        <f t="shared" ref="H72:H135" si="38">$H$5*C72</f>
        <v>19.235457460000006</v>
      </c>
      <c r="I72" s="123">
        <f t="shared" ref="I72:I135" si="39">$I$5*C72</f>
        <v>11.518238000000004</v>
      </c>
      <c r="J72" s="31">
        <f t="shared" si="24"/>
        <v>48.1</v>
      </c>
      <c r="K72" s="31">
        <f t="shared" si="25"/>
        <v>28.8</v>
      </c>
      <c r="L72" s="31"/>
      <c r="M72" s="31"/>
      <c r="N72" s="31">
        <f t="shared" ref="N72:O135" si="40">2*ROUND(F72,2)</f>
        <v>28.86</v>
      </c>
      <c r="O72" s="31">
        <f t="shared" si="21"/>
        <v>17.28</v>
      </c>
      <c r="P72" s="31">
        <f t="shared" si="22"/>
        <v>38.479999999999997</v>
      </c>
      <c r="Q72" s="31">
        <f t="shared" si="23"/>
        <v>23.04</v>
      </c>
      <c r="R72" s="380">
        <f>S72*'factoren tbv NS'!$C$19/1000</f>
        <v>4253</v>
      </c>
      <c r="S72" s="380">
        <f t="shared" si="29"/>
        <v>4253</v>
      </c>
      <c r="T72" s="346">
        <f t="shared" ref="T72:T97" si="41">ROUND(AC72*(1+$V$1),0)</f>
        <v>597</v>
      </c>
      <c r="U72" s="343">
        <f t="shared" si="30"/>
        <v>354</v>
      </c>
      <c r="V72" s="380">
        <f t="shared" ref="V72:V97" si="42">$V$5*T72</f>
        <v>716.4</v>
      </c>
      <c r="W72" s="380">
        <f t="shared" ref="W72:W97" si="43">$V$5*U72</f>
        <v>424.8</v>
      </c>
      <c r="X72" s="380">
        <f t="shared" ref="X72:X97" si="44">T72*$X$5</f>
        <v>1791</v>
      </c>
      <c r="Y72" s="380">
        <f t="shared" ref="Y72:Y97" si="45">$Y$5*U72</f>
        <v>1062</v>
      </c>
      <c r="Z72" s="3"/>
      <c r="AA72" s="210">
        <v>7001</v>
      </c>
      <c r="AB72" s="210">
        <v>4136</v>
      </c>
      <c r="AC72" s="366">
        <v>581</v>
      </c>
      <c r="AD72" s="366">
        <v>344</v>
      </c>
      <c r="AE72" s="387">
        <v>730</v>
      </c>
      <c r="AF72" s="387">
        <v>430</v>
      </c>
      <c r="AH72" s="215">
        <f t="shared" si="31"/>
        <v>0.60748464505070709</v>
      </c>
      <c r="AI72" s="215">
        <f t="shared" si="32"/>
        <v>1.0282882011605416</v>
      </c>
      <c r="AJ72" s="215">
        <f t="shared" si="33"/>
        <v>1.0275387263339071</v>
      </c>
      <c r="AK72" s="215">
        <f t="shared" si="34"/>
        <v>1.0290697674418605</v>
      </c>
      <c r="AL72" s="215" t="e">
        <f>#REF!/AE72</f>
        <v>#REF!</v>
      </c>
      <c r="AM72" s="215" t="e">
        <f>#REF!/AF72</f>
        <v>#REF!</v>
      </c>
    </row>
    <row r="73" spans="1:39">
      <c r="A73" s="4">
        <v>66</v>
      </c>
      <c r="B73" s="122">
        <f t="shared" si="35"/>
        <v>24.381999999999998</v>
      </c>
      <c r="C73" s="329">
        <f>'degressie en km-tarief'!C72</f>
        <v>14.595653400000005</v>
      </c>
      <c r="F73" s="123">
        <f t="shared" si="36"/>
        <v>14.624844706800005</v>
      </c>
      <c r="G73" s="123">
        <f t="shared" si="37"/>
        <v>8.7573920400000027</v>
      </c>
      <c r="H73" s="123">
        <f t="shared" si="38"/>
        <v>19.499792942400006</v>
      </c>
      <c r="I73" s="123">
        <f t="shared" si="39"/>
        <v>11.676522720000005</v>
      </c>
      <c r="J73" s="31">
        <f t="shared" si="24"/>
        <v>48.76</v>
      </c>
      <c r="K73" s="31">
        <f t="shared" si="25"/>
        <v>29.2</v>
      </c>
      <c r="L73" s="31"/>
      <c r="M73" s="31"/>
      <c r="N73" s="31">
        <f t="shared" si="40"/>
        <v>29.24</v>
      </c>
      <c r="O73" s="31">
        <f t="shared" si="40"/>
        <v>17.52</v>
      </c>
      <c r="P73" s="31">
        <f t="shared" ref="P73:P136" si="46">2*ROUND(H73,2)</f>
        <v>39</v>
      </c>
      <c r="Q73" s="31">
        <f t="shared" ref="Q73:Q136" si="47">2*ROUND(I73,2)</f>
        <v>23.36</v>
      </c>
      <c r="R73" s="380">
        <f>S73*'factoren tbv NS'!$C$19/1000</f>
        <v>4310</v>
      </c>
      <c r="S73" s="380">
        <f t="shared" si="29"/>
        <v>4310</v>
      </c>
      <c r="T73" s="346">
        <f t="shared" si="41"/>
        <v>609</v>
      </c>
      <c r="U73" s="343">
        <f t="shared" si="30"/>
        <v>359</v>
      </c>
      <c r="V73" s="380">
        <f t="shared" si="42"/>
        <v>730.8</v>
      </c>
      <c r="W73" s="380">
        <f t="shared" si="43"/>
        <v>430.8</v>
      </c>
      <c r="X73" s="380">
        <f t="shared" si="44"/>
        <v>1827</v>
      </c>
      <c r="Y73" s="380">
        <f t="shared" si="45"/>
        <v>1077</v>
      </c>
      <c r="Z73" s="3"/>
      <c r="AA73" s="210">
        <v>7115</v>
      </c>
      <c r="AB73" s="210">
        <v>4192</v>
      </c>
      <c r="AC73" s="366">
        <v>592</v>
      </c>
      <c r="AD73" s="366">
        <v>349</v>
      </c>
      <c r="AE73" s="387">
        <v>740</v>
      </c>
      <c r="AF73" s="387">
        <v>435</v>
      </c>
      <c r="AH73" s="215">
        <f t="shared" si="31"/>
        <v>0.60576247364722413</v>
      </c>
      <c r="AI73" s="215">
        <f t="shared" si="32"/>
        <v>1.0281488549618321</v>
      </c>
      <c r="AJ73" s="215">
        <f t="shared" si="33"/>
        <v>1.0287162162162162</v>
      </c>
      <c r="AK73" s="215">
        <f t="shared" si="34"/>
        <v>1.0286532951289398</v>
      </c>
      <c r="AL73" s="215" t="e">
        <f>#REF!/AE73</f>
        <v>#REF!</v>
      </c>
      <c r="AM73" s="215" t="e">
        <f>#REF!/AF73</f>
        <v>#REF!</v>
      </c>
    </row>
    <row r="74" spans="1:39">
      <c r="A74" s="4">
        <v>67</v>
      </c>
      <c r="B74" s="122">
        <f t="shared" si="35"/>
        <v>24.699299999999997</v>
      </c>
      <c r="C74" s="329">
        <f>'degressie en km-tarief'!C73</f>
        <v>14.793509300000006</v>
      </c>
      <c r="F74" s="123">
        <f t="shared" si="36"/>
        <v>14.823096318600006</v>
      </c>
      <c r="G74" s="123">
        <f t="shared" si="37"/>
        <v>8.8761055800000026</v>
      </c>
      <c r="H74" s="123">
        <f t="shared" si="38"/>
        <v>19.76412842480001</v>
      </c>
      <c r="I74" s="123">
        <f t="shared" si="39"/>
        <v>11.834807440000006</v>
      </c>
      <c r="J74" s="31">
        <f t="shared" si="24"/>
        <v>49.4</v>
      </c>
      <c r="K74" s="31">
        <f t="shared" si="25"/>
        <v>29.58</v>
      </c>
      <c r="L74" s="31"/>
      <c r="M74" s="31"/>
      <c r="N74" s="31">
        <f t="shared" si="40"/>
        <v>29.64</v>
      </c>
      <c r="O74" s="31">
        <f t="shared" si="40"/>
        <v>17.760000000000002</v>
      </c>
      <c r="P74" s="31">
        <f t="shared" si="46"/>
        <v>39.520000000000003</v>
      </c>
      <c r="Q74" s="31">
        <f t="shared" si="47"/>
        <v>23.66</v>
      </c>
      <c r="R74" s="380">
        <f>S74*'factoren tbv NS'!$C$19/1000</f>
        <v>4326</v>
      </c>
      <c r="S74" s="380">
        <f t="shared" si="29"/>
        <v>4326</v>
      </c>
      <c r="T74" s="346">
        <f t="shared" si="41"/>
        <v>609</v>
      </c>
      <c r="U74" s="343">
        <f t="shared" si="30"/>
        <v>360</v>
      </c>
      <c r="V74" s="380">
        <f t="shared" si="42"/>
        <v>730.8</v>
      </c>
      <c r="W74" s="380">
        <f t="shared" si="43"/>
        <v>432</v>
      </c>
      <c r="X74" s="380">
        <f t="shared" si="44"/>
        <v>1827</v>
      </c>
      <c r="Y74" s="380">
        <f t="shared" si="45"/>
        <v>1080</v>
      </c>
      <c r="Z74" s="3"/>
      <c r="AA74" s="210">
        <v>7115</v>
      </c>
      <c r="AB74" s="210">
        <v>4207</v>
      </c>
      <c r="AC74" s="366">
        <v>592</v>
      </c>
      <c r="AD74" s="366">
        <v>350</v>
      </c>
      <c r="AE74" s="387">
        <v>741</v>
      </c>
      <c r="AF74" s="387">
        <v>436</v>
      </c>
      <c r="AH74" s="215">
        <f t="shared" si="31"/>
        <v>0.60801124385101901</v>
      </c>
      <c r="AI74" s="215">
        <f t="shared" si="32"/>
        <v>1.0282861896838602</v>
      </c>
      <c r="AJ74" s="215">
        <f t="shared" si="33"/>
        <v>1.0287162162162162</v>
      </c>
      <c r="AK74" s="215">
        <f t="shared" si="34"/>
        <v>1.0285714285714285</v>
      </c>
      <c r="AL74" s="215" t="e">
        <f>#REF!/AE74</f>
        <v>#REF!</v>
      </c>
      <c r="AM74" s="215" t="e">
        <f>#REF!/AF74</f>
        <v>#REF!</v>
      </c>
    </row>
    <row r="75" spans="1:39">
      <c r="A75" s="4">
        <v>68</v>
      </c>
      <c r="B75" s="122">
        <f t="shared" si="35"/>
        <v>25.033300000000001</v>
      </c>
      <c r="C75" s="329">
        <f>'degressie en km-tarief'!C74</f>
        <v>14.991365200000006</v>
      </c>
      <c r="F75" s="123">
        <f t="shared" si="36"/>
        <v>15.021347930400006</v>
      </c>
      <c r="G75" s="123">
        <f t="shared" si="37"/>
        <v>8.9948191200000025</v>
      </c>
      <c r="H75" s="123">
        <f t="shared" si="38"/>
        <v>20.02846390720001</v>
      </c>
      <c r="I75" s="123">
        <f t="shared" si="39"/>
        <v>11.993092160000005</v>
      </c>
      <c r="J75" s="31">
        <f t="shared" si="24"/>
        <v>50.06</v>
      </c>
      <c r="K75" s="31">
        <f t="shared" si="25"/>
        <v>29.98</v>
      </c>
      <c r="L75" s="31"/>
      <c r="M75" s="31"/>
      <c r="N75" s="31">
        <f t="shared" si="40"/>
        <v>30.04</v>
      </c>
      <c r="O75" s="31">
        <f t="shared" si="40"/>
        <v>17.98</v>
      </c>
      <c r="P75" s="31">
        <f t="shared" si="46"/>
        <v>40.06</v>
      </c>
      <c r="Q75" s="31">
        <f t="shared" si="47"/>
        <v>23.98</v>
      </c>
      <c r="R75" s="380">
        <f>S75*'factoren tbv NS'!$C$19/1000</f>
        <v>4382</v>
      </c>
      <c r="S75" s="380">
        <f t="shared" si="29"/>
        <v>4382</v>
      </c>
      <c r="T75" s="346">
        <f t="shared" si="41"/>
        <v>620</v>
      </c>
      <c r="U75" s="343">
        <f t="shared" si="30"/>
        <v>364</v>
      </c>
      <c r="V75" s="380">
        <f t="shared" si="42"/>
        <v>744</v>
      </c>
      <c r="W75" s="380">
        <f t="shared" si="43"/>
        <v>436.8</v>
      </c>
      <c r="X75" s="380">
        <f t="shared" si="44"/>
        <v>1860</v>
      </c>
      <c r="Y75" s="380">
        <f t="shared" si="45"/>
        <v>1092</v>
      </c>
      <c r="Z75" s="3"/>
      <c r="AA75" s="210">
        <v>7226</v>
      </c>
      <c r="AB75" s="210">
        <v>4262</v>
      </c>
      <c r="AC75" s="366">
        <v>603</v>
      </c>
      <c r="AD75" s="366">
        <v>354</v>
      </c>
      <c r="AE75" s="387">
        <v>752</v>
      </c>
      <c r="AF75" s="387">
        <v>444</v>
      </c>
      <c r="AH75" s="215">
        <f t="shared" si="31"/>
        <v>0.60642125657348467</v>
      </c>
      <c r="AI75" s="215">
        <f t="shared" si="32"/>
        <v>1.0281557954012202</v>
      </c>
      <c r="AJ75" s="215">
        <f t="shared" si="33"/>
        <v>1.0281923714759535</v>
      </c>
      <c r="AK75" s="215">
        <f t="shared" si="34"/>
        <v>1.0282485875706215</v>
      </c>
      <c r="AL75" s="215" t="e">
        <f>#REF!/AE75</f>
        <v>#REF!</v>
      </c>
      <c r="AM75" s="215" t="e">
        <f>#REF!/AF75</f>
        <v>#REF!</v>
      </c>
    </row>
    <row r="76" spans="1:39">
      <c r="A76" s="4">
        <v>69</v>
      </c>
      <c r="B76" s="122">
        <f t="shared" si="35"/>
        <v>25.367299999999997</v>
      </c>
      <c r="C76" s="329">
        <f>'degressie en km-tarief'!C75</f>
        <v>15.189221100000006</v>
      </c>
      <c r="F76" s="123">
        <f t="shared" si="36"/>
        <v>15.219599542200006</v>
      </c>
      <c r="G76" s="123">
        <f t="shared" si="37"/>
        <v>9.1135326600000042</v>
      </c>
      <c r="H76" s="123">
        <f t="shared" si="38"/>
        <v>20.29279938960001</v>
      </c>
      <c r="I76" s="123">
        <f t="shared" si="39"/>
        <v>12.151376880000006</v>
      </c>
      <c r="J76" s="31">
        <f t="shared" ref="J76:J139" si="48">2*ROUND(B76,2)</f>
        <v>50.74</v>
      </c>
      <c r="K76" s="31">
        <f t="shared" ref="K76:K139" si="49">2*ROUND(C76,2)</f>
        <v>30.38</v>
      </c>
      <c r="L76" s="31"/>
      <c r="M76" s="31"/>
      <c r="N76" s="31">
        <f t="shared" si="40"/>
        <v>30.44</v>
      </c>
      <c r="O76" s="31">
        <f t="shared" si="40"/>
        <v>18.22</v>
      </c>
      <c r="P76" s="31">
        <f t="shared" si="46"/>
        <v>40.58</v>
      </c>
      <c r="Q76" s="31">
        <f t="shared" si="47"/>
        <v>24.3</v>
      </c>
      <c r="R76" s="380">
        <f>S76*'factoren tbv NS'!$C$19/1000</f>
        <v>4456</v>
      </c>
      <c r="S76" s="380">
        <f t="shared" si="29"/>
        <v>4456</v>
      </c>
      <c r="T76" s="346">
        <f t="shared" si="41"/>
        <v>630</v>
      </c>
      <c r="U76" s="343">
        <f t="shared" si="30"/>
        <v>371</v>
      </c>
      <c r="V76" s="380">
        <f t="shared" si="42"/>
        <v>756</v>
      </c>
      <c r="W76" s="380">
        <f t="shared" si="43"/>
        <v>445.2</v>
      </c>
      <c r="X76" s="380">
        <f t="shared" si="44"/>
        <v>1890</v>
      </c>
      <c r="Y76" s="380">
        <f t="shared" si="45"/>
        <v>1113</v>
      </c>
      <c r="Z76" s="3"/>
      <c r="AA76" s="210">
        <v>7341</v>
      </c>
      <c r="AB76" s="210">
        <v>4334</v>
      </c>
      <c r="AC76" s="366">
        <v>613</v>
      </c>
      <c r="AD76" s="366">
        <v>361</v>
      </c>
      <c r="AE76" s="387">
        <v>765</v>
      </c>
      <c r="AF76" s="387">
        <v>451</v>
      </c>
      <c r="AH76" s="215">
        <f t="shared" si="31"/>
        <v>0.60700177087590246</v>
      </c>
      <c r="AI76" s="215">
        <f t="shared" si="32"/>
        <v>1.0281495154591602</v>
      </c>
      <c r="AJ76" s="215">
        <f t="shared" si="33"/>
        <v>1.0277324632952691</v>
      </c>
      <c r="AK76" s="215">
        <f t="shared" si="34"/>
        <v>1.0277008310249307</v>
      </c>
      <c r="AL76" s="215" t="e">
        <f>#REF!/AE76</f>
        <v>#REF!</v>
      </c>
      <c r="AM76" s="215" t="e">
        <f>#REF!/AF76</f>
        <v>#REF!</v>
      </c>
    </row>
    <row r="77" spans="1:39">
      <c r="A77" s="4">
        <v>70</v>
      </c>
      <c r="B77" s="122">
        <f t="shared" si="35"/>
        <v>25.7013</v>
      </c>
      <c r="C77" s="329">
        <f>'degressie en km-tarief'!C76</f>
        <v>15.387077000000007</v>
      </c>
      <c r="F77" s="123">
        <f t="shared" si="36"/>
        <v>15.417851154000006</v>
      </c>
      <c r="G77" s="123">
        <f t="shared" si="37"/>
        <v>9.2322462000000041</v>
      </c>
      <c r="H77" s="123">
        <f t="shared" si="38"/>
        <v>20.55713487200001</v>
      </c>
      <c r="I77" s="123">
        <f t="shared" si="39"/>
        <v>12.309661600000005</v>
      </c>
      <c r="J77" s="31">
        <f t="shared" si="48"/>
        <v>51.4</v>
      </c>
      <c r="K77" s="31">
        <f t="shared" si="49"/>
        <v>30.78</v>
      </c>
      <c r="L77" s="31"/>
      <c r="M77" s="31"/>
      <c r="N77" s="31">
        <f t="shared" si="40"/>
        <v>30.84</v>
      </c>
      <c r="O77" s="31">
        <f t="shared" si="40"/>
        <v>18.46</v>
      </c>
      <c r="P77" s="31">
        <f t="shared" si="46"/>
        <v>41.12</v>
      </c>
      <c r="Q77" s="31">
        <f t="shared" si="47"/>
        <v>24.62</v>
      </c>
      <c r="R77" s="380">
        <f>S77*'factoren tbv NS'!$C$19/1000</f>
        <v>4483</v>
      </c>
      <c r="S77" s="380">
        <f t="shared" si="29"/>
        <v>4483</v>
      </c>
      <c r="T77" s="346">
        <f t="shared" si="41"/>
        <v>634</v>
      </c>
      <c r="U77" s="343">
        <f t="shared" si="30"/>
        <v>373</v>
      </c>
      <c r="V77" s="380">
        <f t="shared" si="42"/>
        <v>760.8</v>
      </c>
      <c r="W77" s="380">
        <f t="shared" si="43"/>
        <v>447.59999999999997</v>
      </c>
      <c r="X77" s="380">
        <f t="shared" si="44"/>
        <v>1902</v>
      </c>
      <c r="Y77" s="380">
        <f t="shared" si="45"/>
        <v>1119</v>
      </c>
      <c r="Z77" s="3"/>
      <c r="AA77" s="210">
        <v>7395</v>
      </c>
      <c r="AB77" s="210">
        <v>4360</v>
      </c>
      <c r="AC77" s="366">
        <v>617</v>
      </c>
      <c r="AD77" s="366">
        <v>363</v>
      </c>
      <c r="AE77" s="387">
        <v>770</v>
      </c>
      <c r="AF77" s="387">
        <v>454</v>
      </c>
      <c r="AH77" s="215">
        <f t="shared" si="31"/>
        <v>0.60622041920216363</v>
      </c>
      <c r="AI77" s="215">
        <f t="shared" si="32"/>
        <v>1.028211009174312</v>
      </c>
      <c r="AJ77" s="215">
        <f t="shared" si="33"/>
        <v>1.027552674230146</v>
      </c>
      <c r="AK77" s="215">
        <f t="shared" si="34"/>
        <v>1.0275482093663912</v>
      </c>
      <c r="AL77" s="215" t="e">
        <f>#REF!/AE77</f>
        <v>#REF!</v>
      </c>
      <c r="AM77" s="215" t="e">
        <f>#REF!/AF77</f>
        <v>#REF!</v>
      </c>
    </row>
    <row r="78" spans="1:39">
      <c r="A78" s="4">
        <v>71</v>
      </c>
      <c r="B78" s="122">
        <f t="shared" si="35"/>
        <v>26.018599999999999</v>
      </c>
      <c r="C78" s="329">
        <f>'degressie en km-tarief'!C77</f>
        <v>15.584932900000007</v>
      </c>
      <c r="F78" s="123">
        <f t="shared" si="36"/>
        <v>15.616102765800008</v>
      </c>
      <c r="G78" s="123">
        <f t="shared" si="37"/>
        <v>9.350959740000004</v>
      </c>
      <c r="H78" s="123">
        <f t="shared" si="38"/>
        <v>20.821470354400009</v>
      </c>
      <c r="I78" s="123">
        <f t="shared" si="39"/>
        <v>12.467946320000006</v>
      </c>
      <c r="J78" s="31">
        <f t="shared" si="48"/>
        <v>52.04</v>
      </c>
      <c r="K78" s="31">
        <f t="shared" si="49"/>
        <v>31.16</v>
      </c>
      <c r="L78" s="31"/>
      <c r="M78" s="31"/>
      <c r="N78" s="31">
        <f t="shared" si="40"/>
        <v>31.24</v>
      </c>
      <c r="O78" s="31">
        <f t="shared" si="40"/>
        <v>18.7</v>
      </c>
      <c r="P78" s="31">
        <f t="shared" si="46"/>
        <v>41.64</v>
      </c>
      <c r="Q78" s="31">
        <f t="shared" si="47"/>
        <v>24.94</v>
      </c>
      <c r="R78" s="380">
        <f>S78*'factoren tbv NS'!$C$19/1000</f>
        <v>4542</v>
      </c>
      <c r="S78" s="380">
        <f t="shared" si="29"/>
        <v>4542</v>
      </c>
      <c r="T78" s="346">
        <f t="shared" si="41"/>
        <v>643</v>
      </c>
      <c r="U78" s="343">
        <f t="shared" si="30"/>
        <v>377</v>
      </c>
      <c r="V78" s="380">
        <f t="shared" si="42"/>
        <v>771.6</v>
      </c>
      <c r="W78" s="380">
        <f t="shared" si="43"/>
        <v>452.4</v>
      </c>
      <c r="X78" s="380">
        <f t="shared" si="44"/>
        <v>1929</v>
      </c>
      <c r="Y78" s="380">
        <f t="shared" si="45"/>
        <v>1131</v>
      </c>
      <c r="Z78" s="3"/>
      <c r="AA78" s="210">
        <v>7496</v>
      </c>
      <c r="AB78" s="210">
        <v>4417</v>
      </c>
      <c r="AC78" s="366">
        <v>625</v>
      </c>
      <c r="AD78" s="366">
        <v>367</v>
      </c>
      <c r="AE78" s="387">
        <v>780</v>
      </c>
      <c r="AF78" s="387">
        <v>460</v>
      </c>
      <c r="AH78" s="215">
        <f t="shared" si="31"/>
        <v>0.60592315901814298</v>
      </c>
      <c r="AI78" s="215">
        <f t="shared" si="32"/>
        <v>1.0282997509621916</v>
      </c>
      <c r="AJ78" s="215">
        <f t="shared" si="33"/>
        <v>1.0287999999999999</v>
      </c>
      <c r="AK78" s="215">
        <f t="shared" si="34"/>
        <v>1.0272479564032697</v>
      </c>
      <c r="AL78" s="215" t="e">
        <f>#REF!/AE78</f>
        <v>#REF!</v>
      </c>
      <c r="AM78" s="215" t="e">
        <f>#REF!/AF78</f>
        <v>#REF!</v>
      </c>
    </row>
    <row r="79" spans="1:39">
      <c r="A79" s="4">
        <v>72</v>
      </c>
      <c r="B79" s="122">
        <f t="shared" si="35"/>
        <v>26.352599999999999</v>
      </c>
      <c r="C79" s="329">
        <f>'degressie en km-tarief'!C78</f>
        <v>15.782788800000008</v>
      </c>
      <c r="F79" s="123">
        <f t="shared" si="36"/>
        <v>15.814354377600008</v>
      </c>
      <c r="G79" s="123">
        <f t="shared" si="37"/>
        <v>9.4696732800000039</v>
      </c>
      <c r="H79" s="123">
        <f t="shared" si="38"/>
        <v>21.085805836800013</v>
      </c>
      <c r="I79" s="123">
        <f t="shared" si="39"/>
        <v>12.626231040000008</v>
      </c>
      <c r="J79" s="31">
        <f t="shared" si="48"/>
        <v>52.7</v>
      </c>
      <c r="K79" s="31">
        <f t="shared" si="49"/>
        <v>31.56</v>
      </c>
      <c r="L79" s="31"/>
      <c r="M79" s="31"/>
      <c r="N79" s="31">
        <f t="shared" si="40"/>
        <v>31.62</v>
      </c>
      <c r="O79" s="31">
        <f t="shared" si="40"/>
        <v>18.940000000000001</v>
      </c>
      <c r="P79" s="31">
        <f t="shared" si="46"/>
        <v>42.18</v>
      </c>
      <c r="Q79" s="31">
        <f t="shared" si="47"/>
        <v>25.26</v>
      </c>
      <c r="R79" s="380">
        <f>S79*'factoren tbv NS'!$C$19/1000</f>
        <v>4555</v>
      </c>
      <c r="S79" s="380">
        <f t="shared" si="29"/>
        <v>4555</v>
      </c>
      <c r="T79" s="346">
        <f t="shared" si="41"/>
        <v>645</v>
      </c>
      <c r="U79" s="343">
        <f t="shared" si="30"/>
        <v>380</v>
      </c>
      <c r="V79" s="380">
        <f t="shared" si="42"/>
        <v>774</v>
      </c>
      <c r="W79" s="380">
        <f t="shared" si="43"/>
        <v>456</v>
      </c>
      <c r="X79" s="380">
        <f t="shared" si="44"/>
        <v>1935</v>
      </c>
      <c r="Y79" s="380">
        <f t="shared" si="45"/>
        <v>1140</v>
      </c>
      <c r="Z79" s="3"/>
      <c r="AA79" s="210">
        <v>7524</v>
      </c>
      <c r="AB79" s="210">
        <v>4430</v>
      </c>
      <c r="AC79" s="366">
        <v>627</v>
      </c>
      <c r="AD79" s="366">
        <v>370</v>
      </c>
      <c r="AE79" s="387">
        <v>782</v>
      </c>
      <c r="AF79" s="387">
        <v>462</v>
      </c>
      <c r="AH79" s="215">
        <f t="shared" si="31"/>
        <v>0.60539606592238171</v>
      </c>
      <c r="AI79" s="215">
        <f t="shared" si="32"/>
        <v>1.028216704288939</v>
      </c>
      <c r="AJ79" s="215">
        <f t="shared" si="33"/>
        <v>1.0287081339712918</v>
      </c>
      <c r="AK79" s="215">
        <f t="shared" si="34"/>
        <v>1.027027027027027</v>
      </c>
      <c r="AL79" s="215" t="e">
        <f>#REF!/AE79</f>
        <v>#REF!</v>
      </c>
      <c r="AM79" s="215" t="e">
        <f>#REF!/AF79</f>
        <v>#REF!</v>
      </c>
    </row>
    <row r="80" spans="1:39">
      <c r="A80" s="4">
        <v>73</v>
      </c>
      <c r="B80" s="122">
        <f t="shared" si="35"/>
        <v>26.686599999999999</v>
      </c>
      <c r="C80" s="329">
        <f>'degressie en km-tarief'!C79</f>
        <v>15.980644700000008</v>
      </c>
      <c r="F80" s="123">
        <f t="shared" si="36"/>
        <v>16.012605989400008</v>
      </c>
      <c r="G80" s="123">
        <f t="shared" si="37"/>
        <v>9.5883868200000038</v>
      </c>
      <c r="H80" s="123">
        <f t="shared" si="38"/>
        <v>21.350141319200013</v>
      </c>
      <c r="I80" s="123">
        <f t="shared" si="39"/>
        <v>12.784515760000007</v>
      </c>
      <c r="J80" s="31">
        <f t="shared" si="48"/>
        <v>53.38</v>
      </c>
      <c r="K80" s="31">
        <f t="shared" si="49"/>
        <v>31.96</v>
      </c>
      <c r="L80" s="31"/>
      <c r="M80" s="31"/>
      <c r="N80" s="31">
        <f t="shared" si="40"/>
        <v>32.020000000000003</v>
      </c>
      <c r="O80" s="31">
        <f t="shared" si="40"/>
        <v>19.18</v>
      </c>
      <c r="P80" s="31">
        <f t="shared" si="46"/>
        <v>42.7</v>
      </c>
      <c r="Q80" s="31">
        <f t="shared" si="47"/>
        <v>25.56</v>
      </c>
      <c r="R80" s="380">
        <f>S80*'factoren tbv NS'!$C$19/1000</f>
        <v>4555</v>
      </c>
      <c r="S80" s="380">
        <f t="shared" si="29"/>
        <v>4555</v>
      </c>
      <c r="T80" s="346">
        <f t="shared" si="41"/>
        <v>645</v>
      </c>
      <c r="U80" s="343">
        <f t="shared" si="30"/>
        <v>380</v>
      </c>
      <c r="V80" s="380">
        <f t="shared" si="42"/>
        <v>774</v>
      </c>
      <c r="W80" s="380">
        <f t="shared" si="43"/>
        <v>456</v>
      </c>
      <c r="X80" s="380">
        <f t="shared" si="44"/>
        <v>1935</v>
      </c>
      <c r="Y80" s="380">
        <f t="shared" si="45"/>
        <v>1140</v>
      </c>
      <c r="Z80" s="3"/>
      <c r="AA80" s="210">
        <v>7524</v>
      </c>
      <c r="AB80" s="210">
        <v>4430</v>
      </c>
      <c r="AC80" s="366">
        <v>627</v>
      </c>
      <c r="AD80" s="366">
        <v>370</v>
      </c>
      <c r="AE80" s="387">
        <v>782</v>
      </c>
      <c r="AF80" s="387">
        <v>462</v>
      </c>
      <c r="AH80" s="215">
        <f t="shared" si="31"/>
        <v>0.60539606592238171</v>
      </c>
      <c r="AI80" s="215">
        <f t="shared" si="32"/>
        <v>1.028216704288939</v>
      </c>
      <c r="AJ80" s="215">
        <f t="shared" si="33"/>
        <v>1.0287081339712918</v>
      </c>
      <c r="AK80" s="215">
        <f t="shared" si="34"/>
        <v>1.027027027027027</v>
      </c>
      <c r="AL80" s="215" t="e">
        <f>#REF!/AE80</f>
        <v>#REF!</v>
      </c>
      <c r="AM80" s="215" t="e">
        <f>#REF!/AF80</f>
        <v>#REF!</v>
      </c>
    </row>
    <row r="81" spans="1:39">
      <c r="A81" s="4">
        <v>74</v>
      </c>
      <c r="B81" s="122">
        <f t="shared" si="35"/>
        <v>27.020599999999998</v>
      </c>
      <c r="C81" s="329">
        <f>'degressie en km-tarief'!C80</f>
        <v>16.178500600000007</v>
      </c>
      <c r="F81" s="123">
        <f t="shared" si="36"/>
        <v>16.210857601200008</v>
      </c>
      <c r="G81" s="123">
        <f t="shared" si="37"/>
        <v>9.7071003600000036</v>
      </c>
      <c r="H81" s="123">
        <f t="shared" si="38"/>
        <v>21.614476801600009</v>
      </c>
      <c r="I81" s="123">
        <f t="shared" si="39"/>
        <v>12.942800480000006</v>
      </c>
      <c r="J81" s="31">
        <f t="shared" si="48"/>
        <v>54.04</v>
      </c>
      <c r="K81" s="31">
        <f t="shared" si="49"/>
        <v>32.36</v>
      </c>
      <c r="L81" s="31"/>
      <c r="M81" s="31"/>
      <c r="N81" s="31">
        <f t="shared" si="40"/>
        <v>32.42</v>
      </c>
      <c r="O81" s="31">
        <f t="shared" si="40"/>
        <v>19.420000000000002</v>
      </c>
      <c r="P81" s="31">
        <f t="shared" si="46"/>
        <v>43.22</v>
      </c>
      <c r="Q81" s="31">
        <f t="shared" si="47"/>
        <v>25.88</v>
      </c>
      <c r="R81" s="380">
        <f>S81*'factoren tbv NS'!$C$19/1000</f>
        <v>4587</v>
      </c>
      <c r="S81" s="380">
        <f t="shared" si="29"/>
        <v>4587</v>
      </c>
      <c r="T81" s="346">
        <f t="shared" si="41"/>
        <v>648</v>
      </c>
      <c r="U81" s="343">
        <f t="shared" si="30"/>
        <v>382</v>
      </c>
      <c r="V81" s="380">
        <f t="shared" si="42"/>
        <v>777.6</v>
      </c>
      <c r="W81" s="380">
        <f t="shared" si="43"/>
        <v>458.4</v>
      </c>
      <c r="X81" s="380">
        <f t="shared" si="44"/>
        <v>1944</v>
      </c>
      <c r="Y81" s="380">
        <f t="shared" si="45"/>
        <v>1146</v>
      </c>
      <c r="Z81" s="3"/>
      <c r="AA81" s="210">
        <v>7567</v>
      </c>
      <c r="AB81" s="210">
        <v>4461</v>
      </c>
      <c r="AC81" s="366">
        <v>630</v>
      </c>
      <c r="AD81" s="366">
        <v>372</v>
      </c>
      <c r="AE81" s="387">
        <v>786</v>
      </c>
      <c r="AF81" s="387">
        <v>466</v>
      </c>
      <c r="AH81" s="215">
        <f t="shared" si="31"/>
        <v>0.6061847495705035</v>
      </c>
      <c r="AI81" s="215">
        <f t="shared" si="32"/>
        <v>1.0282447881640888</v>
      </c>
      <c r="AJ81" s="215">
        <f t="shared" si="33"/>
        <v>1.0285714285714285</v>
      </c>
      <c r="AK81" s="215">
        <f t="shared" si="34"/>
        <v>1.0268817204301075</v>
      </c>
      <c r="AL81" s="215" t="e">
        <f>#REF!/AE81</f>
        <v>#REF!</v>
      </c>
      <c r="AM81" s="215" t="e">
        <f>#REF!/AF81</f>
        <v>#REF!</v>
      </c>
    </row>
    <row r="82" spans="1:39">
      <c r="A82" s="4">
        <v>75</v>
      </c>
      <c r="B82" s="122">
        <f t="shared" si="35"/>
        <v>27.354599999999998</v>
      </c>
      <c r="C82" s="329">
        <f>'degressie en km-tarief'!C81</f>
        <v>16.376356500000007</v>
      </c>
      <c r="F82" s="123">
        <f t="shared" si="36"/>
        <v>16.409109213000008</v>
      </c>
      <c r="G82" s="123">
        <f t="shared" si="37"/>
        <v>9.8258139000000035</v>
      </c>
      <c r="H82" s="123">
        <f t="shared" si="38"/>
        <v>21.878812284000009</v>
      </c>
      <c r="I82" s="123">
        <f t="shared" si="39"/>
        <v>13.101085200000007</v>
      </c>
      <c r="J82" s="31">
        <f t="shared" si="48"/>
        <v>54.7</v>
      </c>
      <c r="K82" s="31">
        <f t="shared" si="49"/>
        <v>32.76</v>
      </c>
      <c r="L82" s="31"/>
      <c r="M82" s="31"/>
      <c r="N82" s="31">
        <f t="shared" si="40"/>
        <v>32.82</v>
      </c>
      <c r="O82" s="31">
        <f t="shared" si="40"/>
        <v>19.66</v>
      </c>
      <c r="P82" s="31">
        <f t="shared" si="46"/>
        <v>43.76</v>
      </c>
      <c r="Q82" s="31">
        <f t="shared" si="47"/>
        <v>26.2</v>
      </c>
      <c r="R82" s="380">
        <f>S82*'factoren tbv NS'!$C$19/1000</f>
        <v>4614</v>
      </c>
      <c r="S82" s="380">
        <f t="shared" si="29"/>
        <v>4614</v>
      </c>
      <c r="T82" s="346">
        <f t="shared" si="41"/>
        <v>652</v>
      </c>
      <c r="U82" s="343">
        <f t="shared" si="30"/>
        <v>385</v>
      </c>
      <c r="V82" s="380">
        <f t="shared" si="42"/>
        <v>782.4</v>
      </c>
      <c r="W82" s="380">
        <f t="shared" si="43"/>
        <v>462</v>
      </c>
      <c r="X82" s="380">
        <f t="shared" si="44"/>
        <v>1956</v>
      </c>
      <c r="Y82" s="380">
        <f t="shared" si="45"/>
        <v>1155</v>
      </c>
      <c r="Z82" s="3"/>
      <c r="AA82" s="210">
        <v>7608</v>
      </c>
      <c r="AB82" s="210">
        <v>4487</v>
      </c>
      <c r="AC82" s="366">
        <v>634</v>
      </c>
      <c r="AD82" s="366">
        <v>374</v>
      </c>
      <c r="AE82" s="387">
        <v>791</v>
      </c>
      <c r="AF82" s="387">
        <v>468</v>
      </c>
      <c r="AH82" s="215">
        <f t="shared" si="31"/>
        <v>0.60646687697160884</v>
      </c>
      <c r="AI82" s="215">
        <f t="shared" si="32"/>
        <v>1.0283039893024293</v>
      </c>
      <c r="AJ82" s="215">
        <f t="shared" si="33"/>
        <v>1.0283911671924291</v>
      </c>
      <c r="AK82" s="215">
        <f t="shared" si="34"/>
        <v>1.0294117647058822</v>
      </c>
      <c r="AL82" s="215" t="e">
        <f>#REF!/AE82</f>
        <v>#REF!</v>
      </c>
      <c r="AM82" s="215" t="e">
        <f>#REF!/AF82</f>
        <v>#REF!</v>
      </c>
    </row>
    <row r="83" spans="1:39">
      <c r="A83" s="4">
        <v>76</v>
      </c>
      <c r="B83" s="122">
        <f t="shared" si="35"/>
        <v>27.671900000000001</v>
      </c>
      <c r="C83" s="329">
        <f>'degressie en km-tarief'!C82</f>
        <v>16.574212400000008</v>
      </c>
      <c r="F83" s="123">
        <f t="shared" si="36"/>
        <v>16.607360824800008</v>
      </c>
      <c r="G83" s="123">
        <f t="shared" si="37"/>
        <v>9.9445274400000034</v>
      </c>
      <c r="H83" s="123">
        <f t="shared" si="38"/>
        <v>22.143147766400013</v>
      </c>
      <c r="I83" s="123">
        <f t="shared" si="39"/>
        <v>13.259369920000006</v>
      </c>
      <c r="J83" s="31">
        <f t="shared" si="48"/>
        <v>55.34</v>
      </c>
      <c r="K83" s="31">
        <f t="shared" si="49"/>
        <v>33.14</v>
      </c>
      <c r="L83" s="31"/>
      <c r="M83" s="31"/>
      <c r="N83" s="31">
        <f t="shared" si="40"/>
        <v>33.22</v>
      </c>
      <c r="O83" s="31">
        <f t="shared" si="40"/>
        <v>19.88</v>
      </c>
      <c r="P83" s="31">
        <f t="shared" si="46"/>
        <v>44.28</v>
      </c>
      <c r="Q83" s="31">
        <f t="shared" si="47"/>
        <v>26.52</v>
      </c>
      <c r="R83" s="380">
        <f>S83*'factoren tbv NS'!$C$19/1000</f>
        <v>4615</v>
      </c>
      <c r="S83" s="380">
        <f t="shared" si="29"/>
        <v>4615</v>
      </c>
      <c r="T83" s="346">
        <f t="shared" si="41"/>
        <v>653</v>
      </c>
      <c r="U83" s="343">
        <f t="shared" si="30"/>
        <v>385</v>
      </c>
      <c r="V83" s="380">
        <f t="shared" si="42"/>
        <v>783.6</v>
      </c>
      <c r="W83" s="380">
        <f t="shared" si="43"/>
        <v>462</v>
      </c>
      <c r="X83" s="380">
        <f t="shared" si="44"/>
        <v>1959</v>
      </c>
      <c r="Y83" s="380">
        <f t="shared" si="45"/>
        <v>1155</v>
      </c>
      <c r="Z83" s="3"/>
      <c r="AA83" s="210">
        <v>7622</v>
      </c>
      <c r="AB83" s="210">
        <v>4488</v>
      </c>
      <c r="AC83" s="366">
        <v>635</v>
      </c>
      <c r="AD83" s="366">
        <v>374</v>
      </c>
      <c r="AE83" s="387">
        <v>793</v>
      </c>
      <c r="AF83" s="387">
        <v>468</v>
      </c>
      <c r="AH83" s="215">
        <f t="shared" si="31"/>
        <v>0.60548412490160064</v>
      </c>
      <c r="AI83" s="215">
        <f t="shared" si="32"/>
        <v>1.0282976827094474</v>
      </c>
      <c r="AJ83" s="215">
        <f t="shared" si="33"/>
        <v>1.0283464566929135</v>
      </c>
      <c r="AK83" s="215">
        <f t="shared" si="34"/>
        <v>1.0294117647058822</v>
      </c>
      <c r="AL83" s="215" t="e">
        <f>#REF!/AE83</f>
        <v>#REF!</v>
      </c>
      <c r="AM83" s="215" t="e">
        <f>#REF!/AF83</f>
        <v>#REF!</v>
      </c>
    </row>
    <row r="84" spans="1:39">
      <c r="A84" s="4">
        <v>77</v>
      </c>
      <c r="B84" s="122">
        <f t="shared" si="35"/>
        <v>28.005899999999997</v>
      </c>
      <c r="C84" s="329">
        <f>'degressie en km-tarief'!C83</f>
        <v>16.772068300000008</v>
      </c>
      <c r="F84" s="123">
        <f t="shared" si="36"/>
        <v>16.805612436600008</v>
      </c>
      <c r="G84" s="123">
        <f t="shared" si="37"/>
        <v>10.063240980000005</v>
      </c>
      <c r="H84" s="123">
        <f t="shared" si="38"/>
        <v>22.407483248800013</v>
      </c>
      <c r="I84" s="123">
        <f t="shared" si="39"/>
        <v>13.417654640000007</v>
      </c>
      <c r="J84" s="31">
        <f t="shared" si="48"/>
        <v>56.02</v>
      </c>
      <c r="K84" s="31">
        <f t="shared" si="49"/>
        <v>33.54</v>
      </c>
      <c r="L84" s="31"/>
      <c r="M84" s="31"/>
      <c r="N84" s="31">
        <f t="shared" si="40"/>
        <v>33.619999999999997</v>
      </c>
      <c r="O84" s="31">
        <f t="shared" si="40"/>
        <v>20.12</v>
      </c>
      <c r="P84" s="31">
        <f t="shared" si="46"/>
        <v>44.82</v>
      </c>
      <c r="Q84" s="31">
        <f t="shared" si="47"/>
        <v>26.84</v>
      </c>
      <c r="R84" s="380">
        <f>S84*'factoren tbv NS'!$C$19/1000</f>
        <v>4615</v>
      </c>
      <c r="S84" s="380">
        <f t="shared" si="29"/>
        <v>4615</v>
      </c>
      <c r="T84" s="346">
        <f t="shared" si="41"/>
        <v>653</v>
      </c>
      <c r="U84" s="343">
        <f t="shared" si="30"/>
        <v>385</v>
      </c>
      <c r="V84" s="380">
        <f t="shared" si="42"/>
        <v>783.6</v>
      </c>
      <c r="W84" s="380">
        <f t="shared" si="43"/>
        <v>462</v>
      </c>
      <c r="X84" s="380">
        <f t="shared" si="44"/>
        <v>1959</v>
      </c>
      <c r="Y84" s="380">
        <f t="shared" si="45"/>
        <v>1155</v>
      </c>
      <c r="Z84" s="3"/>
      <c r="AA84" s="210">
        <v>7622</v>
      </c>
      <c r="AB84" s="210">
        <v>4488</v>
      </c>
      <c r="AC84" s="366">
        <v>635</v>
      </c>
      <c r="AD84" s="366">
        <v>374</v>
      </c>
      <c r="AE84" s="387">
        <v>793</v>
      </c>
      <c r="AF84" s="387">
        <v>468</v>
      </c>
      <c r="AH84" s="215">
        <f t="shared" si="31"/>
        <v>0.60548412490160064</v>
      </c>
      <c r="AI84" s="215">
        <f t="shared" si="32"/>
        <v>1.0282976827094474</v>
      </c>
      <c r="AJ84" s="215">
        <f t="shared" si="33"/>
        <v>1.0283464566929135</v>
      </c>
      <c r="AK84" s="215">
        <f t="shared" si="34"/>
        <v>1.0294117647058822</v>
      </c>
      <c r="AL84" s="215" t="e">
        <f>#REF!/AE84</f>
        <v>#REF!</v>
      </c>
      <c r="AM84" s="215" t="e">
        <f>#REF!/AF84</f>
        <v>#REF!</v>
      </c>
    </row>
    <row r="85" spans="1:39">
      <c r="A85" s="4">
        <v>78</v>
      </c>
      <c r="B85" s="122">
        <f t="shared" si="35"/>
        <v>28.339899999999997</v>
      </c>
      <c r="C85" s="329">
        <f>'degressie en km-tarief'!C84</f>
        <v>16.969924200000008</v>
      </c>
      <c r="F85" s="123">
        <f t="shared" si="36"/>
        <v>17.003864048400008</v>
      </c>
      <c r="G85" s="123">
        <f t="shared" si="37"/>
        <v>10.181954520000005</v>
      </c>
      <c r="H85" s="123">
        <f t="shared" si="38"/>
        <v>22.671818731200013</v>
      </c>
      <c r="I85" s="123">
        <f t="shared" si="39"/>
        <v>13.575939360000007</v>
      </c>
      <c r="J85" s="31">
        <f t="shared" si="48"/>
        <v>56.68</v>
      </c>
      <c r="K85" s="31">
        <f t="shared" si="49"/>
        <v>33.94</v>
      </c>
      <c r="L85" s="31"/>
      <c r="M85" s="31"/>
      <c r="N85" s="31">
        <f t="shared" si="40"/>
        <v>34</v>
      </c>
      <c r="O85" s="31">
        <f t="shared" si="40"/>
        <v>20.36</v>
      </c>
      <c r="P85" s="31">
        <f t="shared" si="46"/>
        <v>45.34</v>
      </c>
      <c r="Q85" s="31">
        <f t="shared" si="47"/>
        <v>27.16</v>
      </c>
      <c r="R85" s="380">
        <f>S85*'factoren tbv NS'!$C$19/1000</f>
        <v>4645</v>
      </c>
      <c r="S85" s="380">
        <f t="shared" si="29"/>
        <v>4645</v>
      </c>
      <c r="T85" s="346">
        <f t="shared" si="41"/>
        <v>655</v>
      </c>
      <c r="U85" s="343">
        <f t="shared" si="30"/>
        <v>387</v>
      </c>
      <c r="V85" s="380">
        <f t="shared" si="42"/>
        <v>786</v>
      </c>
      <c r="W85" s="380">
        <f t="shared" si="43"/>
        <v>464.4</v>
      </c>
      <c r="X85" s="380">
        <f t="shared" si="44"/>
        <v>1965</v>
      </c>
      <c r="Y85" s="380">
        <f t="shared" si="45"/>
        <v>1161</v>
      </c>
      <c r="Z85" s="3"/>
      <c r="AA85" s="210">
        <v>7650</v>
      </c>
      <c r="AB85" s="210">
        <v>4518</v>
      </c>
      <c r="AC85" s="366">
        <v>637</v>
      </c>
      <c r="AD85" s="366">
        <v>376</v>
      </c>
      <c r="AE85" s="387">
        <v>796</v>
      </c>
      <c r="AF85" s="387">
        <v>470</v>
      </c>
      <c r="AH85" s="215">
        <f t="shared" si="31"/>
        <v>0.60718954248366008</v>
      </c>
      <c r="AI85" s="215">
        <f t="shared" si="32"/>
        <v>1.0281097830898627</v>
      </c>
      <c r="AJ85" s="215">
        <f t="shared" si="33"/>
        <v>1.0282574568288854</v>
      </c>
      <c r="AK85" s="215">
        <f t="shared" si="34"/>
        <v>1.0292553191489362</v>
      </c>
      <c r="AL85" s="215" t="e">
        <f>#REF!/AE85</f>
        <v>#REF!</v>
      </c>
      <c r="AM85" s="215" t="e">
        <f>#REF!/AF85</f>
        <v>#REF!</v>
      </c>
    </row>
    <row r="86" spans="1:39">
      <c r="A86" s="4">
        <v>79</v>
      </c>
      <c r="B86" s="122">
        <f t="shared" si="35"/>
        <v>28.673900000000003</v>
      </c>
      <c r="C86" s="329">
        <f>'degressie en km-tarief'!C85</f>
        <v>17.167780100000009</v>
      </c>
      <c r="F86" s="123">
        <f t="shared" si="36"/>
        <v>17.202115660200008</v>
      </c>
      <c r="G86" s="123">
        <f t="shared" si="37"/>
        <v>10.300668060000005</v>
      </c>
      <c r="H86" s="123">
        <f t="shared" si="38"/>
        <v>22.936154213600012</v>
      </c>
      <c r="I86" s="123">
        <f t="shared" si="39"/>
        <v>13.734224080000008</v>
      </c>
      <c r="J86" s="31">
        <f t="shared" si="48"/>
        <v>57.34</v>
      </c>
      <c r="K86" s="31">
        <f t="shared" si="49"/>
        <v>34.340000000000003</v>
      </c>
      <c r="L86" s="31"/>
      <c r="M86" s="31"/>
      <c r="N86" s="31">
        <f t="shared" si="40"/>
        <v>34.4</v>
      </c>
      <c r="O86" s="31">
        <f t="shared" si="40"/>
        <v>20.6</v>
      </c>
      <c r="P86" s="31">
        <f t="shared" si="46"/>
        <v>45.88</v>
      </c>
      <c r="Q86" s="31">
        <f t="shared" si="47"/>
        <v>27.46</v>
      </c>
      <c r="R86" s="380">
        <f>S86*'factoren tbv NS'!$C$19/1000</f>
        <v>4645</v>
      </c>
      <c r="S86" s="380">
        <f t="shared" si="29"/>
        <v>4645</v>
      </c>
      <c r="T86" s="346">
        <f t="shared" si="41"/>
        <v>656</v>
      </c>
      <c r="U86" s="343">
        <f t="shared" si="30"/>
        <v>387</v>
      </c>
      <c r="V86" s="380">
        <f t="shared" si="42"/>
        <v>787.19999999999993</v>
      </c>
      <c r="W86" s="380">
        <f t="shared" si="43"/>
        <v>464.4</v>
      </c>
      <c r="X86" s="380">
        <f t="shared" si="44"/>
        <v>1968</v>
      </c>
      <c r="Y86" s="380">
        <f t="shared" si="45"/>
        <v>1161</v>
      </c>
      <c r="Z86" s="3"/>
      <c r="AA86" s="210">
        <v>7665</v>
      </c>
      <c r="AB86" s="210">
        <v>4518</v>
      </c>
      <c r="AC86" s="366">
        <v>638</v>
      </c>
      <c r="AD86" s="366">
        <v>376</v>
      </c>
      <c r="AE86" s="387">
        <v>797</v>
      </c>
      <c r="AF86" s="387">
        <v>471</v>
      </c>
      <c r="AH86" s="215">
        <f t="shared" si="31"/>
        <v>0.60600130463144164</v>
      </c>
      <c r="AI86" s="215">
        <f t="shared" si="32"/>
        <v>1.0281097830898627</v>
      </c>
      <c r="AJ86" s="215">
        <f t="shared" si="33"/>
        <v>1.0282131661442007</v>
      </c>
      <c r="AK86" s="215">
        <f t="shared" si="34"/>
        <v>1.0292553191489362</v>
      </c>
      <c r="AL86" s="215" t="e">
        <f>#REF!/AE86</f>
        <v>#REF!</v>
      </c>
      <c r="AM86" s="215" t="e">
        <f>#REF!/AF86</f>
        <v>#REF!</v>
      </c>
    </row>
    <row r="87" spans="1:39">
      <c r="A87" s="4">
        <v>80</v>
      </c>
      <c r="B87" s="122">
        <f t="shared" si="35"/>
        <v>29.007899999999999</v>
      </c>
      <c r="C87" s="329">
        <f>'degressie en km-tarief'!C86</f>
        <v>17.365636000000009</v>
      </c>
      <c r="F87" s="123">
        <f t="shared" si="36"/>
        <v>17.400367272000008</v>
      </c>
      <c r="G87" s="123">
        <f t="shared" si="37"/>
        <v>10.419381600000005</v>
      </c>
      <c r="H87" s="123">
        <f t="shared" si="38"/>
        <v>23.200489696000012</v>
      </c>
      <c r="I87" s="123">
        <f t="shared" si="39"/>
        <v>13.892508800000009</v>
      </c>
      <c r="J87" s="31">
        <f t="shared" si="48"/>
        <v>58.02</v>
      </c>
      <c r="K87" s="31">
        <f t="shared" si="49"/>
        <v>34.74</v>
      </c>
      <c r="L87" s="31"/>
      <c r="M87" s="31"/>
      <c r="N87" s="31">
        <f t="shared" si="40"/>
        <v>34.799999999999997</v>
      </c>
      <c r="O87" s="31">
        <f t="shared" si="40"/>
        <v>20.84</v>
      </c>
      <c r="P87" s="31">
        <f t="shared" si="46"/>
        <v>46.4</v>
      </c>
      <c r="Q87" s="31">
        <f t="shared" si="47"/>
        <v>27.78</v>
      </c>
      <c r="R87" s="380">
        <f>S87*'factoren tbv NS'!$C$19/1000</f>
        <v>4645</v>
      </c>
      <c r="S87" s="380">
        <f t="shared" si="29"/>
        <v>4645</v>
      </c>
      <c r="T87" s="346">
        <f t="shared" si="41"/>
        <v>656</v>
      </c>
      <c r="U87" s="343">
        <f t="shared" si="30"/>
        <v>387</v>
      </c>
      <c r="V87" s="380">
        <f t="shared" si="42"/>
        <v>787.19999999999993</v>
      </c>
      <c r="W87" s="380">
        <f t="shared" si="43"/>
        <v>464.4</v>
      </c>
      <c r="X87" s="380">
        <f t="shared" si="44"/>
        <v>1968</v>
      </c>
      <c r="Y87" s="380">
        <f t="shared" si="45"/>
        <v>1161</v>
      </c>
      <c r="Z87" s="3"/>
      <c r="AA87" s="210">
        <v>7665</v>
      </c>
      <c r="AB87" s="210">
        <v>4518</v>
      </c>
      <c r="AC87" s="366">
        <v>638</v>
      </c>
      <c r="AD87" s="366">
        <v>376</v>
      </c>
      <c r="AE87" s="387">
        <v>798</v>
      </c>
      <c r="AF87" s="387">
        <v>471</v>
      </c>
      <c r="AH87" s="215">
        <f t="shared" si="31"/>
        <v>0.60600130463144164</v>
      </c>
      <c r="AI87" s="215">
        <f t="shared" si="32"/>
        <v>1.0281097830898627</v>
      </c>
      <c r="AJ87" s="215">
        <f t="shared" si="33"/>
        <v>1.0282131661442007</v>
      </c>
      <c r="AK87" s="215">
        <f t="shared" si="34"/>
        <v>1.0292553191489362</v>
      </c>
      <c r="AL87" s="215" t="e">
        <f>#REF!/AE87</f>
        <v>#REF!</v>
      </c>
      <c r="AM87" s="215" t="e">
        <f>#REF!/AF87</f>
        <v>#REF!</v>
      </c>
    </row>
    <row r="88" spans="1:39">
      <c r="A88" s="4">
        <v>81</v>
      </c>
      <c r="B88" s="122">
        <f t="shared" si="35"/>
        <v>29.291799999999999</v>
      </c>
      <c r="C88" s="329">
        <f>'degressie en km-tarief'!C87</f>
        <v>17.541503420000009</v>
      </c>
      <c r="F88" s="123">
        <f t="shared" si="36"/>
        <v>17.576586426840009</v>
      </c>
      <c r="G88" s="123">
        <f t="shared" si="37"/>
        <v>10.524902052000005</v>
      </c>
      <c r="H88" s="123">
        <f t="shared" si="38"/>
        <v>23.435448569120013</v>
      </c>
      <c r="I88" s="123">
        <f t="shared" si="39"/>
        <v>14.033202736000007</v>
      </c>
      <c r="J88" s="31">
        <f t="shared" si="48"/>
        <v>58.58</v>
      </c>
      <c r="K88" s="31">
        <f t="shared" si="49"/>
        <v>35.08</v>
      </c>
      <c r="L88" s="31"/>
      <c r="M88" s="31"/>
      <c r="N88" s="31">
        <f t="shared" si="40"/>
        <v>35.159999999999997</v>
      </c>
      <c r="O88" s="31">
        <f t="shared" si="40"/>
        <v>21.04</v>
      </c>
      <c r="P88" s="31">
        <f t="shared" si="46"/>
        <v>46.88</v>
      </c>
      <c r="Q88" s="31">
        <f t="shared" si="47"/>
        <v>28.06</v>
      </c>
      <c r="R88" s="380">
        <f>S88*'factoren tbv NS'!$C$19/1000</f>
        <v>4659</v>
      </c>
      <c r="S88" s="380">
        <f t="shared" si="29"/>
        <v>4659</v>
      </c>
      <c r="T88" s="346">
        <f t="shared" si="41"/>
        <v>657</v>
      </c>
      <c r="U88" s="343">
        <f t="shared" si="30"/>
        <v>388</v>
      </c>
      <c r="V88" s="380">
        <f t="shared" si="42"/>
        <v>788.4</v>
      </c>
      <c r="W88" s="380">
        <f t="shared" si="43"/>
        <v>465.59999999999997</v>
      </c>
      <c r="X88" s="380">
        <f t="shared" si="44"/>
        <v>1971</v>
      </c>
      <c r="Y88" s="380">
        <f t="shared" si="45"/>
        <v>1164</v>
      </c>
      <c r="Z88" s="3"/>
      <c r="AA88" s="210">
        <v>7679</v>
      </c>
      <c r="AB88" s="210">
        <v>4531</v>
      </c>
      <c r="AC88" s="366">
        <v>639</v>
      </c>
      <c r="AD88" s="366">
        <v>377</v>
      </c>
      <c r="AE88" s="387">
        <v>799</v>
      </c>
      <c r="AF88" s="387">
        <v>471</v>
      </c>
      <c r="AH88" s="215">
        <f t="shared" si="31"/>
        <v>0.60671962495116549</v>
      </c>
      <c r="AI88" s="215">
        <f t="shared" si="32"/>
        <v>1.0282498344736262</v>
      </c>
      <c r="AJ88" s="215">
        <f t="shared" si="33"/>
        <v>1.028169014084507</v>
      </c>
      <c r="AK88" s="215">
        <f t="shared" si="34"/>
        <v>1.0291777188328912</v>
      </c>
      <c r="AL88" s="215" t="e">
        <f>#REF!/AE88</f>
        <v>#REF!</v>
      </c>
      <c r="AM88" s="215" t="e">
        <f>#REF!/AF88</f>
        <v>#REF!</v>
      </c>
    </row>
    <row r="89" spans="1:39">
      <c r="A89" s="4">
        <v>82</v>
      </c>
      <c r="B89" s="122">
        <f t="shared" si="35"/>
        <v>29.592399999999998</v>
      </c>
      <c r="C89" s="329">
        <f>'degressie en km-tarief'!C88</f>
        <v>17.717370840000008</v>
      </c>
      <c r="F89" s="123">
        <f t="shared" si="36"/>
        <v>17.752805581680008</v>
      </c>
      <c r="G89" s="123">
        <f t="shared" si="37"/>
        <v>10.630422504000004</v>
      </c>
      <c r="H89" s="123">
        <f t="shared" si="38"/>
        <v>23.670407442240013</v>
      </c>
      <c r="I89" s="123">
        <f t="shared" si="39"/>
        <v>14.173896672000007</v>
      </c>
      <c r="J89" s="31">
        <f t="shared" si="48"/>
        <v>59.18</v>
      </c>
      <c r="K89" s="31">
        <f t="shared" si="49"/>
        <v>35.44</v>
      </c>
      <c r="L89" s="31"/>
      <c r="M89" s="31"/>
      <c r="N89" s="31">
        <f t="shared" si="40"/>
        <v>35.5</v>
      </c>
      <c r="O89" s="31">
        <f t="shared" si="40"/>
        <v>21.26</v>
      </c>
      <c r="P89" s="31">
        <f t="shared" si="46"/>
        <v>47.34</v>
      </c>
      <c r="Q89" s="31">
        <f t="shared" si="47"/>
        <v>28.34</v>
      </c>
      <c r="R89" s="380">
        <f>S89*'factoren tbv NS'!$C$19/1000</f>
        <v>4659</v>
      </c>
      <c r="S89" s="380">
        <f t="shared" si="29"/>
        <v>4659</v>
      </c>
      <c r="T89" s="346">
        <f t="shared" si="41"/>
        <v>657</v>
      </c>
      <c r="U89" s="343">
        <f t="shared" si="30"/>
        <v>388</v>
      </c>
      <c r="V89" s="380">
        <f t="shared" si="42"/>
        <v>788.4</v>
      </c>
      <c r="W89" s="380">
        <f t="shared" si="43"/>
        <v>465.59999999999997</v>
      </c>
      <c r="X89" s="380">
        <f t="shared" si="44"/>
        <v>1971</v>
      </c>
      <c r="Y89" s="380">
        <f t="shared" si="45"/>
        <v>1164</v>
      </c>
      <c r="Z89" s="3"/>
      <c r="AA89" s="210">
        <v>7679</v>
      </c>
      <c r="AB89" s="210">
        <v>4531</v>
      </c>
      <c r="AC89" s="366">
        <v>639</v>
      </c>
      <c r="AD89" s="366">
        <v>377</v>
      </c>
      <c r="AE89" s="387">
        <v>800</v>
      </c>
      <c r="AF89" s="387">
        <v>472</v>
      </c>
      <c r="AH89" s="215">
        <f t="shared" si="31"/>
        <v>0.60671962495116549</v>
      </c>
      <c r="AI89" s="215">
        <f t="shared" si="32"/>
        <v>1.0282498344736262</v>
      </c>
      <c r="AJ89" s="215">
        <f t="shared" si="33"/>
        <v>1.028169014084507</v>
      </c>
      <c r="AK89" s="215">
        <f t="shared" si="34"/>
        <v>1.0291777188328912</v>
      </c>
      <c r="AL89" s="215" t="e">
        <f>#REF!/AE89</f>
        <v>#REF!</v>
      </c>
      <c r="AM89" s="215" t="e">
        <f>#REF!/AF89</f>
        <v>#REF!</v>
      </c>
    </row>
    <row r="90" spans="1:39">
      <c r="A90" s="4">
        <v>83</v>
      </c>
      <c r="B90" s="122">
        <f t="shared" si="35"/>
        <v>29.876300000000001</v>
      </c>
      <c r="C90" s="329">
        <f>'degressie en km-tarief'!C89</f>
        <v>17.893238260000008</v>
      </c>
      <c r="F90" s="123">
        <f t="shared" si="36"/>
        <v>17.929024736520006</v>
      </c>
      <c r="G90" s="123">
        <f t="shared" si="37"/>
        <v>10.735942956000004</v>
      </c>
      <c r="H90" s="123">
        <f t="shared" si="38"/>
        <v>23.905366315360013</v>
      </c>
      <c r="I90" s="123">
        <f t="shared" si="39"/>
        <v>14.314590608000007</v>
      </c>
      <c r="J90" s="31">
        <f t="shared" si="48"/>
        <v>59.76</v>
      </c>
      <c r="K90" s="31">
        <f t="shared" si="49"/>
        <v>35.78</v>
      </c>
      <c r="L90" s="31"/>
      <c r="M90" s="31"/>
      <c r="N90" s="31">
        <f t="shared" si="40"/>
        <v>35.86</v>
      </c>
      <c r="O90" s="31">
        <f t="shared" si="40"/>
        <v>21.48</v>
      </c>
      <c r="P90" s="31">
        <f t="shared" si="46"/>
        <v>47.82</v>
      </c>
      <c r="Q90" s="31">
        <f t="shared" si="47"/>
        <v>28.62</v>
      </c>
      <c r="R90" s="380">
        <f>S90*'factoren tbv NS'!$C$19/1000</f>
        <v>4673</v>
      </c>
      <c r="S90" s="380">
        <f t="shared" si="29"/>
        <v>4673</v>
      </c>
      <c r="T90" s="346">
        <f t="shared" si="41"/>
        <v>659</v>
      </c>
      <c r="U90" s="343">
        <f t="shared" si="30"/>
        <v>391</v>
      </c>
      <c r="V90" s="380">
        <f t="shared" si="42"/>
        <v>790.8</v>
      </c>
      <c r="W90" s="380">
        <f t="shared" si="43"/>
        <v>469.2</v>
      </c>
      <c r="X90" s="380">
        <f t="shared" si="44"/>
        <v>1977</v>
      </c>
      <c r="Y90" s="380">
        <f t="shared" si="45"/>
        <v>1173</v>
      </c>
      <c r="Z90" s="3"/>
      <c r="AA90" s="210">
        <v>7706</v>
      </c>
      <c r="AB90" s="210">
        <v>4545</v>
      </c>
      <c r="AC90" s="366">
        <v>641</v>
      </c>
      <c r="AD90" s="366">
        <v>380</v>
      </c>
      <c r="AE90" s="387">
        <v>801</v>
      </c>
      <c r="AF90" s="387">
        <v>473</v>
      </c>
      <c r="AH90" s="215">
        <f t="shared" si="31"/>
        <v>0.60641058915131063</v>
      </c>
      <c r="AI90" s="215">
        <f t="shared" si="32"/>
        <v>1.0281628162816281</v>
      </c>
      <c r="AJ90" s="215">
        <f t="shared" si="33"/>
        <v>1.0280811232449298</v>
      </c>
      <c r="AK90" s="215">
        <f t="shared" si="34"/>
        <v>1.0289473684210526</v>
      </c>
      <c r="AL90" s="215" t="e">
        <f>#REF!/AE90</f>
        <v>#REF!</v>
      </c>
      <c r="AM90" s="215" t="e">
        <f>#REF!/AF90</f>
        <v>#REF!</v>
      </c>
    </row>
    <row r="91" spans="1:39">
      <c r="A91" s="4">
        <v>84</v>
      </c>
      <c r="B91" s="122">
        <f t="shared" si="35"/>
        <v>30.1769</v>
      </c>
      <c r="C91" s="329">
        <f>'degressie en km-tarief'!C90</f>
        <v>18.069105680000007</v>
      </c>
      <c r="F91" s="123">
        <f t="shared" si="36"/>
        <v>18.105243891360008</v>
      </c>
      <c r="G91" s="123">
        <f t="shared" si="37"/>
        <v>10.841463408000005</v>
      </c>
      <c r="H91" s="123">
        <f t="shared" si="38"/>
        <v>24.140325188480009</v>
      </c>
      <c r="I91" s="123">
        <f t="shared" si="39"/>
        <v>14.455284544000007</v>
      </c>
      <c r="J91" s="31">
        <f t="shared" si="48"/>
        <v>60.36</v>
      </c>
      <c r="K91" s="31">
        <f t="shared" si="49"/>
        <v>36.14</v>
      </c>
      <c r="L91" s="31"/>
      <c r="M91" s="31"/>
      <c r="N91" s="31">
        <f t="shared" si="40"/>
        <v>36.22</v>
      </c>
      <c r="O91" s="31">
        <f t="shared" si="40"/>
        <v>21.68</v>
      </c>
      <c r="P91" s="31">
        <f t="shared" si="46"/>
        <v>48.28</v>
      </c>
      <c r="Q91" s="31">
        <f t="shared" si="47"/>
        <v>28.92</v>
      </c>
      <c r="R91" s="380">
        <f>S91*'factoren tbv NS'!$C$19/1000</f>
        <v>4673</v>
      </c>
      <c r="S91" s="380">
        <f t="shared" si="29"/>
        <v>4673</v>
      </c>
      <c r="T91" s="346">
        <f t="shared" si="41"/>
        <v>659</v>
      </c>
      <c r="U91" s="343">
        <f t="shared" si="30"/>
        <v>391</v>
      </c>
      <c r="V91" s="380">
        <f t="shared" si="42"/>
        <v>790.8</v>
      </c>
      <c r="W91" s="380">
        <f t="shared" si="43"/>
        <v>469.2</v>
      </c>
      <c r="X91" s="380">
        <f t="shared" si="44"/>
        <v>1977</v>
      </c>
      <c r="Y91" s="380">
        <f t="shared" si="45"/>
        <v>1173</v>
      </c>
      <c r="Z91" s="3"/>
      <c r="AA91" s="210">
        <v>7706</v>
      </c>
      <c r="AB91" s="210">
        <v>4545</v>
      </c>
      <c r="AC91" s="366">
        <v>641</v>
      </c>
      <c r="AD91" s="366">
        <v>380</v>
      </c>
      <c r="AE91" s="387">
        <v>802</v>
      </c>
      <c r="AF91" s="387">
        <v>473</v>
      </c>
      <c r="AH91" s="215">
        <f t="shared" si="31"/>
        <v>0.60641058915131063</v>
      </c>
      <c r="AI91" s="215">
        <f t="shared" si="32"/>
        <v>1.0281628162816281</v>
      </c>
      <c r="AJ91" s="215">
        <f t="shared" si="33"/>
        <v>1.0280811232449298</v>
      </c>
      <c r="AK91" s="215">
        <f t="shared" si="34"/>
        <v>1.0289473684210526</v>
      </c>
      <c r="AL91" s="215" t="e">
        <f>#REF!/AE91</f>
        <v>#REF!</v>
      </c>
      <c r="AM91" s="215" t="e">
        <f>#REF!/AF91</f>
        <v>#REF!</v>
      </c>
    </row>
    <row r="92" spans="1:39">
      <c r="A92" s="4">
        <v>85</v>
      </c>
      <c r="B92" s="122">
        <f t="shared" si="35"/>
        <v>30.460799999999995</v>
      </c>
      <c r="C92" s="329">
        <f>'degressie en km-tarief'!C91</f>
        <v>18.244973100000006</v>
      </c>
      <c r="F92" s="123">
        <f t="shared" si="36"/>
        <v>18.281463046200006</v>
      </c>
      <c r="G92" s="123">
        <f t="shared" si="37"/>
        <v>10.946983860000003</v>
      </c>
      <c r="H92" s="123">
        <f t="shared" si="38"/>
        <v>24.375284061600009</v>
      </c>
      <c r="I92" s="123">
        <f t="shared" si="39"/>
        <v>14.595978480000007</v>
      </c>
      <c r="J92" s="31">
        <f t="shared" si="48"/>
        <v>60.92</v>
      </c>
      <c r="K92" s="31">
        <f t="shared" si="49"/>
        <v>36.479999999999997</v>
      </c>
      <c r="L92" s="31"/>
      <c r="M92" s="31"/>
      <c r="N92" s="31">
        <f t="shared" si="40"/>
        <v>36.56</v>
      </c>
      <c r="O92" s="31">
        <f t="shared" si="40"/>
        <v>21.9</v>
      </c>
      <c r="P92" s="31">
        <f t="shared" si="46"/>
        <v>48.76</v>
      </c>
      <c r="Q92" s="31">
        <f t="shared" si="47"/>
        <v>29.2</v>
      </c>
      <c r="R92" s="380">
        <f>S92*'factoren tbv NS'!$C$19/1000</f>
        <v>4689</v>
      </c>
      <c r="S92" s="380">
        <f t="shared" si="29"/>
        <v>4689</v>
      </c>
      <c r="T92" s="346">
        <f t="shared" si="41"/>
        <v>663</v>
      </c>
      <c r="U92" s="343">
        <f t="shared" si="30"/>
        <v>392</v>
      </c>
      <c r="V92" s="380">
        <f t="shared" si="42"/>
        <v>795.6</v>
      </c>
      <c r="W92" s="380">
        <f t="shared" si="43"/>
        <v>470.4</v>
      </c>
      <c r="X92" s="380">
        <f t="shared" si="44"/>
        <v>1989</v>
      </c>
      <c r="Y92" s="380">
        <f t="shared" si="45"/>
        <v>1176</v>
      </c>
      <c r="Z92" s="3"/>
      <c r="AA92" s="210">
        <v>7751</v>
      </c>
      <c r="AB92" s="210">
        <v>4560</v>
      </c>
      <c r="AC92" s="366">
        <v>645</v>
      </c>
      <c r="AD92" s="366">
        <v>381</v>
      </c>
      <c r="AE92" s="387">
        <v>807</v>
      </c>
      <c r="AF92" s="387">
        <v>473</v>
      </c>
      <c r="AH92" s="215">
        <f t="shared" si="31"/>
        <v>0.60495419945813445</v>
      </c>
      <c r="AI92" s="215">
        <f t="shared" si="32"/>
        <v>1.0282894736842105</v>
      </c>
      <c r="AJ92" s="215">
        <f t="shared" si="33"/>
        <v>1.027906976744186</v>
      </c>
      <c r="AK92" s="215">
        <f t="shared" si="34"/>
        <v>1.0288713910761156</v>
      </c>
      <c r="AL92" s="215" t="e">
        <f>#REF!/AE92</f>
        <v>#REF!</v>
      </c>
      <c r="AM92" s="215" t="e">
        <f>#REF!/AF92</f>
        <v>#REF!</v>
      </c>
    </row>
    <row r="93" spans="1:39">
      <c r="A93" s="4">
        <v>86</v>
      </c>
      <c r="B93" s="122">
        <f t="shared" si="35"/>
        <v>30.761400000000002</v>
      </c>
      <c r="C93" s="329">
        <f>'degressie en km-tarief'!C92</f>
        <v>18.420840520000006</v>
      </c>
      <c r="F93" s="123">
        <f t="shared" si="36"/>
        <v>18.457682201040004</v>
      </c>
      <c r="G93" s="123">
        <f t="shared" si="37"/>
        <v>11.052504312000003</v>
      </c>
      <c r="H93" s="123">
        <f t="shared" si="38"/>
        <v>24.610242934720009</v>
      </c>
      <c r="I93" s="123">
        <f t="shared" si="39"/>
        <v>14.736672416000005</v>
      </c>
      <c r="J93" s="31">
        <f t="shared" si="48"/>
        <v>61.52</v>
      </c>
      <c r="K93" s="31">
        <f t="shared" si="49"/>
        <v>36.840000000000003</v>
      </c>
      <c r="L93" s="31"/>
      <c r="M93" s="31"/>
      <c r="N93" s="31">
        <f t="shared" si="40"/>
        <v>36.92</v>
      </c>
      <c r="O93" s="31">
        <f t="shared" si="40"/>
        <v>22.1</v>
      </c>
      <c r="P93" s="31">
        <f t="shared" si="46"/>
        <v>49.22</v>
      </c>
      <c r="Q93" s="31">
        <f t="shared" si="47"/>
        <v>29.48</v>
      </c>
      <c r="R93" s="380">
        <f>S93*'factoren tbv NS'!$C$19/1000</f>
        <v>4701</v>
      </c>
      <c r="S93" s="380">
        <f t="shared" si="29"/>
        <v>4701</v>
      </c>
      <c r="T93" s="346">
        <f t="shared" si="41"/>
        <v>663</v>
      </c>
      <c r="U93" s="343">
        <f t="shared" si="30"/>
        <v>393</v>
      </c>
      <c r="V93" s="380">
        <f t="shared" si="42"/>
        <v>795.6</v>
      </c>
      <c r="W93" s="380">
        <f t="shared" si="43"/>
        <v>471.59999999999997</v>
      </c>
      <c r="X93" s="380">
        <f t="shared" si="44"/>
        <v>1989</v>
      </c>
      <c r="Y93" s="380">
        <f t="shared" si="45"/>
        <v>1179</v>
      </c>
      <c r="Z93" s="3"/>
      <c r="AA93" s="210">
        <v>7751</v>
      </c>
      <c r="AB93" s="210">
        <v>4572</v>
      </c>
      <c r="AC93" s="366">
        <v>645</v>
      </c>
      <c r="AD93" s="366">
        <v>382</v>
      </c>
      <c r="AE93" s="387">
        <v>808</v>
      </c>
      <c r="AF93" s="387">
        <v>473</v>
      </c>
      <c r="AH93" s="215">
        <f t="shared" si="31"/>
        <v>0.60650238678880142</v>
      </c>
      <c r="AI93" s="215">
        <f t="shared" si="32"/>
        <v>1.0282152230971129</v>
      </c>
      <c r="AJ93" s="215">
        <f t="shared" si="33"/>
        <v>1.027906976744186</v>
      </c>
      <c r="AK93" s="215">
        <f t="shared" si="34"/>
        <v>1.0287958115183247</v>
      </c>
      <c r="AL93" s="215" t="e">
        <f>#REF!/AE93</f>
        <v>#REF!</v>
      </c>
      <c r="AM93" s="215" t="e">
        <f>#REF!/AF93</f>
        <v>#REF!</v>
      </c>
    </row>
    <row r="94" spans="1:39">
      <c r="A94" s="4">
        <v>87</v>
      </c>
      <c r="B94" s="122">
        <f t="shared" si="35"/>
        <v>31.062000000000001</v>
      </c>
      <c r="C94" s="329">
        <f>'degressie en km-tarief'!C93</f>
        <v>18.596707940000005</v>
      </c>
      <c r="F94" s="123">
        <f t="shared" si="36"/>
        <v>18.633901355880006</v>
      </c>
      <c r="G94" s="123">
        <f t="shared" si="37"/>
        <v>11.158024764000002</v>
      </c>
      <c r="H94" s="123">
        <f t="shared" si="38"/>
        <v>24.845201807840009</v>
      </c>
      <c r="I94" s="123">
        <f t="shared" si="39"/>
        <v>14.877366352000005</v>
      </c>
      <c r="J94" s="31">
        <f t="shared" si="48"/>
        <v>62.12</v>
      </c>
      <c r="K94" s="31">
        <f t="shared" si="49"/>
        <v>37.200000000000003</v>
      </c>
      <c r="L94" s="31"/>
      <c r="M94" s="31"/>
      <c r="N94" s="31">
        <f t="shared" si="40"/>
        <v>37.26</v>
      </c>
      <c r="O94" s="31">
        <f t="shared" si="40"/>
        <v>22.32</v>
      </c>
      <c r="P94" s="31">
        <f t="shared" si="46"/>
        <v>49.7</v>
      </c>
      <c r="Q94" s="31">
        <f t="shared" si="47"/>
        <v>29.76</v>
      </c>
      <c r="R94" s="380">
        <f>S94*'factoren tbv NS'!$C$19/1000</f>
        <v>4701</v>
      </c>
      <c r="S94" s="380">
        <f t="shared" si="29"/>
        <v>4701</v>
      </c>
      <c r="T94" s="346">
        <f t="shared" si="41"/>
        <v>663</v>
      </c>
      <c r="U94" s="343">
        <f t="shared" si="30"/>
        <v>393</v>
      </c>
      <c r="V94" s="380">
        <f t="shared" si="42"/>
        <v>795.6</v>
      </c>
      <c r="W94" s="380">
        <f t="shared" si="43"/>
        <v>471.59999999999997</v>
      </c>
      <c r="X94" s="380">
        <f t="shared" si="44"/>
        <v>1989</v>
      </c>
      <c r="Y94" s="380">
        <f t="shared" si="45"/>
        <v>1179</v>
      </c>
      <c r="Z94" s="3"/>
      <c r="AA94" s="210">
        <v>7751</v>
      </c>
      <c r="AB94" s="210">
        <v>4572</v>
      </c>
      <c r="AC94" s="366">
        <v>645</v>
      </c>
      <c r="AD94" s="366">
        <v>382</v>
      </c>
      <c r="AE94" s="387">
        <v>808</v>
      </c>
      <c r="AF94" s="387">
        <v>473</v>
      </c>
      <c r="AH94" s="215">
        <f t="shared" si="31"/>
        <v>0.60650238678880142</v>
      </c>
      <c r="AI94" s="215">
        <f t="shared" si="32"/>
        <v>1.0282152230971129</v>
      </c>
      <c r="AJ94" s="215">
        <f t="shared" si="33"/>
        <v>1.027906976744186</v>
      </c>
      <c r="AK94" s="215">
        <f t="shared" si="34"/>
        <v>1.0287958115183247</v>
      </c>
      <c r="AL94" s="215" t="e">
        <f>#REF!/AE94</f>
        <v>#REF!</v>
      </c>
      <c r="AM94" s="215" t="e">
        <f>#REF!/AF94</f>
        <v>#REF!</v>
      </c>
    </row>
    <row r="95" spans="1:39">
      <c r="A95" s="4">
        <v>88</v>
      </c>
      <c r="B95" s="122">
        <f t="shared" si="35"/>
        <v>31.345899999999997</v>
      </c>
      <c r="C95" s="329">
        <f>'degressie en km-tarief'!C94</f>
        <v>18.772575360000005</v>
      </c>
      <c r="F95" s="123">
        <f t="shared" si="36"/>
        <v>18.810120510720004</v>
      </c>
      <c r="G95" s="123">
        <f t="shared" si="37"/>
        <v>11.263545216000002</v>
      </c>
      <c r="H95" s="123">
        <f t="shared" si="38"/>
        <v>25.080160680960006</v>
      </c>
      <c r="I95" s="123">
        <f t="shared" si="39"/>
        <v>15.018060288000004</v>
      </c>
      <c r="J95" s="31">
        <f t="shared" si="48"/>
        <v>62.7</v>
      </c>
      <c r="K95" s="31">
        <f t="shared" si="49"/>
        <v>37.54</v>
      </c>
      <c r="L95" s="31"/>
      <c r="M95" s="31"/>
      <c r="N95" s="31">
        <f t="shared" si="40"/>
        <v>37.619999999999997</v>
      </c>
      <c r="O95" s="31">
        <f t="shared" si="40"/>
        <v>22.52</v>
      </c>
      <c r="P95" s="31">
        <f t="shared" si="46"/>
        <v>50.16</v>
      </c>
      <c r="Q95" s="31">
        <f t="shared" si="47"/>
        <v>30.04</v>
      </c>
      <c r="R95" s="380">
        <f>S95*'factoren tbv NS'!$C$19/1000</f>
        <v>4717</v>
      </c>
      <c r="S95" s="380">
        <f t="shared" si="29"/>
        <v>4717</v>
      </c>
      <c r="T95" s="346">
        <f t="shared" si="41"/>
        <v>663</v>
      </c>
      <c r="U95" s="343">
        <f t="shared" si="30"/>
        <v>394</v>
      </c>
      <c r="V95" s="380">
        <f t="shared" si="42"/>
        <v>795.6</v>
      </c>
      <c r="W95" s="380">
        <f t="shared" si="43"/>
        <v>472.79999999999995</v>
      </c>
      <c r="X95" s="380">
        <f t="shared" si="44"/>
        <v>1989</v>
      </c>
      <c r="Y95" s="380">
        <f t="shared" si="45"/>
        <v>1182</v>
      </c>
      <c r="Z95" s="3"/>
      <c r="AA95" s="210">
        <v>7751</v>
      </c>
      <c r="AB95" s="210">
        <v>4588</v>
      </c>
      <c r="AC95" s="366">
        <v>645</v>
      </c>
      <c r="AD95" s="366">
        <v>383</v>
      </c>
      <c r="AE95" s="387">
        <v>811</v>
      </c>
      <c r="AF95" s="387">
        <v>473</v>
      </c>
      <c r="AH95" s="215">
        <f t="shared" si="31"/>
        <v>0.60856663656302412</v>
      </c>
      <c r="AI95" s="215">
        <f t="shared" si="32"/>
        <v>1.0281168265039233</v>
      </c>
      <c r="AJ95" s="215">
        <f t="shared" si="33"/>
        <v>1.027906976744186</v>
      </c>
      <c r="AK95" s="215">
        <f t="shared" si="34"/>
        <v>1.0287206266318538</v>
      </c>
      <c r="AL95" s="215" t="e">
        <f>#REF!/AE95</f>
        <v>#REF!</v>
      </c>
      <c r="AM95" s="215" t="e">
        <f>#REF!/AF95</f>
        <v>#REF!</v>
      </c>
    </row>
    <row r="96" spans="1:39">
      <c r="A96" s="4">
        <v>89</v>
      </c>
      <c r="B96" s="122">
        <f t="shared" si="35"/>
        <v>31.646499999999996</v>
      </c>
      <c r="C96" s="329">
        <f>'degressie en km-tarief'!C95</f>
        <v>18.948442780000004</v>
      </c>
      <c r="F96" s="123">
        <f t="shared" si="36"/>
        <v>18.986339665560003</v>
      </c>
      <c r="G96" s="123">
        <f t="shared" si="37"/>
        <v>11.369065668000003</v>
      </c>
      <c r="H96" s="123">
        <f t="shared" si="38"/>
        <v>25.315119554080006</v>
      </c>
      <c r="I96" s="123">
        <f t="shared" si="39"/>
        <v>15.158754224000004</v>
      </c>
      <c r="J96" s="31">
        <f t="shared" si="48"/>
        <v>63.3</v>
      </c>
      <c r="K96" s="31">
        <f t="shared" si="49"/>
        <v>37.9</v>
      </c>
      <c r="L96" s="31"/>
      <c r="M96" s="31"/>
      <c r="N96" s="31">
        <f t="shared" si="40"/>
        <v>37.979999999999997</v>
      </c>
      <c r="O96" s="31">
        <f t="shared" si="40"/>
        <v>22.74</v>
      </c>
      <c r="P96" s="31">
        <f t="shared" si="46"/>
        <v>50.64</v>
      </c>
      <c r="Q96" s="31">
        <f t="shared" si="47"/>
        <v>30.32</v>
      </c>
      <c r="R96" s="380">
        <f>S96*'factoren tbv NS'!$C$19/1000</f>
        <v>4731</v>
      </c>
      <c r="S96" s="380">
        <f t="shared" si="29"/>
        <v>4731</v>
      </c>
      <c r="T96" s="346">
        <f t="shared" si="41"/>
        <v>663</v>
      </c>
      <c r="U96" s="343">
        <f t="shared" si="30"/>
        <v>395</v>
      </c>
      <c r="V96" s="380">
        <f t="shared" si="42"/>
        <v>795.6</v>
      </c>
      <c r="W96" s="380">
        <f t="shared" si="43"/>
        <v>474</v>
      </c>
      <c r="X96" s="380">
        <f t="shared" si="44"/>
        <v>1989</v>
      </c>
      <c r="Y96" s="380">
        <f t="shared" si="45"/>
        <v>1185</v>
      </c>
      <c r="Z96" s="3"/>
      <c r="AA96" s="210">
        <v>7751</v>
      </c>
      <c r="AB96" s="210">
        <v>4601</v>
      </c>
      <c r="AC96" s="366">
        <v>645</v>
      </c>
      <c r="AD96" s="366">
        <v>384</v>
      </c>
      <c r="AE96" s="387">
        <v>811</v>
      </c>
      <c r="AF96" s="387">
        <v>473</v>
      </c>
      <c r="AH96" s="215">
        <f t="shared" si="31"/>
        <v>0.61037285511546902</v>
      </c>
      <c r="AI96" s="215">
        <f t="shared" si="32"/>
        <v>1.0282547272332101</v>
      </c>
      <c r="AJ96" s="215">
        <f t="shared" si="33"/>
        <v>1.027906976744186</v>
      </c>
      <c r="AK96" s="215">
        <f t="shared" si="34"/>
        <v>1.0286458333333333</v>
      </c>
      <c r="AL96" s="215" t="e">
        <f>#REF!/AE96</f>
        <v>#REF!</v>
      </c>
      <c r="AM96" s="215" t="e">
        <f>#REF!/AF96</f>
        <v>#REF!</v>
      </c>
    </row>
    <row r="97" spans="1:39" ht="15.75" thickBot="1">
      <c r="A97" s="4">
        <v>90</v>
      </c>
      <c r="B97" s="122">
        <f t="shared" si="35"/>
        <v>31.930399999999999</v>
      </c>
      <c r="C97" s="329">
        <f>'degressie en km-tarief'!C96</f>
        <v>19.124310200000004</v>
      </c>
      <c r="F97" s="123">
        <f t="shared" si="36"/>
        <v>19.162558820400005</v>
      </c>
      <c r="G97" s="123">
        <f t="shared" si="37"/>
        <v>11.474586120000001</v>
      </c>
      <c r="H97" s="123">
        <f t="shared" si="38"/>
        <v>25.550078427200006</v>
      </c>
      <c r="I97" s="123">
        <f t="shared" si="39"/>
        <v>15.299448160000004</v>
      </c>
      <c r="J97" s="31">
        <f t="shared" si="48"/>
        <v>63.86</v>
      </c>
      <c r="K97" s="31">
        <f t="shared" si="49"/>
        <v>38.24</v>
      </c>
      <c r="L97" s="31"/>
      <c r="M97" s="31"/>
      <c r="N97" s="31">
        <f t="shared" si="40"/>
        <v>38.32</v>
      </c>
      <c r="O97" s="31">
        <f t="shared" si="40"/>
        <v>22.94</v>
      </c>
      <c r="P97" s="31">
        <f t="shared" si="46"/>
        <v>51.1</v>
      </c>
      <c r="Q97" s="31">
        <f t="shared" si="47"/>
        <v>30.6</v>
      </c>
      <c r="R97" s="380">
        <f>S97*'factoren tbv NS'!$C$19/1000</f>
        <v>4747</v>
      </c>
      <c r="S97" s="380">
        <f t="shared" si="29"/>
        <v>4747</v>
      </c>
      <c r="T97" s="347">
        <f t="shared" si="41"/>
        <v>663</v>
      </c>
      <c r="U97" s="344">
        <f t="shared" si="30"/>
        <v>397</v>
      </c>
      <c r="V97" s="380">
        <f t="shared" si="42"/>
        <v>795.6</v>
      </c>
      <c r="W97" s="380">
        <f t="shared" si="43"/>
        <v>476.4</v>
      </c>
      <c r="X97" s="380">
        <f t="shared" si="44"/>
        <v>1989</v>
      </c>
      <c r="Y97" s="380">
        <f t="shared" si="45"/>
        <v>1191</v>
      </c>
      <c r="Z97" s="3"/>
      <c r="AA97" s="211">
        <v>7751</v>
      </c>
      <c r="AB97" s="211">
        <v>4617</v>
      </c>
      <c r="AC97" s="368">
        <v>645</v>
      </c>
      <c r="AD97" s="368">
        <v>386</v>
      </c>
      <c r="AE97" s="387">
        <v>811</v>
      </c>
      <c r="AF97" s="387">
        <v>473</v>
      </c>
      <c r="AH97" s="215">
        <f t="shared" si="31"/>
        <v>0.61243710488969161</v>
      </c>
      <c r="AI97" s="215">
        <f t="shared" si="32"/>
        <v>1.0281568117825428</v>
      </c>
      <c r="AJ97" s="215">
        <f t="shared" si="33"/>
        <v>1.027906976744186</v>
      </c>
      <c r="AK97" s="215">
        <f t="shared" si="34"/>
        <v>1.028497409326425</v>
      </c>
      <c r="AL97" s="215" t="e">
        <f>#REF!/AE97</f>
        <v>#REF!</v>
      </c>
      <c r="AM97" s="215" t="e">
        <f>#REF!/AF97</f>
        <v>#REF!</v>
      </c>
    </row>
    <row r="98" spans="1:39">
      <c r="A98" s="4">
        <v>91</v>
      </c>
      <c r="B98" s="122">
        <f t="shared" si="35"/>
        <v>32.231000000000002</v>
      </c>
      <c r="C98" s="329">
        <f>'degressie en km-tarief'!C97</f>
        <v>19.300177620000003</v>
      </c>
      <c r="F98" s="123">
        <f t="shared" si="36"/>
        <v>19.338777975240003</v>
      </c>
      <c r="G98" s="123">
        <f t="shared" si="37"/>
        <v>11.580106572000002</v>
      </c>
      <c r="H98" s="123">
        <f t="shared" si="38"/>
        <v>25.785037300320006</v>
      </c>
      <c r="I98" s="123">
        <f t="shared" si="39"/>
        <v>15.440142096000002</v>
      </c>
      <c r="J98" s="31">
        <f t="shared" si="48"/>
        <v>64.459999999999994</v>
      </c>
      <c r="K98" s="31">
        <f t="shared" si="49"/>
        <v>38.6</v>
      </c>
      <c r="L98" s="31"/>
      <c r="M98" s="31"/>
      <c r="N98" s="31">
        <f t="shared" si="40"/>
        <v>38.68</v>
      </c>
      <c r="O98" s="31">
        <f t="shared" si="40"/>
        <v>23.16</v>
      </c>
      <c r="P98" s="31">
        <f t="shared" si="46"/>
        <v>51.58</v>
      </c>
      <c r="Q98" s="31">
        <f t="shared" si="47"/>
        <v>30.88</v>
      </c>
      <c r="R98" s="380"/>
      <c r="S98" s="380"/>
      <c r="T98" s="384"/>
      <c r="U98" s="384"/>
      <c r="V98" s="380"/>
      <c r="W98" s="380"/>
      <c r="X98" s="380"/>
      <c r="Y98" s="380"/>
      <c r="AA98" s="212"/>
      <c r="AB98" s="212"/>
      <c r="AC98" s="212"/>
      <c r="AD98" s="212"/>
      <c r="AE98" s="212"/>
      <c r="AF98" s="212"/>
      <c r="AH98" s="215" t="e">
        <f t="shared" si="31"/>
        <v>#DIV/0!</v>
      </c>
      <c r="AI98" s="215" t="e">
        <f t="shared" si="32"/>
        <v>#DIV/0!</v>
      </c>
      <c r="AJ98" s="215" t="e">
        <f t="shared" si="33"/>
        <v>#DIV/0!</v>
      </c>
      <c r="AK98" s="215" t="e">
        <f t="shared" si="34"/>
        <v>#DIV/0!</v>
      </c>
      <c r="AL98" s="215" t="e">
        <f>#REF!/AE98</f>
        <v>#REF!</v>
      </c>
      <c r="AM98" s="215" t="e">
        <f>#REF!/AF98</f>
        <v>#REF!</v>
      </c>
    </row>
    <row r="99" spans="1:39">
      <c r="A99" s="4">
        <v>92</v>
      </c>
      <c r="B99" s="122">
        <f t="shared" si="35"/>
        <v>32.531599999999997</v>
      </c>
      <c r="C99" s="329">
        <f>'degressie en km-tarief'!C98</f>
        <v>19.476045040000002</v>
      </c>
      <c r="F99" s="123">
        <f t="shared" si="36"/>
        <v>19.514997130080001</v>
      </c>
      <c r="G99" s="123">
        <f t="shared" si="37"/>
        <v>11.685627024</v>
      </c>
      <c r="H99" s="123">
        <f t="shared" si="38"/>
        <v>26.019996173440006</v>
      </c>
      <c r="I99" s="123">
        <f t="shared" si="39"/>
        <v>15.580836032000002</v>
      </c>
      <c r="J99" s="31">
        <f t="shared" si="48"/>
        <v>65.06</v>
      </c>
      <c r="K99" s="31">
        <f t="shared" si="49"/>
        <v>38.96</v>
      </c>
      <c r="L99" s="31"/>
      <c r="M99" s="31"/>
      <c r="N99" s="31">
        <f t="shared" si="40"/>
        <v>39.020000000000003</v>
      </c>
      <c r="O99" s="31">
        <f t="shared" si="40"/>
        <v>23.38</v>
      </c>
      <c r="P99" s="31">
        <f t="shared" si="46"/>
        <v>52.04</v>
      </c>
      <c r="Q99" s="31">
        <f t="shared" si="47"/>
        <v>31.16</v>
      </c>
      <c r="R99" s="380"/>
      <c r="S99" s="380"/>
      <c r="T99" s="384"/>
      <c r="U99" s="384"/>
      <c r="V99" s="380"/>
      <c r="W99" s="380"/>
      <c r="X99" s="380"/>
      <c r="Y99" s="380"/>
      <c r="AA99" s="212"/>
      <c r="AB99" s="212"/>
      <c r="AC99" s="212"/>
      <c r="AD99" s="212"/>
      <c r="AE99" s="212"/>
      <c r="AF99" s="212"/>
      <c r="AH99" s="215" t="e">
        <f t="shared" si="31"/>
        <v>#DIV/0!</v>
      </c>
      <c r="AI99" s="215" t="e">
        <f t="shared" si="32"/>
        <v>#DIV/0!</v>
      </c>
      <c r="AJ99" s="215" t="e">
        <f t="shared" si="33"/>
        <v>#DIV/0!</v>
      </c>
      <c r="AK99" s="215" t="e">
        <f t="shared" si="34"/>
        <v>#DIV/0!</v>
      </c>
      <c r="AL99" s="215" t="e">
        <f>#REF!/AE99</f>
        <v>#REF!</v>
      </c>
      <c r="AM99" s="215" t="e">
        <f>#REF!/AF99</f>
        <v>#REF!</v>
      </c>
    </row>
    <row r="100" spans="1:39">
      <c r="A100" s="4">
        <v>93</v>
      </c>
      <c r="B100" s="122">
        <f t="shared" si="35"/>
        <v>32.815499999999993</v>
      </c>
      <c r="C100" s="329">
        <f>'degressie en km-tarief'!C99</f>
        <v>19.651912460000002</v>
      </c>
      <c r="F100" s="123">
        <f t="shared" si="36"/>
        <v>19.691216284920003</v>
      </c>
      <c r="G100" s="123">
        <f t="shared" si="37"/>
        <v>11.791147476000001</v>
      </c>
      <c r="H100" s="123">
        <f t="shared" si="38"/>
        <v>26.254955046560003</v>
      </c>
      <c r="I100" s="123">
        <f t="shared" si="39"/>
        <v>15.721529968000002</v>
      </c>
      <c r="J100" s="31">
        <f t="shared" si="48"/>
        <v>65.64</v>
      </c>
      <c r="K100" s="31">
        <f t="shared" si="49"/>
        <v>39.299999999999997</v>
      </c>
      <c r="L100" s="31"/>
      <c r="M100" s="31"/>
      <c r="N100" s="31">
        <f t="shared" si="40"/>
        <v>39.380000000000003</v>
      </c>
      <c r="O100" s="31">
        <f t="shared" si="40"/>
        <v>23.58</v>
      </c>
      <c r="P100" s="31">
        <f t="shared" si="46"/>
        <v>52.5</v>
      </c>
      <c r="Q100" s="31">
        <f t="shared" si="47"/>
        <v>31.44</v>
      </c>
      <c r="R100" s="380"/>
      <c r="S100" s="380"/>
      <c r="T100" s="384"/>
      <c r="U100" s="384"/>
      <c r="V100" s="380"/>
      <c r="W100" s="380"/>
      <c r="X100" s="380"/>
      <c r="Y100" s="380"/>
      <c r="AA100" s="212"/>
      <c r="AB100" s="212"/>
      <c r="AC100" s="212"/>
      <c r="AD100" s="212"/>
      <c r="AE100" s="212"/>
      <c r="AF100" s="212"/>
      <c r="AH100" s="215" t="e">
        <f t="shared" si="31"/>
        <v>#DIV/0!</v>
      </c>
      <c r="AI100" s="215" t="e">
        <f t="shared" si="32"/>
        <v>#DIV/0!</v>
      </c>
      <c r="AJ100" s="215" t="e">
        <f t="shared" si="33"/>
        <v>#DIV/0!</v>
      </c>
      <c r="AK100" s="215" t="e">
        <f t="shared" si="34"/>
        <v>#DIV/0!</v>
      </c>
      <c r="AL100" s="215" t="e">
        <f>#REF!/AE100</f>
        <v>#REF!</v>
      </c>
      <c r="AM100" s="215" t="e">
        <f>#REF!/AF100</f>
        <v>#REF!</v>
      </c>
    </row>
    <row r="101" spans="1:39">
      <c r="A101" s="4">
        <v>94</v>
      </c>
      <c r="B101" s="122">
        <f t="shared" si="35"/>
        <v>33.116099999999996</v>
      </c>
      <c r="C101" s="329">
        <f>'degressie en km-tarief'!C100</f>
        <v>19.827779880000001</v>
      </c>
      <c r="F101" s="123">
        <f t="shared" si="36"/>
        <v>19.867435439760001</v>
      </c>
      <c r="G101" s="123">
        <f t="shared" si="37"/>
        <v>11.896667928000001</v>
      </c>
      <c r="H101" s="123">
        <f t="shared" si="38"/>
        <v>26.489913919680003</v>
      </c>
      <c r="I101" s="123">
        <f t="shared" si="39"/>
        <v>15.862223904000002</v>
      </c>
      <c r="J101" s="31">
        <f t="shared" si="48"/>
        <v>66.239999999999995</v>
      </c>
      <c r="K101" s="31">
        <f t="shared" si="49"/>
        <v>39.659999999999997</v>
      </c>
      <c r="L101" s="31"/>
      <c r="M101" s="31"/>
      <c r="N101" s="31">
        <f t="shared" si="40"/>
        <v>39.74</v>
      </c>
      <c r="O101" s="31">
        <f t="shared" si="40"/>
        <v>23.8</v>
      </c>
      <c r="P101" s="31">
        <f t="shared" si="46"/>
        <v>52.98</v>
      </c>
      <c r="Q101" s="31">
        <f t="shared" si="47"/>
        <v>31.72</v>
      </c>
      <c r="R101" s="380"/>
      <c r="S101" s="380"/>
      <c r="T101" s="384"/>
      <c r="U101" s="384"/>
      <c r="V101" s="380"/>
      <c r="W101" s="380"/>
      <c r="X101" s="380"/>
      <c r="Y101" s="380"/>
      <c r="AA101" s="212"/>
      <c r="AB101" s="212"/>
      <c r="AC101" s="212"/>
      <c r="AD101" s="212"/>
      <c r="AE101" s="212"/>
      <c r="AF101" s="212"/>
      <c r="AH101" s="215" t="e">
        <f t="shared" si="31"/>
        <v>#DIV/0!</v>
      </c>
      <c r="AI101" s="215" t="e">
        <f t="shared" si="32"/>
        <v>#DIV/0!</v>
      </c>
      <c r="AJ101" s="215" t="e">
        <f t="shared" si="33"/>
        <v>#DIV/0!</v>
      </c>
      <c r="AK101" s="215" t="e">
        <f t="shared" si="34"/>
        <v>#DIV/0!</v>
      </c>
      <c r="AL101" s="215" t="e">
        <f>#REF!/AE101</f>
        <v>#REF!</v>
      </c>
      <c r="AM101" s="215" t="e">
        <f>#REF!/AF101</f>
        <v>#REF!</v>
      </c>
    </row>
    <row r="102" spans="1:39">
      <c r="A102" s="4">
        <v>95</v>
      </c>
      <c r="B102" s="122">
        <f t="shared" si="35"/>
        <v>33.4</v>
      </c>
      <c r="C102" s="329">
        <f>'degressie en km-tarief'!C101</f>
        <v>20.003647300000001</v>
      </c>
      <c r="F102" s="123">
        <f t="shared" si="36"/>
        <v>20.0436545946</v>
      </c>
      <c r="G102" s="123">
        <f t="shared" si="37"/>
        <v>12.00218838</v>
      </c>
      <c r="H102" s="123">
        <f t="shared" si="38"/>
        <v>26.724872792800003</v>
      </c>
      <c r="I102" s="123">
        <f t="shared" si="39"/>
        <v>16.002917840000002</v>
      </c>
      <c r="J102" s="31">
        <f t="shared" si="48"/>
        <v>66.8</v>
      </c>
      <c r="K102" s="31">
        <f t="shared" si="49"/>
        <v>40</v>
      </c>
      <c r="L102" s="31"/>
      <c r="M102" s="31"/>
      <c r="N102" s="31">
        <f t="shared" si="40"/>
        <v>40.08</v>
      </c>
      <c r="O102" s="31">
        <f t="shared" si="40"/>
        <v>24</v>
      </c>
      <c r="P102" s="31">
        <f t="shared" si="46"/>
        <v>53.44</v>
      </c>
      <c r="Q102" s="31">
        <f t="shared" si="47"/>
        <v>32</v>
      </c>
      <c r="R102" s="380"/>
      <c r="S102" s="380"/>
      <c r="T102" s="384"/>
      <c r="U102" s="384"/>
      <c r="V102" s="380"/>
      <c r="W102" s="380"/>
      <c r="X102" s="380"/>
      <c r="Y102" s="380"/>
      <c r="AA102" s="212"/>
      <c r="AB102" s="212"/>
      <c r="AC102" s="212"/>
      <c r="AD102" s="212"/>
      <c r="AE102" s="212"/>
      <c r="AF102" s="212"/>
      <c r="AH102" s="215" t="e">
        <f t="shared" si="31"/>
        <v>#DIV/0!</v>
      </c>
      <c r="AI102" s="215" t="e">
        <f t="shared" si="32"/>
        <v>#DIV/0!</v>
      </c>
      <c r="AJ102" s="215" t="e">
        <f t="shared" si="33"/>
        <v>#DIV/0!</v>
      </c>
      <c r="AK102" s="215" t="e">
        <f t="shared" si="34"/>
        <v>#DIV/0!</v>
      </c>
      <c r="AL102" s="215" t="e">
        <f>#REF!/AE102</f>
        <v>#REF!</v>
      </c>
      <c r="AM102" s="215" t="e">
        <f>#REF!/AF102</f>
        <v>#REF!</v>
      </c>
    </row>
    <row r="103" spans="1:39">
      <c r="A103" s="4">
        <v>96</v>
      </c>
      <c r="B103" s="122">
        <f t="shared" si="35"/>
        <v>33.700600000000001</v>
      </c>
      <c r="C103" s="329">
        <f>'degressie en km-tarief'!C102</f>
        <v>20.17951472</v>
      </c>
      <c r="F103" s="123">
        <f t="shared" si="36"/>
        <v>20.219873749440001</v>
      </c>
      <c r="G103" s="123">
        <f t="shared" si="37"/>
        <v>12.107708832</v>
      </c>
      <c r="H103" s="123">
        <f t="shared" si="38"/>
        <v>26.959831665920003</v>
      </c>
      <c r="I103" s="123">
        <f t="shared" si="39"/>
        <v>16.143611776</v>
      </c>
      <c r="J103" s="31">
        <f t="shared" si="48"/>
        <v>67.400000000000006</v>
      </c>
      <c r="K103" s="31">
        <f t="shared" si="49"/>
        <v>40.36</v>
      </c>
      <c r="L103" s="31"/>
      <c r="M103" s="31"/>
      <c r="N103" s="31">
        <f t="shared" si="40"/>
        <v>40.44</v>
      </c>
      <c r="O103" s="31">
        <f t="shared" si="40"/>
        <v>24.22</v>
      </c>
      <c r="P103" s="31">
        <f t="shared" si="46"/>
        <v>53.92</v>
      </c>
      <c r="Q103" s="31">
        <f t="shared" si="47"/>
        <v>32.28</v>
      </c>
      <c r="R103" s="380"/>
      <c r="S103" s="380"/>
      <c r="T103" s="384"/>
      <c r="U103" s="384"/>
      <c r="V103" s="380"/>
      <c r="W103" s="380"/>
      <c r="X103" s="380"/>
      <c r="Y103" s="380"/>
      <c r="AA103" s="212"/>
      <c r="AB103" s="212"/>
      <c r="AC103" s="212"/>
      <c r="AD103" s="212"/>
      <c r="AE103" s="212"/>
      <c r="AF103" s="212"/>
      <c r="AH103" s="215" t="e">
        <f t="shared" si="31"/>
        <v>#DIV/0!</v>
      </c>
      <c r="AI103" s="215" t="e">
        <f t="shared" si="32"/>
        <v>#DIV/0!</v>
      </c>
      <c r="AJ103" s="215" t="e">
        <f t="shared" si="33"/>
        <v>#DIV/0!</v>
      </c>
      <c r="AK103" s="215" t="e">
        <f t="shared" si="34"/>
        <v>#DIV/0!</v>
      </c>
      <c r="AL103" s="215" t="e">
        <f>#REF!/AE103</f>
        <v>#REF!</v>
      </c>
      <c r="AM103" s="215" t="e">
        <f>#REF!/AF103</f>
        <v>#REF!</v>
      </c>
    </row>
    <row r="104" spans="1:39">
      <c r="A104" s="4">
        <v>97</v>
      </c>
      <c r="B104" s="122">
        <f t="shared" si="35"/>
        <v>34.001199999999997</v>
      </c>
      <c r="C104" s="329">
        <f>'degressie en km-tarief'!C103</f>
        <v>20.35538214</v>
      </c>
      <c r="F104" s="123">
        <f t="shared" si="36"/>
        <v>20.39609290428</v>
      </c>
      <c r="G104" s="123">
        <f t="shared" si="37"/>
        <v>12.213229283999999</v>
      </c>
      <c r="H104" s="123">
        <f t="shared" si="38"/>
        <v>27.19479053904</v>
      </c>
      <c r="I104" s="123">
        <f t="shared" si="39"/>
        <v>16.284305712000002</v>
      </c>
      <c r="J104" s="31">
        <f t="shared" si="48"/>
        <v>68</v>
      </c>
      <c r="K104" s="31">
        <f t="shared" si="49"/>
        <v>40.72</v>
      </c>
      <c r="L104" s="31"/>
      <c r="M104" s="31"/>
      <c r="N104" s="31">
        <f t="shared" si="40"/>
        <v>40.799999999999997</v>
      </c>
      <c r="O104" s="31">
        <f t="shared" si="40"/>
        <v>24.42</v>
      </c>
      <c r="P104" s="31">
        <f t="shared" si="46"/>
        <v>54.38</v>
      </c>
      <c r="Q104" s="31">
        <f t="shared" si="47"/>
        <v>32.56</v>
      </c>
      <c r="R104" s="380"/>
      <c r="S104" s="380"/>
      <c r="T104" s="384"/>
      <c r="U104" s="384"/>
      <c r="V104" s="380"/>
      <c r="W104" s="380"/>
      <c r="X104" s="380"/>
      <c r="Y104" s="380"/>
      <c r="AA104" s="212"/>
      <c r="AB104" s="212"/>
      <c r="AC104" s="212"/>
      <c r="AD104" s="212"/>
      <c r="AE104" s="212"/>
      <c r="AF104" s="212"/>
      <c r="AH104" s="215" t="e">
        <f t="shared" si="31"/>
        <v>#DIV/0!</v>
      </c>
      <c r="AI104" s="215" t="e">
        <f t="shared" si="32"/>
        <v>#DIV/0!</v>
      </c>
      <c r="AJ104" s="215" t="e">
        <f t="shared" si="33"/>
        <v>#DIV/0!</v>
      </c>
      <c r="AK104" s="215" t="e">
        <f t="shared" si="34"/>
        <v>#DIV/0!</v>
      </c>
      <c r="AL104" s="215" t="e">
        <f>#REF!/AE104</f>
        <v>#REF!</v>
      </c>
      <c r="AM104" s="215" t="e">
        <f>#REF!/AF104</f>
        <v>#REF!</v>
      </c>
    </row>
    <row r="105" spans="1:39">
      <c r="A105" s="4">
        <v>98</v>
      </c>
      <c r="B105" s="122">
        <f t="shared" si="35"/>
        <v>34.2851</v>
      </c>
      <c r="C105" s="329">
        <f>'degressie en km-tarief'!C104</f>
        <v>20.531249559999999</v>
      </c>
      <c r="F105" s="123">
        <f t="shared" si="36"/>
        <v>20.572312059119998</v>
      </c>
      <c r="G105" s="123">
        <f t="shared" si="37"/>
        <v>12.318749735999999</v>
      </c>
      <c r="H105" s="123">
        <f t="shared" si="38"/>
        <v>27.42974941216</v>
      </c>
      <c r="I105" s="123">
        <f t="shared" si="39"/>
        <v>16.424999648</v>
      </c>
      <c r="J105" s="31">
        <f t="shared" si="48"/>
        <v>68.58</v>
      </c>
      <c r="K105" s="31">
        <f t="shared" si="49"/>
        <v>41.06</v>
      </c>
      <c r="L105" s="31"/>
      <c r="M105" s="31"/>
      <c r="N105" s="31">
        <f t="shared" si="40"/>
        <v>41.14</v>
      </c>
      <c r="O105" s="31">
        <f t="shared" si="40"/>
        <v>24.64</v>
      </c>
      <c r="P105" s="31">
        <f t="shared" si="46"/>
        <v>54.86</v>
      </c>
      <c r="Q105" s="31">
        <f t="shared" si="47"/>
        <v>32.840000000000003</v>
      </c>
      <c r="R105" s="380"/>
      <c r="S105" s="380"/>
      <c r="T105" s="384"/>
      <c r="U105" s="384"/>
      <c r="V105" s="380"/>
      <c r="W105" s="380"/>
      <c r="X105" s="380"/>
      <c r="Y105" s="380"/>
      <c r="AA105" s="212"/>
      <c r="AB105" s="212"/>
      <c r="AC105" s="212"/>
      <c r="AD105" s="212"/>
      <c r="AE105" s="212"/>
      <c r="AF105" s="212"/>
      <c r="AH105" s="215" t="e">
        <f t="shared" si="31"/>
        <v>#DIV/0!</v>
      </c>
      <c r="AI105" s="215" t="e">
        <f t="shared" si="32"/>
        <v>#DIV/0!</v>
      </c>
      <c r="AJ105" s="215" t="e">
        <f t="shared" si="33"/>
        <v>#DIV/0!</v>
      </c>
      <c r="AK105" s="215" t="e">
        <f t="shared" si="34"/>
        <v>#DIV/0!</v>
      </c>
      <c r="AL105" s="215" t="e">
        <f>#REF!/AE105</f>
        <v>#REF!</v>
      </c>
      <c r="AM105" s="215" t="e">
        <f>#REF!/AF105</f>
        <v>#REF!</v>
      </c>
    </row>
    <row r="106" spans="1:39">
      <c r="A106" s="4">
        <v>99</v>
      </c>
      <c r="B106" s="122">
        <f t="shared" si="35"/>
        <v>34.585700000000003</v>
      </c>
      <c r="C106" s="329">
        <f>'degressie en km-tarief'!C105</f>
        <v>20.707116979999999</v>
      </c>
      <c r="F106" s="123">
        <f t="shared" si="36"/>
        <v>20.74853121396</v>
      </c>
      <c r="G106" s="123">
        <f t="shared" si="37"/>
        <v>12.424270187999999</v>
      </c>
      <c r="H106" s="123">
        <f t="shared" si="38"/>
        <v>27.66470828528</v>
      </c>
      <c r="I106" s="123">
        <f t="shared" si="39"/>
        <v>16.565693583999998</v>
      </c>
      <c r="J106" s="31">
        <f t="shared" si="48"/>
        <v>69.180000000000007</v>
      </c>
      <c r="K106" s="31">
        <f t="shared" si="49"/>
        <v>41.42</v>
      </c>
      <c r="L106" s="31"/>
      <c r="M106" s="31"/>
      <c r="N106" s="31">
        <f t="shared" si="40"/>
        <v>41.5</v>
      </c>
      <c r="O106" s="31">
        <f t="shared" si="40"/>
        <v>24.84</v>
      </c>
      <c r="P106" s="31">
        <f t="shared" si="46"/>
        <v>55.32</v>
      </c>
      <c r="Q106" s="31">
        <f t="shared" si="47"/>
        <v>33.14</v>
      </c>
      <c r="R106" s="380"/>
      <c r="S106" s="380"/>
      <c r="T106" s="384"/>
      <c r="U106" s="384"/>
      <c r="V106" s="380"/>
      <c r="W106" s="380"/>
      <c r="X106" s="380"/>
      <c r="Y106" s="380"/>
      <c r="AA106" s="212"/>
      <c r="AB106" s="212"/>
      <c r="AC106" s="212"/>
      <c r="AD106" s="212"/>
      <c r="AE106" s="212"/>
      <c r="AF106" s="212"/>
      <c r="AH106" s="215" t="e">
        <f t="shared" si="31"/>
        <v>#DIV/0!</v>
      </c>
      <c r="AI106" s="215" t="e">
        <f t="shared" si="32"/>
        <v>#DIV/0!</v>
      </c>
      <c r="AJ106" s="215" t="e">
        <f t="shared" si="33"/>
        <v>#DIV/0!</v>
      </c>
      <c r="AK106" s="215" t="e">
        <f t="shared" si="34"/>
        <v>#DIV/0!</v>
      </c>
      <c r="AL106" s="215" t="e">
        <f>#REF!/AE106</f>
        <v>#REF!</v>
      </c>
      <c r="AM106" s="215" t="e">
        <f>#REF!/AF106</f>
        <v>#REF!</v>
      </c>
    </row>
    <row r="107" spans="1:39">
      <c r="A107" s="4">
        <v>100</v>
      </c>
      <c r="B107" s="122">
        <f t="shared" si="35"/>
        <v>34.869599999999998</v>
      </c>
      <c r="C107" s="329">
        <f>'degressie en km-tarief'!C106</f>
        <v>20.882984399999998</v>
      </c>
      <c r="F107" s="123">
        <f t="shared" si="36"/>
        <v>20.924750368799998</v>
      </c>
      <c r="G107" s="123">
        <f t="shared" si="37"/>
        <v>12.529790639999998</v>
      </c>
      <c r="H107" s="123">
        <f t="shared" si="38"/>
        <v>27.8996671584</v>
      </c>
      <c r="I107" s="123">
        <f t="shared" si="39"/>
        <v>16.70638752</v>
      </c>
      <c r="J107" s="31">
        <f t="shared" si="48"/>
        <v>69.739999999999995</v>
      </c>
      <c r="K107" s="31">
        <f t="shared" si="49"/>
        <v>41.76</v>
      </c>
      <c r="L107" s="31"/>
      <c r="M107" s="31"/>
      <c r="N107" s="31">
        <f t="shared" si="40"/>
        <v>41.84</v>
      </c>
      <c r="O107" s="31">
        <f t="shared" si="40"/>
        <v>25.06</v>
      </c>
      <c r="P107" s="31">
        <f t="shared" si="46"/>
        <v>55.8</v>
      </c>
      <c r="Q107" s="31">
        <f t="shared" si="47"/>
        <v>33.42</v>
      </c>
      <c r="R107" s="380"/>
      <c r="S107" s="380"/>
      <c r="T107" s="380"/>
      <c r="U107" s="380"/>
      <c r="V107" s="380"/>
      <c r="W107" s="380"/>
      <c r="X107" s="380"/>
      <c r="Y107" s="380"/>
      <c r="AA107" s="212"/>
      <c r="AB107" s="212"/>
      <c r="AC107" s="212"/>
      <c r="AD107" s="212"/>
      <c r="AE107" s="212"/>
      <c r="AF107" s="212"/>
      <c r="AH107" s="215" t="e">
        <f t="shared" si="31"/>
        <v>#DIV/0!</v>
      </c>
      <c r="AI107" s="215" t="e">
        <f t="shared" si="32"/>
        <v>#DIV/0!</v>
      </c>
      <c r="AJ107" s="215" t="e">
        <f t="shared" si="33"/>
        <v>#DIV/0!</v>
      </c>
      <c r="AK107" s="215" t="e">
        <f t="shared" si="34"/>
        <v>#DIV/0!</v>
      </c>
      <c r="AL107" s="215" t="e">
        <f>#REF!/AE107</f>
        <v>#REF!</v>
      </c>
      <c r="AM107" s="215" t="e">
        <f>#REF!/AF107</f>
        <v>#REF!</v>
      </c>
    </row>
    <row r="108" spans="1:39">
      <c r="A108" s="4">
        <v>101</v>
      </c>
      <c r="B108" s="122">
        <f t="shared" si="35"/>
        <v>35.103400000000001</v>
      </c>
      <c r="C108" s="329">
        <f>'degressie en km-tarief'!C107</f>
        <v>21.024454399999996</v>
      </c>
      <c r="F108" s="123">
        <f t="shared" si="36"/>
        <v>21.066503308799998</v>
      </c>
      <c r="G108" s="123">
        <f t="shared" si="37"/>
        <v>12.614672639999997</v>
      </c>
      <c r="H108" s="123">
        <f t="shared" si="38"/>
        <v>28.088671078399997</v>
      </c>
      <c r="I108" s="123">
        <f t="shared" si="39"/>
        <v>16.819563519999999</v>
      </c>
      <c r="J108" s="31">
        <f t="shared" si="48"/>
        <v>70.2</v>
      </c>
      <c r="K108" s="31">
        <f t="shared" si="49"/>
        <v>42.04</v>
      </c>
      <c r="L108" s="31"/>
      <c r="M108" s="31"/>
      <c r="N108" s="31">
        <f t="shared" si="40"/>
        <v>42.14</v>
      </c>
      <c r="O108" s="31">
        <f t="shared" si="40"/>
        <v>25.22</v>
      </c>
      <c r="P108" s="31">
        <f t="shared" si="46"/>
        <v>56.18</v>
      </c>
      <c r="Q108" s="31">
        <f t="shared" si="47"/>
        <v>33.64</v>
      </c>
      <c r="R108" s="380"/>
      <c r="S108" s="380"/>
      <c r="T108" s="380"/>
      <c r="U108" s="380"/>
      <c r="V108" s="380"/>
      <c r="W108" s="380"/>
      <c r="X108" s="380"/>
      <c r="Y108" s="380"/>
      <c r="AA108" s="212"/>
      <c r="AB108" s="212"/>
      <c r="AC108" s="212"/>
      <c r="AD108" s="212"/>
      <c r="AE108" s="212"/>
      <c r="AF108" s="212"/>
      <c r="AH108" s="215" t="e">
        <f t="shared" si="31"/>
        <v>#DIV/0!</v>
      </c>
      <c r="AI108" s="215" t="e">
        <f t="shared" si="32"/>
        <v>#DIV/0!</v>
      </c>
      <c r="AJ108" s="215" t="e">
        <f t="shared" si="33"/>
        <v>#DIV/0!</v>
      </c>
      <c r="AK108" s="215" t="e">
        <f t="shared" si="34"/>
        <v>#DIV/0!</v>
      </c>
      <c r="AL108" s="215" t="e">
        <f>#REF!/AE108</f>
        <v>#REF!</v>
      </c>
      <c r="AM108" s="215" t="e">
        <f>#REF!/AF108</f>
        <v>#REF!</v>
      </c>
    </row>
    <row r="109" spans="1:39">
      <c r="A109" s="4">
        <v>102</v>
      </c>
      <c r="B109" s="122">
        <f t="shared" si="35"/>
        <v>35.353900000000003</v>
      </c>
      <c r="C109" s="329">
        <f>'degressie en km-tarief'!C108</f>
        <v>21.165924399999994</v>
      </c>
      <c r="F109" s="123">
        <f t="shared" si="36"/>
        <v>21.208256248799994</v>
      </c>
      <c r="G109" s="123">
        <f t="shared" si="37"/>
        <v>12.699554639999997</v>
      </c>
      <c r="H109" s="123">
        <f t="shared" si="38"/>
        <v>28.277674998399995</v>
      </c>
      <c r="I109" s="123">
        <f t="shared" si="39"/>
        <v>16.932739519999995</v>
      </c>
      <c r="J109" s="31">
        <f t="shared" si="48"/>
        <v>70.7</v>
      </c>
      <c r="K109" s="31">
        <f t="shared" si="49"/>
        <v>42.34</v>
      </c>
      <c r="L109" s="31"/>
      <c r="M109" s="31"/>
      <c r="N109" s="31">
        <f t="shared" si="40"/>
        <v>42.42</v>
      </c>
      <c r="O109" s="31">
        <f t="shared" si="40"/>
        <v>25.4</v>
      </c>
      <c r="P109" s="31">
        <f t="shared" si="46"/>
        <v>56.56</v>
      </c>
      <c r="Q109" s="31">
        <f t="shared" si="47"/>
        <v>33.86</v>
      </c>
      <c r="R109" s="380"/>
      <c r="S109" s="380"/>
      <c r="T109" s="380"/>
      <c r="U109" s="380"/>
      <c r="V109" s="380"/>
      <c r="W109" s="380"/>
      <c r="X109" s="380"/>
      <c r="Y109" s="380"/>
      <c r="AA109" s="212"/>
      <c r="AB109" s="212"/>
      <c r="AC109" s="212"/>
      <c r="AD109" s="212"/>
      <c r="AE109" s="212"/>
      <c r="AF109" s="212"/>
      <c r="AH109" s="215" t="e">
        <f t="shared" si="31"/>
        <v>#DIV/0!</v>
      </c>
      <c r="AI109" s="215" t="e">
        <f t="shared" si="32"/>
        <v>#DIV/0!</v>
      </c>
      <c r="AJ109" s="215" t="e">
        <f t="shared" si="33"/>
        <v>#DIV/0!</v>
      </c>
      <c r="AK109" s="215" t="e">
        <f t="shared" si="34"/>
        <v>#DIV/0!</v>
      </c>
      <c r="AL109" s="215" t="e">
        <f>#REF!/AE109</f>
        <v>#REF!</v>
      </c>
      <c r="AM109" s="215" t="e">
        <f>#REF!/AF109</f>
        <v>#REF!</v>
      </c>
    </row>
    <row r="110" spans="1:39">
      <c r="A110" s="4">
        <v>103</v>
      </c>
      <c r="B110" s="122">
        <f t="shared" si="35"/>
        <v>35.587699999999998</v>
      </c>
      <c r="C110" s="329">
        <f>'degressie en km-tarief'!C109</f>
        <v>21.307394399999993</v>
      </c>
      <c r="F110" s="123">
        <f t="shared" si="36"/>
        <v>21.350009188799994</v>
      </c>
      <c r="G110" s="123">
        <f t="shared" si="37"/>
        <v>12.784436639999996</v>
      </c>
      <c r="H110" s="123">
        <f t="shared" si="38"/>
        <v>28.466678918399992</v>
      </c>
      <c r="I110" s="123">
        <f t="shared" si="39"/>
        <v>17.045915519999994</v>
      </c>
      <c r="J110" s="31">
        <f t="shared" si="48"/>
        <v>71.180000000000007</v>
      </c>
      <c r="K110" s="31">
        <f t="shared" si="49"/>
        <v>42.62</v>
      </c>
      <c r="L110" s="31"/>
      <c r="M110" s="31"/>
      <c r="N110" s="31">
        <f t="shared" si="40"/>
        <v>42.7</v>
      </c>
      <c r="O110" s="31">
        <f t="shared" si="40"/>
        <v>25.56</v>
      </c>
      <c r="P110" s="31">
        <f t="shared" si="46"/>
        <v>56.94</v>
      </c>
      <c r="Q110" s="31">
        <f t="shared" si="47"/>
        <v>34.1</v>
      </c>
      <c r="R110" s="380"/>
      <c r="S110" s="380"/>
      <c r="T110" s="380"/>
      <c r="U110" s="380"/>
      <c r="V110" s="380"/>
      <c r="W110" s="380"/>
      <c r="X110" s="380"/>
      <c r="Y110" s="380"/>
      <c r="AA110" s="212"/>
      <c r="AB110" s="212"/>
      <c r="AC110" s="212"/>
      <c r="AD110" s="212"/>
      <c r="AE110" s="212"/>
      <c r="AF110" s="212"/>
      <c r="AH110" s="215" t="e">
        <f t="shared" si="31"/>
        <v>#DIV/0!</v>
      </c>
      <c r="AI110" s="215" t="e">
        <f t="shared" si="32"/>
        <v>#DIV/0!</v>
      </c>
      <c r="AJ110" s="215" t="e">
        <f t="shared" si="33"/>
        <v>#DIV/0!</v>
      </c>
      <c r="AK110" s="215" t="e">
        <f t="shared" si="34"/>
        <v>#DIV/0!</v>
      </c>
      <c r="AL110" s="215" t="e">
        <f>#REF!/AE110</f>
        <v>#REF!</v>
      </c>
      <c r="AM110" s="215" t="e">
        <f>#REF!/AF110</f>
        <v>#REF!</v>
      </c>
    </row>
    <row r="111" spans="1:39">
      <c r="A111" s="4">
        <v>104</v>
      </c>
      <c r="B111" s="122">
        <f t="shared" si="35"/>
        <v>35.8215</v>
      </c>
      <c r="C111" s="329">
        <f>'degressie en km-tarief'!C110</f>
        <v>21.448864399999991</v>
      </c>
      <c r="F111" s="123">
        <f t="shared" si="36"/>
        <v>21.491762128799991</v>
      </c>
      <c r="G111" s="123">
        <f t="shared" si="37"/>
        <v>12.869318639999994</v>
      </c>
      <c r="H111" s="123">
        <f t="shared" si="38"/>
        <v>28.65568283839999</v>
      </c>
      <c r="I111" s="123">
        <f t="shared" si="39"/>
        <v>17.159091519999993</v>
      </c>
      <c r="J111" s="31">
        <f t="shared" si="48"/>
        <v>71.64</v>
      </c>
      <c r="K111" s="31">
        <f t="shared" si="49"/>
        <v>42.9</v>
      </c>
      <c r="L111" s="31"/>
      <c r="M111" s="31"/>
      <c r="N111" s="31">
        <f t="shared" si="40"/>
        <v>42.98</v>
      </c>
      <c r="O111" s="31">
        <f t="shared" si="40"/>
        <v>25.74</v>
      </c>
      <c r="P111" s="31">
        <f t="shared" si="46"/>
        <v>57.32</v>
      </c>
      <c r="Q111" s="31">
        <f t="shared" si="47"/>
        <v>34.32</v>
      </c>
      <c r="R111" s="380"/>
      <c r="S111" s="380"/>
      <c r="T111" s="380"/>
      <c r="U111" s="380"/>
      <c r="V111" s="380"/>
      <c r="W111" s="380"/>
      <c r="X111" s="380"/>
      <c r="Y111" s="380"/>
      <c r="AA111" s="212"/>
      <c r="AB111" s="212"/>
      <c r="AC111" s="212"/>
      <c r="AD111" s="212"/>
      <c r="AE111" s="212"/>
      <c r="AF111" s="212"/>
      <c r="AH111" s="215" t="e">
        <f t="shared" si="31"/>
        <v>#DIV/0!</v>
      </c>
      <c r="AI111" s="215" t="e">
        <f t="shared" si="32"/>
        <v>#DIV/0!</v>
      </c>
      <c r="AJ111" s="215" t="e">
        <f t="shared" si="33"/>
        <v>#DIV/0!</v>
      </c>
      <c r="AK111" s="215" t="e">
        <f t="shared" si="34"/>
        <v>#DIV/0!</v>
      </c>
      <c r="AL111" s="215" t="e">
        <f>#REF!/AE111</f>
        <v>#REF!</v>
      </c>
      <c r="AM111" s="215" t="e">
        <f>#REF!/AF111</f>
        <v>#REF!</v>
      </c>
    </row>
    <row r="112" spans="1:39">
      <c r="A112" s="4">
        <v>105</v>
      </c>
      <c r="B112" s="122">
        <f t="shared" si="35"/>
        <v>36.055299999999995</v>
      </c>
      <c r="C112" s="329">
        <f>'degressie en km-tarief'!C111</f>
        <v>21.590334399999989</v>
      </c>
      <c r="F112" s="123">
        <f t="shared" si="36"/>
        <v>21.633515068799991</v>
      </c>
      <c r="G112" s="123">
        <f t="shared" si="37"/>
        <v>12.954200639999993</v>
      </c>
      <c r="H112" s="123">
        <f t="shared" si="38"/>
        <v>28.844686758399988</v>
      </c>
      <c r="I112" s="123">
        <f t="shared" si="39"/>
        <v>17.272267519999993</v>
      </c>
      <c r="J112" s="31">
        <f t="shared" si="48"/>
        <v>72.12</v>
      </c>
      <c r="K112" s="31">
        <f t="shared" si="49"/>
        <v>43.18</v>
      </c>
      <c r="L112" s="31"/>
      <c r="M112" s="31"/>
      <c r="N112" s="31">
        <f t="shared" si="40"/>
        <v>43.26</v>
      </c>
      <c r="O112" s="31">
        <f t="shared" si="40"/>
        <v>25.9</v>
      </c>
      <c r="P112" s="31">
        <f t="shared" si="46"/>
        <v>57.68</v>
      </c>
      <c r="Q112" s="31">
        <f t="shared" si="47"/>
        <v>34.54</v>
      </c>
      <c r="R112" s="380"/>
      <c r="S112" s="380"/>
      <c r="T112" s="380"/>
      <c r="U112" s="380"/>
      <c r="V112" s="380"/>
      <c r="W112" s="380"/>
      <c r="X112" s="380"/>
      <c r="Y112" s="380"/>
      <c r="AA112" s="212"/>
      <c r="AB112" s="212"/>
      <c r="AC112" s="212"/>
      <c r="AD112" s="212"/>
      <c r="AE112" s="212"/>
      <c r="AF112" s="212"/>
      <c r="AH112" s="215" t="e">
        <f t="shared" si="31"/>
        <v>#DIV/0!</v>
      </c>
      <c r="AI112" s="215" t="e">
        <f t="shared" si="32"/>
        <v>#DIV/0!</v>
      </c>
      <c r="AJ112" s="215" t="e">
        <f t="shared" si="33"/>
        <v>#DIV/0!</v>
      </c>
      <c r="AK112" s="215" t="e">
        <f t="shared" si="34"/>
        <v>#DIV/0!</v>
      </c>
      <c r="AL112" s="215" t="e">
        <f>#REF!/AE112</f>
        <v>#REF!</v>
      </c>
      <c r="AM112" s="215" t="e">
        <f>#REF!/AF112</f>
        <v>#REF!</v>
      </c>
    </row>
    <row r="113" spans="1:39">
      <c r="A113" s="4">
        <v>106</v>
      </c>
      <c r="B113" s="122">
        <f t="shared" si="35"/>
        <v>36.289099999999998</v>
      </c>
      <c r="C113" s="329">
        <f>'degressie en km-tarief'!C112</f>
        <v>21.731804399999987</v>
      </c>
      <c r="F113" s="123">
        <f t="shared" si="36"/>
        <v>21.775268008799987</v>
      </c>
      <c r="G113" s="123">
        <f t="shared" si="37"/>
        <v>13.039082639999991</v>
      </c>
      <c r="H113" s="123">
        <f t="shared" si="38"/>
        <v>29.033690678399985</v>
      </c>
      <c r="I113" s="123">
        <f t="shared" si="39"/>
        <v>17.385443519999992</v>
      </c>
      <c r="J113" s="31">
        <f t="shared" si="48"/>
        <v>72.58</v>
      </c>
      <c r="K113" s="31">
        <f t="shared" si="49"/>
        <v>43.46</v>
      </c>
      <c r="L113" s="31"/>
      <c r="M113" s="31"/>
      <c r="N113" s="31">
        <f t="shared" si="40"/>
        <v>43.56</v>
      </c>
      <c r="O113" s="31">
        <f t="shared" si="40"/>
        <v>26.08</v>
      </c>
      <c r="P113" s="31">
        <f t="shared" si="46"/>
        <v>58.06</v>
      </c>
      <c r="Q113" s="31">
        <f t="shared" si="47"/>
        <v>34.78</v>
      </c>
      <c r="R113" s="380"/>
      <c r="S113" s="380"/>
      <c r="T113" s="380"/>
      <c r="U113" s="380"/>
      <c r="V113" s="380"/>
      <c r="W113" s="380"/>
      <c r="X113" s="380"/>
      <c r="Y113" s="380"/>
      <c r="AA113" s="212"/>
      <c r="AB113" s="212"/>
      <c r="AC113" s="212"/>
      <c r="AD113" s="212"/>
      <c r="AE113" s="212"/>
      <c r="AF113" s="212"/>
      <c r="AH113" s="215" t="e">
        <f t="shared" si="31"/>
        <v>#DIV/0!</v>
      </c>
      <c r="AI113" s="215" t="e">
        <f t="shared" si="32"/>
        <v>#DIV/0!</v>
      </c>
      <c r="AJ113" s="215" t="e">
        <f t="shared" si="33"/>
        <v>#DIV/0!</v>
      </c>
      <c r="AK113" s="215" t="e">
        <f t="shared" si="34"/>
        <v>#DIV/0!</v>
      </c>
      <c r="AL113" s="215" t="e">
        <f>#REF!/AE113</f>
        <v>#REF!</v>
      </c>
      <c r="AM113" s="215" t="e">
        <f>#REF!/AF113</f>
        <v>#REF!</v>
      </c>
    </row>
    <row r="114" spans="1:39">
      <c r="A114" s="4">
        <v>107</v>
      </c>
      <c r="B114" s="122">
        <f t="shared" si="35"/>
        <v>36.5229</v>
      </c>
      <c r="C114" s="329">
        <f>'degressie en km-tarief'!C113</f>
        <v>21.873274399999985</v>
      </c>
      <c r="F114" s="123">
        <f t="shared" si="36"/>
        <v>21.917020948799987</v>
      </c>
      <c r="G114" s="123">
        <f t="shared" si="37"/>
        <v>13.123964639999992</v>
      </c>
      <c r="H114" s="123">
        <f t="shared" si="38"/>
        <v>29.222694598399983</v>
      </c>
      <c r="I114" s="123">
        <f t="shared" si="39"/>
        <v>17.498619519999988</v>
      </c>
      <c r="J114" s="31">
        <f t="shared" si="48"/>
        <v>73.040000000000006</v>
      </c>
      <c r="K114" s="31">
        <f t="shared" si="49"/>
        <v>43.74</v>
      </c>
      <c r="L114" s="31"/>
      <c r="M114" s="31"/>
      <c r="N114" s="31">
        <f t="shared" si="40"/>
        <v>43.84</v>
      </c>
      <c r="O114" s="31">
        <f t="shared" si="40"/>
        <v>26.24</v>
      </c>
      <c r="P114" s="31">
        <f t="shared" si="46"/>
        <v>58.44</v>
      </c>
      <c r="Q114" s="31">
        <f t="shared" si="47"/>
        <v>35</v>
      </c>
      <c r="R114" s="380"/>
      <c r="S114" s="380"/>
      <c r="T114" s="380"/>
      <c r="U114" s="380"/>
      <c r="V114" s="380"/>
      <c r="W114" s="380"/>
      <c r="X114" s="380"/>
      <c r="Y114" s="380"/>
      <c r="AA114" s="212"/>
      <c r="AB114" s="212"/>
      <c r="AC114" s="212"/>
      <c r="AD114" s="212"/>
      <c r="AE114" s="212"/>
      <c r="AF114" s="212"/>
      <c r="AH114" s="215" t="e">
        <f t="shared" si="31"/>
        <v>#DIV/0!</v>
      </c>
      <c r="AI114" s="215" t="e">
        <f t="shared" si="32"/>
        <v>#DIV/0!</v>
      </c>
      <c r="AJ114" s="215" t="e">
        <f t="shared" si="33"/>
        <v>#DIV/0!</v>
      </c>
      <c r="AK114" s="215" t="e">
        <f t="shared" si="34"/>
        <v>#DIV/0!</v>
      </c>
      <c r="AL114" s="215" t="e">
        <f>#REF!/AE114</f>
        <v>#REF!</v>
      </c>
      <c r="AM114" s="215" t="e">
        <f>#REF!/AF114</f>
        <v>#REF!</v>
      </c>
    </row>
    <row r="115" spans="1:39">
      <c r="A115" s="4">
        <v>108</v>
      </c>
      <c r="B115" s="122">
        <f t="shared" si="35"/>
        <v>36.756700000000002</v>
      </c>
      <c r="C115" s="329">
        <f>'degressie en km-tarief'!C114</f>
        <v>22.014744399999984</v>
      </c>
      <c r="F115" s="123">
        <f t="shared" si="36"/>
        <v>22.058773888799983</v>
      </c>
      <c r="G115" s="123">
        <f t="shared" si="37"/>
        <v>13.20884663999999</v>
      </c>
      <c r="H115" s="123">
        <f t="shared" si="38"/>
        <v>29.41169851839998</v>
      </c>
      <c r="I115" s="123">
        <f t="shared" si="39"/>
        <v>17.611795519999987</v>
      </c>
      <c r="J115" s="31">
        <f t="shared" si="48"/>
        <v>73.52</v>
      </c>
      <c r="K115" s="31">
        <f t="shared" si="49"/>
        <v>44.02</v>
      </c>
      <c r="L115" s="31"/>
      <c r="M115" s="31"/>
      <c r="N115" s="31">
        <f t="shared" si="40"/>
        <v>44.12</v>
      </c>
      <c r="O115" s="31">
        <f t="shared" si="40"/>
        <v>26.42</v>
      </c>
      <c r="P115" s="31">
        <f t="shared" si="46"/>
        <v>58.82</v>
      </c>
      <c r="Q115" s="31">
        <f t="shared" si="47"/>
        <v>35.22</v>
      </c>
      <c r="R115" s="380"/>
      <c r="S115" s="380"/>
      <c r="T115" s="380"/>
      <c r="U115" s="380"/>
      <c r="V115" s="380"/>
      <c r="W115" s="380"/>
      <c r="X115" s="380"/>
      <c r="Y115" s="380"/>
      <c r="AA115" s="212"/>
      <c r="AB115" s="212"/>
      <c r="AC115" s="212"/>
      <c r="AD115" s="212"/>
      <c r="AE115" s="212"/>
      <c r="AF115" s="212"/>
      <c r="AH115" s="215" t="e">
        <f t="shared" si="31"/>
        <v>#DIV/0!</v>
      </c>
      <c r="AI115" s="215" t="e">
        <f t="shared" si="32"/>
        <v>#DIV/0!</v>
      </c>
      <c r="AJ115" s="215" t="e">
        <f t="shared" si="33"/>
        <v>#DIV/0!</v>
      </c>
      <c r="AK115" s="215" t="e">
        <f t="shared" si="34"/>
        <v>#DIV/0!</v>
      </c>
      <c r="AL115" s="215" t="e">
        <f>#REF!/AE115</f>
        <v>#REF!</v>
      </c>
      <c r="AM115" s="215" t="e">
        <f>#REF!/AF115</f>
        <v>#REF!</v>
      </c>
    </row>
    <row r="116" spans="1:39">
      <c r="A116" s="4">
        <v>109</v>
      </c>
      <c r="B116" s="122">
        <f t="shared" si="35"/>
        <v>37.007199999999997</v>
      </c>
      <c r="C116" s="329">
        <f>'degressie en km-tarief'!C115</f>
        <v>22.156214399999982</v>
      </c>
      <c r="F116" s="123">
        <f t="shared" si="36"/>
        <v>22.200526828799983</v>
      </c>
      <c r="G116" s="123">
        <f t="shared" si="37"/>
        <v>13.293728639999989</v>
      </c>
      <c r="H116" s="123">
        <f t="shared" si="38"/>
        <v>29.600702438399978</v>
      </c>
      <c r="I116" s="123">
        <f t="shared" si="39"/>
        <v>17.724971519999986</v>
      </c>
      <c r="J116" s="31">
        <f t="shared" si="48"/>
        <v>74.02</v>
      </c>
      <c r="K116" s="31">
        <f t="shared" si="49"/>
        <v>44.32</v>
      </c>
      <c r="L116" s="31"/>
      <c r="M116" s="31"/>
      <c r="N116" s="31">
        <f t="shared" si="40"/>
        <v>44.4</v>
      </c>
      <c r="O116" s="31">
        <f t="shared" si="40"/>
        <v>26.58</v>
      </c>
      <c r="P116" s="31">
        <f t="shared" si="46"/>
        <v>59.2</v>
      </c>
      <c r="Q116" s="31">
        <f t="shared" si="47"/>
        <v>35.44</v>
      </c>
      <c r="R116" s="380"/>
      <c r="S116" s="380"/>
      <c r="T116" s="380"/>
      <c r="U116" s="380"/>
      <c r="V116" s="380"/>
      <c r="W116" s="380"/>
      <c r="X116" s="380"/>
      <c r="Y116" s="380"/>
      <c r="AA116" s="212"/>
      <c r="AB116" s="212"/>
      <c r="AC116" s="212"/>
      <c r="AD116" s="212"/>
      <c r="AE116" s="212"/>
      <c r="AF116" s="212"/>
      <c r="AH116" s="215" t="e">
        <f t="shared" si="31"/>
        <v>#DIV/0!</v>
      </c>
      <c r="AI116" s="215" t="e">
        <f t="shared" si="32"/>
        <v>#DIV/0!</v>
      </c>
      <c r="AJ116" s="215" t="e">
        <f t="shared" si="33"/>
        <v>#DIV/0!</v>
      </c>
      <c r="AK116" s="215" t="e">
        <f t="shared" si="34"/>
        <v>#DIV/0!</v>
      </c>
      <c r="AL116" s="215" t="e">
        <f>#REF!/AE116</f>
        <v>#REF!</v>
      </c>
      <c r="AM116" s="215" t="e">
        <f>#REF!/AF116</f>
        <v>#REF!</v>
      </c>
    </row>
    <row r="117" spans="1:39">
      <c r="A117" s="4">
        <v>110</v>
      </c>
      <c r="B117" s="122">
        <f t="shared" si="35"/>
        <v>37.241</v>
      </c>
      <c r="C117" s="329">
        <f>'degressie en km-tarief'!C116</f>
        <v>22.29768439999998</v>
      </c>
      <c r="F117" s="123">
        <f t="shared" si="36"/>
        <v>22.34227976879998</v>
      </c>
      <c r="G117" s="123">
        <f t="shared" si="37"/>
        <v>13.378610639999987</v>
      </c>
      <c r="H117" s="123">
        <f t="shared" si="38"/>
        <v>29.789706358399975</v>
      </c>
      <c r="I117" s="123">
        <f t="shared" si="39"/>
        <v>17.838147519999985</v>
      </c>
      <c r="J117" s="31">
        <f t="shared" si="48"/>
        <v>74.48</v>
      </c>
      <c r="K117" s="31">
        <f t="shared" si="49"/>
        <v>44.6</v>
      </c>
      <c r="L117" s="31"/>
      <c r="M117" s="31"/>
      <c r="N117" s="31">
        <f t="shared" si="40"/>
        <v>44.68</v>
      </c>
      <c r="O117" s="31">
        <f t="shared" si="40"/>
        <v>26.76</v>
      </c>
      <c r="P117" s="31">
        <f t="shared" si="46"/>
        <v>59.58</v>
      </c>
      <c r="Q117" s="31">
        <f t="shared" si="47"/>
        <v>35.68</v>
      </c>
      <c r="R117" s="380"/>
      <c r="S117" s="380"/>
      <c r="T117" s="380"/>
      <c r="U117" s="380"/>
      <c r="V117" s="380"/>
      <c r="W117" s="380"/>
      <c r="X117" s="380"/>
      <c r="Y117" s="380"/>
      <c r="AA117" s="212"/>
      <c r="AB117" s="212"/>
      <c r="AC117" s="212"/>
      <c r="AD117" s="212"/>
      <c r="AE117" s="212"/>
      <c r="AF117" s="212"/>
      <c r="AH117" s="215" t="e">
        <f t="shared" si="31"/>
        <v>#DIV/0!</v>
      </c>
      <c r="AI117" s="215" t="e">
        <f t="shared" si="32"/>
        <v>#DIV/0!</v>
      </c>
      <c r="AJ117" s="215" t="e">
        <f t="shared" si="33"/>
        <v>#DIV/0!</v>
      </c>
      <c r="AK117" s="215" t="e">
        <f t="shared" si="34"/>
        <v>#DIV/0!</v>
      </c>
      <c r="AL117" s="215" t="e">
        <f>#REF!/AE117</f>
        <v>#REF!</v>
      </c>
      <c r="AM117" s="215" t="e">
        <f>#REF!/AF117</f>
        <v>#REF!</v>
      </c>
    </row>
    <row r="118" spans="1:39">
      <c r="A118" s="4">
        <v>111</v>
      </c>
      <c r="B118" s="122">
        <f t="shared" si="35"/>
        <v>37.474800000000002</v>
      </c>
      <c r="C118" s="329">
        <f>'degressie en km-tarief'!C117</f>
        <v>22.439154399999978</v>
      </c>
      <c r="F118" s="123">
        <f t="shared" si="36"/>
        <v>22.48403270879998</v>
      </c>
      <c r="G118" s="123">
        <f t="shared" si="37"/>
        <v>13.463492639999986</v>
      </c>
      <c r="H118" s="123">
        <f t="shared" si="38"/>
        <v>29.978710278399973</v>
      </c>
      <c r="I118" s="123">
        <f t="shared" si="39"/>
        <v>17.951323519999985</v>
      </c>
      <c r="J118" s="31">
        <f t="shared" si="48"/>
        <v>74.94</v>
      </c>
      <c r="K118" s="31">
        <f t="shared" si="49"/>
        <v>44.88</v>
      </c>
      <c r="L118" s="31"/>
      <c r="M118" s="31"/>
      <c r="N118" s="31">
        <f t="shared" si="40"/>
        <v>44.96</v>
      </c>
      <c r="O118" s="31">
        <f t="shared" si="40"/>
        <v>26.92</v>
      </c>
      <c r="P118" s="31">
        <f t="shared" si="46"/>
        <v>59.96</v>
      </c>
      <c r="Q118" s="31">
        <f t="shared" si="47"/>
        <v>35.9</v>
      </c>
      <c r="R118" s="380"/>
      <c r="S118" s="380"/>
      <c r="T118" s="380"/>
      <c r="U118" s="380"/>
      <c r="V118" s="380"/>
      <c r="W118" s="380"/>
      <c r="X118" s="380"/>
      <c r="Y118" s="380"/>
      <c r="AA118" s="212"/>
      <c r="AB118" s="212"/>
      <c r="AC118" s="212"/>
      <c r="AD118" s="212"/>
      <c r="AE118" s="212"/>
      <c r="AF118" s="212"/>
      <c r="AH118" s="215" t="e">
        <f t="shared" si="31"/>
        <v>#DIV/0!</v>
      </c>
      <c r="AI118" s="215" t="e">
        <f t="shared" si="32"/>
        <v>#DIV/0!</v>
      </c>
      <c r="AJ118" s="215" t="e">
        <f t="shared" si="33"/>
        <v>#DIV/0!</v>
      </c>
      <c r="AK118" s="215" t="e">
        <f t="shared" si="34"/>
        <v>#DIV/0!</v>
      </c>
      <c r="AL118" s="215" t="e">
        <f>#REF!/AE118</f>
        <v>#REF!</v>
      </c>
      <c r="AM118" s="215" t="e">
        <f>#REF!/AF118</f>
        <v>#REF!</v>
      </c>
    </row>
    <row r="119" spans="1:39">
      <c r="A119" s="4">
        <v>112</v>
      </c>
      <c r="B119" s="122">
        <f t="shared" si="35"/>
        <v>37.708599999999997</v>
      </c>
      <c r="C119" s="329">
        <f>'degressie en km-tarief'!C118</f>
        <v>22.580624399999977</v>
      </c>
      <c r="F119" s="123">
        <f t="shared" si="36"/>
        <v>22.625785648799976</v>
      </c>
      <c r="G119" s="123">
        <f t="shared" si="37"/>
        <v>13.548374639999986</v>
      </c>
      <c r="H119" s="123">
        <f t="shared" si="38"/>
        <v>30.16771419839997</v>
      </c>
      <c r="I119" s="123">
        <f t="shared" si="39"/>
        <v>18.06449951999998</v>
      </c>
      <c r="J119" s="31">
        <f t="shared" si="48"/>
        <v>75.42</v>
      </c>
      <c r="K119" s="31">
        <f t="shared" si="49"/>
        <v>45.16</v>
      </c>
      <c r="L119" s="31"/>
      <c r="M119" s="31"/>
      <c r="N119" s="31">
        <f t="shared" si="40"/>
        <v>45.26</v>
      </c>
      <c r="O119" s="31">
        <f t="shared" si="40"/>
        <v>27.1</v>
      </c>
      <c r="P119" s="31">
        <f t="shared" si="46"/>
        <v>60.34</v>
      </c>
      <c r="Q119" s="31">
        <f t="shared" si="47"/>
        <v>36.119999999999997</v>
      </c>
      <c r="R119" s="380"/>
      <c r="S119" s="380"/>
      <c r="T119" s="380"/>
      <c r="U119" s="380"/>
      <c r="V119" s="380"/>
      <c r="W119" s="380"/>
      <c r="X119" s="380"/>
      <c r="Y119" s="380"/>
      <c r="AA119" s="212"/>
      <c r="AB119" s="212"/>
      <c r="AC119" s="212"/>
      <c r="AD119" s="212"/>
      <c r="AE119" s="212"/>
      <c r="AF119" s="212"/>
      <c r="AH119" s="215" t="e">
        <f t="shared" si="31"/>
        <v>#DIV/0!</v>
      </c>
      <c r="AI119" s="215" t="e">
        <f t="shared" si="32"/>
        <v>#DIV/0!</v>
      </c>
      <c r="AJ119" s="215" t="e">
        <f t="shared" si="33"/>
        <v>#DIV/0!</v>
      </c>
      <c r="AK119" s="215" t="e">
        <f t="shared" si="34"/>
        <v>#DIV/0!</v>
      </c>
      <c r="AL119" s="215" t="e">
        <f>#REF!/AE119</f>
        <v>#REF!</v>
      </c>
      <c r="AM119" s="215" t="e">
        <f>#REF!/AF119</f>
        <v>#REF!</v>
      </c>
    </row>
    <row r="120" spans="1:39">
      <c r="A120" s="4">
        <v>113</v>
      </c>
      <c r="B120" s="122">
        <f t="shared" si="35"/>
        <v>37.942399999999999</v>
      </c>
      <c r="C120" s="329">
        <f>'degressie en km-tarief'!C119</f>
        <v>22.722094399999975</v>
      </c>
      <c r="F120" s="123">
        <f t="shared" si="36"/>
        <v>22.767538588799976</v>
      </c>
      <c r="G120" s="123">
        <f t="shared" si="37"/>
        <v>13.633256639999985</v>
      </c>
      <c r="H120" s="123">
        <f t="shared" si="38"/>
        <v>30.356718118399968</v>
      </c>
      <c r="I120" s="123">
        <f t="shared" si="39"/>
        <v>18.17767551999998</v>
      </c>
      <c r="J120" s="31">
        <f t="shared" si="48"/>
        <v>75.88</v>
      </c>
      <c r="K120" s="31">
        <f t="shared" si="49"/>
        <v>45.44</v>
      </c>
      <c r="L120" s="31"/>
      <c r="M120" s="31"/>
      <c r="N120" s="31">
        <f t="shared" si="40"/>
        <v>45.54</v>
      </c>
      <c r="O120" s="31">
        <f t="shared" si="40"/>
        <v>27.26</v>
      </c>
      <c r="P120" s="31">
        <f t="shared" si="46"/>
        <v>60.72</v>
      </c>
      <c r="Q120" s="31">
        <f t="shared" si="47"/>
        <v>36.36</v>
      </c>
      <c r="R120" s="380"/>
      <c r="S120" s="380"/>
      <c r="T120" s="380"/>
      <c r="U120" s="380"/>
      <c r="V120" s="380"/>
      <c r="W120" s="380"/>
      <c r="X120" s="380"/>
      <c r="Y120" s="380"/>
      <c r="AA120" s="212"/>
      <c r="AB120" s="212"/>
      <c r="AC120" s="212"/>
      <c r="AD120" s="212"/>
      <c r="AE120" s="212"/>
      <c r="AF120" s="212"/>
      <c r="AH120" s="215" t="e">
        <f t="shared" si="31"/>
        <v>#DIV/0!</v>
      </c>
      <c r="AI120" s="215" t="e">
        <f t="shared" si="32"/>
        <v>#DIV/0!</v>
      </c>
      <c r="AJ120" s="215" t="e">
        <f t="shared" si="33"/>
        <v>#DIV/0!</v>
      </c>
      <c r="AK120" s="215" t="e">
        <f t="shared" si="34"/>
        <v>#DIV/0!</v>
      </c>
      <c r="AL120" s="215" t="e">
        <f>#REF!/AE120</f>
        <v>#REF!</v>
      </c>
      <c r="AM120" s="215" t="e">
        <f>#REF!/AF120</f>
        <v>#REF!</v>
      </c>
    </row>
    <row r="121" spans="1:39">
      <c r="A121" s="4">
        <v>114</v>
      </c>
      <c r="B121" s="122">
        <f t="shared" si="35"/>
        <v>38.176199999999994</v>
      </c>
      <c r="C121" s="329">
        <f>'degressie en km-tarief'!C120</f>
        <v>22.863564399999973</v>
      </c>
      <c r="F121" s="123">
        <f t="shared" si="36"/>
        <v>22.909291528799972</v>
      </c>
      <c r="G121" s="123">
        <f t="shared" si="37"/>
        <v>13.718138639999983</v>
      </c>
      <c r="H121" s="123">
        <f t="shared" si="38"/>
        <v>30.545722038399965</v>
      </c>
      <c r="I121" s="123">
        <f t="shared" si="39"/>
        <v>18.290851519999979</v>
      </c>
      <c r="J121" s="31">
        <f t="shared" si="48"/>
        <v>76.36</v>
      </c>
      <c r="K121" s="31">
        <f t="shared" si="49"/>
        <v>45.72</v>
      </c>
      <c r="L121" s="31"/>
      <c r="M121" s="31"/>
      <c r="N121" s="31">
        <f t="shared" si="40"/>
        <v>45.82</v>
      </c>
      <c r="O121" s="31">
        <f t="shared" si="40"/>
        <v>27.44</v>
      </c>
      <c r="P121" s="31">
        <f t="shared" si="46"/>
        <v>61.1</v>
      </c>
      <c r="Q121" s="31">
        <f t="shared" si="47"/>
        <v>36.58</v>
      </c>
      <c r="R121" s="380"/>
      <c r="S121" s="380"/>
      <c r="T121" s="380"/>
      <c r="U121" s="380"/>
      <c r="V121" s="380"/>
      <c r="W121" s="380"/>
      <c r="X121" s="380"/>
      <c r="Y121" s="380"/>
      <c r="AA121" s="212"/>
      <c r="AB121" s="212"/>
      <c r="AC121" s="212"/>
      <c r="AD121" s="212"/>
      <c r="AE121" s="212"/>
      <c r="AF121" s="212"/>
      <c r="AH121" s="215" t="e">
        <f t="shared" si="31"/>
        <v>#DIV/0!</v>
      </c>
      <c r="AI121" s="215" t="e">
        <f t="shared" si="32"/>
        <v>#DIV/0!</v>
      </c>
      <c r="AJ121" s="215" t="e">
        <f t="shared" si="33"/>
        <v>#DIV/0!</v>
      </c>
      <c r="AK121" s="215" t="e">
        <f t="shared" si="34"/>
        <v>#DIV/0!</v>
      </c>
      <c r="AL121" s="215" t="e">
        <f>#REF!/AE121</f>
        <v>#REF!</v>
      </c>
      <c r="AM121" s="215" t="e">
        <f>#REF!/AF121</f>
        <v>#REF!</v>
      </c>
    </row>
    <row r="122" spans="1:39">
      <c r="A122" s="4">
        <v>115</v>
      </c>
      <c r="B122" s="122">
        <f t="shared" si="35"/>
        <v>38.426700000000004</v>
      </c>
      <c r="C122" s="329">
        <f>'degressie en km-tarief'!C121</f>
        <v>23.005034399999971</v>
      </c>
      <c r="F122" s="123">
        <f t="shared" si="36"/>
        <v>23.051044468799972</v>
      </c>
      <c r="G122" s="123">
        <f t="shared" si="37"/>
        <v>13.803020639999982</v>
      </c>
      <c r="H122" s="123">
        <f t="shared" si="38"/>
        <v>30.734725958399963</v>
      </c>
      <c r="I122" s="123">
        <f t="shared" si="39"/>
        <v>18.404027519999978</v>
      </c>
      <c r="J122" s="31">
        <f t="shared" si="48"/>
        <v>76.86</v>
      </c>
      <c r="K122" s="31">
        <f t="shared" si="49"/>
        <v>46.02</v>
      </c>
      <c r="L122" s="31"/>
      <c r="M122" s="31"/>
      <c r="N122" s="31">
        <f t="shared" si="40"/>
        <v>46.1</v>
      </c>
      <c r="O122" s="31">
        <f t="shared" si="40"/>
        <v>27.6</v>
      </c>
      <c r="P122" s="31">
        <f t="shared" si="46"/>
        <v>61.46</v>
      </c>
      <c r="Q122" s="31">
        <f t="shared" si="47"/>
        <v>36.799999999999997</v>
      </c>
      <c r="R122" s="380"/>
      <c r="S122" s="380"/>
      <c r="T122" s="380"/>
      <c r="U122" s="380"/>
      <c r="V122" s="380"/>
      <c r="W122" s="380"/>
      <c r="X122" s="380"/>
      <c r="Y122" s="380"/>
      <c r="AA122" s="212"/>
      <c r="AB122" s="212"/>
      <c r="AC122" s="212"/>
      <c r="AD122" s="212"/>
      <c r="AE122" s="212"/>
      <c r="AF122" s="212"/>
      <c r="AH122" s="215" t="e">
        <f t="shared" si="31"/>
        <v>#DIV/0!</v>
      </c>
      <c r="AI122" s="215" t="e">
        <f t="shared" si="32"/>
        <v>#DIV/0!</v>
      </c>
      <c r="AJ122" s="215" t="e">
        <f t="shared" si="33"/>
        <v>#DIV/0!</v>
      </c>
      <c r="AK122" s="215" t="e">
        <f t="shared" si="34"/>
        <v>#DIV/0!</v>
      </c>
      <c r="AL122" s="215" t="e">
        <f>#REF!/AE122</f>
        <v>#REF!</v>
      </c>
      <c r="AM122" s="215" t="e">
        <f>#REF!/AF122</f>
        <v>#REF!</v>
      </c>
    </row>
    <row r="123" spans="1:39">
      <c r="A123" s="4">
        <v>116</v>
      </c>
      <c r="B123" s="122">
        <f t="shared" si="35"/>
        <v>38.660499999999999</v>
      </c>
      <c r="C123" s="329">
        <f>'degressie en km-tarief'!C122</f>
        <v>23.146504399999969</v>
      </c>
      <c r="F123" s="123">
        <f t="shared" si="36"/>
        <v>23.192797408799969</v>
      </c>
      <c r="G123" s="123">
        <f t="shared" si="37"/>
        <v>13.887902639999981</v>
      </c>
      <c r="H123" s="123">
        <f t="shared" si="38"/>
        <v>30.923729878399961</v>
      </c>
      <c r="I123" s="123">
        <f t="shared" si="39"/>
        <v>18.517203519999978</v>
      </c>
      <c r="J123" s="31">
        <f t="shared" si="48"/>
        <v>77.319999999999993</v>
      </c>
      <c r="K123" s="31">
        <f t="shared" si="49"/>
        <v>46.3</v>
      </c>
      <c r="L123" s="31"/>
      <c r="M123" s="31"/>
      <c r="N123" s="31">
        <f t="shared" si="40"/>
        <v>46.38</v>
      </c>
      <c r="O123" s="31">
        <f t="shared" si="40"/>
        <v>27.78</v>
      </c>
      <c r="P123" s="31">
        <f t="shared" si="46"/>
        <v>61.84</v>
      </c>
      <c r="Q123" s="31">
        <f t="shared" si="47"/>
        <v>37.04</v>
      </c>
      <c r="R123" s="380"/>
      <c r="S123" s="380"/>
      <c r="T123" s="380"/>
      <c r="U123" s="380"/>
      <c r="V123" s="380"/>
      <c r="W123" s="380"/>
      <c r="X123" s="380"/>
      <c r="Y123" s="380"/>
      <c r="AA123" s="212"/>
      <c r="AB123" s="212"/>
      <c r="AC123" s="212"/>
      <c r="AD123" s="212"/>
      <c r="AE123" s="212"/>
      <c r="AF123" s="212"/>
      <c r="AH123" s="215" t="e">
        <f t="shared" si="31"/>
        <v>#DIV/0!</v>
      </c>
      <c r="AI123" s="215" t="e">
        <f t="shared" si="32"/>
        <v>#DIV/0!</v>
      </c>
      <c r="AJ123" s="215" t="e">
        <f t="shared" si="33"/>
        <v>#DIV/0!</v>
      </c>
      <c r="AK123" s="215" t="e">
        <f t="shared" si="34"/>
        <v>#DIV/0!</v>
      </c>
      <c r="AL123" s="215" t="e">
        <f>#REF!/AE123</f>
        <v>#REF!</v>
      </c>
      <c r="AM123" s="215" t="e">
        <f>#REF!/AF123</f>
        <v>#REF!</v>
      </c>
    </row>
    <row r="124" spans="1:39">
      <c r="A124" s="4">
        <v>117</v>
      </c>
      <c r="B124" s="122">
        <f t="shared" si="35"/>
        <v>38.894299999999994</v>
      </c>
      <c r="C124" s="329">
        <f>'degressie en km-tarief'!C123</f>
        <v>23.287974399999968</v>
      </c>
      <c r="F124" s="123">
        <f t="shared" si="36"/>
        <v>23.334550348799969</v>
      </c>
      <c r="G124" s="123">
        <f t="shared" si="37"/>
        <v>13.972784639999981</v>
      </c>
      <c r="H124" s="123">
        <f t="shared" si="38"/>
        <v>31.112733798399958</v>
      </c>
      <c r="I124" s="123">
        <f t="shared" si="39"/>
        <v>18.630379519999973</v>
      </c>
      <c r="J124" s="31">
        <f t="shared" si="48"/>
        <v>77.78</v>
      </c>
      <c r="K124" s="31">
        <f t="shared" si="49"/>
        <v>46.58</v>
      </c>
      <c r="L124" s="31"/>
      <c r="M124" s="31"/>
      <c r="N124" s="31">
        <f t="shared" si="40"/>
        <v>46.66</v>
      </c>
      <c r="O124" s="31">
        <f t="shared" si="40"/>
        <v>27.94</v>
      </c>
      <c r="P124" s="31">
        <f t="shared" si="46"/>
        <v>62.22</v>
      </c>
      <c r="Q124" s="31">
        <f t="shared" si="47"/>
        <v>37.26</v>
      </c>
      <c r="R124" s="380"/>
      <c r="S124" s="380"/>
      <c r="T124" s="380"/>
      <c r="U124" s="380"/>
      <c r="V124" s="380"/>
      <c r="W124" s="380"/>
      <c r="X124" s="380"/>
      <c r="Y124" s="380"/>
      <c r="AA124" s="212"/>
      <c r="AB124" s="212"/>
      <c r="AC124" s="212"/>
      <c r="AD124" s="212"/>
      <c r="AE124" s="212"/>
      <c r="AF124" s="212"/>
      <c r="AH124" s="215" t="e">
        <f t="shared" si="31"/>
        <v>#DIV/0!</v>
      </c>
      <c r="AI124" s="215" t="e">
        <f t="shared" si="32"/>
        <v>#DIV/0!</v>
      </c>
      <c r="AJ124" s="215" t="e">
        <f t="shared" si="33"/>
        <v>#DIV/0!</v>
      </c>
      <c r="AK124" s="215" t="e">
        <f t="shared" si="34"/>
        <v>#DIV/0!</v>
      </c>
      <c r="AL124" s="215" t="e">
        <f>#REF!/AE124</f>
        <v>#REF!</v>
      </c>
      <c r="AM124" s="215" t="e">
        <f>#REF!/AF124</f>
        <v>#REF!</v>
      </c>
    </row>
    <row r="125" spans="1:39">
      <c r="A125" s="4">
        <v>118</v>
      </c>
      <c r="B125" s="122">
        <f t="shared" si="35"/>
        <v>39.128099999999996</v>
      </c>
      <c r="C125" s="329">
        <f>'degressie en km-tarief'!C124</f>
        <v>23.429444399999966</v>
      </c>
      <c r="F125" s="123">
        <f t="shared" si="36"/>
        <v>23.476303288799965</v>
      </c>
      <c r="G125" s="123">
        <f t="shared" si="37"/>
        <v>14.057666639999979</v>
      </c>
      <c r="H125" s="123">
        <f t="shared" si="38"/>
        <v>31.301737718399956</v>
      </c>
      <c r="I125" s="123">
        <f t="shared" si="39"/>
        <v>18.743555519999973</v>
      </c>
      <c r="J125" s="31">
        <f t="shared" si="48"/>
        <v>78.260000000000005</v>
      </c>
      <c r="K125" s="31">
        <f t="shared" si="49"/>
        <v>46.86</v>
      </c>
      <c r="L125" s="31"/>
      <c r="M125" s="31"/>
      <c r="N125" s="31">
        <f t="shared" si="40"/>
        <v>46.96</v>
      </c>
      <c r="O125" s="31">
        <f t="shared" si="40"/>
        <v>28.12</v>
      </c>
      <c r="P125" s="31">
        <f t="shared" si="46"/>
        <v>62.6</v>
      </c>
      <c r="Q125" s="31">
        <f t="shared" si="47"/>
        <v>37.479999999999997</v>
      </c>
      <c r="R125" s="380"/>
      <c r="S125" s="380"/>
      <c r="T125" s="380"/>
      <c r="U125" s="380"/>
      <c r="V125" s="380"/>
      <c r="W125" s="380"/>
      <c r="X125" s="380"/>
      <c r="Y125" s="380"/>
      <c r="AA125" s="212"/>
      <c r="AB125" s="212"/>
      <c r="AC125" s="212"/>
      <c r="AD125" s="212"/>
      <c r="AE125" s="212"/>
      <c r="AF125" s="212"/>
      <c r="AH125" s="215" t="e">
        <f t="shared" si="31"/>
        <v>#DIV/0!</v>
      </c>
      <c r="AI125" s="215" t="e">
        <f t="shared" si="32"/>
        <v>#DIV/0!</v>
      </c>
      <c r="AJ125" s="215" t="e">
        <f t="shared" si="33"/>
        <v>#DIV/0!</v>
      </c>
      <c r="AK125" s="215" t="e">
        <f t="shared" si="34"/>
        <v>#DIV/0!</v>
      </c>
      <c r="AL125" s="215" t="e">
        <f>#REF!/AE125</f>
        <v>#REF!</v>
      </c>
      <c r="AM125" s="215" t="e">
        <f>#REF!/AF125</f>
        <v>#REF!</v>
      </c>
    </row>
    <row r="126" spans="1:39">
      <c r="A126" s="4">
        <v>119</v>
      </c>
      <c r="B126" s="122">
        <f t="shared" si="35"/>
        <v>39.361899999999999</v>
      </c>
      <c r="C126" s="329">
        <f>'degressie en km-tarief'!C125</f>
        <v>23.570914399999964</v>
      </c>
      <c r="F126" s="123">
        <f t="shared" si="36"/>
        <v>23.618056228799965</v>
      </c>
      <c r="G126" s="123">
        <f t="shared" si="37"/>
        <v>14.142548639999978</v>
      </c>
      <c r="H126" s="123">
        <f t="shared" si="38"/>
        <v>31.490741638399953</v>
      </c>
      <c r="I126" s="123">
        <f t="shared" si="39"/>
        <v>18.856731519999972</v>
      </c>
      <c r="J126" s="31">
        <f t="shared" si="48"/>
        <v>78.72</v>
      </c>
      <c r="K126" s="31">
        <f t="shared" si="49"/>
        <v>47.14</v>
      </c>
      <c r="L126" s="31"/>
      <c r="M126" s="31"/>
      <c r="N126" s="31">
        <f t="shared" si="40"/>
        <v>47.24</v>
      </c>
      <c r="O126" s="31">
        <f t="shared" si="40"/>
        <v>28.28</v>
      </c>
      <c r="P126" s="31">
        <f t="shared" si="46"/>
        <v>62.98</v>
      </c>
      <c r="Q126" s="31">
        <f t="shared" si="47"/>
        <v>37.72</v>
      </c>
      <c r="R126" s="213"/>
      <c r="S126" s="213"/>
      <c r="T126" s="213"/>
      <c r="U126" s="213"/>
      <c r="V126" s="213"/>
      <c r="W126" s="213"/>
      <c r="X126" s="213"/>
      <c r="Y126" s="213"/>
      <c r="AA126" s="212"/>
      <c r="AB126" s="212"/>
      <c r="AC126" s="212"/>
      <c r="AD126" s="212"/>
      <c r="AE126" s="212"/>
      <c r="AF126" s="212"/>
      <c r="AH126" s="215" t="e">
        <f t="shared" si="31"/>
        <v>#DIV/0!</v>
      </c>
      <c r="AI126" s="215" t="e">
        <f t="shared" si="32"/>
        <v>#DIV/0!</v>
      </c>
      <c r="AJ126" s="215" t="e">
        <f t="shared" si="33"/>
        <v>#DIV/0!</v>
      </c>
      <c r="AK126" s="215" t="e">
        <f t="shared" si="34"/>
        <v>#DIV/0!</v>
      </c>
      <c r="AL126" s="215" t="e">
        <f>#REF!/AE126</f>
        <v>#REF!</v>
      </c>
      <c r="AM126" s="215" t="e">
        <f>#REF!/AF126</f>
        <v>#REF!</v>
      </c>
    </row>
    <row r="127" spans="1:39">
      <c r="A127" s="4">
        <v>120</v>
      </c>
      <c r="B127" s="122">
        <f t="shared" si="35"/>
        <v>39.595700000000001</v>
      </c>
      <c r="C127" s="329">
        <f>'degressie en km-tarief'!C126</f>
        <v>23.712384399999962</v>
      </c>
      <c r="F127" s="123">
        <f t="shared" si="36"/>
        <v>23.759809168799961</v>
      </c>
      <c r="G127" s="123">
        <f t="shared" si="37"/>
        <v>14.227430639999977</v>
      </c>
      <c r="H127" s="123">
        <f t="shared" si="38"/>
        <v>31.679745558399951</v>
      </c>
      <c r="I127" s="123">
        <f t="shared" si="39"/>
        <v>18.969907519999971</v>
      </c>
      <c r="J127" s="31">
        <f t="shared" si="48"/>
        <v>79.2</v>
      </c>
      <c r="K127" s="31">
        <f t="shared" si="49"/>
        <v>47.42</v>
      </c>
      <c r="L127" s="31"/>
      <c r="M127" s="31"/>
      <c r="N127" s="31">
        <f t="shared" si="40"/>
        <v>47.52</v>
      </c>
      <c r="O127" s="31">
        <f t="shared" si="40"/>
        <v>28.46</v>
      </c>
      <c r="P127" s="31">
        <f t="shared" si="46"/>
        <v>63.36</v>
      </c>
      <c r="Q127" s="31">
        <f t="shared" si="47"/>
        <v>37.94</v>
      </c>
      <c r="R127" s="213"/>
      <c r="S127" s="213"/>
      <c r="T127" s="213"/>
      <c r="U127" s="213"/>
      <c r="V127" s="213"/>
      <c r="W127" s="213"/>
      <c r="X127" s="213"/>
      <c r="Y127" s="213"/>
      <c r="AA127" s="212"/>
      <c r="AB127" s="212"/>
      <c r="AC127" s="212"/>
      <c r="AD127" s="212"/>
      <c r="AE127" s="212"/>
      <c r="AF127" s="212"/>
      <c r="AH127" s="215" t="e">
        <f t="shared" si="31"/>
        <v>#DIV/0!</v>
      </c>
      <c r="AI127" s="215" t="e">
        <f t="shared" si="32"/>
        <v>#DIV/0!</v>
      </c>
      <c r="AJ127" s="215" t="e">
        <f t="shared" si="33"/>
        <v>#DIV/0!</v>
      </c>
      <c r="AK127" s="215" t="e">
        <f t="shared" si="34"/>
        <v>#DIV/0!</v>
      </c>
      <c r="AL127" s="215" t="e">
        <f>#REF!/AE127</f>
        <v>#REF!</v>
      </c>
      <c r="AM127" s="215" t="e">
        <f>#REF!/AF127</f>
        <v>#REF!</v>
      </c>
    </row>
    <row r="128" spans="1:39">
      <c r="A128" s="4">
        <v>121</v>
      </c>
      <c r="B128" s="122">
        <f t="shared" si="35"/>
        <v>39.762699999999995</v>
      </c>
      <c r="C128" s="329">
        <f>'degressie en km-tarief'!C127</f>
        <v>23.809392399999961</v>
      </c>
      <c r="F128" s="123">
        <f t="shared" si="36"/>
        <v>23.857011184799962</v>
      </c>
      <c r="G128" s="123">
        <f t="shared" si="37"/>
        <v>14.285635439999977</v>
      </c>
      <c r="H128" s="123">
        <f t="shared" si="38"/>
        <v>31.809348246399949</v>
      </c>
      <c r="I128" s="123">
        <f t="shared" si="39"/>
        <v>19.047513919999968</v>
      </c>
      <c r="J128" s="31">
        <f t="shared" si="48"/>
        <v>79.52</v>
      </c>
      <c r="K128" s="31">
        <f t="shared" si="49"/>
        <v>47.62</v>
      </c>
      <c r="L128" s="31"/>
      <c r="M128" s="31"/>
      <c r="N128" s="31">
        <f t="shared" si="40"/>
        <v>47.72</v>
      </c>
      <c r="O128" s="31">
        <f t="shared" si="40"/>
        <v>28.58</v>
      </c>
      <c r="P128" s="31">
        <f t="shared" si="46"/>
        <v>63.62</v>
      </c>
      <c r="Q128" s="31">
        <f t="shared" si="47"/>
        <v>38.1</v>
      </c>
      <c r="R128" s="213"/>
      <c r="S128" s="213"/>
      <c r="T128" s="213"/>
      <c r="U128" s="213"/>
      <c r="V128" s="213"/>
      <c r="W128" s="213"/>
      <c r="X128" s="213"/>
      <c r="Y128" s="213"/>
      <c r="AA128" s="212"/>
      <c r="AB128" s="212"/>
      <c r="AC128" s="212"/>
      <c r="AD128" s="212"/>
      <c r="AE128" s="212"/>
      <c r="AF128" s="212"/>
      <c r="AH128" s="215" t="e">
        <f t="shared" si="31"/>
        <v>#DIV/0!</v>
      </c>
      <c r="AI128" s="215" t="e">
        <f t="shared" si="32"/>
        <v>#DIV/0!</v>
      </c>
      <c r="AJ128" s="215" t="e">
        <f t="shared" si="33"/>
        <v>#DIV/0!</v>
      </c>
      <c r="AK128" s="215" t="e">
        <f t="shared" si="34"/>
        <v>#DIV/0!</v>
      </c>
      <c r="AL128" s="215" t="e">
        <f>#REF!/AE128</f>
        <v>#REF!</v>
      </c>
      <c r="AM128" s="215" t="e">
        <f>#REF!/AF128</f>
        <v>#REF!</v>
      </c>
    </row>
    <row r="129" spans="1:39">
      <c r="A129" s="4">
        <v>122</v>
      </c>
      <c r="B129" s="122">
        <f t="shared" si="35"/>
        <v>39.929699999999997</v>
      </c>
      <c r="C129" s="329">
        <f>'degressie en km-tarief'!C128</f>
        <v>23.90640039999996</v>
      </c>
      <c r="F129" s="123">
        <f t="shared" si="36"/>
        <v>23.954213200799959</v>
      </c>
      <c r="G129" s="123">
        <f t="shared" si="37"/>
        <v>14.343840239999976</v>
      </c>
      <c r="H129" s="123">
        <f t="shared" si="38"/>
        <v>31.938950934399948</v>
      </c>
      <c r="I129" s="123">
        <f t="shared" si="39"/>
        <v>19.125120319999969</v>
      </c>
      <c r="J129" s="31">
        <f t="shared" si="48"/>
        <v>79.86</v>
      </c>
      <c r="K129" s="31">
        <f t="shared" si="49"/>
        <v>47.82</v>
      </c>
      <c r="L129" s="31"/>
      <c r="M129" s="31"/>
      <c r="N129" s="31">
        <f t="shared" si="40"/>
        <v>47.9</v>
      </c>
      <c r="O129" s="31">
        <f t="shared" si="40"/>
        <v>28.68</v>
      </c>
      <c r="P129" s="31">
        <f t="shared" si="46"/>
        <v>63.88</v>
      </c>
      <c r="Q129" s="31">
        <f t="shared" si="47"/>
        <v>38.26</v>
      </c>
      <c r="R129" s="213"/>
      <c r="S129" s="213"/>
      <c r="T129" s="213"/>
      <c r="U129" s="213"/>
      <c r="V129" s="213"/>
      <c r="W129" s="213"/>
      <c r="X129" s="213"/>
      <c r="Y129" s="213"/>
      <c r="AA129" s="212"/>
      <c r="AB129" s="212"/>
      <c r="AC129" s="212"/>
      <c r="AD129" s="212"/>
      <c r="AE129" s="212"/>
      <c r="AF129" s="212"/>
      <c r="AH129" s="215" t="e">
        <f t="shared" si="31"/>
        <v>#DIV/0!</v>
      </c>
      <c r="AI129" s="215" t="e">
        <f t="shared" si="32"/>
        <v>#DIV/0!</v>
      </c>
      <c r="AJ129" s="215" t="e">
        <f t="shared" si="33"/>
        <v>#DIV/0!</v>
      </c>
      <c r="AK129" s="215" t="e">
        <f t="shared" si="34"/>
        <v>#DIV/0!</v>
      </c>
      <c r="AL129" s="215" t="e">
        <f>#REF!/AE129</f>
        <v>#REF!</v>
      </c>
      <c r="AM129" s="215" t="e">
        <f>#REF!/AF129</f>
        <v>#REF!</v>
      </c>
    </row>
    <row r="130" spans="1:39">
      <c r="A130" s="4">
        <v>123</v>
      </c>
      <c r="B130" s="122">
        <f t="shared" si="35"/>
        <v>40.08</v>
      </c>
      <c r="C130" s="329">
        <f>'degressie en km-tarief'!C129</f>
        <v>24.003408399999959</v>
      </c>
      <c r="F130" s="123">
        <f t="shared" si="36"/>
        <v>24.05141521679996</v>
      </c>
      <c r="G130" s="123">
        <f t="shared" si="37"/>
        <v>14.402045039999974</v>
      </c>
      <c r="H130" s="123">
        <f t="shared" si="38"/>
        <v>32.068553622399946</v>
      </c>
      <c r="I130" s="123">
        <f t="shared" si="39"/>
        <v>19.202726719999969</v>
      </c>
      <c r="J130" s="31">
        <f t="shared" si="48"/>
        <v>80.16</v>
      </c>
      <c r="K130" s="31">
        <f t="shared" si="49"/>
        <v>48</v>
      </c>
      <c r="L130" s="31"/>
      <c r="M130" s="31"/>
      <c r="N130" s="31">
        <f t="shared" si="40"/>
        <v>48.1</v>
      </c>
      <c r="O130" s="31">
        <f t="shared" si="40"/>
        <v>28.8</v>
      </c>
      <c r="P130" s="31">
        <f t="shared" si="46"/>
        <v>64.14</v>
      </c>
      <c r="Q130" s="31">
        <f t="shared" si="47"/>
        <v>38.4</v>
      </c>
      <c r="R130" s="213"/>
      <c r="S130" s="213"/>
      <c r="T130" s="213"/>
      <c r="U130" s="213"/>
      <c r="V130" s="213"/>
      <c r="W130" s="213"/>
      <c r="X130" s="213"/>
      <c r="Y130" s="213"/>
      <c r="AA130" s="212"/>
      <c r="AB130" s="212"/>
      <c r="AC130" s="212"/>
      <c r="AD130" s="212"/>
      <c r="AE130" s="212"/>
      <c r="AF130" s="212"/>
      <c r="AH130" s="215" t="e">
        <f t="shared" si="31"/>
        <v>#DIV/0!</v>
      </c>
      <c r="AI130" s="215" t="e">
        <f t="shared" si="32"/>
        <v>#DIV/0!</v>
      </c>
      <c r="AJ130" s="215" t="e">
        <f t="shared" si="33"/>
        <v>#DIV/0!</v>
      </c>
      <c r="AK130" s="215" t="e">
        <f t="shared" si="34"/>
        <v>#DIV/0!</v>
      </c>
      <c r="AL130" s="215" t="e">
        <f>#REF!/AE130</f>
        <v>#REF!</v>
      </c>
      <c r="AM130" s="215" t="e">
        <f>#REF!/AF130</f>
        <v>#REF!</v>
      </c>
    </row>
    <row r="131" spans="1:39">
      <c r="A131" s="4">
        <v>124</v>
      </c>
      <c r="B131" s="122">
        <f t="shared" si="35"/>
        <v>40.247</v>
      </c>
      <c r="C131" s="329">
        <f>'degressie en km-tarief'!C130</f>
        <v>24.100416399999958</v>
      </c>
      <c r="F131" s="123">
        <f t="shared" si="36"/>
        <v>24.148617232799957</v>
      </c>
      <c r="G131" s="123">
        <f t="shared" si="37"/>
        <v>14.460249839999975</v>
      </c>
      <c r="H131" s="123">
        <f t="shared" si="38"/>
        <v>32.198156310399945</v>
      </c>
      <c r="I131" s="123">
        <f t="shared" si="39"/>
        <v>19.280333119999966</v>
      </c>
      <c r="J131" s="31">
        <f t="shared" si="48"/>
        <v>80.5</v>
      </c>
      <c r="K131" s="31">
        <f t="shared" si="49"/>
        <v>48.2</v>
      </c>
      <c r="L131" s="31"/>
      <c r="M131" s="31"/>
      <c r="N131" s="31">
        <f t="shared" si="40"/>
        <v>48.3</v>
      </c>
      <c r="O131" s="31">
        <f t="shared" si="40"/>
        <v>28.92</v>
      </c>
      <c r="P131" s="31">
        <f t="shared" si="46"/>
        <v>64.400000000000006</v>
      </c>
      <c r="Q131" s="31">
        <f t="shared" si="47"/>
        <v>38.56</v>
      </c>
      <c r="R131" s="213"/>
      <c r="S131" s="213"/>
      <c r="T131" s="213"/>
      <c r="U131" s="213"/>
      <c r="V131" s="213"/>
      <c r="W131" s="213"/>
      <c r="X131" s="213"/>
      <c r="Y131" s="213"/>
      <c r="AA131" s="212"/>
      <c r="AB131" s="212"/>
      <c r="AC131" s="212"/>
      <c r="AD131" s="212"/>
      <c r="AE131" s="212"/>
      <c r="AF131" s="212"/>
      <c r="AH131" s="215" t="e">
        <f t="shared" si="31"/>
        <v>#DIV/0!</v>
      </c>
      <c r="AI131" s="215" t="e">
        <f t="shared" si="32"/>
        <v>#DIV/0!</v>
      </c>
      <c r="AJ131" s="215" t="e">
        <f t="shared" si="33"/>
        <v>#DIV/0!</v>
      </c>
      <c r="AK131" s="215" t="e">
        <f t="shared" si="34"/>
        <v>#DIV/0!</v>
      </c>
      <c r="AL131" s="215" t="e">
        <f>#REF!/AE131</f>
        <v>#REF!</v>
      </c>
      <c r="AM131" s="215" t="e">
        <f>#REF!/AF131</f>
        <v>#REF!</v>
      </c>
    </row>
    <row r="132" spans="1:39">
      <c r="A132" s="4">
        <v>125</v>
      </c>
      <c r="B132" s="122">
        <f t="shared" si="35"/>
        <v>40.413999999999994</v>
      </c>
      <c r="C132" s="329">
        <f>'degressie en km-tarief'!C131</f>
        <v>24.197424399999957</v>
      </c>
      <c r="F132" s="123">
        <f t="shared" si="36"/>
        <v>24.245819248799958</v>
      </c>
      <c r="G132" s="123">
        <f t="shared" si="37"/>
        <v>14.518454639999973</v>
      </c>
      <c r="H132" s="123">
        <f t="shared" si="38"/>
        <v>32.327758998399943</v>
      </c>
      <c r="I132" s="123">
        <f t="shared" si="39"/>
        <v>19.357939519999967</v>
      </c>
      <c r="J132" s="31">
        <f t="shared" si="48"/>
        <v>80.819999999999993</v>
      </c>
      <c r="K132" s="31">
        <f t="shared" si="49"/>
        <v>48.4</v>
      </c>
      <c r="L132" s="31"/>
      <c r="M132" s="31"/>
      <c r="N132" s="31">
        <f t="shared" si="40"/>
        <v>48.5</v>
      </c>
      <c r="O132" s="31">
        <f t="shared" si="40"/>
        <v>29.04</v>
      </c>
      <c r="P132" s="31">
        <f t="shared" si="46"/>
        <v>64.66</v>
      </c>
      <c r="Q132" s="31">
        <f t="shared" si="47"/>
        <v>38.72</v>
      </c>
      <c r="R132" s="213"/>
      <c r="S132" s="213"/>
      <c r="T132" s="213"/>
      <c r="U132" s="213"/>
      <c r="V132" s="213"/>
      <c r="W132" s="213"/>
      <c r="X132" s="213"/>
      <c r="Y132" s="213"/>
      <c r="AA132" s="212"/>
      <c r="AB132" s="212"/>
      <c r="AC132" s="212"/>
      <c r="AD132" s="212"/>
      <c r="AE132" s="212"/>
      <c r="AF132" s="212"/>
      <c r="AH132" s="215" t="e">
        <f t="shared" si="31"/>
        <v>#DIV/0!</v>
      </c>
      <c r="AI132" s="215" t="e">
        <f t="shared" si="32"/>
        <v>#DIV/0!</v>
      </c>
      <c r="AJ132" s="215" t="e">
        <f t="shared" si="33"/>
        <v>#DIV/0!</v>
      </c>
      <c r="AK132" s="215" t="e">
        <f t="shared" si="34"/>
        <v>#DIV/0!</v>
      </c>
      <c r="AL132" s="215" t="e">
        <f>#REF!/AE132</f>
        <v>#REF!</v>
      </c>
      <c r="AM132" s="215" t="e">
        <f>#REF!/AF132</f>
        <v>#REF!</v>
      </c>
    </row>
    <row r="133" spans="1:39">
      <c r="A133" s="4">
        <v>126</v>
      </c>
      <c r="B133" s="122">
        <f t="shared" si="35"/>
        <v>40.564299999999996</v>
      </c>
      <c r="C133" s="329">
        <f>'degressie en km-tarief'!C132</f>
        <v>24.294432399999955</v>
      </c>
      <c r="F133" s="123">
        <f t="shared" si="36"/>
        <v>24.343021264799955</v>
      </c>
      <c r="G133" s="123">
        <f t="shared" si="37"/>
        <v>14.576659439999972</v>
      </c>
      <c r="H133" s="123">
        <f t="shared" si="38"/>
        <v>32.457361686399942</v>
      </c>
      <c r="I133" s="123">
        <f t="shared" si="39"/>
        <v>19.435545919999967</v>
      </c>
      <c r="J133" s="31">
        <f t="shared" si="48"/>
        <v>81.12</v>
      </c>
      <c r="K133" s="31">
        <f t="shared" si="49"/>
        <v>48.58</v>
      </c>
      <c r="L133" s="31"/>
      <c r="M133" s="31"/>
      <c r="N133" s="31">
        <f t="shared" si="40"/>
        <v>48.68</v>
      </c>
      <c r="O133" s="31">
        <f t="shared" si="40"/>
        <v>29.16</v>
      </c>
      <c r="P133" s="31">
        <f t="shared" si="46"/>
        <v>64.92</v>
      </c>
      <c r="Q133" s="31">
        <f t="shared" si="47"/>
        <v>38.880000000000003</v>
      </c>
      <c r="R133" s="213"/>
      <c r="S133" s="213"/>
      <c r="T133" s="213"/>
      <c r="U133" s="213"/>
      <c r="V133" s="213"/>
      <c r="W133" s="213"/>
      <c r="X133" s="213"/>
      <c r="Y133" s="213"/>
      <c r="AA133" s="212"/>
      <c r="AB133" s="212"/>
      <c r="AC133" s="212"/>
      <c r="AD133" s="212"/>
      <c r="AE133" s="212"/>
      <c r="AF133" s="212"/>
      <c r="AH133" s="215" t="e">
        <f t="shared" si="31"/>
        <v>#DIV/0!</v>
      </c>
      <c r="AI133" s="215" t="e">
        <f t="shared" si="32"/>
        <v>#DIV/0!</v>
      </c>
      <c r="AJ133" s="215" t="e">
        <f t="shared" si="33"/>
        <v>#DIV/0!</v>
      </c>
      <c r="AK133" s="215" t="e">
        <f t="shared" si="34"/>
        <v>#DIV/0!</v>
      </c>
      <c r="AL133" s="215" t="e">
        <f>#REF!/AE133</f>
        <v>#REF!</v>
      </c>
      <c r="AM133" s="215" t="e">
        <f>#REF!/AF133</f>
        <v>#REF!</v>
      </c>
    </row>
    <row r="134" spans="1:39">
      <c r="A134" s="4">
        <v>127</v>
      </c>
      <c r="B134" s="122">
        <f t="shared" si="35"/>
        <v>40.731299999999997</v>
      </c>
      <c r="C134" s="329">
        <f>'degressie en km-tarief'!C133</f>
        <v>24.391440399999954</v>
      </c>
      <c r="F134" s="123">
        <f t="shared" si="36"/>
        <v>24.440223280799955</v>
      </c>
      <c r="G134" s="123">
        <f t="shared" si="37"/>
        <v>14.634864239999972</v>
      </c>
      <c r="H134" s="123">
        <f t="shared" si="38"/>
        <v>32.58696437439994</v>
      </c>
      <c r="I134" s="123">
        <f t="shared" si="39"/>
        <v>19.513152319999964</v>
      </c>
      <c r="J134" s="31">
        <f t="shared" si="48"/>
        <v>81.459999999999994</v>
      </c>
      <c r="K134" s="31">
        <f t="shared" si="49"/>
        <v>48.78</v>
      </c>
      <c r="L134" s="31"/>
      <c r="M134" s="31"/>
      <c r="N134" s="31">
        <f t="shared" si="40"/>
        <v>48.88</v>
      </c>
      <c r="O134" s="31">
        <f t="shared" si="40"/>
        <v>29.26</v>
      </c>
      <c r="P134" s="31">
        <f t="shared" si="46"/>
        <v>65.180000000000007</v>
      </c>
      <c r="Q134" s="31">
        <f t="shared" si="47"/>
        <v>39.020000000000003</v>
      </c>
      <c r="R134" s="213"/>
      <c r="S134" s="213"/>
      <c r="T134" s="213"/>
      <c r="U134" s="213"/>
      <c r="V134" s="213"/>
      <c r="W134" s="213"/>
      <c r="X134" s="213"/>
      <c r="Y134" s="213"/>
      <c r="AA134" s="212"/>
      <c r="AB134" s="212"/>
      <c r="AC134" s="212"/>
      <c r="AD134" s="212"/>
      <c r="AE134" s="212"/>
      <c r="AF134" s="212"/>
      <c r="AH134" s="215" t="e">
        <f t="shared" si="31"/>
        <v>#DIV/0!</v>
      </c>
      <c r="AI134" s="215" t="e">
        <f t="shared" si="32"/>
        <v>#DIV/0!</v>
      </c>
      <c r="AJ134" s="215" t="e">
        <f t="shared" si="33"/>
        <v>#DIV/0!</v>
      </c>
      <c r="AK134" s="215" t="e">
        <f t="shared" si="34"/>
        <v>#DIV/0!</v>
      </c>
      <c r="AL134" s="215" t="e">
        <f>#REF!/AE134</f>
        <v>#REF!</v>
      </c>
      <c r="AM134" s="215" t="e">
        <f>#REF!/AF134</f>
        <v>#REF!</v>
      </c>
    </row>
    <row r="135" spans="1:39">
      <c r="A135" s="4">
        <v>128</v>
      </c>
      <c r="B135" s="122">
        <f t="shared" si="35"/>
        <v>40.898299999999999</v>
      </c>
      <c r="C135" s="329">
        <f>'degressie en km-tarief'!C134</f>
        <v>24.488448399999953</v>
      </c>
      <c r="F135" s="123">
        <f t="shared" si="36"/>
        <v>24.537425296799952</v>
      </c>
      <c r="G135" s="123">
        <f t="shared" si="37"/>
        <v>14.693069039999971</v>
      </c>
      <c r="H135" s="123">
        <f t="shared" si="38"/>
        <v>32.716567062399939</v>
      </c>
      <c r="I135" s="123">
        <f t="shared" si="39"/>
        <v>19.590758719999965</v>
      </c>
      <c r="J135" s="31">
        <f t="shared" si="48"/>
        <v>81.8</v>
      </c>
      <c r="K135" s="31">
        <f t="shared" si="49"/>
        <v>48.98</v>
      </c>
      <c r="L135" s="31"/>
      <c r="M135" s="31"/>
      <c r="N135" s="31">
        <f t="shared" si="40"/>
        <v>49.08</v>
      </c>
      <c r="O135" s="31">
        <f t="shared" si="40"/>
        <v>29.38</v>
      </c>
      <c r="P135" s="31">
        <f t="shared" si="46"/>
        <v>65.44</v>
      </c>
      <c r="Q135" s="31">
        <f t="shared" si="47"/>
        <v>39.18</v>
      </c>
      <c r="R135" s="213"/>
      <c r="S135" s="213"/>
      <c r="T135" s="213"/>
      <c r="U135" s="213"/>
      <c r="V135" s="213"/>
      <c r="W135" s="213"/>
      <c r="X135" s="213"/>
      <c r="Y135" s="213"/>
      <c r="AA135" s="212"/>
      <c r="AB135" s="212"/>
      <c r="AC135" s="212"/>
      <c r="AD135" s="212"/>
      <c r="AE135" s="212"/>
      <c r="AF135" s="212"/>
      <c r="AH135" s="215" t="e">
        <f t="shared" ref="AH135:AH198" si="50">R135/AA135</f>
        <v>#DIV/0!</v>
      </c>
      <c r="AI135" s="215" t="e">
        <f t="shared" ref="AI135:AI198" si="51">S135/AB135</f>
        <v>#DIV/0!</v>
      </c>
      <c r="AJ135" s="215" t="e">
        <f t="shared" ref="AJ135:AJ198" si="52">T135/AC135</f>
        <v>#DIV/0!</v>
      </c>
      <c r="AK135" s="215" t="e">
        <f t="shared" ref="AK135:AK198" si="53">U135/AD135</f>
        <v>#DIV/0!</v>
      </c>
      <c r="AL135" s="215" t="e">
        <f>#REF!/AE135</f>
        <v>#REF!</v>
      </c>
      <c r="AM135" s="215" t="e">
        <f>#REF!/AF135</f>
        <v>#REF!</v>
      </c>
    </row>
    <row r="136" spans="1:39">
      <c r="A136" s="4">
        <v>129</v>
      </c>
      <c r="B136" s="122">
        <f t="shared" ref="B136:B199" si="54">ROUND(C136,2)*$B$5</f>
        <v>41.065300000000001</v>
      </c>
      <c r="C136" s="329">
        <f>'degressie en km-tarief'!C135</f>
        <v>24.585456399999952</v>
      </c>
      <c r="F136" s="123">
        <f t="shared" ref="F136:F199" si="55">$F$5*C136</f>
        <v>24.634627312799953</v>
      </c>
      <c r="G136" s="123">
        <f t="shared" ref="G136:G199" si="56">$G$5*C136</f>
        <v>14.751273839999971</v>
      </c>
      <c r="H136" s="123">
        <f t="shared" ref="H136:H199" si="57">$H$5*C136</f>
        <v>32.846169750399937</v>
      </c>
      <c r="I136" s="123">
        <f t="shared" ref="I136:I199" si="58">$I$5*C136</f>
        <v>19.668365119999962</v>
      </c>
      <c r="J136" s="31">
        <f t="shared" si="48"/>
        <v>82.14</v>
      </c>
      <c r="K136" s="31">
        <f t="shared" si="49"/>
        <v>49.18</v>
      </c>
      <c r="L136" s="31"/>
      <c r="M136" s="31"/>
      <c r="N136" s="31">
        <f t="shared" ref="N136:O199" si="59">2*ROUND(F136,2)</f>
        <v>49.26</v>
      </c>
      <c r="O136" s="31">
        <f t="shared" si="59"/>
        <v>29.5</v>
      </c>
      <c r="P136" s="31">
        <f t="shared" si="46"/>
        <v>65.7</v>
      </c>
      <c r="Q136" s="31">
        <f t="shared" si="47"/>
        <v>39.340000000000003</v>
      </c>
      <c r="R136" s="213"/>
      <c r="S136" s="213"/>
      <c r="T136" s="213"/>
      <c r="U136" s="213"/>
      <c r="V136" s="213"/>
      <c r="W136" s="213"/>
      <c r="X136" s="213"/>
      <c r="Y136" s="213"/>
      <c r="AA136" s="212"/>
      <c r="AB136" s="212"/>
      <c r="AC136" s="212"/>
      <c r="AD136" s="212"/>
      <c r="AE136" s="212"/>
      <c r="AF136" s="212"/>
      <c r="AH136" s="215" t="e">
        <f t="shared" si="50"/>
        <v>#DIV/0!</v>
      </c>
      <c r="AI136" s="215" t="e">
        <f t="shared" si="51"/>
        <v>#DIV/0!</v>
      </c>
      <c r="AJ136" s="215" t="e">
        <f t="shared" si="52"/>
        <v>#DIV/0!</v>
      </c>
      <c r="AK136" s="215" t="e">
        <f t="shared" si="53"/>
        <v>#DIV/0!</v>
      </c>
      <c r="AL136" s="215" t="e">
        <f>#REF!/AE136</f>
        <v>#REF!</v>
      </c>
      <c r="AM136" s="215" t="e">
        <f>#REF!/AF136</f>
        <v>#REF!</v>
      </c>
    </row>
    <row r="137" spans="1:39">
      <c r="A137" s="4">
        <v>130</v>
      </c>
      <c r="B137" s="122">
        <f t="shared" si="54"/>
        <v>41.215599999999995</v>
      </c>
      <c r="C137" s="329">
        <f>'degressie en km-tarief'!C136</f>
        <v>24.682464399999951</v>
      </c>
      <c r="F137" s="123">
        <f t="shared" si="55"/>
        <v>24.73182932879995</v>
      </c>
      <c r="G137" s="123">
        <f t="shared" si="56"/>
        <v>14.80947863999997</v>
      </c>
      <c r="H137" s="123">
        <f t="shared" si="57"/>
        <v>32.975772438399936</v>
      </c>
      <c r="I137" s="123">
        <f t="shared" si="58"/>
        <v>19.745971519999962</v>
      </c>
      <c r="J137" s="31">
        <f t="shared" si="48"/>
        <v>82.44</v>
      </c>
      <c r="K137" s="31">
        <f t="shared" si="49"/>
        <v>49.36</v>
      </c>
      <c r="L137" s="31"/>
      <c r="M137" s="31"/>
      <c r="N137" s="31">
        <f t="shared" si="59"/>
        <v>49.46</v>
      </c>
      <c r="O137" s="31">
        <f t="shared" si="59"/>
        <v>29.62</v>
      </c>
      <c r="P137" s="31">
        <f t="shared" ref="P137:P200" si="60">2*ROUND(H137,2)</f>
        <v>65.959999999999994</v>
      </c>
      <c r="Q137" s="31">
        <f t="shared" ref="Q137:Q200" si="61">2*ROUND(I137,2)</f>
        <v>39.5</v>
      </c>
      <c r="R137" s="213"/>
      <c r="S137" s="213"/>
      <c r="T137" s="213"/>
      <c r="U137" s="213"/>
      <c r="V137" s="213"/>
      <c r="W137" s="213"/>
      <c r="X137" s="213"/>
      <c r="Y137" s="213"/>
      <c r="AA137" s="212"/>
      <c r="AB137" s="212"/>
      <c r="AC137" s="212"/>
      <c r="AD137" s="212"/>
      <c r="AE137" s="212"/>
      <c r="AF137" s="212"/>
      <c r="AH137" s="215" t="e">
        <f t="shared" si="50"/>
        <v>#DIV/0!</v>
      </c>
      <c r="AI137" s="215" t="e">
        <f t="shared" si="51"/>
        <v>#DIV/0!</v>
      </c>
      <c r="AJ137" s="215" t="e">
        <f t="shared" si="52"/>
        <v>#DIV/0!</v>
      </c>
      <c r="AK137" s="215" t="e">
        <f t="shared" si="53"/>
        <v>#DIV/0!</v>
      </c>
      <c r="AL137" s="215" t="e">
        <f>#REF!/AE137</f>
        <v>#REF!</v>
      </c>
      <c r="AM137" s="215" t="e">
        <f>#REF!/AF137</f>
        <v>#REF!</v>
      </c>
    </row>
    <row r="138" spans="1:39">
      <c r="A138" s="4">
        <v>131</v>
      </c>
      <c r="B138" s="122">
        <f t="shared" si="54"/>
        <v>41.382600000000004</v>
      </c>
      <c r="C138" s="329">
        <f>'degressie en km-tarief'!C137</f>
        <v>24.77947239999995</v>
      </c>
      <c r="F138" s="123">
        <f t="shared" si="55"/>
        <v>24.829031344799951</v>
      </c>
      <c r="G138" s="123">
        <f t="shared" si="56"/>
        <v>14.867683439999968</v>
      </c>
      <c r="H138" s="123">
        <f t="shared" si="57"/>
        <v>33.105375126399935</v>
      </c>
      <c r="I138" s="123">
        <f t="shared" si="58"/>
        <v>19.823577919999963</v>
      </c>
      <c r="J138" s="31">
        <f t="shared" si="48"/>
        <v>82.76</v>
      </c>
      <c r="K138" s="31">
        <f t="shared" si="49"/>
        <v>49.56</v>
      </c>
      <c r="L138" s="31"/>
      <c r="M138" s="31"/>
      <c r="N138" s="31">
        <f t="shared" si="59"/>
        <v>49.66</v>
      </c>
      <c r="O138" s="31">
        <f t="shared" si="59"/>
        <v>29.74</v>
      </c>
      <c r="P138" s="31">
        <f t="shared" si="60"/>
        <v>66.22</v>
      </c>
      <c r="Q138" s="31">
        <f t="shared" si="61"/>
        <v>39.64</v>
      </c>
      <c r="R138" s="213"/>
      <c r="S138" s="213"/>
      <c r="T138" s="213"/>
      <c r="U138" s="213"/>
      <c r="V138" s="213"/>
      <c r="W138" s="213"/>
      <c r="X138" s="213"/>
      <c r="Y138" s="213"/>
      <c r="AA138" s="212"/>
      <c r="AB138" s="212"/>
      <c r="AC138" s="212"/>
      <c r="AD138" s="212"/>
      <c r="AE138" s="212"/>
      <c r="AF138" s="212"/>
      <c r="AH138" s="215" t="e">
        <f t="shared" si="50"/>
        <v>#DIV/0!</v>
      </c>
      <c r="AI138" s="215" t="e">
        <f t="shared" si="51"/>
        <v>#DIV/0!</v>
      </c>
      <c r="AJ138" s="215" t="e">
        <f t="shared" si="52"/>
        <v>#DIV/0!</v>
      </c>
      <c r="AK138" s="215" t="e">
        <f t="shared" si="53"/>
        <v>#DIV/0!</v>
      </c>
      <c r="AL138" s="215" t="e">
        <f>#REF!/AE138</f>
        <v>#REF!</v>
      </c>
      <c r="AM138" s="215" t="e">
        <f>#REF!/AF138</f>
        <v>#REF!</v>
      </c>
    </row>
    <row r="139" spans="1:39">
      <c r="A139" s="4">
        <v>132</v>
      </c>
      <c r="B139" s="122">
        <f t="shared" si="54"/>
        <v>41.549599999999998</v>
      </c>
      <c r="C139" s="329">
        <f>'degressie en km-tarief'!C138</f>
        <v>24.876480399999949</v>
      </c>
      <c r="F139" s="123">
        <f t="shared" si="55"/>
        <v>24.926233360799948</v>
      </c>
      <c r="G139" s="123">
        <f t="shared" si="56"/>
        <v>14.925888239999969</v>
      </c>
      <c r="H139" s="123">
        <f t="shared" si="57"/>
        <v>33.234977814399933</v>
      </c>
      <c r="I139" s="123">
        <f t="shared" si="58"/>
        <v>19.90118431999996</v>
      </c>
      <c r="J139" s="31">
        <f t="shared" si="48"/>
        <v>83.1</v>
      </c>
      <c r="K139" s="31">
        <f t="shared" si="49"/>
        <v>49.76</v>
      </c>
      <c r="L139" s="31"/>
      <c r="M139" s="31"/>
      <c r="N139" s="31">
        <f t="shared" si="59"/>
        <v>49.86</v>
      </c>
      <c r="O139" s="31">
        <f t="shared" si="59"/>
        <v>29.86</v>
      </c>
      <c r="P139" s="31">
        <f t="shared" si="60"/>
        <v>66.459999999999994</v>
      </c>
      <c r="Q139" s="31">
        <f t="shared" si="61"/>
        <v>39.799999999999997</v>
      </c>
      <c r="R139" s="213"/>
      <c r="S139" s="213"/>
      <c r="T139" s="213"/>
      <c r="U139" s="213"/>
      <c r="V139" s="213"/>
      <c r="W139" s="213"/>
      <c r="X139" s="213"/>
      <c r="Y139" s="213"/>
      <c r="AA139" s="212"/>
      <c r="AB139" s="212"/>
      <c r="AC139" s="212"/>
      <c r="AD139" s="212"/>
      <c r="AE139" s="212"/>
      <c r="AF139" s="212"/>
      <c r="AH139" s="215" t="e">
        <f t="shared" si="50"/>
        <v>#DIV/0!</v>
      </c>
      <c r="AI139" s="215" t="e">
        <f t="shared" si="51"/>
        <v>#DIV/0!</v>
      </c>
      <c r="AJ139" s="215" t="e">
        <f t="shared" si="52"/>
        <v>#DIV/0!</v>
      </c>
      <c r="AK139" s="215" t="e">
        <f t="shared" si="53"/>
        <v>#DIV/0!</v>
      </c>
      <c r="AL139" s="215" t="e">
        <f>#REF!/AE139</f>
        <v>#REF!</v>
      </c>
      <c r="AM139" s="215" t="e">
        <f>#REF!/AF139</f>
        <v>#REF!</v>
      </c>
    </row>
    <row r="140" spans="1:39">
      <c r="A140" s="4">
        <v>133</v>
      </c>
      <c r="B140" s="122">
        <f t="shared" si="54"/>
        <v>41.6999</v>
      </c>
      <c r="C140" s="329">
        <f>'degressie en km-tarief'!C139</f>
        <v>24.973488399999948</v>
      </c>
      <c r="F140" s="123">
        <f t="shared" si="55"/>
        <v>25.023435376799949</v>
      </c>
      <c r="G140" s="123">
        <f t="shared" si="56"/>
        <v>14.984093039999967</v>
      </c>
      <c r="H140" s="123">
        <f t="shared" si="57"/>
        <v>33.364580502399932</v>
      </c>
      <c r="I140" s="123">
        <f t="shared" si="58"/>
        <v>19.97879071999996</v>
      </c>
      <c r="J140" s="31">
        <f t="shared" ref="J140:J203" si="62">2*ROUND(B140,2)</f>
        <v>83.4</v>
      </c>
      <c r="K140" s="31">
        <f t="shared" ref="K140:K203" si="63">2*ROUND(C140,2)</f>
        <v>49.94</v>
      </c>
      <c r="L140" s="31"/>
      <c r="M140" s="31"/>
      <c r="N140" s="31">
        <f t="shared" si="59"/>
        <v>50.04</v>
      </c>
      <c r="O140" s="31">
        <f t="shared" si="59"/>
        <v>29.96</v>
      </c>
      <c r="P140" s="31">
        <f t="shared" si="60"/>
        <v>66.72</v>
      </c>
      <c r="Q140" s="31">
        <f t="shared" si="61"/>
        <v>39.96</v>
      </c>
      <c r="R140" s="213"/>
      <c r="S140" s="213"/>
      <c r="T140" s="213"/>
      <c r="U140" s="213"/>
      <c r="V140" s="213"/>
      <c r="W140" s="213"/>
      <c r="X140" s="213"/>
      <c r="Y140" s="213"/>
      <c r="AA140" s="212"/>
      <c r="AB140" s="212"/>
      <c r="AC140" s="212"/>
      <c r="AD140" s="212"/>
      <c r="AE140" s="212"/>
      <c r="AF140" s="212"/>
      <c r="AH140" s="215" t="e">
        <f t="shared" si="50"/>
        <v>#DIV/0!</v>
      </c>
      <c r="AI140" s="215" t="e">
        <f t="shared" si="51"/>
        <v>#DIV/0!</v>
      </c>
      <c r="AJ140" s="215" t="e">
        <f t="shared" si="52"/>
        <v>#DIV/0!</v>
      </c>
      <c r="AK140" s="215" t="e">
        <f t="shared" si="53"/>
        <v>#DIV/0!</v>
      </c>
      <c r="AL140" s="215" t="e">
        <f>#REF!/AE140</f>
        <v>#REF!</v>
      </c>
      <c r="AM140" s="215" t="e">
        <f>#REF!/AF140</f>
        <v>#REF!</v>
      </c>
    </row>
    <row r="141" spans="1:39">
      <c r="A141" s="4">
        <v>134</v>
      </c>
      <c r="B141" s="122">
        <f t="shared" si="54"/>
        <v>41.866900000000001</v>
      </c>
      <c r="C141" s="329">
        <f>'degressie en km-tarief'!C140</f>
        <v>25.070496399999946</v>
      </c>
      <c r="F141" s="123">
        <f t="shared" si="55"/>
        <v>25.120637392799946</v>
      </c>
      <c r="G141" s="123">
        <f t="shared" si="56"/>
        <v>15.042297839999968</v>
      </c>
      <c r="H141" s="123">
        <f t="shared" si="57"/>
        <v>33.49418319039993</v>
      </c>
      <c r="I141" s="123">
        <f t="shared" si="58"/>
        <v>20.056397119999957</v>
      </c>
      <c r="J141" s="31">
        <f t="shared" si="62"/>
        <v>83.74</v>
      </c>
      <c r="K141" s="31">
        <f t="shared" si="63"/>
        <v>50.14</v>
      </c>
      <c r="L141" s="31"/>
      <c r="M141" s="31"/>
      <c r="N141" s="31">
        <f t="shared" si="59"/>
        <v>50.24</v>
      </c>
      <c r="O141" s="31">
        <f t="shared" si="59"/>
        <v>30.08</v>
      </c>
      <c r="P141" s="31">
        <f t="shared" si="60"/>
        <v>66.98</v>
      </c>
      <c r="Q141" s="31">
        <f t="shared" si="61"/>
        <v>40.119999999999997</v>
      </c>
      <c r="R141" s="213"/>
      <c r="S141" s="213"/>
      <c r="T141" s="213"/>
      <c r="U141" s="213"/>
      <c r="V141" s="213"/>
      <c r="W141" s="213"/>
      <c r="X141" s="213"/>
      <c r="Y141" s="213"/>
      <c r="AA141" s="212"/>
      <c r="AB141" s="212"/>
      <c r="AC141" s="212"/>
      <c r="AD141" s="212"/>
      <c r="AE141" s="212"/>
      <c r="AF141" s="212"/>
      <c r="AH141" s="215" t="e">
        <f t="shared" si="50"/>
        <v>#DIV/0!</v>
      </c>
      <c r="AI141" s="215" t="e">
        <f t="shared" si="51"/>
        <v>#DIV/0!</v>
      </c>
      <c r="AJ141" s="215" t="e">
        <f t="shared" si="52"/>
        <v>#DIV/0!</v>
      </c>
      <c r="AK141" s="215" t="e">
        <f t="shared" si="53"/>
        <v>#DIV/0!</v>
      </c>
      <c r="AL141" s="215" t="e">
        <f>#REF!/AE141</f>
        <v>#REF!</v>
      </c>
      <c r="AM141" s="215" t="e">
        <f>#REF!/AF141</f>
        <v>#REF!</v>
      </c>
    </row>
    <row r="142" spans="1:39">
      <c r="A142" s="4">
        <v>135</v>
      </c>
      <c r="B142" s="122">
        <f t="shared" si="54"/>
        <v>42.033900000000003</v>
      </c>
      <c r="C142" s="329">
        <f>'degressie en km-tarief'!C141</f>
        <v>25.167504399999945</v>
      </c>
      <c r="F142" s="123">
        <f t="shared" si="55"/>
        <v>25.217839408799946</v>
      </c>
      <c r="G142" s="123">
        <f t="shared" si="56"/>
        <v>15.100502639999966</v>
      </c>
      <c r="H142" s="123">
        <f t="shared" si="57"/>
        <v>33.623785878399929</v>
      </c>
      <c r="I142" s="123">
        <f t="shared" si="58"/>
        <v>20.134003519999958</v>
      </c>
      <c r="J142" s="31">
        <f t="shared" si="62"/>
        <v>84.06</v>
      </c>
      <c r="K142" s="31">
        <f t="shared" si="63"/>
        <v>50.34</v>
      </c>
      <c r="L142" s="31"/>
      <c r="M142" s="31"/>
      <c r="N142" s="31">
        <f t="shared" si="59"/>
        <v>50.44</v>
      </c>
      <c r="O142" s="31">
        <f t="shared" si="59"/>
        <v>30.2</v>
      </c>
      <c r="P142" s="31">
        <f t="shared" si="60"/>
        <v>67.239999999999995</v>
      </c>
      <c r="Q142" s="31">
        <f t="shared" si="61"/>
        <v>40.26</v>
      </c>
      <c r="R142" s="213"/>
      <c r="S142" s="213"/>
      <c r="T142" s="213"/>
      <c r="U142" s="213"/>
      <c r="V142" s="213"/>
      <c r="W142" s="213"/>
      <c r="X142" s="213"/>
      <c r="Y142" s="213"/>
      <c r="AA142" s="212"/>
      <c r="AB142" s="212"/>
      <c r="AC142" s="212"/>
      <c r="AD142" s="212"/>
      <c r="AE142" s="212"/>
      <c r="AF142" s="212"/>
      <c r="AH142" s="215" t="e">
        <f t="shared" si="50"/>
        <v>#DIV/0!</v>
      </c>
      <c r="AI142" s="215" t="e">
        <f t="shared" si="51"/>
        <v>#DIV/0!</v>
      </c>
      <c r="AJ142" s="215" t="e">
        <f t="shared" si="52"/>
        <v>#DIV/0!</v>
      </c>
      <c r="AK142" s="215" t="e">
        <f t="shared" si="53"/>
        <v>#DIV/0!</v>
      </c>
      <c r="AL142" s="215" t="e">
        <f>#REF!/AE142</f>
        <v>#REF!</v>
      </c>
      <c r="AM142" s="215" t="e">
        <f>#REF!/AF142</f>
        <v>#REF!</v>
      </c>
    </row>
    <row r="143" spans="1:39">
      <c r="A143" s="4">
        <v>136</v>
      </c>
      <c r="B143" s="122">
        <f t="shared" si="54"/>
        <v>42.184200000000004</v>
      </c>
      <c r="C143" s="329">
        <f>'degressie en km-tarief'!C142</f>
        <v>25.264512399999944</v>
      </c>
      <c r="F143" s="123">
        <f t="shared" si="55"/>
        <v>25.315041424799944</v>
      </c>
      <c r="G143" s="123">
        <f t="shared" si="56"/>
        <v>15.158707439999965</v>
      </c>
      <c r="H143" s="123">
        <f t="shared" si="57"/>
        <v>33.753388566399927</v>
      </c>
      <c r="I143" s="123">
        <f t="shared" si="58"/>
        <v>20.211609919999958</v>
      </c>
      <c r="J143" s="31">
        <f t="shared" si="62"/>
        <v>84.36</v>
      </c>
      <c r="K143" s="31">
        <f t="shared" si="63"/>
        <v>50.52</v>
      </c>
      <c r="L143" s="31"/>
      <c r="M143" s="31"/>
      <c r="N143" s="31">
        <f t="shared" si="59"/>
        <v>50.64</v>
      </c>
      <c r="O143" s="31">
        <f t="shared" si="59"/>
        <v>30.32</v>
      </c>
      <c r="P143" s="31">
        <f t="shared" si="60"/>
        <v>67.5</v>
      </c>
      <c r="Q143" s="31">
        <f t="shared" si="61"/>
        <v>40.42</v>
      </c>
      <c r="R143" s="213"/>
      <c r="S143" s="213"/>
      <c r="T143" s="213"/>
      <c r="U143" s="213"/>
      <c r="V143" s="213"/>
      <c r="W143" s="213"/>
      <c r="X143" s="213"/>
      <c r="Y143" s="213"/>
      <c r="AA143" s="212"/>
      <c r="AB143" s="212"/>
      <c r="AC143" s="212"/>
      <c r="AD143" s="212"/>
      <c r="AE143" s="212"/>
      <c r="AF143" s="212"/>
      <c r="AH143" s="215" t="e">
        <f t="shared" si="50"/>
        <v>#DIV/0!</v>
      </c>
      <c r="AI143" s="215" t="e">
        <f t="shared" si="51"/>
        <v>#DIV/0!</v>
      </c>
      <c r="AJ143" s="215" t="e">
        <f t="shared" si="52"/>
        <v>#DIV/0!</v>
      </c>
      <c r="AK143" s="215" t="e">
        <f t="shared" si="53"/>
        <v>#DIV/0!</v>
      </c>
      <c r="AL143" s="215" t="e">
        <f>#REF!/AE143</f>
        <v>#REF!</v>
      </c>
      <c r="AM143" s="215" t="e">
        <f>#REF!/AF143</f>
        <v>#REF!</v>
      </c>
    </row>
    <row r="144" spans="1:39">
      <c r="A144" s="4">
        <v>137</v>
      </c>
      <c r="B144" s="122">
        <f t="shared" si="54"/>
        <v>42.351199999999999</v>
      </c>
      <c r="C144" s="329">
        <f>'degressie en km-tarief'!C143</f>
        <v>25.361520399999943</v>
      </c>
      <c r="F144" s="123">
        <f t="shared" si="55"/>
        <v>25.412243440799944</v>
      </c>
      <c r="G144" s="123">
        <f t="shared" si="56"/>
        <v>15.216912239999965</v>
      </c>
      <c r="H144" s="123">
        <f t="shared" si="57"/>
        <v>33.882991254399926</v>
      </c>
      <c r="I144" s="123">
        <f t="shared" si="58"/>
        <v>20.289216319999955</v>
      </c>
      <c r="J144" s="31">
        <f t="shared" si="62"/>
        <v>84.7</v>
      </c>
      <c r="K144" s="31">
        <f t="shared" si="63"/>
        <v>50.72</v>
      </c>
      <c r="L144" s="31"/>
      <c r="M144" s="31"/>
      <c r="N144" s="31">
        <f t="shared" si="59"/>
        <v>50.82</v>
      </c>
      <c r="O144" s="31">
        <f t="shared" si="59"/>
        <v>30.44</v>
      </c>
      <c r="P144" s="31">
        <f t="shared" si="60"/>
        <v>67.760000000000005</v>
      </c>
      <c r="Q144" s="31">
        <f t="shared" si="61"/>
        <v>40.58</v>
      </c>
      <c r="R144" s="213"/>
      <c r="S144" s="213"/>
      <c r="T144" s="213"/>
      <c r="U144" s="213"/>
      <c r="V144" s="213"/>
      <c r="W144" s="213"/>
      <c r="X144" s="213"/>
      <c r="Y144" s="213"/>
      <c r="AA144" s="212"/>
      <c r="AB144" s="212"/>
      <c r="AC144" s="212"/>
      <c r="AD144" s="212"/>
      <c r="AE144" s="212"/>
      <c r="AF144" s="212"/>
      <c r="AH144" s="215" t="e">
        <f t="shared" si="50"/>
        <v>#DIV/0!</v>
      </c>
      <c r="AI144" s="215" t="e">
        <f t="shared" si="51"/>
        <v>#DIV/0!</v>
      </c>
      <c r="AJ144" s="215" t="e">
        <f t="shared" si="52"/>
        <v>#DIV/0!</v>
      </c>
      <c r="AK144" s="215" t="e">
        <f t="shared" si="53"/>
        <v>#DIV/0!</v>
      </c>
      <c r="AL144" s="215" t="e">
        <f>#REF!/AE144</f>
        <v>#REF!</v>
      </c>
      <c r="AM144" s="215" t="e">
        <f>#REF!/AF144</f>
        <v>#REF!</v>
      </c>
    </row>
    <row r="145" spans="1:39">
      <c r="A145" s="4">
        <v>138</v>
      </c>
      <c r="B145" s="122">
        <f t="shared" si="54"/>
        <v>42.5182</v>
      </c>
      <c r="C145" s="329">
        <f>'degressie en km-tarief'!C144</f>
        <v>25.458528399999942</v>
      </c>
      <c r="F145" s="123">
        <f t="shared" si="55"/>
        <v>25.509445456799941</v>
      </c>
      <c r="G145" s="123">
        <f t="shared" si="56"/>
        <v>15.275117039999964</v>
      </c>
      <c r="H145" s="123">
        <f t="shared" si="57"/>
        <v>34.012593942399924</v>
      </c>
      <c r="I145" s="123">
        <f t="shared" si="58"/>
        <v>20.366822719999956</v>
      </c>
      <c r="J145" s="31">
        <f t="shared" si="62"/>
        <v>85.04</v>
      </c>
      <c r="K145" s="31">
        <f t="shared" si="63"/>
        <v>50.92</v>
      </c>
      <c r="L145" s="31"/>
      <c r="M145" s="31"/>
      <c r="N145" s="31">
        <f t="shared" si="59"/>
        <v>51.02</v>
      </c>
      <c r="O145" s="31">
        <f t="shared" si="59"/>
        <v>30.56</v>
      </c>
      <c r="P145" s="31">
        <f t="shared" si="60"/>
        <v>68.02</v>
      </c>
      <c r="Q145" s="31">
        <f t="shared" si="61"/>
        <v>40.74</v>
      </c>
      <c r="R145" s="213"/>
      <c r="S145" s="213"/>
      <c r="T145" s="213"/>
      <c r="U145" s="213"/>
      <c r="V145" s="213"/>
      <c r="W145" s="213"/>
      <c r="X145" s="213"/>
      <c r="Y145" s="213"/>
      <c r="AA145" s="212"/>
      <c r="AB145" s="212"/>
      <c r="AC145" s="212"/>
      <c r="AD145" s="212"/>
      <c r="AE145" s="212"/>
      <c r="AF145" s="212"/>
      <c r="AH145" s="215" t="e">
        <f t="shared" si="50"/>
        <v>#DIV/0!</v>
      </c>
      <c r="AI145" s="215" t="e">
        <f t="shared" si="51"/>
        <v>#DIV/0!</v>
      </c>
      <c r="AJ145" s="215" t="e">
        <f t="shared" si="52"/>
        <v>#DIV/0!</v>
      </c>
      <c r="AK145" s="215" t="e">
        <f t="shared" si="53"/>
        <v>#DIV/0!</v>
      </c>
      <c r="AL145" s="215" t="e">
        <f>#REF!/AE145</f>
        <v>#REF!</v>
      </c>
      <c r="AM145" s="215" t="e">
        <f>#REF!/AF145</f>
        <v>#REF!</v>
      </c>
    </row>
    <row r="146" spans="1:39">
      <c r="A146" s="4">
        <v>139</v>
      </c>
      <c r="B146" s="122">
        <f t="shared" si="54"/>
        <v>42.685199999999995</v>
      </c>
      <c r="C146" s="329">
        <f>'degressie en km-tarief'!C145</f>
        <v>25.555536399999941</v>
      </c>
      <c r="F146" s="123">
        <f t="shared" si="55"/>
        <v>25.606647472799942</v>
      </c>
      <c r="G146" s="123">
        <f t="shared" si="56"/>
        <v>15.333321839999964</v>
      </c>
      <c r="H146" s="123">
        <f t="shared" si="57"/>
        <v>34.142196630399923</v>
      </c>
      <c r="I146" s="123">
        <f t="shared" si="58"/>
        <v>20.444429119999953</v>
      </c>
      <c r="J146" s="31">
        <f t="shared" si="62"/>
        <v>85.38</v>
      </c>
      <c r="K146" s="31">
        <f t="shared" si="63"/>
        <v>51.12</v>
      </c>
      <c r="L146" s="31"/>
      <c r="M146" s="31"/>
      <c r="N146" s="31">
        <f t="shared" si="59"/>
        <v>51.22</v>
      </c>
      <c r="O146" s="31">
        <f t="shared" si="59"/>
        <v>30.66</v>
      </c>
      <c r="P146" s="31">
        <f t="shared" si="60"/>
        <v>68.28</v>
      </c>
      <c r="Q146" s="31">
        <f t="shared" si="61"/>
        <v>40.880000000000003</v>
      </c>
      <c r="R146" s="213"/>
      <c r="S146" s="213"/>
      <c r="T146" s="213"/>
      <c r="U146" s="213"/>
      <c r="V146" s="213"/>
      <c r="W146" s="213"/>
      <c r="X146" s="213"/>
      <c r="Y146" s="213"/>
      <c r="AA146" s="212"/>
      <c r="AB146" s="212"/>
      <c r="AC146" s="212"/>
      <c r="AD146" s="212"/>
      <c r="AE146" s="212"/>
      <c r="AF146" s="212"/>
      <c r="AH146" s="215" t="e">
        <f t="shared" si="50"/>
        <v>#DIV/0!</v>
      </c>
      <c r="AI146" s="215" t="e">
        <f t="shared" si="51"/>
        <v>#DIV/0!</v>
      </c>
      <c r="AJ146" s="215" t="e">
        <f t="shared" si="52"/>
        <v>#DIV/0!</v>
      </c>
      <c r="AK146" s="215" t="e">
        <f t="shared" si="53"/>
        <v>#DIV/0!</v>
      </c>
      <c r="AL146" s="215" t="e">
        <f>#REF!/AE146</f>
        <v>#REF!</v>
      </c>
      <c r="AM146" s="215" t="e">
        <f>#REF!/AF146</f>
        <v>#REF!</v>
      </c>
    </row>
    <row r="147" spans="1:39">
      <c r="A147" s="4">
        <v>140</v>
      </c>
      <c r="B147" s="122">
        <f t="shared" si="54"/>
        <v>42.835499999999996</v>
      </c>
      <c r="C147" s="329">
        <f>'degressie en km-tarief'!C146</f>
        <v>25.65254439999994</v>
      </c>
      <c r="F147" s="123">
        <f t="shared" si="55"/>
        <v>25.703849488799939</v>
      </c>
      <c r="G147" s="123">
        <f t="shared" si="56"/>
        <v>15.391526639999963</v>
      </c>
      <c r="H147" s="123">
        <f t="shared" si="57"/>
        <v>34.271799318399921</v>
      </c>
      <c r="I147" s="123">
        <f t="shared" si="58"/>
        <v>20.522035519999953</v>
      </c>
      <c r="J147" s="31">
        <f t="shared" si="62"/>
        <v>85.68</v>
      </c>
      <c r="K147" s="31">
        <f t="shared" si="63"/>
        <v>51.3</v>
      </c>
      <c r="L147" s="31"/>
      <c r="M147" s="31"/>
      <c r="N147" s="31">
        <f t="shared" si="59"/>
        <v>51.4</v>
      </c>
      <c r="O147" s="31">
        <f t="shared" si="59"/>
        <v>30.78</v>
      </c>
      <c r="P147" s="31">
        <f t="shared" si="60"/>
        <v>68.540000000000006</v>
      </c>
      <c r="Q147" s="31">
        <f t="shared" si="61"/>
        <v>41.04</v>
      </c>
      <c r="R147" s="213"/>
      <c r="S147" s="213"/>
      <c r="T147" s="213"/>
      <c r="U147" s="213"/>
      <c r="V147" s="213"/>
      <c r="W147" s="213"/>
      <c r="X147" s="213"/>
      <c r="Y147" s="213"/>
      <c r="AA147" s="212"/>
      <c r="AB147" s="212"/>
      <c r="AC147" s="212"/>
      <c r="AD147" s="212"/>
      <c r="AE147" s="212"/>
      <c r="AF147" s="212"/>
      <c r="AH147" s="215" t="e">
        <f t="shared" si="50"/>
        <v>#DIV/0!</v>
      </c>
      <c r="AI147" s="215" t="e">
        <f t="shared" si="51"/>
        <v>#DIV/0!</v>
      </c>
      <c r="AJ147" s="215" t="e">
        <f t="shared" si="52"/>
        <v>#DIV/0!</v>
      </c>
      <c r="AK147" s="215" t="e">
        <f t="shared" si="53"/>
        <v>#DIV/0!</v>
      </c>
      <c r="AL147" s="215" t="e">
        <f>#REF!/AE147</f>
        <v>#REF!</v>
      </c>
      <c r="AM147" s="215" t="e">
        <f>#REF!/AF147</f>
        <v>#REF!</v>
      </c>
    </row>
    <row r="148" spans="1:39">
      <c r="A148" s="4">
        <v>141</v>
      </c>
      <c r="B148" s="122">
        <f t="shared" si="54"/>
        <v>43.002499999999998</v>
      </c>
      <c r="C148" s="329">
        <f>'degressie en km-tarief'!C147</f>
        <v>25.749552399999939</v>
      </c>
      <c r="F148" s="123">
        <f t="shared" si="55"/>
        <v>25.80105150479994</v>
      </c>
      <c r="G148" s="123">
        <f t="shared" si="56"/>
        <v>15.449731439999962</v>
      </c>
      <c r="H148" s="123">
        <f t="shared" si="57"/>
        <v>34.40140200639992</v>
      </c>
      <c r="I148" s="123">
        <f t="shared" si="58"/>
        <v>20.599641919999954</v>
      </c>
      <c r="J148" s="31">
        <f t="shared" si="62"/>
        <v>86</v>
      </c>
      <c r="K148" s="31">
        <f t="shared" si="63"/>
        <v>51.5</v>
      </c>
      <c r="L148" s="31"/>
      <c r="M148" s="31"/>
      <c r="N148" s="31">
        <f t="shared" si="59"/>
        <v>51.6</v>
      </c>
      <c r="O148" s="31">
        <f t="shared" si="59"/>
        <v>30.9</v>
      </c>
      <c r="P148" s="31">
        <f t="shared" si="60"/>
        <v>68.8</v>
      </c>
      <c r="Q148" s="31">
        <f t="shared" si="61"/>
        <v>41.2</v>
      </c>
      <c r="R148" s="213"/>
      <c r="S148" s="213"/>
      <c r="T148" s="213"/>
      <c r="U148" s="213"/>
      <c r="V148" s="213"/>
      <c r="W148" s="213"/>
      <c r="X148" s="213"/>
      <c r="Y148" s="213"/>
      <c r="AA148" s="212"/>
      <c r="AB148" s="212"/>
      <c r="AC148" s="212"/>
      <c r="AD148" s="212"/>
      <c r="AE148" s="212"/>
      <c r="AF148" s="212"/>
      <c r="AH148" s="215" t="e">
        <f t="shared" si="50"/>
        <v>#DIV/0!</v>
      </c>
      <c r="AI148" s="215" t="e">
        <f t="shared" si="51"/>
        <v>#DIV/0!</v>
      </c>
      <c r="AJ148" s="215" t="e">
        <f t="shared" si="52"/>
        <v>#DIV/0!</v>
      </c>
      <c r="AK148" s="215" t="e">
        <f t="shared" si="53"/>
        <v>#DIV/0!</v>
      </c>
      <c r="AL148" s="215" t="e">
        <f>#REF!/AE148</f>
        <v>#REF!</v>
      </c>
      <c r="AM148" s="215" t="e">
        <f>#REF!/AF148</f>
        <v>#REF!</v>
      </c>
    </row>
    <row r="149" spans="1:39">
      <c r="A149" s="4">
        <v>142</v>
      </c>
      <c r="B149" s="122">
        <f t="shared" si="54"/>
        <v>43.169499999999999</v>
      </c>
      <c r="C149" s="329">
        <f>'degressie en km-tarief'!C148</f>
        <v>25.846560399999937</v>
      </c>
      <c r="F149" s="123">
        <f t="shared" si="55"/>
        <v>25.898253520799937</v>
      </c>
      <c r="G149" s="123">
        <f t="shared" si="56"/>
        <v>15.507936239999962</v>
      </c>
      <c r="H149" s="123">
        <f t="shared" si="57"/>
        <v>34.531004694399918</v>
      </c>
      <c r="I149" s="123">
        <f t="shared" si="58"/>
        <v>20.677248319999951</v>
      </c>
      <c r="J149" s="31">
        <f t="shared" si="62"/>
        <v>86.34</v>
      </c>
      <c r="K149" s="31">
        <f t="shared" si="63"/>
        <v>51.7</v>
      </c>
      <c r="L149" s="31"/>
      <c r="M149" s="31"/>
      <c r="N149" s="31">
        <f t="shared" si="59"/>
        <v>51.8</v>
      </c>
      <c r="O149" s="31">
        <f t="shared" si="59"/>
        <v>31.02</v>
      </c>
      <c r="P149" s="31">
        <f t="shared" si="60"/>
        <v>69.06</v>
      </c>
      <c r="Q149" s="31">
        <f t="shared" si="61"/>
        <v>41.36</v>
      </c>
      <c r="R149" s="213"/>
      <c r="S149" s="213"/>
      <c r="T149" s="213"/>
      <c r="U149" s="213"/>
      <c r="V149" s="213"/>
      <c r="W149" s="213"/>
      <c r="X149" s="213"/>
      <c r="Y149" s="213"/>
      <c r="AA149" s="212"/>
      <c r="AB149" s="212"/>
      <c r="AC149" s="212"/>
      <c r="AD149" s="212"/>
      <c r="AE149" s="212"/>
      <c r="AF149" s="212"/>
      <c r="AH149" s="215" t="e">
        <f t="shared" si="50"/>
        <v>#DIV/0!</v>
      </c>
      <c r="AI149" s="215" t="e">
        <f t="shared" si="51"/>
        <v>#DIV/0!</v>
      </c>
      <c r="AJ149" s="215" t="e">
        <f t="shared" si="52"/>
        <v>#DIV/0!</v>
      </c>
      <c r="AK149" s="215" t="e">
        <f t="shared" si="53"/>
        <v>#DIV/0!</v>
      </c>
      <c r="AL149" s="215" t="e">
        <f>#REF!/AE149</f>
        <v>#REF!</v>
      </c>
      <c r="AM149" s="215" t="e">
        <f>#REF!/AF149</f>
        <v>#REF!</v>
      </c>
    </row>
    <row r="150" spans="1:39">
      <c r="A150" s="4">
        <v>143</v>
      </c>
      <c r="B150" s="122">
        <f t="shared" si="54"/>
        <v>43.319800000000001</v>
      </c>
      <c r="C150" s="329">
        <f>'degressie en km-tarief'!C149</f>
        <v>25.943568399999936</v>
      </c>
      <c r="F150" s="123">
        <f t="shared" si="55"/>
        <v>25.995455536799938</v>
      </c>
      <c r="G150" s="123">
        <f t="shared" si="56"/>
        <v>15.566141039999961</v>
      </c>
      <c r="H150" s="123">
        <f t="shared" si="57"/>
        <v>34.660607382399917</v>
      </c>
      <c r="I150" s="123">
        <f t="shared" si="58"/>
        <v>20.754854719999951</v>
      </c>
      <c r="J150" s="31">
        <f t="shared" si="62"/>
        <v>86.64</v>
      </c>
      <c r="K150" s="31">
        <f t="shared" si="63"/>
        <v>51.88</v>
      </c>
      <c r="L150" s="31"/>
      <c r="M150" s="31"/>
      <c r="N150" s="31">
        <f t="shared" si="59"/>
        <v>52</v>
      </c>
      <c r="O150" s="31">
        <f t="shared" si="59"/>
        <v>31.14</v>
      </c>
      <c r="P150" s="31">
        <f t="shared" si="60"/>
        <v>69.319999999999993</v>
      </c>
      <c r="Q150" s="31">
        <f t="shared" si="61"/>
        <v>41.5</v>
      </c>
      <c r="R150" s="213"/>
      <c r="S150" s="213"/>
      <c r="T150" s="213"/>
      <c r="U150" s="213"/>
      <c r="V150" s="213"/>
      <c r="W150" s="213"/>
      <c r="X150" s="213"/>
      <c r="Y150" s="213"/>
      <c r="AA150" s="212"/>
      <c r="AB150" s="212"/>
      <c r="AC150" s="212"/>
      <c r="AD150" s="212"/>
      <c r="AE150" s="212"/>
      <c r="AF150" s="212"/>
      <c r="AH150" s="215" t="e">
        <f t="shared" si="50"/>
        <v>#DIV/0!</v>
      </c>
      <c r="AI150" s="215" t="e">
        <f t="shared" si="51"/>
        <v>#DIV/0!</v>
      </c>
      <c r="AJ150" s="215" t="e">
        <f t="shared" si="52"/>
        <v>#DIV/0!</v>
      </c>
      <c r="AK150" s="215" t="e">
        <f t="shared" si="53"/>
        <v>#DIV/0!</v>
      </c>
      <c r="AL150" s="215" t="e">
        <f>#REF!/AE150</f>
        <v>#REF!</v>
      </c>
      <c r="AM150" s="215" t="e">
        <f>#REF!/AF150</f>
        <v>#REF!</v>
      </c>
    </row>
    <row r="151" spans="1:39">
      <c r="A151" s="4">
        <v>144</v>
      </c>
      <c r="B151" s="122">
        <f t="shared" si="54"/>
        <v>43.486799999999995</v>
      </c>
      <c r="C151" s="329">
        <f>'degressie en km-tarief'!C150</f>
        <v>26.040576399999935</v>
      </c>
      <c r="F151" s="123">
        <f t="shared" si="55"/>
        <v>26.092657552799935</v>
      </c>
      <c r="G151" s="123">
        <f t="shared" si="56"/>
        <v>15.624345839999961</v>
      </c>
      <c r="H151" s="123">
        <f t="shared" si="57"/>
        <v>34.790210070399915</v>
      </c>
      <c r="I151" s="123">
        <f t="shared" si="58"/>
        <v>20.832461119999948</v>
      </c>
      <c r="J151" s="31">
        <f t="shared" si="62"/>
        <v>86.98</v>
      </c>
      <c r="K151" s="31">
        <f t="shared" si="63"/>
        <v>52.08</v>
      </c>
      <c r="L151" s="31"/>
      <c r="M151" s="31"/>
      <c r="N151" s="31">
        <f t="shared" si="59"/>
        <v>52.18</v>
      </c>
      <c r="O151" s="31">
        <f t="shared" si="59"/>
        <v>31.24</v>
      </c>
      <c r="P151" s="31">
        <f t="shared" si="60"/>
        <v>69.58</v>
      </c>
      <c r="Q151" s="31">
        <f t="shared" si="61"/>
        <v>41.66</v>
      </c>
      <c r="R151" s="213"/>
      <c r="S151" s="213"/>
      <c r="T151" s="213"/>
      <c r="U151" s="213"/>
      <c r="V151" s="213"/>
      <c r="W151" s="213"/>
      <c r="X151" s="213"/>
      <c r="Y151" s="213"/>
      <c r="AA151" s="212"/>
      <c r="AB151" s="212"/>
      <c r="AC151" s="212"/>
      <c r="AD151" s="212"/>
      <c r="AE151" s="212"/>
      <c r="AF151" s="212"/>
      <c r="AH151" s="215" t="e">
        <f t="shared" si="50"/>
        <v>#DIV/0!</v>
      </c>
      <c r="AI151" s="215" t="e">
        <f t="shared" si="51"/>
        <v>#DIV/0!</v>
      </c>
      <c r="AJ151" s="215" t="e">
        <f t="shared" si="52"/>
        <v>#DIV/0!</v>
      </c>
      <c r="AK151" s="215" t="e">
        <f t="shared" si="53"/>
        <v>#DIV/0!</v>
      </c>
      <c r="AL151" s="215" t="e">
        <f>#REF!/AE151</f>
        <v>#REF!</v>
      </c>
      <c r="AM151" s="215" t="e">
        <f>#REF!/AF151</f>
        <v>#REF!</v>
      </c>
    </row>
    <row r="152" spans="1:39">
      <c r="A152" s="4">
        <v>145</v>
      </c>
      <c r="B152" s="122">
        <f t="shared" si="54"/>
        <v>43.653799999999997</v>
      </c>
      <c r="C152" s="329">
        <f>'degressie en km-tarief'!C151</f>
        <v>26.137584399999934</v>
      </c>
      <c r="F152" s="123">
        <f t="shared" si="55"/>
        <v>26.189859568799935</v>
      </c>
      <c r="G152" s="123">
        <f t="shared" si="56"/>
        <v>15.68255063999996</v>
      </c>
      <c r="H152" s="123">
        <f t="shared" si="57"/>
        <v>34.919812758399914</v>
      </c>
      <c r="I152" s="123">
        <f t="shared" si="58"/>
        <v>20.910067519999949</v>
      </c>
      <c r="J152" s="31">
        <f t="shared" si="62"/>
        <v>87.3</v>
      </c>
      <c r="K152" s="31">
        <f t="shared" si="63"/>
        <v>52.28</v>
      </c>
      <c r="L152" s="31"/>
      <c r="M152" s="31"/>
      <c r="N152" s="31">
        <f t="shared" si="59"/>
        <v>52.38</v>
      </c>
      <c r="O152" s="31">
        <f t="shared" si="59"/>
        <v>31.36</v>
      </c>
      <c r="P152" s="31">
        <f t="shared" si="60"/>
        <v>69.84</v>
      </c>
      <c r="Q152" s="31">
        <f t="shared" si="61"/>
        <v>41.82</v>
      </c>
      <c r="R152" s="213"/>
      <c r="S152" s="213"/>
      <c r="T152" s="213"/>
      <c r="U152" s="213"/>
      <c r="V152" s="213"/>
      <c r="W152" s="213"/>
      <c r="X152" s="213"/>
      <c r="Y152" s="213"/>
      <c r="AA152" s="212"/>
      <c r="AB152" s="212"/>
      <c r="AC152" s="212"/>
      <c r="AD152" s="212"/>
      <c r="AE152" s="212"/>
      <c r="AF152" s="212"/>
      <c r="AH152" s="215" t="e">
        <f t="shared" si="50"/>
        <v>#DIV/0!</v>
      </c>
      <c r="AI152" s="215" t="e">
        <f t="shared" si="51"/>
        <v>#DIV/0!</v>
      </c>
      <c r="AJ152" s="215" t="e">
        <f t="shared" si="52"/>
        <v>#DIV/0!</v>
      </c>
      <c r="AK152" s="215" t="e">
        <f t="shared" si="53"/>
        <v>#DIV/0!</v>
      </c>
      <c r="AL152" s="215" t="e">
        <f>#REF!/AE152</f>
        <v>#REF!</v>
      </c>
      <c r="AM152" s="215" t="e">
        <f>#REF!/AF152</f>
        <v>#REF!</v>
      </c>
    </row>
    <row r="153" spans="1:39">
      <c r="A153" s="4">
        <v>146</v>
      </c>
      <c r="B153" s="122">
        <f t="shared" si="54"/>
        <v>43.804099999999998</v>
      </c>
      <c r="C153" s="329">
        <f>'degressie en km-tarief'!C152</f>
        <v>26.234592399999933</v>
      </c>
      <c r="F153" s="123">
        <f t="shared" si="55"/>
        <v>26.287061584799932</v>
      </c>
      <c r="G153" s="123">
        <f t="shared" si="56"/>
        <v>15.740755439999958</v>
      </c>
      <c r="H153" s="123">
        <f t="shared" si="57"/>
        <v>35.049415446399912</v>
      </c>
      <c r="I153" s="123">
        <f t="shared" si="58"/>
        <v>20.987673919999949</v>
      </c>
      <c r="J153" s="31">
        <f t="shared" si="62"/>
        <v>87.6</v>
      </c>
      <c r="K153" s="31">
        <f t="shared" si="63"/>
        <v>52.46</v>
      </c>
      <c r="L153" s="31"/>
      <c r="M153" s="31"/>
      <c r="N153" s="31">
        <f t="shared" si="59"/>
        <v>52.58</v>
      </c>
      <c r="O153" s="31">
        <f t="shared" si="59"/>
        <v>31.48</v>
      </c>
      <c r="P153" s="31">
        <f t="shared" si="60"/>
        <v>70.099999999999994</v>
      </c>
      <c r="Q153" s="31">
        <f t="shared" si="61"/>
        <v>41.98</v>
      </c>
      <c r="R153" s="213"/>
      <c r="S153" s="213"/>
      <c r="T153" s="213"/>
      <c r="U153" s="213"/>
      <c r="V153" s="213"/>
      <c r="W153" s="213"/>
      <c r="X153" s="213"/>
      <c r="Y153" s="213"/>
      <c r="AA153" s="212"/>
      <c r="AB153" s="212"/>
      <c r="AC153" s="212"/>
      <c r="AD153" s="212"/>
      <c r="AE153" s="212"/>
      <c r="AF153" s="212"/>
      <c r="AH153" s="215" t="e">
        <f t="shared" si="50"/>
        <v>#DIV/0!</v>
      </c>
      <c r="AI153" s="215" t="e">
        <f t="shared" si="51"/>
        <v>#DIV/0!</v>
      </c>
      <c r="AJ153" s="215" t="e">
        <f t="shared" si="52"/>
        <v>#DIV/0!</v>
      </c>
      <c r="AK153" s="215" t="e">
        <f t="shared" si="53"/>
        <v>#DIV/0!</v>
      </c>
      <c r="AL153" s="215" t="e">
        <f>#REF!/AE153</f>
        <v>#REF!</v>
      </c>
      <c r="AM153" s="215" t="e">
        <f>#REF!/AF153</f>
        <v>#REF!</v>
      </c>
    </row>
    <row r="154" spans="1:39">
      <c r="A154" s="4">
        <v>147</v>
      </c>
      <c r="B154" s="122">
        <f t="shared" si="54"/>
        <v>43.971099999999993</v>
      </c>
      <c r="C154" s="329">
        <f>'degressie en km-tarief'!C153</f>
        <v>26.331600399999932</v>
      </c>
      <c r="F154" s="123">
        <f t="shared" si="55"/>
        <v>26.384263600799933</v>
      </c>
      <c r="G154" s="123">
        <f t="shared" si="56"/>
        <v>15.798960239999959</v>
      </c>
      <c r="H154" s="123">
        <f t="shared" si="57"/>
        <v>35.179018134399911</v>
      </c>
      <c r="I154" s="123">
        <f t="shared" si="58"/>
        <v>21.065280319999946</v>
      </c>
      <c r="J154" s="31">
        <f t="shared" si="62"/>
        <v>87.94</v>
      </c>
      <c r="K154" s="31">
        <f t="shared" si="63"/>
        <v>52.66</v>
      </c>
      <c r="L154" s="31"/>
      <c r="M154" s="31"/>
      <c r="N154" s="31">
        <f t="shared" si="59"/>
        <v>52.76</v>
      </c>
      <c r="O154" s="31">
        <f t="shared" si="59"/>
        <v>31.6</v>
      </c>
      <c r="P154" s="31">
        <f t="shared" si="60"/>
        <v>70.36</v>
      </c>
      <c r="Q154" s="31">
        <f t="shared" si="61"/>
        <v>42.14</v>
      </c>
      <c r="R154" s="213"/>
      <c r="S154" s="213"/>
      <c r="T154" s="213"/>
      <c r="U154" s="213"/>
      <c r="V154" s="213"/>
      <c r="W154" s="213"/>
      <c r="X154" s="213"/>
      <c r="Y154" s="213"/>
      <c r="AA154" s="212"/>
      <c r="AB154" s="212"/>
      <c r="AC154" s="212"/>
      <c r="AD154" s="212"/>
      <c r="AE154" s="212"/>
      <c r="AF154" s="212"/>
      <c r="AH154" s="215" t="e">
        <f t="shared" si="50"/>
        <v>#DIV/0!</v>
      </c>
      <c r="AI154" s="215" t="e">
        <f t="shared" si="51"/>
        <v>#DIV/0!</v>
      </c>
      <c r="AJ154" s="215" t="e">
        <f t="shared" si="52"/>
        <v>#DIV/0!</v>
      </c>
      <c r="AK154" s="215" t="e">
        <f t="shared" si="53"/>
        <v>#DIV/0!</v>
      </c>
      <c r="AL154" s="215" t="e">
        <f>#REF!/AE154</f>
        <v>#REF!</v>
      </c>
      <c r="AM154" s="215" t="e">
        <f>#REF!/AF154</f>
        <v>#REF!</v>
      </c>
    </row>
    <row r="155" spans="1:39">
      <c r="A155" s="4">
        <v>148</v>
      </c>
      <c r="B155" s="122">
        <f t="shared" si="54"/>
        <v>44.138099999999994</v>
      </c>
      <c r="C155" s="329">
        <f>'degressie en km-tarief'!C154</f>
        <v>26.428608399999931</v>
      </c>
      <c r="F155" s="123">
        <f t="shared" si="55"/>
        <v>26.48146561679993</v>
      </c>
      <c r="G155" s="123">
        <f t="shared" si="56"/>
        <v>15.857165039999957</v>
      </c>
      <c r="H155" s="123">
        <f t="shared" si="57"/>
        <v>35.308620822399909</v>
      </c>
      <c r="I155" s="123">
        <f t="shared" si="58"/>
        <v>21.142886719999947</v>
      </c>
      <c r="J155" s="31">
        <f t="shared" si="62"/>
        <v>88.28</v>
      </c>
      <c r="K155" s="31">
        <f t="shared" si="63"/>
        <v>52.86</v>
      </c>
      <c r="L155" s="31"/>
      <c r="M155" s="31"/>
      <c r="N155" s="31">
        <f t="shared" si="59"/>
        <v>52.96</v>
      </c>
      <c r="O155" s="31">
        <f t="shared" si="59"/>
        <v>31.72</v>
      </c>
      <c r="P155" s="31">
        <f t="shared" si="60"/>
        <v>70.62</v>
      </c>
      <c r="Q155" s="31">
        <f t="shared" si="61"/>
        <v>42.28</v>
      </c>
      <c r="R155" s="213"/>
      <c r="S155" s="213"/>
      <c r="T155" s="213"/>
      <c r="U155" s="213"/>
      <c r="V155" s="213"/>
      <c r="W155" s="213"/>
      <c r="X155" s="213"/>
      <c r="Y155" s="213"/>
      <c r="AA155" s="212"/>
      <c r="AB155" s="212"/>
      <c r="AC155" s="212"/>
      <c r="AD155" s="212"/>
      <c r="AE155" s="212"/>
      <c r="AF155" s="212"/>
      <c r="AH155" s="215" t="e">
        <f t="shared" si="50"/>
        <v>#DIV/0!</v>
      </c>
      <c r="AI155" s="215" t="e">
        <f t="shared" si="51"/>
        <v>#DIV/0!</v>
      </c>
      <c r="AJ155" s="215" t="e">
        <f t="shared" si="52"/>
        <v>#DIV/0!</v>
      </c>
      <c r="AK155" s="215" t="e">
        <f t="shared" si="53"/>
        <v>#DIV/0!</v>
      </c>
      <c r="AL155" s="215" t="e">
        <f>#REF!/AE155</f>
        <v>#REF!</v>
      </c>
      <c r="AM155" s="215" t="e">
        <f>#REF!/AF155</f>
        <v>#REF!</v>
      </c>
    </row>
    <row r="156" spans="1:39">
      <c r="A156" s="4">
        <v>149</v>
      </c>
      <c r="B156" s="122">
        <f t="shared" si="54"/>
        <v>44.305100000000003</v>
      </c>
      <c r="C156" s="329">
        <f>'degressie en km-tarief'!C155</f>
        <v>26.525616399999929</v>
      </c>
      <c r="F156" s="123">
        <f t="shared" si="55"/>
        <v>26.578667632799931</v>
      </c>
      <c r="G156" s="123">
        <f t="shared" si="56"/>
        <v>15.915369839999958</v>
      </c>
      <c r="H156" s="123">
        <f t="shared" si="57"/>
        <v>35.438223510399908</v>
      </c>
      <c r="I156" s="123">
        <f t="shared" si="58"/>
        <v>21.220493119999944</v>
      </c>
      <c r="J156" s="31">
        <f t="shared" si="62"/>
        <v>88.62</v>
      </c>
      <c r="K156" s="31">
        <f t="shared" si="63"/>
        <v>53.06</v>
      </c>
      <c r="L156" s="31"/>
      <c r="M156" s="31"/>
      <c r="N156" s="31">
        <f t="shared" si="59"/>
        <v>53.16</v>
      </c>
      <c r="O156" s="31">
        <f t="shared" si="59"/>
        <v>31.84</v>
      </c>
      <c r="P156" s="31">
        <f t="shared" si="60"/>
        <v>70.88</v>
      </c>
      <c r="Q156" s="31">
        <f t="shared" si="61"/>
        <v>42.44</v>
      </c>
      <c r="R156" s="213"/>
      <c r="S156" s="213"/>
      <c r="T156" s="213"/>
      <c r="U156" s="213"/>
      <c r="V156" s="213"/>
      <c r="W156" s="213"/>
      <c r="X156" s="213"/>
      <c r="Y156" s="213"/>
      <c r="AA156" s="212"/>
      <c r="AB156" s="212"/>
      <c r="AC156" s="212"/>
      <c r="AD156" s="212"/>
      <c r="AE156" s="212"/>
      <c r="AF156" s="212"/>
      <c r="AH156" s="215" t="e">
        <f t="shared" si="50"/>
        <v>#DIV/0!</v>
      </c>
      <c r="AI156" s="215" t="e">
        <f t="shared" si="51"/>
        <v>#DIV/0!</v>
      </c>
      <c r="AJ156" s="215" t="e">
        <f t="shared" si="52"/>
        <v>#DIV/0!</v>
      </c>
      <c r="AK156" s="215" t="e">
        <f t="shared" si="53"/>
        <v>#DIV/0!</v>
      </c>
      <c r="AL156" s="215" t="e">
        <f>#REF!/AE156</f>
        <v>#REF!</v>
      </c>
      <c r="AM156" s="215" t="e">
        <f>#REF!/AF156</f>
        <v>#REF!</v>
      </c>
    </row>
    <row r="157" spans="1:39">
      <c r="A157" s="4">
        <v>150</v>
      </c>
      <c r="B157" s="122">
        <f t="shared" si="54"/>
        <v>44.455399999999997</v>
      </c>
      <c r="C157" s="329">
        <f>'degressie en km-tarief'!C156</f>
        <v>26.622624399999928</v>
      </c>
      <c r="F157" s="123">
        <f t="shared" si="55"/>
        <v>26.675869648799928</v>
      </c>
      <c r="G157" s="123">
        <f t="shared" si="56"/>
        <v>15.973574639999956</v>
      </c>
      <c r="H157" s="123">
        <f t="shared" si="57"/>
        <v>35.567826198399906</v>
      </c>
      <c r="I157" s="123">
        <f t="shared" si="58"/>
        <v>21.298099519999944</v>
      </c>
      <c r="J157" s="31">
        <f t="shared" si="62"/>
        <v>88.92</v>
      </c>
      <c r="K157" s="31">
        <f t="shared" si="63"/>
        <v>53.24</v>
      </c>
      <c r="L157" s="31"/>
      <c r="M157" s="31"/>
      <c r="N157" s="31">
        <f t="shared" si="59"/>
        <v>53.36</v>
      </c>
      <c r="O157" s="31">
        <f t="shared" si="59"/>
        <v>31.94</v>
      </c>
      <c r="P157" s="31">
        <f t="shared" si="60"/>
        <v>71.14</v>
      </c>
      <c r="Q157" s="31">
        <f t="shared" si="61"/>
        <v>42.6</v>
      </c>
      <c r="R157" s="213"/>
      <c r="S157" s="213"/>
      <c r="T157" s="213"/>
      <c r="U157" s="213"/>
      <c r="V157" s="213"/>
      <c r="W157" s="213"/>
      <c r="X157" s="213"/>
      <c r="Y157" s="213"/>
      <c r="AA157" s="212"/>
      <c r="AB157" s="212"/>
      <c r="AC157" s="212"/>
      <c r="AD157" s="212"/>
      <c r="AE157" s="212"/>
      <c r="AF157" s="212"/>
      <c r="AH157" s="215" t="e">
        <f t="shared" si="50"/>
        <v>#DIV/0!</v>
      </c>
      <c r="AI157" s="215" t="e">
        <f t="shared" si="51"/>
        <v>#DIV/0!</v>
      </c>
      <c r="AJ157" s="215" t="e">
        <f t="shared" si="52"/>
        <v>#DIV/0!</v>
      </c>
      <c r="AK157" s="215" t="e">
        <f t="shared" si="53"/>
        <v>#DIV/0!</v>
      </c>
      <c r="AL157" s="215" t="e">
        <f>#REF!/AE157</f>
        <v>#REF!</v>
      </c>
      <c r="AM157" s="215" t="e">
        <f>#REF!/AF157</f>
        <v>#REF!</v>
      </c>
    </row>
    <row r="158" spans="1:39">
      <c r="A158" s="4">
        <v>151</v>
      </c>
      <c r="B158" s="122">
        <f t="shared" si="54"/>
        <v>44.588999999999999</v>
      </c>
      <c r="C158" s="329">
        <f>'degressie en km-tarief'!C157</f>
        <v>26.703464399999927</v>
      </c>
      <c r="F158" s="123">
        <f t="shared" si="55"/>
        <v>26.756871328799928</v>
      </c>
      <c r="G158" s="123">
        <f t="shared" si="56"/>
        <v>16.022078639999954</v>
      </c>
      <c r="H158" s="123">
        <f t="shared" si="57"/>
        <v>35.675828438399904</v>
      </c>
      <c r="I158" s="123">
        <f t="shared" si="58"/>
        <v>21.362771519999942</v>
      </c>
      <c r="J158" s="31">
        <f t="shared" si="62"/>
        <v>89.18</v>
      </c>
      <c r="K158" s="31">
        <f t="shared" si="63"/>
        <v>53.4</v>
      </c>
      <c r="L158" s="31"/>
      <c r="M158" s="31"/>
      <c r="N158" s="31">
        <f t="shared" si="59"/>
        <v>53.52</v>
      </c>
      <c r="O158" s="31">
        <f t="shared" si="59"/>
        <v>32.04</v>
      </c>
      <c r="P158" s="31">
        <f t="shared" si="60"/>
        <v>71.36</v>
      </c>
      <c r="Q158" s="31">
        <f t="shared" si="61"/>
        <v>42.72</v>
      </c>
      <c r="R158" s="213"/>
      <c r="S158" s="213"/>
      <c r="T158" s="213"/>
      <c r="U158" s="213"/>
      <c r="V158" s="213"/>
      <c r="W158" s="213"/>
      <c r="X158" s="213"/>
      <c r="Y158" s="213"/>
      <c r="AA158" s="212"/>
      <c r="AB158" s="212"/>
      <c r="AC158" s="212"/>
      <c r="AD158" s="212"/>
      <c r="AE158" s="212"/>
      <c r="AF158" s="212"/>
      <c r="AH158" s="215" t="e">
        <f t="shared" si="50"/>
        <v>#DIV/0!</v>
      </c>
      <c r="AI158" s="215" t="e">
        <f t="shared" si="51"/>
        <v>#DIV/0!</v>
      </c>
      <c r="AJ158" s="215" t="e">
        <f t="shared" si="52"/>
        <v>#DIV/0!</v>
      </c>
      <c r="AK158" s="215" t="e">
        <f t="shared" si="53"/>
        <v>#DIV/0!</v>
      </c>
      <c r="AL158" s="215" t="e">
        <f>#REF!/AE158</f>
        <v>#REF!</v>
      </c>
      <c r="AM158" s="215" t="e">
        <f>#REF!/AF158</f>
        <v>#REF!</v>
      </c>
    </row>
    <row r="159" spans="1:39">
      <c r="A159" s="4">
        <v>152</v>
      </c>
      <c r="B159" s="122">
        <f t="shared" si="54"/>
        <v>44.7226</v>
      </c>
      <c r="C159" s="329">
        <f>'degressie en km-tarief'!C158</f>
        <v>26.784304399999925</v>
      </c>
      <c r="F159" s="123">
        <f t="shared" si="55"/>
        <v>26.837873008799924</v>
      </c>
      <c r="G159" s="123">
        <f t="shared" si="56"/>
        <v>16.070582639999955</v>
      </c>
      <c r="H159" s="123">
        <f t="shared" si="57"/>
        <v>35.783830678399902</v>
      </c>
      <c r="I159" s="123">
        <f t="shared" si="58"/>
        <v>21.42744351999994</v>
      </c>
      <c r="J159" s="31">
        <f t="shared" si="62"/>
        <v>89.44</v>
      </c>
      <c r="K159" s="31">
        <f t="shared" si="63"/>
        <v>53.56</v>
      </c>
      <c r="L159" s="31"/>
      <c r="M159" s="31"/>
      <c r="N159" s="31">
        <f t="shared" si="59"/>
        <v>53.68</v>
      </c>
      <c r="O159" s="31">
        <f t="shared" si="59"/>
        <v>32.14</v>
      </c>
      <c r="P159" s="31">
        <f t="shared" si="60"/>
        <v>71.56</v>
      </c>
      <c r="Q159" s="31">
        <f t="shared" si="61"/>
        <v>42.86</v>
      </c>
      <c r="R159" s="213"/>
      <c r="S159" s="213"/>
      <c r="T159" s="213"/>
      <c r="U159" s="213"/>
      <c r="V159" s="213"/>
      <c r="W159" s="213"/>
      <c r="X159" s="213"/>
      <c r="Y159" s="213"/>
      <c r="AA159" s="212"/>
      <c r="AB159" s="212"/>
      <c r="AC159" s="212"/>
      <c r="AD159" s="212"/>
      <c r="AE159" s="212"/>
      <c r="AF159" s="212"/>
      <c r="AH159" s="215" t="e">
        <f t="shared" si="50"/>
        <v>#DIV/0!</v>
      </c>
      <c r="AI159" s="215" t="e">
        <f t="shared" si="51"/>
        <v>#DIV/0!</v>
      </c>
      <c r="AJ159" s="215" t="e">
        <f t="shared" si="52"/>
        <v>#DIV/0!</v>
      </c>
      <c r="AK159" s="215" t="e">
        <f t="shared" si="53"/>
        <v>#DIV/0!</v>
      </c>
      <c r="AL159" s="215" t="e">
        <f>#REF!/AE159</f>
        <v>#REF!</v>
      </c>
      <c r="AM159" s="215" t="e">
        <f>#REF!/AF159</f>
        <v>#REF!</v>
      </c>
    </row>
    <row r="160" spans="1:39">
      <c r="A160" s="4">
        <v>153</v>
      </c>
      <c r="B160" s="122">
        <f t="shared" si="54"/>
        <v>44.872900000000001</v>
      </c>
      <c r="C160" s="329">
        <f>'degressie en km-tarief'!C159</f>
        <v>26.865144399999924</v>
      </c>
      <c r="F160" s="123">
        <f t="shared" si="55"/>
        <v>26.918874688799924</v>
      </c>
      <c r="G160" s="123">
        <f t="shared" si="56"/>
        <v>16.119086639999953</v>
      </c>
      <c r="H160" s="123">
        <f t="shared" si="57"/>
        <v>35.891832918399899</v>
      </c>
      <c r="I160" s="123">
        <f t="shared" si="58"/>
        <v>21.492115519999942</v>
      </c>
      <c r="J160" s="31">
        <f t="shared" si="62"/>
        <v>89.74</v>
      </c>
      <c r="K160" s="31">
        <f t="shared" si="63"/>
        <v>53.74</v>
      </c>
      <c r="L160" s="31"/>
      <c r="M160" s="31"/>
      <c r="N160" s="31">
        <f t="shared" si="59"/>
        <v>53.84</v>
      </c>
      <c r="O160" s="31">
        <f t="shared" si="59"/>
        <v>32.24</v>
      </c>
      <c r="P160" s="31">
        <f t="shared" si="60"/>
        <v>71.78</v>
      </c>
      <c r="Q160" s="31">
        <f t="shared" si="61"/>
        <v>42.98</v>
      </c>
      <c r="R160" s="213"/>
      <c r="S160" s="213"/>
      <c r="T160" s="213"/>
      <c r="U160" s="213"/>
      <c r="V160" s="213"/>
      <c r="W160" s="213"/>
      <c r="X160" s="213"/>
      <c r="Y160" s="213"/>
      <c r="AA160" s="212"/>
      <c r="AB160" s="212"/>
      <c r="AC160" s="212"/>
      <c r="AD160" s="212"/>
      <c r="AE160" s="212"/>
      <c r="AF160" s="212"/>
      <c r="AH160" s="215" t="e">
        <f t="shared" si="50"/>
        <v>#DIV/0!</v>
      </c>
      <c r="AI160" s="215" t="e">
        <f t="shared" si="51"/>
        <v>#DIV/0!</v>
      </c>
      <c r="AJ160" s="215" t="e">
        <f t="shared" si="52"/>
        <v>#DIV/0!</v>
      </c>
      <c r="AK160" s="215" t="e">
        <f t="shared" si="53"/>
        <v>#DIV/0!</v>
      </c>
      <c r="AL160" s="215" t="e">
        <f>#REF!/AE160</f>
        <v>#REF!</v>
      </c>
      <c r="AM160" s="215" t="e">
        <f>#REF!/AF160</f>
        <v>#REF!</v>
      </c>
    </row>
    <row r="161" spans="1:39">
      <c r="A161" s="4">
        <v>154</v>
      </c>
      <c r="B161" s="122">
        <f t="shared" si="54"/>
        <v>45.006499999999996</v>
      </c>
      <c r="C161" s="329">
        <f>'degressie en km-tarief'!C160</f>
        <v>26.945984399999922</v>
      </c>
      <c r="F161" s="123">
        <f t="shared" si="55"/>
        <v>26.999876368799921</v>
      </c>
      <c r="G161" s="123">
        <f t="shared" si="56"/>
        <v>16.167590639999954</v>
      </c>
      <c r="H161" s="123">
        <f t="shared" si="57"/>
        <v>35.999835158399897</v>
      </c>
      <c r="I161" s="123">
        <f t="shared" si="58"/>
        <v>21.55678751999994</v>
      </c>
      <c r="J161" s="31">
        <f t="shared" si="62"/>
        <v>90.02</v>
      </c>
      <c r="K161" s="31">
        <f t="shared" si="63"/>
        <v>53.9</v>
      </c>
      <c r="L161" s="31"/>
      <c r="M161" s="31"/>
      <c r="N161" s="31">
        <f t="shared" si="59"/>
        <v>54</v>
      </c>
      <c r="O161" s="31">
        <f t="shared" si="59"/>
        <v>32.340000000000003</v>
      </c>
      <c r="P161" s="31">
        <f t="shared" si="60"/>
        <v>72</v>
      </c>
      <c r="Q161" s="31">
        <f t="shared" si="61"/>
        <v>43.12</v>
      </c>
      <c r="R161" s="213"/>
      <c r="S161" s="213"/>
      <c r="T161" s="213"/>
      <c r="U161" s="213"/>
      <c r="V161" s="213"/>
      <c r="W161" s="213"/>
      <c r="X161" s="213"/>
      <c r="Y161" s="213"/>
      <c r="AA161" s="212"/>
      <c r="AB161" s="212"/>
      <c r="AC161" s="212"/>
      <c r="AD161" s="212"/>
      <c r="AE161" s="212"/>
      <c r="AF161" s="212"/>
      <c r="AH161" s="215" t="e">
        <f t="shared" si="50"/>
        <v>#DIV/0!</v>
      </c>
      <c r="AI161" s="215" t="e">
        <f t="shared" si="51"/>
        <v>#DIV/0!</v>
      </c>
      <c r="AJ161" s="215" t="e">
        <f t="shared" si="52"/>
        <v>#DIV/0!</v>
      </c>
      <c r="AK161" s="215" t="e">
        <f t="shared" si="53"/>
        <v>#DIV/0!</v>
      </c>
      <c r="AL161" s="215" t="e">
        <f>#REF!/AE161</f>
        <v>#REF!</v>
      </c>
      <c r="AM161" s="215" t="e">
        <f>#REF!/AF161</f>
        <v>#REF!</v>
      </c>
    </row>
    <row r="162" spans="1:39">
      <c r="A162" s="4">
        <v>155</v>
      </c>
      <c r="B162" s="122">
        <f t="shared" si="54"/>
        <v>45.140099999999997</v>
      </c>
      <c r="C162" s="329">
        <f>'degressie en km-tarief'!C161</f>
        <v>27.026824399999921</v>
      </c>
      <c r="F162" s="123">
        <f t="shared" si="55"/>
        <v>27.080878048799921</v>
      </c>
      <c r="G162" s="123">
        <f t="shared" si="56"/>
        <v>16.216094639999952</v>
      </c>
      <c r="H162" s="123">
        <f t="shared" si="57"/>
        <v>36.107837398399894</v>
      </c>
      <c r="I162" s="123">
        <f t="shared" si="58"/>
        <v>21.621459519999938</v>
      </c>
      <c r="J162" s="31">
        <f t="shared" si="62"/>
        <v>90.28</v>
      </c>
      <c r="K162" s="31">
        <f t="shared" si="63"/>
        <v>54.06</v>
      </c>
      <c r="L162" s="31"/>
      <c r="M162" s="31"/>
      <c r="N162" s="31">
        <f t="shared" si="59"/>
        <v>54.16</v>
      </c>
      <c r="O162" s="31">
        <f t="shared" si="59"/>
        <v>32.44</v>
      </c>
      <c r="P162" s="31">
        <f t="shared" si="60"/>
        <v>72.22</v>
      </c>
      <c r="Q162" s="31">
        <f t="shared" si="61"/>
        <v>43.24</v>
      </c>
      <c r="R162" s="213"/>
      <c r="S162" s="213"/>
      <c r="T162" s="213"/>
      <c r="U162" s="213"/>
      <c r="V162" s="213"/>
      <c r="W162" s="213"/>
      <c r="X162" s="213"/>
      <c r="Y162" s="213"/>
      <c r="AA162" s="212"/>
      <c r="AB162" s="212"/>
      <c r="AC162" s="212"/>
      <c r="AD162" s="212"/>
      <c r="AE162" s="212"/>
      <c r="AF162" s="212"/>
      <c r="AH162" s="215" t="e">
        <f t="shared" si="50"/>
        <v>#DIV/0!</v>
      </c>
      <c r="AI162" s="215" t="e">
        <f t="shared" si="51"/>
        <v>#DIV/0!</v>
      </c>
      <c r="AJ162" s="215" t="e">
        <f t="shared" si="52"/>
        <v>#DIV/0!</v>
      </c>
      <c r="AK162" s="215" t="e">
        <f t="shared" si="53"/>
        <v>#DIV/0!</v>
      </c>
      <c r="AL162" s="215" t="e">
        <f>#REF!/AE162</f>
        <v>#REF!</v>
      </c>
      <c r="AM162" s="215" t="e">
        <f>#REF!/AF162</f>
        <v>#REF!</v>
      </c>
    </row>
    <row r="163" spans="1:39">
      <c r="A163" s="4">
        <v>156</v>
      </c>
      <c r="B163" s="122">
        <f t="shared" si="54"/>
        <v>45.273699999999998</v>
      </c>
      <c r="C163" s="329">
        <f>'degressie en km-tarief'!C162</f>
        <v>27.107664399999919</v>
      </c>
      <c r="F163" s="123">
        <f t="shared" si="55"/>
        <v>27.161879728799921</v>
      </c>
      <c r="G163" s="123">
        <f t="shared" si="56"/>
        <v>16.264598639999949</v>
      </c>
      <c r="H163" s="123">
        <f t="shared" si="57"/>
        <v>36.215839638399892</v>
      </c>
      <c r="I163" s="123">
        <f t="shared" si="58"/>
        <v>21.686131519999936</v>
      </c>
      <c r="J163" s="31">
        <f t="shared" si="62"/>
        <v>90.54</v>
      </c>
      <c r="K163" s="31">
        <f t="shared" si="63"/>
        <v>54.22</v>
      </c>
      <c r="L163" s="31"/>
      <c r="M163" s="31"/>
      <c r="N163" s="31">
        <f t="shared" si="59"/>
        <v>54.32</v>
      </c>
      <c r="O163" s="31">
        <f t="shared" si="59"/>
        <v>32.520000000000003</v>
      </c>
      <c r="P163" s="31">
        <f t="shared" si="60"/>
        <v>72.44</v>
      </c>
      <c r="Q163" s="31">
        <f t="shared" si="61"/>
        <v>43.38</v>
      </c>
      <c r="R163" s="213"/>
      <c r="S163" s="213"/>
      <c r="T163" s="213"/>
      <c r="U163" s="213"/>
      <c r="V163" s="213"/>
      <c r="W163" s="213"/>
      <c r="X163" s="213"/>
      <c r="Y163" s="213"/>
      <c r="AA163" s="212"/>
      <c r="AB163" s="212"/>
      <c r="AC163" s="212"/>
      <c r="AD163" s="212"/>
      <c r="AE163" s="212"/>
      <c r="AF163" s="212"/>
      <c r="AH163" s="215" t="e">
        <f t="shared" si="50"/>
        <v>#DIV/0!</v>
      </c>
      <c r="AI163" s="215" t="e">
        <f t="shared" si="51"/>
        <v>#DIV/0!</v>
      </c>
      <c r="AJ163" s="215" t="e">
        <f t="shared" si="52"/>
        <v>#DIV/0!</v>
      </c>
      <c r="AK163" s="215" t="e">
        <f t="shared" si="53"/>
        <v>#DIV/0!</v>
      </c>
      <c r="AL163" s="215" t="e">
        <f>#REF!/AE163</f>
        <v>#REF!</v>
      </c>
      <c r="AM163" s="215" t="e">
        <f>#REF!/AF163</f>
        <v>#REF!</v>
      </c>
    </row>
    <row r="164" spans="1:39">
      <c r="A164" s="4">
        <v>157</v>
      </c>
      <c r="B164" s="122">
        <f t="shared" si="54"/>
        <v>45.407299999999999</v>
      </c>
      <c r="C164" s="329">
        <f>'degressie en km-tarief'!C163</f>
        <v>27.188504399999918</v>
      </c>
      <c r="F164" s="123">
        <f t="shared" si="55"/>
        <v>27.242881408799917</v>
      </c>
      <c r="G164" s="123">
        <f t="shared" si="56"/>
        <v>16.313102639999951</v>
      </c>
      <c r="H164" s="123">
        <f t="shared" si="57"/>
        <v>36.32384187839989</v>
      </c>
      <c r="I164" s="123">
        <f t="shared" si="58"/>
        <v>21.750803519999934</v>
      </c>
      <c r="J164" s="31">
        <f t="shared" si="62"/>
        <v>90.82</v>
      </c>
      <c r="K164" s="31">
        <f t="shared" si="63"/>
        <v>54.38</v>
      </c>
      <c r="L164" s="31"/>
      <c r="M164" s="31"/>
      <c r="N164" s="31">
        <f t="shared" si="59"/>
        <v>54.48</v>
      </c>
      <c r="O164" s="31">
        <f t="shared" si="59"/>
        <v>32.619999999999997</v>
      </c>
      <c r="P164" s="31">
        <f t="shared" si="60"/>
        <v>72.64</v>
      </c>
      <c r="Q164" s="31">
        <f t="shared" si="61"/>
        <v>43.5</v>
      </c>
      <c r="R164" s="213"/>
      <c r="S164" s="213"/>
      <c r="T164" s="213"/>
      <c r="U164" s="213"/>
      <c r="V164" s="213"/>
      <c r="W164" s="213"/>
      <c r="X164" s="213"/>
      <c r="Y164" s="213"/>
      <c r="AA164" s="212"/>
      <c r="AB164" s="212"/>
      <c r="AC164" s="212"/>
      <c r="AD164" s="212"/>
      <c r="AE164" s="212"/>
      <c r="AF164" s="212"/>
      <c r="AH164" s="215" t="e">
        <f t="shared" si="50"/>
        <v>#DIV/0!</v>
      </c>
      <c r="AI164" s="215" t="e">
        <f t="shared" si="51"/>
        <v>#DIV/0!</v>
      </c>
      <c r="AJ164" s="215" t="e">
        <f t="shared" si="52"/>
        <v>#DIV/0!</v>
      </c>
      <c r="AK164" s="215" t="e">
        <f t="shared" si="53"/>
        <v>#DIV/0!</v>
      </c>
      <c r="AL164" s="215" t="e">
        <f>#REF!/AE164</f>
        <v>#REF!</v>
      </c>
      <c r="AM164" s="215" t="e">
        <f>#REF!/AF164</f>
        <v>#REF!</v>
      </c>
    </row>
    <row r="165" spans="1:39">
      <c r="A165" s="4">
        <v>158</v>
      </c>
      <c r="B165" s="122">
        <f t="shared" si="54"/>
        <v>45.540900000000001</v>
      </c>
      <c r="C165" s="329">
        <f>'degressie en km-tarief'!C164</f>
        <v>27.269344399999916</v>
      </c>
      <c r="F165" s="123">
        <f t="shared" si="55"/>
        <v>27.323883088799917</v>
      </c>
      <c r="G165" s="123">
        <f t="shared" si="56"/>
        <v>16.361606639999948</v>
      </c>
      <c r="H165" s="123">
        <f t="shared" si="57"/>
        <v>36.431844118399887</v>
      </c>
      <c r="I165" s="123">
        <f t="shared" si="58"/>
        <v>21.815475519999936</v>
      </c>
      <c r="J165" s="31">
        <f t="shared" si="62"/>
        <v>91.08</v>
      </c>
      <c r="K165" s="31">
        <f t="shared" si="63"/>
        <v>54.54</v>
      </c>
      <c r="L165" s="31"/>
      <c r="M165" s="31"/>
      <c r="N165" s="31">
        <f t="shared" si="59"/>
        <v>54.64</v>
      </c>
      <c r="O165" s="31">
        <f t="shared" si="59"/>
        <v>32.72</v>
      </c>
      <c r="P165" s="31">
        <f t="shared" si="60"/>
        <v>72.86</v>
      </c>
      <c r="Q165" s="31">
        <f t="shared" si="61"/>
        <v>43.64</v>
      </c>
      <c r="R165" s="213"/>
      <c r="S165" s="213"/>
      <c r="T165" s="213"/>
      <c r="U165" s="213"/>
      <c r="V165" s="213"/>
      <c r="W165" s="213"/>
      <c r="X165" s="213"/>
      <c r="Y165" s="213"/>
      <c r="AA165" s="212"/>
      <c r="AB165" s="212"/>
      <c r="AC165" s="212"/>
      <c r="AD165" s="212"/>
      <c r="AE165" s="212"/>
      <c r="AF165" s="212"/>
      <c r="AH165" s="215" t="e">
        <f t="shared" si="50"/>
        <v>#DIV/0!</v>
      </c>
      <c r="AI165" s="215" t="e">
        <f t="shared" si="51"/>
        <v>#DIV/0!</v>
      </c>
      <c r="AJ165" s="215" t="e">
        <f t="shared" si="52"/>
        <v>#DIV/0!</v>
      </c>
      <c r="AK165" s="215" t="e">
        <f t="shared" si="53"/>
        <v>#DIV/0!</v>
      </c>
      <c r="AL165" s="215" t="e">
        <f>#REF!/AE165</f>
        <v>#REF!</v>
      </c>
      <c r="AM165" s="215" t="e">
        <f>#REF!/AF165</f>
        <v>#REF!</v>
      </c>
    </row>
    <row r="166" spans="1:39">
      <c r="A166" s="4">
        <v>159</v>
      </c>
      <c r="B166" s="122">
        <f t="shared" si="54"/>
        <v>45.674500000000002</v>
      </c>
      <c r="C166" s="329">
        <f>'degressie en km-tarief'!C165</f>
        <v>27.350184399999915</v>
      </c>
      <c r="F166" s="123">
        <f t="shared" si="55"/>
        <v>27.404884768799914</v>
      </c>
      <c r="G166" s="123">
        <f t="shared" si="56"/>
        <v>16.410110639999949</v>
      </c>
      <c r="H166" s="123">
        <f t="shared" si="57"/>
        <v>36.539846358399885</v>
      </c>
      <c r="I166" s="123">
        <f t="shared" si="58"/>
        <v>21.880147519999934</v>
      </c>
      <c r="J166" s="31">
        <f t="shared" si="62"/>
        <v>91.34</v>
      </c>
      <c r="K166" s="31">
        <f t="shared" si="63"/>
        <v>54.7</v>
      </c>
      <c r="L166" s="31"/>
      <c r="M166" s="31"/>
      <c r="N166" s="31">
        <f t="shared" si="59"/>
        <v>54.8</v>
      </c>
      <c r="O166" s="31">
        <f t="shared" si="59"/>
        <v>32.82</v>
      </c>
      <c r="P166" s="31">
        <f t="shared" si="60"/>
        <v>73.08</v>
      </c>
      <c r="Q166" s="31">
        <f t="shared" si="61"/>
        <v>43.76</v>
      </c>
      <c r="R166" s="213"/>
      <c r="S166" s="213"/>
      <c r="T166" s="213"/>
      <c r="U166" s="213"/>
      <c r="V166" s="213"/>
      <c r="W166" s="213"/>
      <c r="X166" s="213"/>
      <c r="Y166" s="213"/>
      <c r="AA166" s="212"/>
      <c r="AB166" s="212"/>
      <c r="AC166" s="212"/>
      <c r="AD166" s="212"/>
      <c r="AE166" s="212"/>
      <c r="AF166" s="212"/>
      <c r="AH166" s="215" t="e">
        <f t="shared" si="50"/>
        <v>#DIV/0!</v>
      </c>
      <c r="AI166" s="215" t="e">
        <f t="shared" si="51"/>
        <v>#DIV/0!</v>
      </c>
      <c r="AJ166" s="215" t="e">
        <f t="shared" si="52"/>
        <v>#DIV/0!</v>
      </c>
      <c r="AK166" s="215" t="e">
        <f t="shared" si="53"/>
        <v>#DIV/0!</v>
      </c>
      <c r="AL166" s="215" t="e">
        <f>#REF!/AE166</f>
        <v>#REF!</v>
      </c>
      <c r="AM166" s="215" t="e">
        <f>#REF!/AF166</f>
        <v>#REF!</v>
      </c>
    </row>
    <row r="167" spans="1:39">
      <c r="A167" s="4">
        <v>160</v>
      </c>
      <c r="B167" s="122">
        <f t="shared" si="54"/>
        <v>45.808099999999996</v>
      </c>
      <c r="C167" s="329">
        <f>'degressie en km-tarief'!C166</f>
        <v>27.431024399999913</v>
      </c>
      <c r="F167" s="123">
        <f t="shared" si="55"/>
        <v>27.485886448799913</v>
      </c>
      <c r="G167" s="123">
        <f t="shared" si="56"/>
        <v>16.458614639999947</v>
      </c>
      <c r="H167" s="123">
        <f t="shared" si="57"/>
        <v>36.647848598399889</v>
      </c>
      <c r="I167" s="123">
        <f t="shared" si="58"/>
        <v>21.944819519999932</v>
      </c>
      <c r="J167" s="31">
        <f t="shared" si="62"/>
        <v>91.62</v>
      </c>
      <c r="K167" s="31">
        <f t="shared" si="63"/>
        <v>54.86</v>
      </c>
      <c r="L167" s="31"/>
      <c r="M167" s="31"/>
      <c r="N167" s="31">
        <f t="shared" si="59"/>
        <v>54.98</v>
      </c>
      <c r="O167" s="31">
        <f t="shared" si="59"/>
        <v>32.92</v>
      </c>
      <c r="P167" s="31">
        <f t="shared" si="60"/>
        <v>73.3</v>
      </c>
      <c r="Q167" s="31">
        <f t="shared" si="61"/>
        <v>43.88</v>
      </c>
      <c r="R167" s="213"/>
      <c r="S167" s="213"/>
      <c r="T167" s="213"/>
      <c r="U167" s="213"/>
      <c r="V167" s="213"/>
      <c r="W167" s="213"/>
      <c r="X167" s="213"/>
      <c r="Y167" s="213"/>
      <c r="AA167" s="212"/>
      <c r="AB167" s="212"/>
      <c r="AC167" s="212"/>
      <c r="AD167" s="212"/>
      <c r="AE167" s="212"/>
      <c r="AF167" s="212"/>
      <c r="AH167" s="215" t="e">
        <f t="shared" si="50"/>
        <v>#DIV/0!</v>
      </c>
      <c r="AI167" s="215" t="e">
        <f t="shared" si="51"/>
        <v>#DIV/0!</v>
      </c>
      <c r="AJ167" s="215" t="e">
        <f t="shared" si="52"/>
        <v>#DIV/0!</v>
      </c>
      <c r="AK167" s="215" t="e">
        <f t="shared" si="53"/>
        <v>#DIV/0!</v>
      </c>
      <c r="AL167" s="215" t="e">
        <f>#REF!/AE167</f>
        <v>#REF!</v>
      </c>
      <c r="AM167" s="215" t="e">
        <f>#REF!/AF167</f>
        <v>#REF!</v>
      </c>
    </row>
    <row r="168" spans="1:39">
      <c r="A168" s="4">
        <v>161</v>
      </c>
      <c r="B168" s="122">
        <f t="shared" si="54"/>
        <v>45.941699999999997</v>
      </c>
      <c r="C168" s="329">
        <f>'degressie en km-tarief'!C167</f>
        <v>27.511864399999912</v>
      </c>
      <c r="F168" s="123">
        <f t="shared" si="55"/>
        <v>27.56688812879991</v>
      </c>
      <c r="G168" s="123">
        <f t="shared" si="56"/>
        <v>16.507118639999945</v>
      </c>
      <c r="H168" s="123">
        <f t="shared" si="57"/>
        <v>36.755850838399887</v>
      </c>
      <c r="I168" s="123">
        <f t="shared" si="58"/>
        <v>22.00949151999993</v>
      </c>
      <c r="J168" s="31">
        <f t="shared" si="62"/>
        <v>91.88</v>
      </c>
      <c r="K168" s="31">
        <f t="shared" si="63"/>
        <v>55.02</v>
      </c>
      <c r="L168" s="31"/>
      <c r="M168" s="31"/>
      <c r="N168" s="31">
        <f t="shared" si="59"/>
        <v>55.14</v>
      </c>
      <c r="O168" s="31">
        <f t="shared" si="59"/>
        <v>33.020000000000003</v>
      </c>
      <c r="P168" s="31">
        <f t="shared" si="60"/>
        <v>73.52</v>
      </c>
      <c r="Q168" s="31">
        <f t="shared" si="61"/>
        <v>44.02</v>
      </c>
      <c r="R168" s="213"/>
      <c r="S168" s="213"/>
      <c r="T168" s="213"/>
      <c r="U168" s="213"/>
      <c r="V168" s="213"/>
      <c r="W168" s="213"/>
      <c r="X168" s="213"/>
      <c r="Y168" s="213"/>
      <c r="AA168" s="212"/>
      <c r="AB168" s="212"/>
      <c r="AC168" s="212"/>
      <c r="AD168" s="212"/>
      <c r="AE168" s="212"/>
      <c r="AF168" s="212"/>
      <c r="AH168" s="215" t="e">
        <f t="shared" si="50"/>
        <v>#DIV/0!</v>
      </c>
      <c r="AI168" s="215" t="e">
        <f t="shared" si="51"/>
        <v>#DIV/0!</v>
      </c>
      <c r="AJ168" s="215" t="e">
        <f t="shared" si="52"/>
        <v>#DIV/0!</v>
      </c>
      <c r="AK168" s="215" t="e">
        <f t="shared" si="53"/>
        <v>#DIV/0!</v>
      </c>
      <c r="AL168" s="215" t="e">
        <f>#REF!/AE168</f>
        <v>#REF!</v>
      </c>
      <c r="AM168" s="215" t="e">
        <f>#REF!/AF168</f>
        <v>#REF!</v>
      </c>
    </row>
    <row r="169" spans="1:39">
      <c r="A169" s="4">
        <v>162</v>
      </c>
      <c r="B169" s="122">
        <f t="shared" si="54"/>
        <v>46.075299999999999</v>
      </c>
      <c r="C169" s="329">
        <f>'degressie en km-tarief'!C168</f>
        <v>27.59270439999991</v>
      </c>
      <c r="F169" s="123">
        <f t="shared" si="55"/>
        <v>27.64788980879991</v>
      </c>
      <c r="G169" s="123">
        <f t="shared" si="56"/>
        <v>16.555622639999946</v>
      </c>
      <c r="H169" s="123">
        <f t="shared" si="57"/>
        <v>36.863853078399885</v>
      </c>
      <c r="I169" s="123">
        <f t="shared" si="58"/>
        <v>22.074163519999928</v>
      </c>
      <c r="J169" s="31">
        <f t="shared" si="62"/>
        <v>92.16</v>
      </c>
      <c r="K169" s="31">
        <f t="shared" si="63"/>
        <v>55.18</v>
      </c>
      <c r="L169" s="31"/>
      <c r="M169" s="31"/>
      <c r="N169" s="31">
        <f t="shared" si="59"/>
        <v>55.3</v>
      </c>
      <c r="O169" s="31">
        <f t="shared" si="59"/>
        <v>33.119999999999997</v>
      </c>
      <c r="P169" s="31">
        <f t="shared" si="60"/>
        <v>73.72</v>
      </c>
      <c r="Q169" s="31">
        <f t="shared" si="61"/>
        <v>44.14</v>
      </c>
      <c r="R169" s="213"/>
      <c r="S169" s="213"/>
      <c r="T169" s="213"/>
      <c r="U169" s="213"/>
      <c r="V169" s="213"/>
      <c r="W169" s="213"/>
      <c r="X169" s="213"/>
      <c r="Y169" s="213"/>
      <c r="AA169" s="212"/>
      <c r="AB169" s="212"/>
      <c r="AC169" s="212"/>
      <c r="AD169" s="212"/>
      <c r="AE169" s="212"/>
      <c r="AF169" s="212"/>
      <c r="AH169" s="215" t="e">
        <f t="shared" si="50"/>
        <v>#DIV/0!</v>
      </c>
      <c r="AI169" s="215" t="e">
        <f t="shared" si="51"/>
        <v>#DIV/0!</v>
      </c>
      <c r="AJ169" s="215" t="e">
        <f t="shared" si="52"/>
        <v>#DIV/0!</v>
      </c>
      <c r="AK169" s="215" t="e">
        <f t="shared" si="53"/>
        <v>#DIV/0!</v>
      </c>
      <c r="AL169" s="215" t="e">
        <f>#REF!/AE169</f>
        <v>#REF!</v>
      </c>
      <c r="AM169" s="215" t="e">
        <f>#REF!/AF169</f>
        <v>#REF!</v>
      </c>
    </row>
    <row r="170" spans="1:39">
      <c r="A170" s="4">
        <v>163</v>
      </c>
      <c r="B170" s="122">
        <f t="shared" si="54"/>
        <v>46.2089</v>
      </c>
      <c r="C170" s="329">
        <f>'degressie en km-tarief'!C169</f>
        <v>27.673544399999908</v>
      </c>
      <c r="F170" s="123">
        <f t="shared" si="55"/>
        <v>27.72889148879991</v>
      </c>
      <c r="G170" s="123">
        <f t="shared" si="56"/>
        <v>16.604126639999944</v>
      </c>
      <c r="H170" s="123">
        <f t="shared" si="57"/>
        <v>36.971855318399882</v>
      </c>
      <c r="I170" s="123">
        <f t="shared" si="58"/>
        <v>22.13883551999993</v>
      </c>
      <c r="J170" s="31">
        <f t="shared" si="62"/>
        <v>92.42</v>
      </c>
      <c r="K170" s="31">
        <f t="shared" si="63"/>
        <v>55.34</v>
      </c>
      <c r="L170" s="31"/>
      <c r="M170" s="31"/>
      <c r="N170" s="31">
        <f t="shared" si="59"/>
        <v>55.46</v>
      </c>
      <c r="O170" s="31">
        <f t="shared" si="59"/>
        <v>33.200000000000003</v>
      </c>
      <c r="P170" s="31">
        <f t="shared" si="60"/>
        <v>73.94</v>
      </c>
      <c r="Q170" s="31">
        <f t="shared" si="61"/>
        <v>44.28</v>
      </c>
      <c r="R170" s="213"/>
      <c r="S170" s="213"/>
      <c r="T170" s="213"/>
      <c r="U170" s="213"/>
      <c r="V170" s="213"/>
      <c r="W170" s="213"/>
      <c r="X170" s="213"/>
      <c r="Y170" s="213"/>
      <c r="AA170" s="212"/>
      <c r="AB170" s="212"/>
      <c r="AC170" s="212"/>
      <c r="AD170" s="212"/>
      <c r="AE170" s="212"/>
      <c r="AF170" s="212"/>
      <c r="AH170" s="215" t="e">
        <f t="shared" si="50"/>
        <v>#DIV/0!</v>
      </c>
      <c r="AI170" s="215" t="e">
        <f t="shared" si="51"/>
        <v>#DIV/0!</v>
      </c>
      <c r="AJ170" s="215" t="e">
        <f t="shared" si="52"/>
        <v>#DIV/0!</v>
      </c>
      <c r="AK170" s="215" t="e">
        <f t="shared" si="53"/>
        <v>#DIV/0!</v>
      </c>
      <c r="AL170" s="215" t="e">
        <f>#REF!/AE170</f>
        <v>#REF!</v>
      </c>
      <c r="AM170" s="215" t="e">
        <f>#REF!/AF170</f>
        <v>#REF!</v>
      </c>
    </row>
    <row r="171" spans="1:39">
      <c r="A171" s="4">
        <v>164</v>
      </c>
      <c r="B171" s="122">
        <f t="shared" si="54"/>
        <v>46.342500000000001</v>
      </c>
      <c r="C171" s="329">
        <f>'degressie en km-tarief'!C170</f>
        <v>27.754384399999907</v>
      </c>
      <c r="F171" s="123">
        <f t="shared" si="55"/>
        <v>27.809893168799906</v>
      </c>
      <c r="G171" s="123">
        <f t="shared" si="56"/>
        <v>16.652630639999945</v>
      </c>
      <c r="H171" s="123">
        <f t="shared" si="57"/>
        <v>37.07985755839988</v>
      </c>
      <c r="I171" s="123">
        <f t="shared" si="58"/>
        <v>22.203507519999928</v>
      </c>
      <c r="J171" s="31">
        <f t="shared" si="62"/>
        <v>92.68</v>
      </c>
      <c r="K171" s="31">
        <f t="shared" si="63"/>
        <v>55.5</v>
      </c>
      <c r="L171" s="31"/>
      <c r="M171" s="31"/>
      <c r="N171" s="31">
        <f t="shared" si="59"/>
        <v>55.62</v>
      </c>
      <c r="O171" s="31">
        <f t="shared" si="59"/>
        <v>33.299999999999997</v>
      </c>
      <c r="P171" s="31">
        <f t="shared" si="60"/>
        <v>74.16</v>
      </c>
      <c r="Q171" s="31">
        <f t="shared" si="61"/>
        <v>44.4</v>
      </c>
      <c r="R171" s="213"/>
      <c r="S171" s="213"/>
      <c r="T171" s="213"/>
      <c r="U171" s="213"/>
      <c r="V171" s="213"/>
      <c r="W171" s="213"/>
      <c r="X171" s="213"/>
      <c r="Y171" s="213"/>
      <c r="AA171" s="212"/>
      <c r="AB171" s="212"/>
      <c r="AC171" s="212"/>
      <c r="AD171" s="212"/>
      <c r="AE171" s="212"/>
      <c r="AF171" s="212"/>
      <c r="AH171" s="215" t="e">
        <f t="shared" si="50"/>
        <v>#DIV/0!</v>
      </c>
      <c r="AI171" s="215" t="e">
        <f t="shared" si="51"/>
        <v>#DIV/0!</v>
      </c>
      <c r="AJ171" s="215" t="e">
        <f t="shared" si="52"/>
        <v>#DIV/0!</v>
      </c>
      <c r="AK171" s="215" t="e">
        <f t="shared" si="53"/>
        <v>#DIV/0!</v>
      </c>
      <c r="AL171" s="215" t="e">
        <f>#REF!/AE171</f>
        <v>#REF!</v>
      </c>
      <c r="AM171" s="215" t="e">
        <f>#REF!/AF171</f>
        <v>#REF!</v>
      </c>
    </row>
    <row r="172" spans="1:39">
      <c r="A172" s="4">
        <v>165</v>
      </c>
      <c r="B172" s="122">
        <f t="shared" si="54"/>
        <v>46.492799999999995</v>
      </c>
      <c r="C172" s="329">
        <f>'degressie en km-tarief'!C171</f>
        <v>27.835224399999905</v>
      </c>
      <c r="F172" s="123">
        <f t="shared" si="55"/>
        <v>27.890894848799906</v>
      </c>
      <c r="G172" s="123">
        <f t="shared" si="56"/>
        <v>16.701134639999943</v>
      </c>
      <c r="H172" s="123">
        <f t="shared" si="57"/>
        <v>37.187859798399877</v>
      </c>
      <c r="I172" s="123">
        <f t="shared" si="58"/>
        <v>22.268179519999926</v>
      </c>
      <c r="J172" s="31">
        <f t="shared" si="62"/>
        <v>92.98</v>
      </c>
      <c r="K172" s="31">
        <f t="shared" si="63"/>
        <v>55.68</v>
      </c>
      <c r="L172" s="31"/>
      <c r="M172" s="31"/>
      <c r="N172" s="31">
        <f t="shared" si="59"/>
        <v>55.78</v>
      </c>
      <c r="O172" s="31">
        <f t="shared" si="59"/>
        <v>33.4</v>
      </c>
      <c r="P172" s="31">
        <f t="shared" si="60"/>
        <v>74.38</v>
      </c>
      <c r="Q172" s="31">
        <f t="shared" si="61"/>
        <v>44.54</v>
      </c>
      <c r="R172" s="213"/>
      <c r="S172" s="213"/>
      <c r="T172" s="213"/>
      <c r="U172" s="213"/>
      <c r="V172" s="213"/>
      <c r="W172" s="213"/>
      <c r="X172" s="213"/>
      <c r="Y172" s="213"/>
      <c r="AA172" s="212"/>
      <c r="AB172" s="212"/>
      <c r="AC172" s="212"/>
      <c r="AD172" s="212"/>
      <c r="AE172" s="212"/>
      <c r="AF172" s="212"/>
      <c r="AH172" s="215" t="e">
        <f t="shared" si="50"/>
        <v>#DIV/0!</v>
      </c>
      <c r="AI172" s="215" t="e">
        <f t="shared" si="51"/>
        <v>#DIV/0!</v>
      </c>
      <c r="AJ172" s="215" t="e">
        <f t="shared" si="52"/>
        <v>#DIV/0!</v>
      </c>
      <c r="AK172" s="215" t="e">
        <f t="shared" si="53"/>
        <v>#DIV/0!</v>
      </c>
      <c r="AL172" s="215" t="e">
        <f>#REF!/AE172</f>
        <v>#REF!</v>
      </c>
      <c r="AM172" s="215" t="e">
        <f>#REF!/AF172</f>
        <v>#REF!</v>
      </c>
    </row>
    <row r="173" spans="1:39">
      <c r="A173" s="4">
        <v>166</v>
      </c>
      <c r="B173" s="122">
        <f t="shared" si="54"/>
        <v>46.626400000000004</v>
      </c>
      <c r="C173" s="329">
        <f>'degressie en km-tarief'!C172</f>
        <v>27.916064399999904</v>
      </c>
      <c r="F173" s="123">
        <f t="shared" si="55"/>
        <v>27.971896528799903</v>
      </c>
      <c r="G173" s="123">
        <f t="shared" si="56"/>
        <v>16.74963863999994</v>
      </c>
      <c r="H173" s="123">
        <f t="shared" si="57"/>
        <v>37.295862038399875</v>
      </c>
      <c r="I173" s="123">
        <f t="shared" si="58"/>
        <v>22.332851519999924</v>
      </c>
      <c r="J173" s="31">
        <f t="shared" si="62"/>
        <v>93.26</v>
      </c>
      <c r="K173" s="31">
        <f t="shared" si="63"/>
        <v>55.84</v>
      </c>
      <c r="L173" s="31"/>
      <c r="M173" s="31"/>
      <c r="N173" s="31">
        <f t="shared" si="59"/>
        <v>55.94</v>
      </c>
      <c r="O173" s="31">
        <f t="shared" si="59"/>
        <v>33.5</v>
      </c>
      <c r="P173" s="31">
        <f t="shared" si="60"/>
        <v>74.599999999999994</v>
      </c>
      <c r="Q173" s="31">
        <f t="shared" si="61"/>
        <v>44.66</v>
      </c>
      <c r="R173" s="213"/>
      <c r="S173" s="213"/>
      <c r="T173" s="213"/>
      <c r="U173" s="213"/>
      <c r="V173" s="213"/>
      <c r="W173" s="213"/>
      <c r="X173" s="213"/>
      <c r="Y173" s="213"/>
      <c r="AA173" s="212"/>
      <c r="AB173" s="212"/>
      <c r="AC173" s="212"/>
      <c r="AD173" s="212"/>
      <c r="AE173" s="212"/>
      <c r="AF173" s="212"/>
      <c r="AH173" s="215" t="e">
        <f t="shared" si="50"/>
        <v>#DIV/0!</v>
      </c>
      <c r="AI173" s="215" t="e">
        <f t="shared" si="51"/>
        <v>#DIV/0!</v>
      </c>
      <c r="AJ173" s="215" t="e">
        <f t="shared" si="52"/>
        <v>#DIV/0!</v>
      </c>
      <c r="AK173" s="215" t="e">
        <f t="shared" si="53"/>
        <v>#DIV/0!</v>
      </c>
      <c r="AL173" s="215" t="e">
        <f>#REF!/AE173</f>
        <v>#REF!</v>
      </c>
      <c r="AM173" s="215" t="e">
        <f>#REF!/AF173</f>
        <v>#REF!</v>
      </c>
    </row>
    <row r="174" spans="1:39">
      <c r="A174" s="4">
        <v>167</v>
      </c>
      <c r="B174" s="122">
        <f t="shared" si="54"/>
        <v>46.76</v>
      </c>
      <c r="C174" s="329">
        <f>'degressie en km-tarief'!C173</f>
        <v>27.996904399999902</v>
      </c>
      <c r="F174" s="123">
        <f t="shared" si="55"/>
        <v>28.052898208799903</v>
      </c>
      <c r="G174" s="123">
        <f t="shared" si="56"/>
        <v>16.798142639999941</v>
      </c>
      <c r="H174" s="123">
        <f t="shared" si="57"/>
        <v>37.403864278399872</v>
      </c>
      <c r="I174" s="123">
        <f t="shared" si="58"/>
        <v>22.397523519999922</v>
      </c>
      <c r="J174" s="31">
        <f t="shared" si="62"/>
        <v>93.52</v>
      </c>
      <c r="K174" s="31">
        <f t="shared" si="63"/>
        <v>56</v>
      </c>
      <c r="L174" s="31"/>
      <c r="M174" s="31"/>
      <c r="N174" s="31">
        <f t="shared" si="59"/>
        <v>56.1</v>
      </c>
      <c r="O174" s="31">
        <f t="shared" si="59"/>
        <v>33.6</v>
      </c>
      <c r="P174" s="31">
        <f t="shared" si="60"/>
        <v>74.8</v>
      </c>
      <c r="Q174" s="31">
        <f t="shared" si="61"/>
        <v>44.8</v>
      </c>
      <c r="R174" s="213"/>
      <c r="S174" s="213"/>
      <c r="T174" s="213"/>
      <c r="U174" s="213"/>
      <c r="V174" s="213"/>
      <c r="W174" s="213"/>
      <c r="X174" s="213"/>
      <c r="Y174" s="213"/>
      <c r="AA174" s="212"/>
      <c r="AB174" s="212"/>
      <c r="AC174" s="212"/>
      <c r="AD174" s="212"/>
      <c r="AE174" s="212"/>
      <c r="AF174" s="212"/>
      <c r="AH174" s="215" t="e">
        <f t="shared" si="50"/>
        <v>#DIV/0!</v>
      </c>
      <c r="AI174" s="215" t="e">
        <f t="shared" si="51"/>
        <v>#DIV/0!</v>
      </c>
      <c r="AJ174" s="215" t="e">
        <f t="shared" si="52"/>
        <v>#DIV/0!</v>
      </c>
      <c r="AK174" s="215" t="e">
        <f t="shared" si="53"/>
        <v>#DIV/0!</v>
      </c>
      <c r="AL174" s="215" t="e">
        <f>#REF!/AE174</f>
        <v>#REF!</v>
      </c>
      <c r="AM174" s="215" t="e">
        <f>#REF!/AF174</f>
        <v>#REF!</v>
      </c>
    </row>
    <row r="175" spans="1:39">
      <c r="A175" s="4">
        <v>168</v>
      </c>
      <c r="B175" s="122">
        <f t="shared" si="54"/>
        <v>46.893599999999992</v>
      </c>
      <c r="C175" s="329">
        <f>'degressie en km-tarief'!C174</f>
        <v>28.077744399999901</v>
      </c>
      <c r="F175" s="123">
        <f t="shared" si="55"/>
        <v>28.133899888799899</v>
      </c>
      <c r="G175" s="123">
        <f t="shared" si="56"/>
        <v>16.846646639999939</v>
      </c>
      <c r="H175" s="123">
        <f t="shared" si="57"/>
        <v>37.51186651839987</v>
      </c>
      <c r="I175" s="123">
        <f t="shared" si="58"/>
        <v>22.462195519999923</v>
      </c>
      <c r="J175" s="31">
        <f t="shared" si="62"/>
        <v>93.78</v>
      </c>
      <c r="K175" s="31">
        <f t="shared" si="63"/>
        <v>56.16</v>
      </c>
      <c r="L175" s="31"/>
      <c r="M175" s="31"/>
      <c r="N175" s="31">
        <f t="shared" si="59"/>
        <v>56.26</v>
      </c>
      <c r="O175" s="31">
        <f t="shared" si="59"/>
        <v>33.700000000000003</v>
      </c>
      <c r="P175" s="31">
        <f t="shared" si="60"/>
        <v>75.02</v>
      </c>
      <c r="Q175" s="31">
        <f t="shared" si="61"/>
        <v>44.92</v>
      </c>
      <c r="R175" s="213"/>
      <c r="S175" s="213"/>
      <c r="T175" s="213"/>
      <c r="U175" s="213"/>
      <c r="V175" s="213"/>
      <c r="W175" s="213"/>
      <c r="X175" s="213"/>
      <c r="Y175" s="213"/>
      <c r="AA175" s="212"/>
      <c r="AB175" s="212"/>
      <c r="AC175" s="212"/>
      <c r="AD175" s="212"/>
      <c r="AE175" s="212"/>
      <c r="AF175" s="212"/>
      <c r="AH175" s="215" t="e">
        <f t="shared" si="50"/>
        <v>#DIV/0!</v>
      </c>
      <c r="AI175" s="215" t="e">
        <f t="shared" si="51"/>
        <v>#DIV/0!</v>
      </c>
      <c r="AJ175" s="215" t="e">
        <f t="shared" si="52"/>
        <v>#DIV/0!</v>
      </c>
      <c r="AK175" s="215" t="e">
        <f t="shared" si="53"/>
        <v>#DIV/0!</v>
      </c>
      <c r="AL175" s="215" t="e">
        <f>#REF!/AE175</f>
        <v>#REF!</v>
      </c>
      <c r="AM175" s="215" t="e">
        <f>#REF!/AF175</f>
        <v>#REF!</v>
      </c>
    </row>
    <row r="176" spans="1:39">
      <c r="A176" s="4">
        <v>169</v>
      </c>
      <c r="B176" s="122">
        <f t="shared" si="54"/>
        <v>47.027200000000001</v>
      </c>
      <c r="C176" s="329">
        <f>'degressie en km-tarief'!C175</f>
        <v>28.158584399999899</v>
      </c>
      <c r="F176" s="123">
        <f t="shared" si="55"/>
        <v>28.214901568799899</v>
      </c>
      <c r="G176" s="123">
        <f t="shared" si="56"/>
        <v>16.89515063999994</v>
      </c>
      <c r="H176" s="123">
        <f t="shared" si="57"/>
        <v>37.619868758399868</v>
      </c>
      <c r="I176" s="123">
        <f t="shared" si="58"/>
        <v>22.526867519999922</v>
      </c>
      <c r="J176" s="31">
        <f t="shared" si="62"/>
        <v>94.06</v>
      </c>
      <c r="K176" s="31">
        <f t="shared" si="63"/>
        <v>56.32</v>
      </c>
      <c r="L176" s="31"/>
      <c r="M176" s="31"/>
      <c r="N176" s="31">
        <f t="shared" si="59"/>
        <v>56.42</v>
      </c>
      <c r="O176" s="31">
        <f t="shared" si="59"/>
        <v>33.799999999999997</v>
      </c>
      <c r="P176" s="31">
        <f t="shared" si="60"/>
        <v>75.239999999999995</v>
      </c>
      <c r="Q176" s="31">
        <f t="shared" si="61"/>
        <v>45.06</v>
      </c>
      <c r="R176" s="213"/>
      <c r="S176" s="213"/>
      <c r="T176" s="213"/>
      <c r="U176" s="213"/>
      <c r="V176" s="213"/>
      <c r="W176" s="213"/>
      <c r="X176" s="213"/>
      <c r="Y176" s="213"/>
      <c r="AA176" s="212"/>
      <c r="AB176" s="212"/>
      <c r="AC176" s="212"/>
      <c r="AD176" s="212"/>
      <c r="AE176" s="212"/>
      <c r="AF176" s="212"/>
      <c r="AH176" s="215" t="e">
        <f t="shared" si="50"/>
        <v>#DIV/0!</v>
      </c>
      <c r="AI176" s="215" t="e">
        <f t="shared" si="51"/>
        <v>#DIV/0!</v>
      </c>
      <c r="AJ176" s="215" t="e">
        <f t="shared" si="52"/>
        <v>#DIV/0!</v>
      </c>
      <c r="AK176" s="215" t="e">
        <f t="shared" si="53"/>
        <v>#DIV/0!</v>
      </c>
      <c r="AL176" s="215" t="e">
        <f>#REF!/AE176</f>
        <v>#REF!</v>
      </c>
      <c r="AM176" s="215" t="e">
        <f>#REF!/AF176</f>
        <v>#REF!</v>
      </c>
    </row>
    <row r="177" spans="1:39">
      <c r="A177" s="4">
        <v>170</v>
      </c>
      <c r="B177" s="122">
        <f t="shared" si="54"/>
        <v>47.160799999999995</v>
      </c>
      <c r="C177" s="329">
        <f>'degressie en km-tarief'!C176</f>
        <v>28.239424399999898</v>
      </c>
      <c r="F177" s="123">
        <f t="shared" si="55"/>
        <v>28.295903248799899</v>
      </c>
      <c r="G177" s="123">
        <f t="shared" si="56"/>
        <v>16.943654639999938</v>
      </c>
      <c r="H177" s="123">
        <f t="shared" si="57"/>
        <v>37.727870998399865</v>
      </c>
      <c r="I177" s="123">
        <f t="shared" si="58"/>
        <v>22.59153951999992</v>
      </c>
      <c r="J177" s="31">
        <f t="shared" si="62"/>
        <v>94.32</v>
      </c>
      <c r="K177" s="31">
        <f t="shared" si="63"/>
        <v>56.48</v>
      </c>
      <c r="L177" s="31"/>
      <c r="M177" s="31"/>
      <c r="N177" s="31">
        <f t="shared" si="59"/>
        <v>56.6</v>
      </c>
      <c r="O177" s="31">
        <f t="shared" si="59"/>
        <v>33.880000000000003</v>
      </c>
      <c r="P177" s="31">
        <f t="shared" si="60"/>
        <v>75.459999999999994</v>
      </c>
      <c r="Q177" s="31">
        <f t="shared" si="61"/>
        <v>45.18</v>
      </c>
      <c r="R177" s="213"/>
      <c r="S177" s="213"/>
      <c r="T177" s="213"/>
      <c r="U177" s="213"/>
      <c r="V177" s="213"/>
      <c r="W177" s="213"/>
      <c r="X177" s="213"/>
      <c r="Y177" s="213"/>
      <c r="AA177" s="212"/>
      <c r="AB177" s="212"/>
      <c r="AC177" s="212"/>
      <c r="AD177" s="212"/>
      <c r="AE177" s="212"/>
      <c r="AF177" s="212"/>
      <c r="AH177" s="215" t="e">
        <f t="shared" si="50"/>
        <v>#DIV/0!</v>
      </c>
      <c r="AI177" s="215" t="e">
        <f t="shared" si="51"/>
        <v>#DIV/0!</v>
      </c>
      <c r="AJ177" s="215" t="e">
        <f t="shared" si="52"/>
        <v>#DIV/0!</v>
      </c>
      <c r="AK177" s="215" t="e">
        <f t="shared" si="53"/>
        <v>#DIV/0!</v>
      </c>
      <c r="AL177" s="215" t="e">
        <f>#REF!/AE177</f>
        <v>#REF!</v>
      </c>
      <c r="AM177" s="215" t="e">
        <f>#REF!/AF177</f>
        <v>#REF!</v>
      </c>
    </row>
    <row r="178" spans="1:39">
      <c r="A178" s="4">
        <v>171</v>
      </c>
      <c r="B178" s="122">
        <f t="shared" si="54"/>
        <v>47.294399999999996</v>
      </c>
      <c r="C178" s="329">
        <f>'degressie en km-tarief'!C177</f>
        <v>28.320264399999896</v>
      </c>
      <c r="F178" s="123">
        <f t="shared" si="55"/>
        <v>28.376904928799895</v>
      </c>
      <c r="G178" s="123">
        <f t="shared" si="56"/>
        <v>16.992158639999936</v>
      </c>
      <c r="H178" s="123">
        <f t="shared" si="57"/>
        <v>37.835873238399863</v>
      </c>
      <c r="I178" s="123">
        <f t="shared" si="58"/>
        <v>22.656211519999918</v>
      </c>
      <c r="J178" s="31">
        <f t="shared" si="62"/>
        <v>94.58</v>
      </c>
      <c r="K178" s="31">
        <f t="shared" si="63"/>
        <v>56.64</v>
      </c>
      <c r="L178" s="31"/>
      <c r="M178" s="31"/>
      <c r="N178" s="31">
        <f t="shared" si="59"/>
        <v>56.76</v>
      </c>
      <c r="O178" s="31">
        <f t="shared" si="59"/>
        <v>33.979999999999997</v>
      </c>
      <c r="P178" s="31">
        <f t="shared" si="60"/>
        <v>75.680000000000007</v>
      </c>
      <c r="Q178" s="31">
        <f t="shared" si="61"/>
        <v>45.32</v>
      </c>
      <c r="R178" s="213"/>
      <c r="S178" s="213"/>
      <c r="T178" s="213"/>
      <c r="U178" s="213"/>
      <c r="V178" s="213"/>
      <c r="W178" s="213"/>
      <c r="X178" s="213"/>
      <c r="Y178" s="213"/>
      <c r="AA178" s="212"/>
      <c r="AB178" s="212"/>
      <c r="AC178" s="212"/>
      <c r="AD178" s="212"/>
      <c r="AE178" s="212"/>
      <c r="AF178" s="212"/>
      <c r="AH178" s="215" t="e">
        <f t="shared" si="50"/>
        <v>#DIV/0!</v>
      </c>
      <c r="AI178" s="215" t="e">
        <f t="shared" si="51"/>
        <v>#DIV/0!</v>
      </c>
      <c r="AJ178" s="215" t="e">
        <f t="shared" si="52"/>
        <v>#DIV/0!</v>
      </c>
      <c r="AK178" s="215" t="e">
        <f t="shared" si="53"/>
        <v>#DIV/0!</v>
      </c>
      <c r="AL178" s="215" t="e">
        <f>#REF!/AE178</f>
        <v>#REF!</v>
      </c>
      <c r="AM178" s="215" t="e">
        <f>#REF!/AF178</f>
        <v>#REF!</v>
      </c>
    </row>
    <row r="179" spans="1:39">
      <c r="A179" s="4">
        <v>172</v>
      </c>
      <c r="B179" s="122">
        <f t="shared" si="54"/>
        <v>47.427999999999997</v>
      </c>
      <c r="C179" s="329">
        <f>'degressie en km-tarief'!C178</f>
        <v>28.401104399999895</v>
      </c>
      <c r="F179" s="123">
        <f t="shared" si="55"/>
        <v>28.457906608799895</v>
      </c>
      <c r="G179" s="123">
        <f t="shared" si="56"/>
        <v>17.040662639999937</v>
      </c>
      <c r="H179" s="123">
        <f t="shared" si="57"/>
        <v>37.94387547839986</v>
      </c>
      <c r="I179" s="123">
        <f t="shared" si="58"/>
        <v>22.720883519999916</v>
      </c>
      <c r="J179" s="31">
        <f t="shared" si="62"/>
        <v>94.86</v>
      </c>
      <c r="K179" s="31">
        <f t="shared" si="63"/>
        <v>56.8</v>
      </c>
      <c r="L179" s="31"/>
      <c r="M179" s="31"/>
      <c r="N179" s="31">
        <f t="shared" si="59"/>
        <v>56.92</v>
      </c>
      <c r="O179" s="31">
        <f t="shared" si="59"/>
        <v>34.08</v>
      </c>
      <c r="P179" s="31">
        <f t="shared" si="60"/>
        <v>75.88</v>
      </c>
      <c r="Q179" s="31">
        <f t="shared" si="61"/>
        <v>45.44</v>
      </c>
      <c r="R179" s="213"/>
      <c r="S179" s="213"/>
      <c r="T179" s="213"/>
      <c r="U179" s="213"/>
      <c r="V179" s="213"/>
      <c r="W179" s="213"/>
      <c r="X179" s="213"/>
      <c r="Y179" s="213"/>
      <c r="AA179" s="212"/>
      <c r="AB179" s="212"/>
      <c r="AC179" s="212"/>
      <c r="AD179" s="212"/>
      <c r="AE179" s="212"/>
      <c r="AF179" s="212"/>
      <c r="AH179" s="215" t="e">
        <f t="shared" si="50"/>
        <v>#DIV/0!</v>
      </c>
      <c r="AI179" s="215" t="e">
        <f t="shared" si="51"/>
        <v>#DIV/0!</v>
      </c>
      <c r="AJ179" s="215" t="e">
        <f t="shared" si="52"/>
        <v>#DIV/0!</v>
      </c>
      <c r="AK179" s="215" t="e">
        <f t="shared" si="53"/>
        <v>#DIV/0!</v>
      </c>
      <c r="AL179" s="215" t="e">
        <f>#REF!/AE179</f>
        <v>#REF!</v>
      </c>
      <c r="AM179" s="215" t="e">
        <f>#REF!/AF179</f>
        <v>#REF!</v>
      </c>
    </row>
    <row r="180" spans="1:39">
      <c r="A180" s="4">
        <v>173</v>
      </c>
      <c r="B180" s="122">
        <f t="shared" si="54"/>
        <v>47.561599999999999</v>
      </c>
      <c r="C180" s="329">
        <f>'degressie en km-tarief'!C179</f>
        <v>28.481944399999893</v>
      </c>
      <c r="F180" s="123">
        <f t="shared" si="55"/>
        <v>28.538908288799892</v>
      </c>
      <c r="G180" s="123">
        <f t="shared" si="56"/>
        <v>17.089166639999934</v>
      </c>
      <c r="H180" s="123">
        <f t="shared" si="57"/>
        <v>38.051877718399858</v>
      </c>
      <c r="I180" s="123">
        <f t="shared" si="58"/>
        <v>22.785555519999917</v>
      </c>
      <c r="J180" s="31">
        <f t="shared" si="62"/>
        <v>95.12</v>
      </c>
      <c r="K180" s="31">
        <f t="shared" si="63"/>
        <v>56.96</v>
      </c>
      <c r="L180" s="31"/>
      <c r="M180" s="31"/>
      <c r="N180" s="31">
        <f t="shared" si="59"/>
        <v>57.08</v>
      </c>
      <c r="O180" s="31">
        <f t="shared" si="59"/>
        <v>34.18</v>
      </c>
      <c r="P180" s="31">
        <f t="shared" si="60"/>
        <v>76.099999999999994</v>
      </c>
      <c r="Q180" s="31">
        <f t="shared" si="61"/>
        <v>45.58</v>
      </c>
      <c r="R180" s="213"/>
      <c r="S180" s="213"/>
      <c r="T180" s="213"/>
      <c r="U180" s="213"/>
      <c r="V180" s="213"/>
      <c r="W180" s="213"/>
      <c r="X180" s="213"/>
      <c r="Y180" s="213"/>
      <c r="AA180" s="212"/>
      <c r="AB180" s="212"/>
      <c r="AC180" s="212"/>
      <c r="AD180" s="212"/>
      <c r="AE180" s="212"/>
      <c r="AF180" s="212"/>
      <c r="AH180" s="215" t="e">
        <f t="shared" si="50"/>
        <v>#DIV/0!</v>
      </c>
      <c r="AI180" s="215" t="e">
        <f t="shared" si="51"/>
        <v>#DIV/0!</v>
      </c>
      <c r="AJ180" s="215" t="e">
        <f t="shared" si="52"/>
        <v>#DIV/0!</v>
      </c>
      <c r="AK180" s="215" t="e">
        <f t="shared" si="53"/>
        <v>#DIV/0!</v>
      </c>
      <c r="AL180" s="215" t="e">
        <f>#REF!/AE180</f>
        <v>#REF!</v>
      </c>
      <c r="AM180" s="215" t="e">
        <f>#REF!/AF180</f>
        <v>#REF!</v>
      </c>
    </row>
    <row r="181" spans="1:39">
      <c r="A181" s="4">
        <v>174</v>
      </c>
      <c r="B181" s="122">
        <f t="shared" si="54"/>
        <v>47.695199999999993</v>
      </c>
      <c r="C181" s="329">
        <f>'degressie en km-tarief'!C180</f>
        <v>28.562784399999892</v>
      </c>
      <c r="F181" s="123">
        <f t="shared" si="55"/>
        <v>28.619909968799892</v>
      </c>
      <c r="G181" s="123">
        <f t="shared" si="56"/>
        <v>17.137670639999936</v>
      </c>
      <c r="H181" s="123">
        <f t="shared" si="57"/>
        <v>38.159879958399856</v>
      </c>
      <c r="I181" s="123">
        <f t="shared" si="58"/>
        <v>22.850227519999915</v>
      </c>
      <c r="J181" s="31">
        <f t="shared" si="62"/>
        <v>95.4</v>
      </c>
      <c r="K181" s="31">
        <f t="shared" si="63"/>
        <v>57.12</v>
      </c>
      <c r="L181" s="31"/>
      <c r="M181" s="31"/>
      <c r="N181" s="31">
        <f t="shared" si="59"/>
        <v>57.24</v>
      </c>
      <c r="O181" s="31">
        <f t="shared" si="59"/>
        <v>34.28</v>
      </c>
      <c r="P181" s="31">
        <f t="shared" si="60"/>
        <v>76.319999999999993</v>
      </c>
      <c r="Q181" s="31">
        <f t="shared" si="61"/>
        <v>45.7</v>
      </c>
      <c r="R181" s="213"/>
      <c r="S181" s="213"/>
      <c r="T181" s="213"/>
      <c r="U181" s="213"/>
      <c r="V181" s="213"/>
      <c r="W181" s="213"/>
      <c r="X181" s="213"/>
      <c r="Y181" s="213"/>
      <c r="AA181" s="212"/>
      <c r="AB181" s="212"/>
      <c r="AC181" s="212"/>
      <c r="AD181" s="212"/>
      <c r="AE181" s="212"/>
      <c r="AF181" s="212"/>
      <c r="AH181" s="215" t="e">
        <f t="shared" si="50"/>
        <v>#DIV/0!</v>
      </c>
      <c r="AI181" s="215" t="e">
        <f t="shared" si="51"/>
        <v>#DIV/0!</v>
      </c>
      <c r="AJ181" s="215" t="e">
        <f t="shared" si="52"/>
        <v>#DIV/0!</v>
      </c>
      <c r="AK181" s="215" t="e">
        <f t="shared" si="53"/>
        <v>#DIV/0!</v>
      </c>
      <c r="AL181" s="215" t="e">
        <f>#REF!/AE181</f>
        <v>#REF!</v>
      </c>
      <c r="AM181" s="215" t="e">
        <f>#REF!/AF181</f>
        <v>#REF!</v>
      </c>
    </row>
    <row r="182" spans="1:39">
      <c r="A182" s="4">
        <v>175</v>
      </c>
      <c r="B182" s="122">
        <f t="shared" si="54"/>
        <v>47.828800000000001</v>
      </c>
      <c r="C182" s="329">
        <f>'degressie en km-tarief'!C181</f>
        <v>28.64362439999989</v>
      </c>
      <c r="F182" s="123">
        <f t="shared" si="55"/>
        <v>28.700911648799892</v>
      </c>
      <c r="G182" s="123">
        <f t="shared" si="56"/>
        <v>17.186174639999933</v>
      </c>
      <c r="H182" s="123">
        <f t="shared" si="57"/>
        <v>38.267882198399853</v>
      </c>
      <c r="I182" s="123">
        <f t="shared" si="58"/>
        <v>22.914899519999913</v>
      </c>
      <c r="J182" s="31">
        <f t="shared" si="62"/>
        <v>95.66</v>
      </c>
      <c r="K182" s="31">
        <f t="shared" si="63"/>
        <v>57.28</v>
      </c>
      <c r="L182" s="31"/>
      <c r="M182" s="31"/>
      <c r="N182" s="31">
        <f t="shared" si="59"/>
        <v>57.4</v>
      </c>
      <c r="O182" s="31">
        <f t="shared" si="59"/>
        <v>34.380000000000003</v>
      </c>
      <c r="P182" s="31">
        <f t="shared" si="60"/>
        <v>76.540000000000006</v>
      </c>
      <c r="Q182" s="31">
        <f t="shared" si="61"/>
        <v>45.82</v>
      </c>
      <c r="R182" s="213"/>
      <c r="S182" s="213"/>
      <c r="T182" s="213"/>
      <c r="U182" s="213"/>
      <c r="V182" s="213"/>
      <c r="W182" s="213"/>
      <c r="X182" s="213"/>
      <c r="Y182" s="213"/>
      <c r="AA182" s="212"/>
      <c r="AB182" s="212"/>
      <c r="AC182" s="212"/>
      <c r="AD182" s="212"/>
      <c r="AE182" s="212"/>
      <c r="AF182" s="212"/>
      <c r="AH182" s="215" t="e">
        <f t="shared" si="50"/>
        <v>#DIV/0!</v>
      </c>
      <c r="AI182" s="215" t="e">
        <f t="shared" si="51"/>
        <v>#DIV/0!</v>
      </c>
      <c r="AJ182" s="215" t="e">
        <f t="shared" si="52"/>
        <v>#DIV/0!</v>
      </c>
      <c r="AK182" s="215" t="e">
        <f t="shared" si="53"/>
        <v>#DIV/0!</v>
      </c>
      <c r="AL182" s="215" t="e">
        <f>#REF!/AE182</f>
        <v>#REF!</v>
      </c>
      <c r="AM182" s="215" t="e">
        <f>#REF!/AF182</f>
        <v>#REF!</v>
      </c>
    </row>
    <row r="183" spans="1:39">
      <c r="A183" s="4">
        <v>176</v>
      </c>
      <c r="B183" s="122">
        <f t="shared" si="54"/>
        <v>47.962399999999995</v>
      </c>
      <c r="C183" s="329">
        <f>'degressie en km-tarief'!C182</f>
        <v>28.724464399999889</v>
      </c>
      <c r="F183" s="123">
        <f t="shared" si="55"/>
        <v>28.781913328799888</v>
      </c>
      <c r="G183" s="123">
        <f t="shared" si="56"/>
        <v>17.234678639999931</v>
      </c>
      <c r="H183" s="123">
        <f t="shared" si="57"/>
        <v>38.375884438399851</v>
      </c>
      <c r="I183" s="123">
        <f t="shared" si="58"/>
        <v>22.979571519999912</v>
      </c>
      <c r="J183" s="31">
        <f t="shared" si="62"/>
        <v>95.92</v>
      </c>
      <c r="K183" s="31">
        <f t="shared" si="63"/>
        <v>57.44</v>
      </c>
      <c r="L183" s="31"/>
      <c r="M183" s="31"/>
      <c r="N183" s="31">
        <f t="shared" si="59"/>
        <v>57.56</v>
      </c>
      <c r="O183" s="31">
        <f t="shared" si="59"/>
        <v>34.46</v>
      </c>
      <c r="P183" s="31">
        <f t="shared" si="60"/>
        <v>76.760000000000005</v>
      </c>
      <c r="Q183" s="31">
        <f t="shared" si="61"/>
        <v>45.96</v>
      </c>
      <c r="R183" s="213"/>
      <c r="S183" s="213"/>
      <c r="T183" s="213"/>
      <c r="U183" s="213"/>
      <c r="V183" s="213"/>
      <c r="W183" s="213"/>
      <c r="X183" s="213"/>
      <c r="Y183" s="213"/>
      <c r="AA183" s="212"/>
      <c r="AB183" s="212"/>
      <c r="AC183" s="212"/>
      <c r="AD183" s="212"/>
      <c r="AE183" s="212"/>
      <c r="AF183" s="212"/>
      <c r="AH183" s="215" t="e">
        <f t="shared" si="50"/>
        <v>#DIV/0!</v>
      </c>
      <c r="AI183" s="215" t="e">
        <f t="shared" si="51"/>
        <v>#DIV/0!</v>
      </c>
      <c r="AJ183" s="215" t="e">
        <f t="shared" si="52"/>
        <v>#DIV/0!</v>
      </c>
      <c r="AK183" s="215" t="e">
        <f t="shared" si="53"/>
        <v>#DIV/0!</v>
      </c>
      <c r="AL183" s="215" t="e">
        <f>#REF!/AE183</f>
        <v>#REF!</v>
      </c>
      <c r="AM183" s="215" t="e">
        <f>#REF!/AF183</f>
        <v>#REF!</v>
      </c>
    </row>
    <row r="184" spans="1:39">
      <c r="A184" s="4">
        <v>177</v>
      </c>
      <c r="B184" s="122">
        <f t="shared" si="54"/>
        <v>48.112699999999997</v>
      </c>
      <c r="C184" s="329">
        <f>'degressie en km-tarief'!C183</f>
        <v>28.805304399999887</v>
      </c>
      <c r="F184" s="123">
        <f t="shared" si="55"/>
        <v>28.862915008799888</v>
      </c>
      <c r="G184" s="123">
        <f t="shared" si="56"/>
        <v>17.283182639999932</v>
      </c>
      <c r="H184" s="123">
        <f t="shared" si="57"/>
        <v>38.483886678399848</v>
      </c>
      <c r="I184" s="123">
        <f t="shared" si="58"/>
        <v>23.04424351999991</v>
      </c>
      <c r="J184" s="31">
        <f t="shared" si="62"/>
        <v>96.22</v>
      </c>
      <c r="K184" s="31">
        <f t="shared" si="63"/>
        <v>57.62</v>
      </c>
      <c r="L184" s="31"/>
      <c r="M184" s="31"/>
      <c r="N184" s="31">
        <f t="shared" si="59"/>
        <v>57.72</v>
      </c>
      <c r="O184" s="31">
        <f t="shared" si="59"/>
        <v>34.56</v>
      </c>
      <c r="P184" s="31">
        <f t="shared" si="60"/>
        <v>76.959999999999994</v>
      </c>
      <c r="Q184" s="31">
        <f t="shared" si="61"/>
        <v>46.08</v>
      </c>
      <c r="R184" s="213"/>
      <c r="S184" s="213"/>
      <c r="T184" s="213"/>
      <c r="U184" s="213"/>
      <c r="V184" s="213"/>
      <c r="W184" s="213"/>
      <c r="X184" s="213"/>
      <c r="Y184" s="213"/>
      <c r="AA184" s="212"/>
      <c r="AB184" s="212"/>
      <c r="AC184" s="212"/>
      <c r="AD184" s="212"/>
      <c r="AE184" s="212"/>
      <c r="AF184" s="212"/>
      <c r="AH184" s="215" t="e">
        <f t="shared" si="50"/>
        <v>#DIV/0!</v>
      </c>
      <c r="AI184" s="215" t="e">
        <f t="shared" si="51"/>
        <v>#DIV/0!</v>
      </c>
      <c r="AJ184" s="215" t="e">
        <f t="shared" si="52"/>
        <v>#DIV/0!</v>
      </c>
      <c r="AK184" s="215" t="e">
        <f t="shared" si="53"/>
        <v>#DIV/0!</v>
      </c>
      <c r="AL184" s="215" t="e">
        <f>#REF!/AE184</f>
        <v>#REF!</v>
      </c>
      <c r="AM184" s="215" t="e">
        <f>#REF!/AF184</f>
        <v>#REF!</v>
      </c>
    </row>
    <row r="185" spans="1:39">
      <c r="A185" s="4">
        <v>178</v>
      </c>
      <c r="B185" s="122">
        <f t="shared" si="54"/>
        <v>48.246299999999998</v>
      </c>
      <c r="C185" s="329">
        <f>'degressie en km-tarief'!C184</f>
        <v>28.886144399999885</v>
      </c>
      <c r="F185" s="123">
        <f t="shared" si="55"/>
        <v>28.943916688799884</v>
      </c>
      <c r="G185" s="123">
        <f t="shared" si="56"/>
        <v>17.33168663999993</v>
      </c>
      <c r="H185" s="123">
        <f t="shared" si="57"/>
        <v>38.591888918399846</v>
      </c>
      <c r="I185" s="123">
        <f t="shared" si="58"/>
        <v>23.108915519999911</v>
      </c>
      <c r="J185" s="31">
        <f t="shared" si="62"/>
        <v>96.5</v>
      </c>
      <c r="K185" s="31">
        <f t="shared" si="63"/>
        <v>57.78</v>
      </c>
      <c r="L185" s="31"/>
      <c r="M185" s="31"/>
      <c r="N185" s="31">
        <f t="shared" si="59"/>
        <v>57.88</v>
      </c>
      <c r="O185" s="31">
        <f t="shared" si="59"/>
        <v>34.659999999999997</v>
      </c>
      <c r="P185" s="31">
        <f t="shared" si="60"/>
        <v>77.180000000000007</v>
      </c>
      <c r="Q185" s="31">
        <f t="shared" si="61"/>
        <v>46.22</v>
      </c>
      <c r="R185" s="213"/>
      <c r="S185" s="213"/>
      <c r="T185" s="213"/>
      <c r="U185" s="213"/>
      <c r="V185" s="213"/>
      <c r="W185" s="213"/>
      <c r="X185" s="213"/>
      <c r="Y185" s="213"/>
      <c r="AA185" s="212"/>
      <c r="AB185" s="212"/>
      <c r="AC185" s="212"/>
      <c r="AD185" s="212"/>
      <c r="AE185" s="212"/>
      <c r="AF185" s="212"/>
      <c r="AH185" s="215" t="e">
        <f t="shared" si="50"/>
        <v>#DIV/0!</v>
      </c>
      <c r="AI185" s="215" t="e">
        <f t="shared" si="51"/>
        <v>#DIV/0!</v>
      </c>
      <c r="AJ185" s="215" t="e">
        <f t="shared" si="52"/>
        <v>#DIV/0!</v>
      </c>
      <c r="AK185" s="215" t="e">
        <f t="shared" si="53"/>
        <v>#DIV/0!</v>
      </c>
      <c r="AL185" s="215" t="e">
        <f>#REF!/AE185</f>
        <v>#REF!</v>
      </c>
      <c r="AM185" s="215" t="e">
        <f>#REF!/AF185</f>
        <v>#REF!</v>
      </c>
    </row>
    <row r="186" spans="1:39">
      <c r="A186" s="4">
        <v>179</v>
      </c>
      <c r="B186" s="122">
        <f t="shared" si="54"/>
        <v>48.379899999999999</v>
      </c>
      <c r="C186" s="329">
        <f>'degressie en km-tarief'!C185</f>
        <v>28.966984399999884</v>
      </c>
      <c r="F186" s="123">
        <f t="shared" si="55"/>
        <v>29.024918368799884</v>
      </c>
      <c r="G186" s="123">
        <f t="shared" si="56"/>
        <v>17.380190639999931</v>
      </c>
      <c r="H186" s="123">
        <f t="shared" si="57"/>
        <v>38.699891158399851</v>
      </c>
      <c r="I186" s="123">
        <f t="shared" si="58"/>
        <v>23.173587519999909</v>
      </c>
      <c r="J186" s="31">
        <f t="shared" si="62"/>
        <v>96.76</v>
      </c>
      <c r="K186" s="31">
        <f t="shared" si="63"/>
        <v>57.94</v>
      </c>
      <c r="L186" s="31"/>
      <c r="M186" s="31"/>
      <c r="N186" s="31">
        <f t="shared" si="59"/>
        <v>58.04</v>
      </c>
      <c r="O186" s="31">
        <f t="shared" si="59"/>
        <v>34.76</v>
      </c>
      <c r="P186" s="31">
        <f t="shared" si="60"/>
        <v>77.400000000000006</v>
      </c>
      <c r="Q186" s="31">
        <f t="shared" si="61"/>
        <v>46.34</v>
      </c>
      <c r="R186" s="213"/>
      <c r="S186" s="213"/>
      <c r="T186" s="213"/>
      <c r="U186" s="213"/>
      <c r="V186" s="213"/>
      <c r="W186" s="213"/>
      <c r="X186" s="213"/>
      <c r="Y186" s="213"/>
      <c r="AA186" s="212"/>
      <c r="AB186" s="212"/>
      <c r="AC186" s="212"/>
      <c r="AD186" s="212"/>
      <c r="AE186" s="212"/>
      <c r="AF186" s="212"/>
      <c r="AH186" s="215" t="e">
        <f t="shared" si="50"/>
        <v>#DIV/0!</v>
      </c>
      <c r="AI186" s="215" t="e">
        <f t="shared" si="51"/>
        <v>#DIV/0!</v>
      </c>
      <c r="AJ186" s="215" t="e">
        <f t="shared" si="52"/>
        <v>#DIV/0!</v>
      </c>
      <c r="AK186" s="215" t="e">
        <f t="shared" si="53"/>
        <v>#DIV/0!</v>
      </c>
      <c r="AL186" s="215" t="e">
        <f>#REF!/AE186</f>
        <v>#REF!</v>
      </c>
      <c r="AM186" s="215" t="e">
        <f>#REF!/AF186</f>
        <v>#REF!</v>
      </c>
    </row>
    <row r="187" spans="1:39">
      <c r="A187" s="4">
        <v>180</v>
      </c>
      <c r="B187" s="122">
        <f t="shared" si="54"/>
        <v>48.513500000000001</v>
      </c>
      <c r="C187" s="329">
        <f>'degressie en km-tarief'!C186</f>
        <v>29.047824399999882</v>
      </c>
      <c r="F187" s="123">
        <f t="shared" si="55"/>
        <v>29.105920048799881</v>
      </c>
      <c r="G187" s="123">
        <f t="shared" si="56"/>
        <v>17.428694639999929</v>
      </c>
      <c r="H187" s="123">
        <f t="shared" si="57"/>
        <v>38.807893398399848</v>
      </c>
      <c r="I187" s="123">
        <f t="shared" si="58"/>
        <v>23.238259519999907</v>
      </c>
      <c r="J187" s="31">
        <f t="shared" si="62"/>
        <v>97.02</v>
      </c>
      <c r="K187" s="31">
        <f t="shared" si="63"/>
        <v>58.1</v>
      </c>
      <c r="L187" s="31"/>
      <c r="M187" s="31"/>
      <c r="N187" s="31">
        <f t="shared" si="59"/>
        <v>58.22</v>
      </c>
      <c r="O187" s="31">
        <f t="shared" si="59"/>
        <v>34.86</v>
      </c>
      <c r="P187" s="31">
        <f t="shared" si="60"/>
        <v>77.62</v>
      </c>
      <c r="Q187" s="31">
        <f t="shared" si="61"/>
        <v>46.48</v>
      </c>
      <c r="R187" s="213"/>
      <c r="S187" s="213"/>
      <c r="T187" s="213"/>
      <c r="U187" s="213"/>
      <c r="V187" s="213"/>
      <c r="W187" s="213"/>
      <c r="X187" s="213"/>
      <c r="Y187" s="213"/>
      <c r="AA187" s="212"/>
      <c r="AB187" s="212"/>
      <c r="AC187" s="212"/>
      <c r="AD187" s="212"/>
      <c r="AE187" s="212"/>
      <c r="AF187" s="212"/>
      <c r="AH187" s="215" t="e">
        <f t="shared" si="50"/>
        <v>#DIV/0!</v>
      </c>
      <c r="AI187" s="215" t="e">
        <f t="shared" si="51"/>
        <v>#DIV/0!</v>
      </c>
      <c r="AJ187" s="215" t="e">
        <f t="shared" si="52"/>
        <v>#DIV/0!</v>
      </c>
      <c r="AK187" s="215" t="e">
        <f t="shared" si="53"/>
        <v>#DIV/0!</v>
      </c>
      <c r="AL187" s="215" t="e">
        <f>#REF!/AE187</f>
        <v>#REF!</v>
      </c>
      <c r="AM187" s="215" t="e">
        <f>#REF!/AF187</f>
        <v>#REF!</v>
      </c>
    </row>
    <row r="188" spans="1:39">
      <c r="A188" s="4">
        <v>181</v>
      </c>
      <c r="B188" s="122">
        <f t="shared" si="54"/>
        <v>48.647099999999995</v>
      </c>
      <c r="C188" s="329">
        <f>'degressie en km-tarief'!C187</f>
        <v>29.128664399999881</v>
      </c>
      <c r="F188" s="123">
        <f t="shared" si="55"/>
        <v>29.186921728799881</v>
      </c>
      <c r="G188" s="123">
        <f t="shared" si="56"/>
        <v>17.477198639999926</v>
      </c>
      <c r="H188" s="123">
        <f t="shared" si="57"/>
        <v>38.915895638399846</v>
      </c>
      <c r="I188" s="123">
        <f t="shared" si="58"/>
        <v>23.302931519999905</v>
      </c>
      <c r="J188" s="31">
        <f t="shared" si="62"/>
        <v>97.3</v>
      </c>
      <c r="K188" s="31">
        <f t="shared" si="63"/>
        <v>58.26</v>
      </c>
      <c r="L188" s="31"/>
      <c r="M188" s="31"/>
      <c r="N188" s="31">
        <f t="shared" si="59"/>
        <v>58.38</v>
      </c>
      <c r="O188" s="31">
        <f t="shared" si="59"/>
        <v>34.96</v>
      </c>
      <c r="P188" s="31">
        <f t="shared" si="60"/>
        <v>77.84</v>
      </c>
      <c r="Q188" s="31">
        <f t="shared" si="61"/>
        <v>46.6</v>
      </c>
      <c r="R188" s="213"/>
      <c r="S188" s="213"/>
      <c r="T188" s="213"/>
      <c r="U188" s="213"/>
      <c r="V188" s="213"/>
      <c r="W188" s="213"/>
      <c r="X188" s="213"/>
      <c r="Y188" s="213"/>
      <c r="AA188" s="212"/>
      <c r="AB188" s="212"/>
      <c r="AC188" s="212"/>
      <c r="AD188" s="212"/>
      <c r="AE188" s="212"/>
      <c r="AF188" s="212"/>
      <c r="AH188" s="215" t="e">
        <f t="shared" si="50"/>
        <v>#DIV/0!</v>
      </c>
      <c r="AI188" s="215" t="e">
        <f t="shared" si="51"/>
        <v>#DIV/0!</v>
      </c>
      <c r="AJ188" s="215" t="e">
        <f t="shared" si="52"/>
        <v>#DIV/0!</v>
      </c>
      <c r="AK188" s="215" t="e">
        <f t="shared" si="53"/>
        <v>#DIV/0!</v>
      </c>
      <c r="AL188" s="215" t="e">
        <f>#REF!/AE188</f>
        <v>#REF!</v>
      </c>
      <c r="AM188" s="215" t="e">
        <f>#REF!/AF188</f>
        <v>#REF!</v>
      </c>
    </row>
    <row r="189" spans="1:39">
      <c r="A189" s="4">
        <v>182</v>
      </c>
      <c r="B189" s="122">
        <f t="shared" si="54"/>
        <v>48.780699999999996</v>
      </c>
      <c r="C189" s="329">
        <f>'degressie en km-tarief'!C188</f>
        <v>29.209504399999879</v>
      </c>
      <c r="F189" s="123">
        <f t="shared" si="55"/>
        <v>29.267923408799881</v>
      </c>
      <c r="G189" s="123">
        <f t="shared" si="56"/>
        <v>17.525702639999928</v>
      </c>
      <c r="H189" s="123">
        <f t="shared" si="57"/>
        <v>39.023897878399843</v>
      </c>
      <c r="I189" s="123">
        <f t="shared" si="58"/>
        <v>23.367603519999903</v>
      </c>
      <c r="J189" s="31">
        <f t="shared" si="62"/>
        <v>97.56</v>
      </c>
      <c r="K189" s="31">
        <f t="shared" si="63"/>
        <v>58.42</v>
      </c>
      <c r="L189" s="31"/>
      <c r="M189" s="31"/>
      <c r="N189" s="31">
        <f t="shared" si="59"/>
        <v>58.54</v>
      </c>
      <c r="O189" s="31">
        <f t="shared" si="59"/>
        <v>35.06</v>
      </c>
      <c r="P189" s="31">
        <f t="shared" si="60"/>
        <v>78.040000000000006</v>
      </c>
      <c r="Q189" s="31">
        <f t="shared" si="61"/>
        <v>46.74</v>
      </c>
      <c r="R189" s="213"/>
      <c r="S189" s="213"/>
      <c r="T189" s="213"/>
      <c r="U189" s="213"/>
      <c r="V189" s="213"/>
      <c r="W189" s="213"/>
      <c r="X189" s="213"/>
      <c r="Y189" s="213"/>
      <c r="AA189" s="212"/>
      <c r="AB189" s="212"/>
      <c r="AC189" s="212"/>
      <c r="AD189" s="212"/>
      <c r="AE189" s="212"/>
      <c r="AF189" s="212"/>
      <c r="AH189" s="215" t="e">
        <f t="shared" si="50"/>
        <v>#DIV/0!</v>
      </c>
      <c r="AI189" s="215" t="e">
        <f t="shared" si="51"/>
        <v>#DIV/0!</v>
      </c>
      <c r="AJ189" s="215" t="e">
        <f t="shared" si="52"/>
        <v>#DIV/0!</v>
      </c>
      <c r="AK189" s="215" t="e">
        <f t="shared" si="53"/>
        <v>#DIV/0!</v>
      </c>
      <c r="AL189" s="215" t="e">
        <f>#REF!/AE189</f>
        <v>#REF!</v>
      </c>
      <c r="AM189" s="215" t="e">
        <f>#REF!/AF189</f>
        <v>#REF!</v>
      </c>
    </row>
    <row r="190" spans="1:39">
      <c r="A190" s="4">
        <v>183</v>
      </c>
      <c r="B190" s="122">
        <f t="shared" si="54"/>
        <v>48.914299999999997</v>
      </c>
      <c r="C190" s="329">
        <f>'degressie en km-tarief'!C189</f>
        <v>29.290344399999878</v>
      </c>
      <c r="F190" s="123">
        <f t="shared" si="55"/>
        <v>29.348925088799877</v>
      </c>
      <c r="G190" s="123">
        <f t="shared" si="56"/>
        <v>17.574206639999925</v>
      </c>
      <c r="H190" s="123">
        <f t="shared" si="57"/>
        <v>39.131900118399841</v>
      </c>
      <c r="I190" s="123">
        <f t="shared" si="58"/>
        <v>23.432275519999905</v>
      </c>
      <c r="J190" s="31">
        <f t="shared" si="62"/>
        <v>97.82</v>
      </c>
      <c r="K190" s="31">
        <f t="shared" si="63"/>
        <v>58.58</v>
      </c>
      <c r="L190" s="31"/>
      <c r="M190" s="31"/>
      <c r="N190" s="31">
        <f t="shared" si="59"/>
        <v>58.7</v>
      </c>
      <c r="O190" s="31">
        <f t="shared" si="59"/>
        <v>35.14</v>
      </c>
      <c r="P190" s="31">
        <f t="shared" si="60"/>
        <v>78.260000000000005</v>
      </c>
      <c r="Q190" s="31">
        <f t="shared" si="61"/>
        <v>46.86</v>
      </c>
      <c r="R190" s="213"/>
      <c r="S190" s="213"/>
      <c r="T190" s="213"/>
      <c r="U190" s="213"/>
      <c r="V190" s="213"/>
      <c r="W190" s="213"/>
      <c r="X190" s="213"/>
      <c r="Y190" s="213"/>
      <c r="AA190" s="212"/>
      <c r="AB190" s="212"/>
      <c r="AC190" s="212"/>
      <c r="AD190" s="212"/>
      <c r="AE190" s="212"/>
      <c r="AF190" s="212"/>
      <c r="AH190" s="215" t="e">
        <f t="shared" si="50"/>
        <v>#DIV/0!</v>
      </c>
      <c r="AI190" s="215" t="e">
        <f t="shared" si="51"/>
        <v>#DIV/0!</v>
      </c>
      <c r="AJ190" s="215" t="e">
        <f t="shared" si="52"/>
        <v>#DIV/0!</v>
      </c>
      <c r="AK190" s="215" t="e">
        <f t="shared" si="53"/>
        <v>#DIV/0!</v>
      </c>
      <c r="AL190" s="215" t="e">
        <f>#REF!/AE190</f>
        <v>#REF!</v>
      </c>
      <c r="AM190" s="215" t="e">
        <f>#REF!/AF190</f>
        <v>#REF!</v>
      </c>
    </row>
    <row r="191" spans="1:39">
      <c r="A191" s="4">
        <v>184</v>
      </c>
      <c r="B191" s="122">
        <f t="shared" si="54"/>
        <v>49.047899999999998</v>
      </c>
      <c r="C191" s="329">
        <f>'degressie en km-tarief'!C190</f>
        <v>29.371184399999876</v>
      </c>
      <c r="F191" s="123">
        <f t="shared" si="55"/>
        <v>29.429926768799877</v>
      </c>
      <c r="G191" s="123">
        <f t="shared" si="56"/>
        <v>17.622710639999926</v>
      </c>
      <c r="H191" s="123">
        <f t="shared" si="57"/>
        <v>39.239902358399839</v>
      </c>
      <c r="I191" s="123">
        <f t="shared" si="58"/>
        <v>23.496947519999903</v>
      </c>
      <c r="J191" s="31">
        <f t="shared" si="62"/>
        <v>98.1</v>
      </c>
      <c r="K191" s="31">
        <f t="shared" si="63"/>
        <v>58.74</v>
      </c>
      <c r="L191" s="31"/>
      <c r="M191" s="31"/>
      <c r="N191" s="31">
        <f t="shared" si="59"/>
        <v>58.86</v>
      </c>
      <c r="O191" s="31">
        <f t="shared" si="59"/>
        <v>35.24</v>
      </c>
      <c r="P191" s="31">
        <f t="shared" si="60"/>
        <v>78.48</v>
      </c>
      <c r="Q191" s="31">
        <f t="shared" si="61"/>
        <v>47</v>
      </c>
      <c r="R191" s="213"/>
      <c r="S191" s="213"/>
      <c r="T191" s="213"/>
      <c r="U191" s="213"/>
      <c r="V191" s="213"/>
      <c r="W191" s="213"/>
      <c r="X191" s="213"/>
      <c r="Y191" s="213"/>
      <c r="AA191" s="212"/>
      <c r="AB191" s="212"/>
      <c r="AC191" s="212"/>
      <c r="AD191" s="212"/>
      <c r="AE191" s="212"/>
      <c r="AF191" s="212"/>
      <c r="AH191" s="215" t="e">
        <f t="shared" si="50"/>
        <v>#DIV/0!</v>
      </c>
      <c r="AI191" s="215" t="e">
        <f t="shared" si="51"/>
        <v>#DIV/0!</v>
      </c>
      <c r="AJ191" s="215" t="e">
        <f t="shared" si="52"/>
        <v>#DIV/0!</v>
      </c>
      <c r="AK191" s="215" t="e">
        <f t="shared" si="53"/>
        <v>#DIV/0!</v>
      </c>
      <c r="AL191" s="215" t="e">
        <f>#REF!/AE191</f>
        <v>#REF!</v>
      </c>
      <c r="AM191" s="215" t="e">
        <f>#REF!/AF191</f>
        <v>#REF!</v>
      </c>
    </row>
    <row r="192" spans="1:39">
      <c r="A192" s="4">
        <v>185</v>
      </c>
      <c r="B192" s="122">
        <f t="shared" si="54"/>
        <v>49.1815</v>
      </c>
      <c r="C192" s="329">
        <f>'degressie en km-tarief'!C191</f>
        <v>29.452024399999875</v>
      </c>
      <c r="F192" s="123">
        <f t="shared" si="55"/>
        <v>29.510928448799874</v>
      </c>
      <c r="G192" s="123">
        <f t="shared" si="56"/>
        <v>17.671214639999924</v>
      </c>
      <c r="H192" s="123">
        <f t="shared" si="57"/>
        <v>39.347904598399836</v>
      </c>
      <c r="I192" s="123">
        <f t="shared" si="58"/>
        <v>23.561619519999901</v>
      </c>
      <c r="J192" s="31">
        <f t="shared" si="62"/>
        <v>98.36</v>
      </c>
      <c r="K192" s="31">
        <f t="shared" si="63"/>
        <v>58.9</v>
      </c>
      <c r="L192" s="31"/>
      <c r="M192" s="31"/>
      <c r="N192" s="31">
        <f t="shared" si="59"/>
        <v>59.02</v>
      </c>
      <c r="O192" s="31">
        <f t="shared" si="59"/>
        <v>35.340000000000003</v>
      </c>
      <c r="P192" s="31">
        <f t="shared" si="60"/>
        <v>78.7</v>
      </c>
      <c r="Q192" s="31">
        <f t="shared" si="61"/>
        <v>47.12</v>
      </c>
      <c r="R192" s="213"/>
      <c r="S192" s="213"/>
      <c r="T192" s="213"/>
      <c r="U192" s="213"/>
      <c r="V192" s="213"/>
      <c r="W192" s="213"/>
      <c r="X192" s="213"/>
      <c r="Y192" s="213"/>
      <c r="AA192" s="212"/>
      <c r="AB192" s="212"/>
      <c r="AC192" s="212"/>
      <c r="AD192" s="212"/>
      <c r="AE192" s="212"/>
      <c r="AF192" s="212"/>
      <c r="AH192" s="215" t="e">
        <f t="shared" si="50"/>
        <v>#DIV/0!</v>
      </c>
      <c r="AI192" s="215" t="e">
        <f t="shared" si="51"/>
        <v>#DIV/0!</v>
      </c>
      <c r="AJ192" s="215" t="e">
        <f t="shared" si="52"/>
        <v>#DIV/0!</v>
      </c>
      <c r="AK192" s="215" t="e">
        <f t="shared" si="53"/>
        <v>#DIV/0!</v>
      </c>
      <c r="AL192" s="215" t="e">
        <f>#REF!/AE192</f>
        <v>#REF!</v>
      </c>
      <c r="AM192" s="215" t="e">
        <f>#REF!/AF192</f>
        <v>#REF!</v>
      </c>
    </row>
    <row r="193" spans="1:39">
      <c r="A193" s="4">
        <v>186</v>
      </c>
      <c r="B193" s="122">
        <f t="shared" si="54"/>
        <v>49.315100000000001</v>
      </c>
      <c r="C193" s="329">
        <f>'degressie en km-tarief'!C192</f>
        <v>29.532864399999873</v>
      </c>
      <c r="F193" s="123">
        <f t="shared" si="55"/>
        <v>29.591930128799874</v>
      </c>
      <c r="G193" s="123">
        <f t="shared" si="56"/>
        <v>17.719718639999922</v>
      </c>
      <c r="H193" s="123">
        <f t="shared" si="57"/>
        <v>39.455906838399834</v>
      </c>
      <c r="I193" s="123">
        <f t="shared" si="58"/>
        <v>23.626291519999899</v>
      </c>
      <c r="J193" s="31">
        <f t="shared" si="62"/>
        <v>98.64</v>
      </c>
      <c r="K193" s="31">
        <f t="shared" si="63"/>
        <v>59.06</v>
      </c>
      <c r="L193" s="31"/>
      <c r="M193" s="31"/>
      <c r="N193" s="31">
        <f t="shared" si="59"/>
        <v>59.18</v>
      </c>
      <c r="O193" s="31">
        <f t="shared" si="59"/>
        <v>35.44</v>
      </c>
      <c r="P193" s="31">
        <f t="shared" si="60"/>
        <v>78.92</v>
      </c>
      <c r="Q193" s="31">
        <f t="shared" si="61"/>
        <v>47.26</v>
      </c>
      <c r="R193" s="213"/>
      <c r="S193" s="213"/>
      <c r="T193" s="213"/>
      <c r="U193" s="213"/>
      <c r="V193" s="213"/>
      <c r="W193" s="213"/>
      <c r="X193" s="213"/>
      <c r="Y193" s="213"/>
      <c r="AA193" s="212"/>
      <c r="AB193" s="212"/>
      <c r="AC193" s="212"/>
      <c r="AD193" s="212"/>
      <c r="AE193" s="212"/>
      <c r="AF193" s="212"/>
      <c r="AH193" s="215" t="e">
        <f t="shared" si="50"/>
        <v>#DIV/0!</v>
      </c>
      <c r="AI193" s="215" t="e">
        <f t="shared" si="51"/>
        <v>#DIV/0!</v>
      </c>
      <c r="AJ193" s="215" t="e">
        <f t="shared" si="52"/>
        <v>#DIV/0!</v>
      </c>
      <c r="AK193" s="215" t="e">
        <f t="shared" si="53"/>
        <v>#DIV/0!</v>
      </c>
      <c r="AL193" s="215" t="e">
        <f>#REF!/AE193</f>
        <v>#REF!</v>
      </c>
      <c r="AM193" s="215" t="e">
        <f>#REF!/AF193</f>
        <v>#REF!</v>
      </c>
    </row>
    <row r="194" spans="1:39">
      <c r="A194" s="4">
        <v>187</v>
      </c>
      <c r="B194" s="122">
        <f t="shared" si="54"/>
        <v>49.448699999999995</v>
      </c>
      <c r="C194" s="329">
        <f>'degressie en km-tarief'!C193</f>
        <v>29.613704399999872</v>
      </c>
      <c r="F194" s="123">
        <f t="shared" si="55"/>
        <v>29.67293180879987</v>
      </c>
      <c r="G194" s="123">
        <f t="shared" si="56"/>
        <v>17.768222639999923</v>
      </c>
      <c r="H194" s="123">
        <f t="shared" si="57"/>
        <v>39.563909078399831</v>
      </c>
      <c r="I194" s="123">
        <f t="shared" si="58"/>
        <v>23.690963519999897</v>
      </c>
      <c r="J194" s="31">
        <f t="shared" si="62"/>
        <v>98.9</v>
      </c>
      <c r="K194" s="31">
        <f t="shared" si="63"/>
        <v>59.22</v>
      </c>
      <c r="L194" s="31"/>
      <c r="M194" s="31"/>
      <c r="N194" s="31">
        <f t="shared" si="59"/>
        <v>59.34</v>
      </c>
      <c r="O194" s="31">
        <f t="shared" si="59"/>
        <v>35.54</v>
      </c>
      <c r="P194" s="31">
        <f t="shared" si="60"/>
        <v>79.12</v>
      </c>
      <c r="Q194" s="31">
        <f t="shared" si="61"/>
        <v>47.38</v>
      </c>
      <c r="R194" s="213"/>
      <c r="S194" s="213"/>
      <c r="T194" s="213"/>
      <c r="U194" s="213"/>
      <c r="V194" s="213"/>
      <c r="W194" s="213"/>
      <c r="X194" s="213"/>
      <c r="Y194" s="213"/>
      <c r="AA194" s="212"/>
      <c r="AB194" s="212"/>
      <c r="AC194" s="212"/>
      <c r="AD194" s="212"/>
      <c r="AE194" s="212"/>
      <c r="AF194" s="212"/>
      <c r="AH194" s="215" t="e">
        <f t="shared" si="50"/>
        <v>#DIV/0!</v>
      </c>
      <c r="AI194" s="215" t="e">
        <f t="shared" si="51"/>
        <v>#DIV/0!</v>
      </c>
      <c r="AJ194" s="215" t="e">
        <f t="shared" si="52"/>
        <v>#DIV/0!</v>
      </c>
      <c r="AK194" s="215" t="e">
        <f t="shared" si="53"/>
        <v>#DIV/0!</v>
      </c>
      <c r="AL194" s="215" t="e">
        <f>#REF!/AE194</f>
        <v>#REF!</v>
      </c>
      <c r="AM194" s="215" t="e">
        <f>#REF!/AF194</f>
        <v>#REF!</v>
      </c>
    </row>
    <row r="195" spans="1:39">
      <c r="A195" s="4">
        <v>188</v>
      </c>
      <c r="B195" s="122">
        <f t="shared" si="54"/>
        <v>49.582299999999996</v>
      </c>
      <c r="C195" s="329">
        <f>'degressie en km-tarief'!C194</f>
        <v>29.69454439999987</v>
      </c>
      <c r="F195" s="123">
        <f t="shared" si="55"/>
        <v>29.75393348879987</v>
      </c>
      <c r="G195" s="123">
        <f t="shared" si="56"/>
        <v>17.816726639999921</v>
      </c>
      <c r="H195" s="123">
        <f t="shared" si="57"/>
        <v>39.671911318399829</v>
      </c>
      <c r="I195" s="123">
        <f t="shared" si="58"/>
        <v>23.755635519999899</v>
      </c>
      <c r="J195" s="31">
        <f t="shared" si="62"/>
        <v>99.16</v>
      </c>
      <c r="K195" s="31">
        <f t="shared" si="63"/>
        <v>59.38</v>
      </c>
      <c r="L195" s="31"/>
      <c r="M195" s="31"/>
      <c r="N195" s="31">
        <f t="shared" si="59"/>
        <v>59.5</v>
      </c>
      <c r="O195" s="31">
        <f t="shared" si="59"/>
        <v>35.64</v>
      </c>
      <c r="P195" s="31">
        <f t="shared" si="60"/>
        <v>79.34</v>
      </c>
      <c r="Q195" s="31">
        <f t="shared" si="61"/>
        <v>47.52</v>
      </c>
      <c r="R195" s="213"/>
      <c r="S195" s="213"/>
      <c r="T195" s="213"/>
      <c r="U195" s="213"/>
      <c r="V195" s="213"/>
      <c r="W195" s="213"/>
      <c r="X195" s="213"/>
      <c r="Y195" s="213"/>
      <c r="AA195" s="212"/>
      <c r="AB195" s="212"/>
      <c r="AC195" s="212"/>
      <c r="AD195" s="212"/>
      <c r="AE195" s="212"/>
      <c r="AF195" s="212"/>
      <c r="AH195" s="215" t="e">
        <f t="shared" si="50"/>
        <v>#DIV/0!</v>
      </c>
      <c r="AI195" s="215" t="e">
        <f t="shared" si="51"/>
        <v>#DIV/0!</v>
      </c>
      <c r="AJ195" s="215" t="e">
        <f t="shared" si="52"/>
        <v>#DIV/0!</v>
      </c>
      <c r="AK195" s="215" t="e">
        <f t="shared" si="53"/>
        <v>#DIV/0!</v>
      </c>
      <c r="AL195" s="215" t="e">
        <f>#REF!/AE195</f>
        <v>#REF!</v>
      </c>
      <c r="AM195" s="215" t="e">
        <f>#REF!/AF195</f>
        <v>#REF!</v>
      </c>
    </row>
    <row r="196" spans="1:39">
      <c r="A196" s="4">
        <v>189</v>
      </c>
      <c r="B196" s="122">
        <f t="shared" si="54"/>
        <v>49.732599999999998</v>
      </c>
      <c r="C196" s="329">
        <f>'degressie en km-tarief'!C195</f>
        <v>29.775384399999869</v>
      </c>
      <c r="F196" s="123">
        <f t="shared" si="55"/>
        <v>29.83493516879987</v>
      </c>
      <c r="G196" s="123">
        <f t="shared" si="56"/>
        <v>17.865230639999922</v>
      </c>
      <c r="H196" s="123">
        <f t="shared" si="57"/>
        <v>39.779913558399826</v>
      </c>
      <c r="I196" s="123">
        <f t="shared" si="58"/>
        <v>23.820307519999897</v>
      </c>
      <c r="J196" s="31">
        <f t="shared" si="62"/>
        <v>99.46</v>
      </c>
      <c r="K196" s="31">
        <f t="shared" si="63"/>
        <v>59.56</v>
      </c>
      <c r="L196" s="31"/>
      <c r="M196" s="31"/>
      <c r="N196" s="31">
        <f t="shared" si="59"/>
        <v>59.66</v>
      </c>
      <c r="O196" s="31">
        <f t="shared" si="59"/>
        <v>35.74</v>
      </c>
      <c r="P196" s="31">
        <f t="shared" si="60"/>
        <v>79.56</v>
      </c>
      <c r="Q196" s="31">
        <f t="shared" si="61"/>
        <v>47.64</v>
      </c>
      <c r="R196" s="213"/>
      <c r="S196" s="213"/>
      <c r="T196" s="213"/>
      <c r="U196" s="213"/>
      <c r="V196" s="213"/>
      <c r="W196" s="213"/>
      <c r="X196" s="213"/>
      <c r="Y196" s="213"/>
      <c r="AA196" s="212"/>
      <c r="AB196" s="212"/>
      <c r="AC196" s="212"/>
      <c r="AD196" s="212"/>
      <c r="AE196" s="212"/>
      <c r="AF196" s="212"/>
      <c r="AH196" s="215" t="e">
        <f t="shared" si="50"/>
        <v>#DIV/0!</v>
      </c>
      <c r="AI196" s="215" t="e">
        <f t="shared" si="51"/>
        <v>#DIV/0!</v>
      </c>
      <c r="AJ196" s="215" t="e">
        <f t="shared" si="52"/>
        <v>#DIV/0!</v>
      </c>
      <c r="AK196" s="215" t="e">
        <f t="shared" si="53"/>
        <v>#DIV/0!</v>
      </c>
      <c r="AL196" s="215" t="e">
        <f>#REF!/AE196</f>
        <v>#REF!</v>
      </c>
      <c r="AM196" s="215" t="e">
        <f>#REF!/AF196</f>
        <v>#REF!</v>
      </c>
    </row>
    <row r="197" spans="1:39">
      <c r="A197" s="4">
        <v>190</v>
      </c>
      <c r="B197" s="122">
        <f t="shared" si="54"/>
        <v>49.866199999999999</v>
      </c>
      <c r="C197" s="329">
        <f>'degressie en km-tarief'!C196</f>
        <v>29.856224399999867</v>
      </c>
      <c r="F197" s="123">
        <f t="shared" si="55"/>
        <v>29.915936848799866</v>
      </c>
      <c r="G197" s="123">
        <f t="shared" si="56"/>
        <v>17.91373463999992</v>
      </c>
      <c r="H197" s="123">
        <f t="shared" si="57"/>
        <v>39.887915798399824</v>
      </c>
      <c r="I197" s="123">
        <f t="shared" si="58"/>
        <v>23.884979519999895</v>
      </c>
      <c r="J197" s="31">
        <f t="shared" si="62"/>
        <v>99.74</v>
      </c>
      <c r="K197" s="31">
        <f t="shared" si="63"/>
        <v>59.72</v>
      </c>
      <c r="L197" s="31"/>
      <c r="M197" s="31"/>
      <c r="N197" s="31">
        <f t="shared" si="59"/>
        <v>59.84</v>
      </c>
      <c r="O197" s="31">
        <f t="shared" si="59"/>
        <v>35.82</v>
      </c>
      <c r="P197" s="31">
        <f t="shared" si="60"/>
        <v>79.78</v>
      </c>
      <c r="Q197" s="31">
        <f t="shared" si="61"/>
        <v>47.76</v>
      </c>
      <c r="R197" s="213"/>
      <c r="S197" s="213"/>
      <c r="T197" s="213"/>
      <c r="U197" s="213"/>
      <c r="V197" s="213"/>
      <c r="W197" s="213"/>
      <c r="X197" s="213"/>
      <c r="Y197" s="213"/>
      <c r="AA197" s="212"/>
      <c r="AB197" s="212"/>
      <c r="AC197" s="212"/>
      <c r="AD197" s="212"/>
      <c r="AE197" s="212"/>
      <c r="AF197" s="212"/>
      <c r="AH197" s="215" t="e">
        <f t="shared" si="50"/>
        <v>#DIV/0!</v>
      </c>
      <c r="AI197" s="215" t="e">
        <f t="shared" si="51"/>
        <v>#DIV/0!</v>
      </c>
      <c r="AJ197" s="215" t="e">
        <f t="shared" si="52"/>
        <v>#DIV/0!</v>
      </c>
      <c r="AK197" s="215" t="e">
        <f t="shared" si="53"/>
        <v>#DIV/0!</v>
      </c>
      <c r="AL197" s="215" t="e">
        <f>#REF!/AE197</f>
        <v>#REF!</v>
      </c>
      <c r="AM197" s="215" t="e">
        <f>#REF!/AF197</f>
        <v>#REF!</v>
      </c>
    </row>
    <row r="198" spans="1:39">
      <c r="A198" s="4">
        <v>191</v>
      </c>
      <c r="B198" s="122">
        <f t="shared" si="54"/>
        <v>49.9998</v>
      </c>
      <c r="C198" s="329">
        <f>'degressie en km-tarief'!C197</f>
        <v>29.937064399999866</v>
      </c>
      <c r="F198" s="123">
        <f t="shared" si="55"/>
        <v>29.996938528799866</v>
      </c>
      <c r="G198" s="123">
        <f t="shared" si="56"/>
        <v>17.962238639999917</v>
      </c>
      <c r="H198" s="123">
        <f t="shared" si="57"/>
        <v>39.995918038399822</v>
      </c>
      <c r="I198" s="123">
        <f t="shared" si="58"/>
        <v>23.949651519999893</v>
      </c>
      <c r="J198" s="31">
        <f t="shared" si="62"/>
        <v>100</v>
      </c>
      <c r="K198" s="31">
        <f t="shared" si="63"/>
        <v>59.88</v>
      </c>
      <c r="L198" s="31"/>
      <c r="M198" s="31"/>
      <c r="N198" s="31">
        <f t="shared" si="59"/>
        <v>60</v>
      </c>
      <c r="O198" s="31">
        <f t="shared" si="59"/>
        <v>35.92</v>
      </c>
      <c r="P198" s="31">
        <f t="shared" si="60"/>
        <v>80</v>
      </c>
      <c r="Q198" s="31">
        <f t="shared" si="61"/>
        <v>47.9</v>
      </c>
      <c r="R198" s="213"/>
      <c r="S198" s="213"/>
      <c r="T198" s="213"/>
      <c r="U198" s="213"/>
      <c r="V198" s="213"/>
      <c r="W198" s="213"/>
      <c r="X198" s="213"/>
      <c r="Y198" s="213"/>
      <c r="AA198" s="212"/>
      <c r="AB198" s="212"/>
      <c r="AC198" s="212"/>
      <c r="AD198" s="212"/>
      <c r="AE198" s="212"/>
      <c r="AF198" s="212"/>
      <c r="AH198" s="215" t="e">
        <f t="shared" si="50"/>
        <v>#DIV/0!</v>
      </c>
      <c r="AI198" s="215" t="e">
        <f t="shared" si="51"/>
        <v>#DIV/0!</v>
      </c>
      <c r="AJ198" s="215" t="e">
        <f t="shared" si="52"/>
        <v>#DIV/0!</v>
      </c>
      <c r="AK198" s="215" t="e">
        <f t="shared" si="53"/>
        <v>#DIV/0!</v>
      </c>
      <c r="AL198" s="215" t="e">
        <f>#REF!/AE198</f>
        <v>#REF!</v>
      </c>
      <c r="AM198" s="215" t="e">
        <f>#REF!/AF198</f>
        <v>#REF!</v>
      </c>
    </row>
    <row r="199" spans="1:39">
      <c r="A199" s="4">
        <v>192</v>
      </c>
      <c r="B199" s="122">
        <f t="shared" si="54"/>
        <v>50.133399999999995</v>
      </c>
      <c r="C199" s="329">
        <f>'degressie en km-tarief'!C198</f>
        <v>30.017904399999864</v>
      </c>
      <c r="F199" s="123">
        <f t="shared" si="55"/>
        <v>30.077940208799863</v>
      </c>
      <c r="G199" s="123">
        <f t="shared" si="56"/>
        <v>18.010742639999918</v>
      </c>
      <c r="H199" s="123">
        <f t="shared" si="57"/>
        <v>40.103920278399819</v>
      </c>
      <c r="I199" s="123">
        <f t="shared" si="58"/>
        <v>24.014323519999891</v>
      </c>
      <c r="J199" s="31">
        <f t="shared" si="62"/>
        <v>100.26</v>
      </c>
      <c r="K199" s="31">
        <f t="shared" si="63"/>
        <v>60.04</v>
      </c>
      <c r="L199" s="31"/>
      <c r="M199" s="31"/>
      <c r="N199" s="31">
        <f t="shared" si="59"/>
        <v>60.16</v>
      </c>
      <c r="O199" s="31">
        <f t="shared" si="59"/>
        <v>36.020000000000003</v>
      </c>
      <c r="P199" s="31">
        <f t="shared" si="60"/>
        <v>80.2</v>
      </c>
      <c r="Q199" s="31">
        <f t="shared" si="61"/>
        <v>48.02</v>
      </c>
      <c r="R199" s="213"/>
      <c r="S199" s="213"/>
      <c r="T199" s="213"/>
      <c r="U199" s="213"/>
      <c r="V199" s="213"/>
      <c r="W199" s="213"/>
      <c r="X199" s="213"/>
      <c r="Y199" s="213"/>
      <c r="AA199" s="212"/>
      <c r="AB199" s="212"/>
      <c r="AC199" s="212"/>
      <c r="AD199" s="212"/>
      <c r="AE199" s="212"/>
      <c r="AF199" s="212"/>
      <c r="AH199" s="215" t="e">
        <f t="shared" ref="AH199:AH258" si="64">R199/AA199</f>
        <v>#DIV/0!</v>
      </c>
      <c r="AI199" s="215" t="e">
        <f t="shared" ref="AI199:AI258" si="65">S199/AB199</f>
        <v>#DIV/0!</v>
      </c>
      <c r="AJ199" s="215" t="e">
        <f t="shared" ref="AJ199:AJ258" si="66">T199/AC199</f>
        <v>#DIV/0!</v>
      </c>
      <c r="AK199" s="215" t="e">
        <f t="shared" ref="AK199:AK258" si="67">U199/AD199</f>
        <v>#DIV/0!</v>
      </c>
      <c r="AL199" s="215" t="e">
        <f>#REF!/AE199</f>
        <v>#REF!</v>
      </c>
      <c r="AM199" s="215" t="e">
        <f>#REF!/AF199</f>
        <v>#REF!</v>
      </c>
    </row>
    <row r="200" spans="1:39">
      <c r="A200" s="4">
        <v>193</v>
      </c>
      <c r="B200" s="122">
        <f t="shared" ref="B200:B258" si="68">ROUND(C200,2)*$B$5</f>
        <v>50.267000000000003</v>
      </c>
      <c r="C200" s="329">
        <f>'degressie en km-tarief'!C199</f>
        <v>30.098744399999863</v>
      </c>
      <c r="F200" s="123">
        <f t="shared" ref="F200:F258" si="69">$F$5*C200</f>
        <v>30.158941888799863</v>
      </c>
      <c r="G200" s="123">
        <f t="shared" ref="G200:G258" si="70">$G$5*C200</f>
        <v>18.059246639999916</v>
      </c>
      <c r="H200" s="123">
        <f t="shared" ref="H200:H258" si="71">$H$5*C200</f>
        <v>40.211922518399817</v>
      </c>
      <c r="I200" s="123">
        <f t="shared" ref="I200:I258" si="72">$I$5*C200</f>
        <v>24.078995519999893</v>
      </c>
      <c r="J200" s="31">
        <f t="shared" si="62"/>
        <v>100.54</v>
      </c>
      <c r="K200" s="31">
        <f t="shared" si="63"/>
        <v>60.2</v>
      </c>
      <c r="L200" s="31"/>
      <c r="M200" s="31"/>
      <c r="N200" s="31">
        <f t="shared" ref="N200:O258" si="73">2*ROUND(F200,2)</f>
        <v>60.32</v>
      </c>
      <c r="O200" s="31">
        <f t="shared" si="73"/>
        <v>36.119999999999997</v>
      </c>
      <c r="P200" s="31">
        <f t="shared" si="60"/>
        <v>80.42</v>
      </c>
      <c r="Q200" s="31">
        <f t="shared" si="61"/>
        <v>48.16</v>
      </c>
      <c r="R200" s="213"/>
      <c r="S200" s="213"/>
      <c r="T200" s="213"/>
      <c r="U200" s="213"/>
      <c r="V200" s="213"/>
      <c r="W200" s="213"/>
      <c r="X200" s="213"/>
      <c r="Y200" s="213"/>
      <c r="AA200" s="212"/>
      <c r="AB200" s="212"/>
      <c r="AC200" s="212"/>
      <c r="AD200" s="212"/>
      <c r="AE200" s="212"/>
      <c r="AF200" s="212"/>
      <c r="AH200" s="215" t="e">
        <f t="shared" si="64"/>
        <v>#DIV/0!</v>
      </c>
      <c r="AI200" s="215" t="e">
        <f t="shared" si="65"/>
        <v>#DIV/0!</v>
      </c>
      <c r="AJ200" s="215" t="e">
        <f t="shared" si="66"/>
        <v>#DIV/0!</v>
      </c>
      <c r="AK200" s="215" t="e">
        <f t="shared" si="67"/>
        <v>#DIV/0!</v>
      </c>
      <c r="AL200" s="215" t="e">
        <f>#REF!/AE200</f>
        <v>#REF!</v>
      </c>
      <c r="AM200" s="215" t="e">
        <f>#REF!/AF200</f>
        <v>#REF!</v>
      </c>
    </row>
    <row r="201" spans="1:39">
      <c r="A201" s="4">
        <v>194</v>
      </c>
      <c r="B201" s="122">
        <f t="shared" si="68"/>
        <v>50.400599999999997</v>
      </c>
      <c r="C201" s="329">
        <f>'degressie en km-tarief'!C200</f>
        <v>30.179584399999861</v>
      </c>
      <c r="F201" s="123">
        <f t="shared" si="69"/>
        <v>30.239943568799859</v>
      </c>
      <c r="G201" s="123">
        <f t="shared" si="70"/>
        <v>18.107750639999917</v>
      </c>
      <c r="H201" s="123">
        <f t="shared" si="71"/>
        <v>40.319924758399814</v>
      </c>
      <c r="I201" s="123">
        <f t="shared" si="72"/>
        <v>24.143667519999891</v>
      </c>
      <c r="J201" s="31">
        <f t="shared" si="62"/>
        <v>100.8</v>
      </c>
      <c r="K201" s="31">
        <f t="shared" si="63"/>
        <v>60.36</v>
      </c>
      <c r="L201" s="31"/>
      <c r="M201" s="31"/>
      <c r="N201" s="31">
        <f t="shared" si="73"/>
        <v>60.48</v>
      </c>
      <c r="O201" s="31">
        <f t="shared" si="73"/>
        <v>36.22</v>
      </c>
      <c r="P201" s="31">
        <f t="shared" ref="P201:P258" si="74">2*ROUND(H201,2)</f>
        <v>80.64</v>
      </c>
      <c r="Q201" s="31">
        <f t="shared" ref="Q201:Q258" si="75">2*ROUND(I201,2)</f>
        <v>48.28</v>
      </c>
      <c r="R201" s="213"/>
      <c r="S201" s="213"/>
      <c r="T201" s="213"/>
      <c r="U201" s="213"/>
      <c r="V201" s="213"/>
      <c r="W201" s="213"/>
      <c r="X201" s="213"/>
      <c r="Y201" s="213"/>
      <c r="AA201" s="212"/>
      <c r="AB201" s="212"/>
      <c r="AC201" s="212"/>
      <c r="AD201" s="212"/>
      <c r="AE201" s="212"/>
      <c r="AF201" s="212"/>
      <c r="AH201" s="215" t="e">
        <f t="shared" si="64"/>
        <v>#DIV/0!</v>
      </c>
      <c r="AI201" s="215" t="e">
        <f t="shared" si="65"/>
        <v>#DIV/0!</v>
      </c>
      <c r="AJ201" s="215" t="e">
        <f t="shared" si="66"/>
        <v>#DIV/0!</v>
      </c>
      <c r="AK201" s="215" t="e">
        <f t="shared" si="67"/>
        <v>#DIV/0!</v>
      </c>
      <c r="AL201" s="215" t="e">
        <f>#REF!/AE201</f>
        <v>#REF!</v>
      </c>
      <c r="AM201" s="215" t="e">
        <f>#REF!/AF201</f>
        <v>#REF!</v>
      </c>
    </row>
    <row r="202" spans="1:39">
      <c r="A202" s="4">
        <v>195</v>
      </c>
      <c r="B202" s="122">
        <f t="shared" si="68"/>
        <v>50.534199999999998</v>
      </c>
      <c r="C202" s="329">
        <f>'degressie en km-tarief'!C201</f>
        <v>30.260424399999859</v>
      </c>
      <c r="F202" s="123">
        <f t="shared" si="69"/>
        <v>30.320945248799859</v>
      </c>
      <c r="G202" s="123">
        <f t="shared" si="70"/>
        <v>18.156254639999915</v>
      </c>
      <c r="H202" s="123">
        <f t="shared" si="71"/>
        <v>40.427926998399812</v>
      </c>
      <c r="I202" s="123">
        <f t="shared" si="72"/>
        <v>24.208339519999889</v>
      </c>
      <c r="J202" s="31">
        <f t="shared" si="62"/>
        <v>101.06</v>
      </c>
      <c r="K202" s="31">
        <f t="shared" si="63"/>
        <v>60.52</v>
      </c>
      <c r="L202" s="31"/>
      <c r="M202" s="31"/>
      <c r="N202" s="31">
        <f t="shared" si="73"/>
        <v>60.64</v>
      </c>
      <c r="O202" s="31">
        <f t="shared" si="73"/>
        <v>36.32</v>
      </c>
      <c r="P202" s="31">
        <f t="shared" si="74"/>
        <v>80.86</v>
      </c>
      <c r="Q202" s="31">
        <f t="shared" si="75"/>
        <v>48.42</v>
      </c>
      <c r="R202" s="213"/>
      <c r="S202" s="213"/>
      <c r="T202" s="213"/>
      <c r="U202" s="213"/>
      <c r="V202" s="213"/>
      <c r="W202" s="213"/>
      <c r="X202" s="213"/>
      <c r="Y202" s="213"/>
      <c r="AA202" s="212"/>
      <c r="AB202" s="212"/>
      <c r="AC202" s="212"/>
      <c r="AD202" s="212"/>
      <c r="AE202" s="212"/>
      <c r="AF202" s="212"/>
      <c r="AH202" s="215" t="e">
        <f t="shared" si="64"/>
        <v>#DIV/0!</v>
      </c>
      <c r="AI202" s="215" t="e">
        <f t="shared" si="65"/>
        <v>#DIV/0!</v>
      </c>
      <c r="AJ202" s="215" t="e">
        <f t="shared" si="66"/>
        <v>#DIV/0!</v>
      </c>
      <c r="AK202" s="215" t="e">
        <f t="shared" si="67"/>
        <v>#DIV/0!</v>
      </c>
      <c r="AL202" s="215" t="e">
        <f>#REF!/AE202</f>
        <v>#REF!</v>
      </c>
      <c r="AM202" s="215" t="e">
        <f>#REF!/AF202</f>
        <v>#REF!</v>
      </c>
    </row>
    <row r="203" spans="1:39">
      <c r="A203" s="4">
        <v>196</v>
      </c>
      <c r="B203" s="122">
        <f t="shared" si="68"/>
        <v>50.6678</v>
      </c>
      <c r="C203" s="329">
        <f>'degressie en km-tarief'!C202</f>
        <v>30.341264399999858</v>
      </c>
      <c r="F203" s="123">
        <f t="shared" si="69"/>
        <v>30.401946928799859</v>
      </c>
      <c r="G203" s="123">
        <f t="shared" si="70"/>
        <v>18.204758639999913</v>
      </c>
      <c r="H203" s="123">
        <f t="shared" si="71"/>
        <v>40.53592923839981</v>
      </c>
      <c r="I203" s="123">
        <f t="shared" si="72"/>
        <v>24.273011519999887</v>
      </c>
      <c r="J203" s="31">
        <f t="shared" si="62"/>
        <v>101.34</v>
      </c>
      <c r="K203" s="31">
        <f t="shared" si="63"/>
        <v>60.68</v>
      </c>
      <c r="L203" s="31"/>
      <c r="M203" s="31"/>
      <c r="N203" s="31">
        <f t="shared" si="73"/>
        <v>60.8</v>
      </c>
      <c r="O203" s="31">
        <f t="shared" si="73"/>
        <v>36.4</v>
      </c>
      <c r="P203" s="31">
        <f t="shared" si="74"/>
        <v>81.08</v>
      </c>
      <c r="Q203" s="31">
        <f t="shared" si="75"/>
        <v>48.54</v>
      </c>
      <c r="R203" s="213"/>
      <c r="S203" s="213"/>
      <c r="T203" s="213"/>
      <c r="U203" s="213"/>
      <c r="V203" s="213"/>
      <c r="W203" s="213"/>
      <c r="X203" s="213"/>
      <c r="Y203" s="213"/>
      <c r="AA203" s="212"/>
      <c r="AB203" s="212"/>
      <c r="AC203" s="212"/>
      <c r="AD203" s="212"/>
      <c r="AE203" s="212"/>
      <c r="AF203" s="212"/>
      <c r="AH203" s="215" t="e">
        <f t="shared" si="64"/>
        <v>#DIV/0!</v>
      </c>
      <c r="AI203" s="215" t="e">
        <f t="shared" si="65"/>
        <v>#DIV/0!</v>
      </c>
      <c r="AJ203" s="215" t="e">
        <f t="shared" si="66"/>
        <v>#DIV/0!</v>
      </c>
      <c r="AK203" s="215" t="e">
        <f t="shared" si="67"/>
        <v>#DIV/0!</v>
      </c>
      <c r="AL203" s="215" t="e">
        <f>#REF!/AE203</f>
        <v>#REF!</v>
      </c>
      <c r="AM203" s="215" t="e">
        <f>#REF!/AF203</f>
        <v>#REF!</v>
      </c>
    </row>
    <row r="204" spans="1:39">
      <c r="A204" s="4">
        <v>197</v>
      </c>
      <c r="B204" s="122">
        <f t="shared" si="68"/>
        <v>50.801400000000001</v>
      </c>
      <c r="C204" s="329">
        <f>'degressie en km-tarief'!C203</f>
        <v>30.422104399999856</v>
      </c>
      <c r="F204" s="123">
        <f t="shared" si="69"/>
        <v>30.482948608799855</v>
      </c>
      <c r="G204" s="123">
        <f t="shared" si="70"/>
        <v>18.253262639999914</v>
      </c>
      <c r="H204" s="123">
        <f t="shared" si="71"/>
        <v>40.643931478399807</v>
      </c>
      <c r="I204" s="123">
        <f t="shared" si="72"/>
        <v>24.337683519999885</v>
      </c>
      <c r="J204" s="31">
        <f t="shared" ref="J204:J258" si="76">2*ROUND(B204,2)</f>
        <v>101.6</v>
      </c>
      <c r="K204" s="31">
        <f t="shared" ref="K204:K258" si="77">2*ROUND(C204,2)</f>
        <v>60.84</v>
      </c>
      <c r="L204" s="31"/>
      <c r="M204" s="31"/>
      <c r="N204" s="31">
        <f t="shared" si="73"/>
        <v>60.96</v>
      </c>
      <c r="O204" s="31">
        <f t="shared" si="73"/>
        <v>36.5</v>
      </c>
      <c r="P204" s="31">
        <f t="shared" si="74"/>
        <v>81.28</v>
      </c>
      <c r="Q204" s="31">
        <f t="shared" si="75"/>
        <v>48.68</v>
      </c>
      <c r="R204" s="213"/>
      <c r="S204" s="213"/>
      <c r="T204" s="213"/>
      <c r="U204" s="213"/>
      <c r="V204" s="213"/>
      <c r="W204" s="213"/>
      <c r="X204" s="213"/>
      <c r="Y204" s="213"/>
      <c r="AA204" s="212"/>
      <c r="AB204" s="212"/>
      <c r="AC204" s="212"/>
      <c r="AD204" s="212"/>
      <c r="AE204" s="212"/>
      <c r="AF204" s="212"/>
      <c r="AH204" s="215" t="e">
        <f t="shared" si="64"/>
        <v>#DIV/0!</v>
      </c>
      <c r="AI204" s="215" t="e">
        <f t="shared" si="65"/>
        <v>#DIV/0!</v>
      </c>
      <c r="AJ204" s="215" t="e">
        <f t="shared" si="66"/>
        <v>#DIV/0!</v>
      </c>
      <c r="AK204" s="215" t="e">
        <f t="shared" si="67"/>
        <v>#DIV/0!</v>
      </c>
      <c r="AL204" s="215" t="e">
        <f>#REF!/AE204</f>
        <v>#REF!</v>
      </c>
      <c r="AM204" s="215" t="e">
        <f>#REF!/AF204</f>
        <v>#REF!</v>
      </c>
    </row>
    <row r="205" spans="1:39">
      <c r="A205" s="4">
        <v>198</v>
      </c>
      <c r="B205" s="122">
        <f t="shared" si="68"/>
        <v>50.934999999999995</v>
      </c>
      <c r="C205" s="329">
        <f>'degressie en km-tarief'!C204</f>
        <v>30.502944399999855</v>
      </c>
      <c r="F205" s="123">
        <f t="shared" si="69"/>
        <v>30.563950288799855</v>
      </c>
      <c r="G205" s="123">
        <f t="shared" si="70"/>
        <v>18.301766639999911</v>
      </c>
      <c r="H205" s="123">
        <f t="shared" si="71"/>
        <v>40.751933718399812</v>
      </c>
      <c r="I205" s="123">
        <f t="shared" si="72"/>
        <v>24.402355519999887</v>
      </c>
      <c r="J205" s="31">
        <f t="shared" si="76"/>
        <v>101.88</v>
      </c>
      <c r="K205" s="31">
        <f t="shared" si="77"/>
        <v>61</v>
      </c>
      <c r="L205" s="31"/>
      <c r="M205" s="31"/>
      <c r="N205" s="31">
        <f t="shared" si="73"/>
        <v>61.12</v>
      </c>
      <c r="O205" s="31">
        <f t="shared" si="73"/>
        <v>36.6</v>
      </c>
      <c r="P205" s="31">
        <f t="shared" si="74"/>
        <v>81.5</v>
      </c>
      <c r="Q205" s="31">
        <f t="shared" si="75"/>
        <v>48.8</v>
      </c>
      <c r="R205" s="213"/>
      <c r="S205" s="213"/>
      <c r="T205" s="213"/>
      <c r="U205" s="213"/>
      <c r="V205" s="213"/>
      <c r="W205" s="213"/>
      <c r="X205" s="213"/>
      <c r="Y205" s="213"/>
      <c r="AA205" s="212"/>
      <c r="AB205" s="212"/>
      <c r="AC205" s="212"/>
      <c r="AD205" s="212"/>
      <c r="AE205" s="212"/>
      <c r="AF205" s="212"/>
      <c r="AH205" s="215" t="e">
        <f t="shared" si="64"/>
        <v>#DIV/0!</v>
      </c>
      <c r="AI205" s="215" t="e">
        <f t="shared" si="65"/>
        <v>#DIV/0!</v>
      </c>
      <c r="AJ205" s="215" t="e">
        <f t="shared" si="66"/>
        <v>#DIV/0!</v>
      </c>
      <c r="AK205" s="215" t="e">
        <f t="shared" si="67"/>
        <v>#DIV/0!</v>
      </c>
      <c r="AL205" s="215" t="e">
        <f>#REF!/AE205</f>
        <v>#REF!</v>
      </c>
      <c r="AM205" s="215" t="e">
        <f>#REF!/AF205</f>
        <v>#REF!</v>
      </c>
    </row>
    <row r="206" spans="1:39">
      <c r="A206" s="4">
        <v>199</v>
      </c>
      <c r="B206" s="122">
        <f t="shared" si="68"/>
        <v>51.068599999999996</v>
      </c>
      <c r="C206" s="329">
        <f>'degressie en km-tarief'!C205</f>
        <v>30.583784399999853</v>
      </c>
      <c r="F206" s="123">
        <f t="shared" si="69"/>
        <v>30.644951968799852</v>
      </c>
      <c r="G206" s="123">
        <f t="shared" si="70"/>
        <v>18.350270639999913</v>
      </c>
      <c r="H206" s="123">
        <f t="shared" si="71"/>
        <v>40.859935958399809</v>
      </c>
      <c r="I206" s="123">
        <f t="shared" si="72"/>
        <v>24.467027519999885</v>
      </c>
      <c r="J206" s="31">
        <f t="shared" si="76"/>
        <v>102.14</v>
      </c>
      <c r="K206" s="31">
        <f t="shared" si="77"/>
        <v>61.16</v>
      </c>
      <c r="L206" s="31"/>
      <c r="M206" s="31"/>
      <c r="N206" s="31">
        <f t="shared" si="73"/>
        <v>61.28</v>
      </c>
      <c r="O206" s="31">
        <f t="shared" si="73"/>
        <v>36.700000000000003</v>
      </c>
      <c r="P206" s="31">
        <f t="shared" si="74"/>
        <v>81.72</v>
      </c>
      <c r="Q206" s="31">
        <f t="shared" si="75"/>
        <v>48.94</v>
      </c>
      <c r="R206" s="213"/>
      <c r="S206" s="213"/>
      <c r="T206" s="213"/>
      <c r="U206" s="213"/>
      <c r="V206" s="213"/>
      <c r="W206" s="213"/>
      <c r="X206" s="213"/>
      <c r="Y206" s="213"/>
      <c r="AA206" s="212"/>
      <c r="AB206" s="212"/>
      <c r="AC206" s="212"/>
      <c r="AD206" s="212"/>
      <c r="AE206" s="212"/>
      <c r="AF206" s="212"/>
      <c r="AH206" s="215" t="e">
        <f t="shared" si="64"/>
        <v>#DIV/0!</v>
      </c>
      <c r="AI206" s="215" t="e">
        <f t="shared" si="65"/>
        <v>#DIV/0!</v>
      </c>
      <c r="AJ206" s="215" t="e">
        <f t="shared" si="66"/>
        <v>#DIV/0!</v>
      </c>
      <c r="AK206" s="215" t="e">
        <f t="shared" si="67"/>
        <v>#DIV/0!</v>
      </c>
      <c r="AL206" s="215" t="e">
        <f>#REF!/AE206</f>
        <v>#REF!</v>
      </c>
      <c r="AM206" s="215" t="e">
        <f>#REF!/AF206</f>
        <v>#REF!</v>
      </c>
    </row>
    <row r="207" spans="1:39">
      <c r="A207" s="4">
        <v>200</v>
      </c>
      <c r="B207" s="122">
        <f t="shared" si="68"/>
        <v>51.202199999999998</v>
      </c>
      <c r="C207" s="329">
        <f>'degressie en km-tarief'!C206</f>
        <v>30.664624399999852</v>
      </c>
      <c r="F207" s="123">
        <f t="shared" si="69"/>
        <v>30.725953648799852</v>
      </c>
      <c r="G207" s="123">
        <f t="shared" si="70"/>
        <v>18.39877463999991</v>
      </c>
      <c r="H207" s="123">
        <f t="shared" si="71"/>
        <v>40.967938198399807</v>
      </c>
      <c r="I207" s="123">
        <f t="shared" si="72"/>
        <v>24.531699519999883</v>
      </c>
      <c r="J207" s="31">
        <f t="shared" si="76"/>
        <v>102.4</v>
      </c>
      <c r="K207" s="31">
        <f t="shared" si="77"/>
        <v>61.32</v>
      </c>
      <c r="L207" s="31"/>
      <c r="M207" s="31"/>
      <c r="N207" s="31">
        <f t="shared" si="73"/>
        <v>61.46</v>
      </c>
      <c r="O207" s="31">
        <f t="shared" si="73"/>
        <v>36.799999999999997</v>
      </c>
      <c r="P207" s="31">
        <f t="shared" si="74"/>
        <v>81.94</v>
      </c>
      <c r="Q207" s="31">
        <f t="shared" si="75"/>
        <v>49.06</v>
      </c>
      <c r="R207" s="213"/>
      <c r="S207" s="213"/>
      <c r="T207" s="213"/>
      <c r="U207" s="213"/>
      <c r="V207" s="213"/>
      <c r="W207" s="213"/>
      <c r="X207" s="213"/>
      <c r="Y207" s="213"/>
      <c r="AA207" s="212"/>
      <c r="AB207" s="212"/>
      <c r="AC207" s="212"/>
      <c r="AD207" s="212"/>
      <c r="AE207" s="212"/>
      <c r="AF207" s="212"/>
      <c r="AH207" s="215" t="e">
        <f t="shared" si="64"/>
        <v>#DIV/0!</v>
      </c>
      <c r="AI207" s="215" t="e">
        <f t="shared" si="65"/>
        <v>#DIV/0!</v>
      </c>
      <c r="AJ207" s="215" t="e">
        <f t="shared" si="66"/>
        <v>#DIV/0!</v>
      </c>
      <c r="AK207" s="215" t="e">
        <f t="shared" si="67"/>
        <v>#DIV/0!</v>
      </c>
      <c r="AL207" s="215" t="e">
        <f>#REF!/AE207</f>
        <v>#REF!</v>
      </c>
      <c r="AM207" s="215" t="e">
        <f>#REF!/AF207</f>
        <v>#REF!</v>
      </c>
    </row>
    <row r="208" spans="1:39">
      <c r="A208" s="4">
        <v>201</v>
      </c>
      <c r="B208" s="122">
        <f t="shared" si="68"/>
        <v>51.252299999999998</v>
      </c>
      <c r="C208" s="329">
        <f>'degressie en km-tarief'!C207</f>
        <v>30.694939399999853</v>
      </c>
      <c r="F208" s="123">
        <f t="shared" si="69"/>
        <v>30.756329278799853</v>
      </c>
      <c r="G208" s="123">
        <f t="shared" si="70"/>
        <v>18.41696363999991</v>
      </c>
      <c r="H208" s="123">
        <f t="shared" si="71"/>
        <v>41.008439038399807</v>
      </c>
      <c r="I208" s="123">
        <f t="shared" si="72"/>
        <v>24.555951519999883</v>
      </c>
      <c r="J208" s="31">
        <f t="shared" si="76"/>
        <v>102.5</v>
      </c>
      <c r="K208" s="31">
        <f t="shared" si="77"/>
        <v>61.38</v>
      </c>
      <c r="L208" s="31"/>
      <c r="M208" s="31"/>
      <c r="N208" s="31">
        <f t="shared" si="73"/>
        <v>61.52</v>
      </c>
      <c r="O208" s="31">
        <f t="shared" si="73"/>
        <v>36.840000000000003</v>
      </c>
      <c r="P208" s="31">
        <f t="shared" si="74"/>
        <v>82.02</v>
      </c>
      <c r="Q208" s="31">
        <f t="shared" si="75"/>
        <v>49.12</v>
      </c>
      <c r="R208" s="213"/>
      <c r="S208" s="213"/>
      <c r="T208" s="213"/>
      <c r="U208" s="213"/>
      <c r="V208" s="213"/>
      <c r="W208" s="213"/>
      <c r="X208" s="213"/>
      <c r="Y208" s="213"/>
      <c r="AA208" s="212"/>
      <c r="AB208" s="212"/>
      <c r="AC208" s="212"/>
      <c r="AD208" s="212"/>
      <c r="AE208" s="212"/>
      <c r="AF208" s="212"/>
      <c r="AH208" s="215" t="e">
        <f t="shared" si="64"/>
        <v>#DIV/0!</v>
      </c>
      <c r="AI208" s="215" t="e">
        <f t="shared" si="65"/>
        <v>#DIV/0!</v>
      </c>
      <c r="AJ208" s="215" t="e">
        <f t="shared" si="66"/>
        <v>#DIV/0!</v>
      </c>
      <c r="AK208" s="215" t="e">
        <f t="shared" si="67"/>
        <v>#DIV/0!</v>
      </c>
      <c r="AL208" s="215" t="e">
        <f>#REF!/AE208</f>
        <v>#REF!</v>
      </c>
      <c r="AM208" s="215" t="e">
        <f>#REF!/AF208</f>
        <v>#REF!</v>
      </c>
    </row>
    <row r="209" spans="1:39">
      <c r="A209" s="4">
        <v>202</v>
      </c>
      <c r="B209" s="122">
        <f t="shared" si="68"/>
        <v>51.319099999999999</v>
      </c>
      <c r="C209" s="329">
        <f>'degressie en km-tarief'!C208</f>
        <v>30.725254399999855</v>
      </c>
      <c r="F209" s="123">
        <f t="shared" si="69"/>
        <v>30.786704908799855</v>
      </c>
      <c r="G209" s="123">
        <f t="shared" si="70"/>
        <v>18.435152639999913</v>
      </c>
      <c r="H209" s="123">
        <f t="shared" si="71"/>
        <v>41.048939878399807</v>
      </c>
      <c r="I209" s="123">
        <f t="shared" si="72"/>
        <v>24.580203519999884</v>
      </c>
      <c r="J209" s="31">
        <f t="shared" si="76"/>
        <v>102.64</v>
      </c>
      <c r="K209" s="31">
        <f t="shared" si="77"/>
        <v>61.46</v>
      </c>
      <c r="L209" s="31"/>
      <c r="M209" s="31"/>
      <c r="N209" s="31">
        <f t="shared" si="73"/>
        <v>61.58</v>
      </c>
      <c r="O209" s="31">
        <f t="shared" si="73"/>
        <v>36.880000000000003</v>
      </c>
      <c r="P209" s="31">
        <f t="shared" si="74"/>
        <v>82.1</v>
      </c>
      <c r="Q209" s="31">
        <f t="shared" si="75"/>
        <v>49.16</v>
      </c>
      <c r="R209" s="213"/>
      <c r="S209" s="213"/>
      <c r="T209" s="213"/>
      <c r="U209" s="213"/>
      <c r="V209" s="213"/>
      <c r="W209" s="213"/>
      <c r="X209" s="213"/>
      <c r="Y209" s="213"/>
      <c r="AA209" s="212"/>
      <c r="AB209" s="212"/>
      <c r="AC209" s="212"/>
      <c r="AD209" s="212"/>
      <c r="AE209" s="212"/>
      <c r="AF209" s="212"/>
      <c r="AH209" s="215" t="e">
        <f t="shared" si="64"/>
        <v>#DIV/0!</v>
      </c>
      <c r="AI209" s="215" t="e">
        <f t="shared" si="65"/>
        <v>#DIV/0!</v>
      </c>
      <c r="AJ209" s="215" t="e">
        <f t="shared" si="66"/>
        <v>#DIV/0!</v>
      </c>
      <c r="AK209" s="215" t="e">
        <f t="shared" si="67"/>
        <v>#DIV/0!</v>
      </c>
      <c r="AL209" s="215" t="e">
        <f>#REF!/AE209</f>
        <v>#REF!</v>
      </c>
      <c r="AM209" s="215" t="e">
        <f>#REF!/AF209</f>
        <v>#REF!</v>
      </c>
    </row>
    <row r="210" spans="1:39">
      <c r="A210" s="4">
        <v>203</v>
      </c>
      <c r="B210" s="122">
        <f t="shared" si="68"/>
        <v>51.369199999999999</v>
      </c>
      <c r="C210" s="329">
        <f>'degressie en km-tarief'!C209</f>
        <v>30.755569399999857</v>
      </c>
      <c r="F210" s="123">
        <f t="shared" si="69"/>
        <v>30.817080538799857</v>
      </c>
      <c r="G210" s="123">
        <f t="shared" si="70"/>
        <v>18.453341639999913</v>
      </c>
      <c r="H210" s="123">
        <f t="shared" si="71"/>
        <v>41.089440718399814</v>
      </c>
      <c r="I210" s="123">
        <f t="shared" si="72"/>
        <v>24.604455519999888</v>
      </c>
      <c r="J210" s="31">
        <f t="shared" si="76"/>
        <v>102.74</v>
      </c>
      <c r="K210" s="31">
        <f t="shared" si="77"/>
        <v>61.52</v>
      </c>
      <c r="L210" s="31"/>
      <c r="M210" s="31"/>
      <c r="N210" s="31">
        <f t="shared" si="73"/>
        <v>61.64</v>
      </c>
      <c r="O210" s="31">
        <f t="shared" si="73"/>
        <v>36.9</v>
      </c>
      <c r="P210" s="31">
        <f t="shared" si="74"/>
        <v>82.18</v>
      </c>
      <c r="Q210" s="31">
        <f t="shared" si="75"/>
        <v>49.2</v>
      </c>
      <c r="R210" s="213"/>
      <c r="S210" s="213"/>
      <c r="T210" s="213"/>
      <c r="U210" s="213"/>
      <c r="V210" s="213"/>
      <c r="W210" s="213"/>
      <c r="X210" s="213"/>
      <c r="Y210" s="213"/>
      <c r="AA210" s="212"/>
      <c r="AB210" s="212"/>
      <c r="AC210" s="212"/>
      <c r="AD210" s="212"/>
      <c r="AE210" s="212"/>
      <c r="AF210" s="212"/>
      <c r="AH210" s="215" t="e">
        <f t="shared" si="64"/>
        <v>#DIV/0!</v>
      </c>
      <c r="AI210" s="215" t="e">
        <f t="shared" si="65"/>
        <v>#DIV/0!</v>
      </c>
      <c r="AJ210" s="215" t="e">
        <f t="shared" si="66"/>
        <v>#DIV/0!</v>
      </c>
      <c r="AK210" s="215" t="e">
        <f t="shared" si="67"/>
        <v>#DIV/0!</v>
      </c>
      <c r="AL210" s="215" t="e">
        <f>#REF!/AE210</f>
        <v>#REF!</v>
      </c>
      <c r="AM210" s="215" t="e">
        <f>#REF!/AF210</f>
        <v>#REF!</v>
      </c>
    </row>
    <row r="211" spans="1:39">
      <c r="A211" s="4">
        <v>204</v>
      </c>
      <c r="B211" s="122">
        <f t="shared" si="68"/>
        <v>51.4193</v>
      </c>
      <c r="C211" s="329">
        <f>'degressie en km-tarief'!C210</f>
        <v>30.785884399999858</v>
      </c>
      <c r="F211" s="123">
        <f t="shared" si="69"/>
        <v>30.847456168799859</v>
      </c>
      <c r="G211" s="123">
        <f t="shared" si="70"/>
        <v>18.471530639999916</v>
      </c>
      <c r="H211" s="123">
        <f t="shared" si="71"/>
        <v>41.129941558399814</v>
      </c>
      <c r="I211" s="123">
        <f t="shared" si="72"/>
        <v>24.628707519999889</v>
      </c>
      <c r="J211" s="31">
        <f t="shared" si="76"/>
        <v>102.84</v>
      </c>
      <c r="K211" s="31">
        <f t="shared" si="77"/>
        <v>61.58</v>
      </c>
      <c r="L211" s="31"/>
      <c r="M211" s="31"/>
      <c r="N211" s="31">
        <f t="shared" si="73"/>
        <v>61.7</v>
      </c>
      <c r="O211" s="31">
        <f t="shared" si="73"/>
        <v>36.94</v>
      </c>
      <c r="P211" s="31">
        <f t="shared" si="74"/>
        <v>82.26</v>
      </c>
      <c r="Q211" s="31">
        <f t="shared" si="75"/>
        <v>49.26</v>
      </c>
      <c r="R211" s="213"/>
      <c r="S211" s="213"/>
      <c r="T211" s="213"/>
      <c r="U211" s="213"/>
      <c r="V211" s="213"/>
      <c r="W211" s="213"/>
      <c r="X211" s="213"/>
      <c r="Y211" s="213"/>
      <c r="AA211" s="212"/>
      <c r="AB211" s="212"/>
      <c r="AC211" s="212"/>
      <c r="AD211" s="212"/>
      <c r="AE211" s="212"/>
      <c r="AF211" s="212"/>
      <c r="AH211" s="215" t="e">
        <f t="shared" si="64"/>
        <v>#DIV/0!</v>
      </c>
      <c r="AI211" s="215" t="e">
        <f t="shared" si="65"/>
        <v>#DIV/0!</v>
      </c>
      <c r="AJ211" s="215" t="e">
        <f t="shared" si="66"/>
        <v>#DIV/0!</v>
      </c>
      <c r="AK211" s="215" t="e">
        <f t="shared" si="67"/>
        <v>#DIV/0!</v>
      </c>
      <c r="AL211" s="215" t="e">
        <f>#REF!/AE211</f>
        <v>#REF!</v>
      </c>
      <c r="AM211" s="215" t="e">
        <f>#REF!/AF211</f>
        <v>#REF!</v>
      </c>
    </row>
    <row r="212" spans="1:39">
      <c r="A212" s="4">
        <v>205</v>
      </c>
      <c r="B212" s="122">
        <f t="shared" si="68"/>
        <v>51.4694</v>
      </c>
      <c r="C212" s="329">
        <f>'degressie en km-tarief'!C211</f>
        <v>30.81619939999986</v>
      </c>
      <c r="F212" s="123">
        <f t="shared" si="69"/>
        <v>30.877831798799861</v>
      </c>
      <c r="G212" s="123">
        <f t="shared" si="70"/>
        <v>18.489719639999915</v>
      </c>
      <c r="H212" s="123">
        <f t="shared" si="71"/>
        <v>41.170442398399814</v>
      </c>
      <c r="I212" s="123">
        <f t="shared" si="72"/>
        <v>24.652959519999889</v>
      </c>
      <c r="J212" s="31">
        <f t="shared" si="76"/>
        <v>102.94</v>
      </c>
      <c r="K212" s="31">
        <f t="shared" si="77"/>
        <v>61.64</v>
      </c>
      <c r="L212" s="31"/>
      <c r="M212" s="31"/>
      <c r="N212" s="31">
        <f t="shared" si="73"/>
        <v>61.76</v>
      </c>
      <c r="O212" s="31">
        <f t="shared" si="73"/>
        <v>36.979999999999997</v>
      </c>
      <c r="P212" s="31">
        <f t="shared" si="74"/>
        <v>82.34</v>
      </c>
      <c r="Q212" s="31">
        <f t="shared" si="75"/>
        <v>49.3</v>
      </c>
      <c r="R212" s="213"/>
      <c r="S212" s="213"/>
      <c r="T212" s="213"/>
      <c r="U212" s="213"/>
      <c r="V212" s="213"/>
      <c r="W212" s="213"/>
      <c r="X212" s="213"/>
      <c r="Y212" s="213"/>
      <c r="AA212" s="212"/>
      <c r="AB212" s="212"/>
      <c r="AC212" s="212"/>
      <c r="AD212" s="212"/>
      <c r="AE212" s="212"/>
      <c r="AF212" s="212"/>
      <c r="AH212" s="215" t="e">
        <f t="shared" si="64"/>
        <v>#DIV/0!</v>
      </c>
      <c r="AI212" s="215" t="e">
        <f t="shared" si="65"/>
        <v>#DIV/0!</v>
      </c>
      <c r="AJ212" s="215" t="e">
        <f t="shared" si="66"/>
        <v>#DIV/0!</v>
      </c>
      <c r="AK212" s="215" t="e">
        <f t="shared" si="67"/>
        <v>#DIV/0!</v>
      </c>
      <c r="AL212" s="215" t="e">
        <f>#REF!/AE212</f>
        <v>#REF!</v>
      </c>
      <c r="AM212" s="215" t="e">
        <f>#REF!/AF212</f>
        <v>#REF!</v>
      </c>
    </row>
    <row r="213" spans="1:39">
      <c r="A213" s="4">
        <v>206</v>
      </c>
      <c r="B213" s="122">
        <f t="shared" si="68"/>
        <v>51.519500000000001</v>
      </c>
      <c r="C213" s="329">
        <f>'degressie en km-tarief'!C212</f>
        <v>30.846514399999862</v>
      </c>
      <c r="F213" s="123">
        <f t="shared" si="69"/>
        <v>30.908207428799862</v>
      </c>
      <c r="G213" s="123">
        <f t="shared" si="70"/>
        <v>18.507908639999915</v>
      </c>
      <c r="H213" s="123">
        <f t="shared" si="71"/>
        <v>41.210943238399814</v>
      </c>
      <c r="I213" s="123">
        <f t="shared" si="72"/>
        <v>24.67721151999989</v>
      </c>
      <c r="J213" s="31">
        <f t="shared" si="76"/>
        <v>103.04</v>
      </c>
      <c r="K213" s="31">
        <f t="shared" si="77"/>
        <v>61.7</v>
      </c>
      <c r="L213" s="31"/>
      <c r="M213" s="31"/>
      <c r="N213" s="31">
        <f t="shared" si="73"/>
        <v>61.82</v>
      </c>
      <c r="O213" s="31">
        <f t="shared" si="73"/>
        <v>37.020000000000003</v>
      </c>
      <c r="P213" s="31">
        <f t="shared" si="74"/>
        <v>82.42</v>
      </c>
      <c r="Q213" s="31">
        <f t="shared" si="75"/>
        <v>49.36</v>
      </c>
      <c r="R213" s="213"/>
      <c r="S213" s="213"/>
      <c r="T213" s="213"/>
      <c r="U213" s="213"/>
      <c r="V213" s="213"/>
      <c r="W213" s="213"/>
      <c r="X213" s="213"/>
      <c r="Y213" s="213"/>
      <c r="AA213" s="212"/>
      <c r="AB213" s="212"/>
      <c r="AC213" s="212"/>
      <c r="AD213" s="212"/>
      <c r="AE213" s="212"/>
      <c r="AF213" s="212"/>
      <c r="AH213" s="215" t="e">
        <f t="shared" si="64"/>
        <v>#DIV/0!</v>
      </c>
      <c r="AI213" s="215" t="e">
        <f t="shared" si="65"/>
        <v>#DIV/0!</v>
      </c>
      <c r="AJ213" s="215" t="e">
        <f t="shared" si="66"/>
        <v>#DIV/0!</v>
      </c>
      <c r="AK213" s="215" t="e">
        <f t="shared" si="67"/>
        <v>#DIV/0!</v>
      </c>
      <c r="AL213" s="215" t="e">
        <f>#REF!/AE213</f>
        <v>#REF!</v>
      </c>
      <c r="AM213" s="215" t="e">
        <f>#REF!/AF213</f>
        <v>#REF!</v>
      </c>
    </row>
    <row r="214" spans="1:39">
      <c r="A214" s="4">
        <v>207</v>
      </c>
      <c r="B214" s="122">
        <f t="shared" si="68"/>
        <v>51.569599999999994</v>
      </c>
      <c r="C214" s="329">
        <f>'degressie en km-tarief'!C213</f>
        <v>30.876829399999863</v>
      </c>
      <c r="F214" s="123">
        <f t="shared" si="69"/>
        <v>30.938583058799864</v>
      </c>
      <c r="G214" s="123">
        <f t="shared" si="70"/>
        <v>18.526097639999918</v>
      </c>
      <c r="H214" s="123">
        <f t="shared" si="71"/>
        <v>41.251444078399821</v>
      </c>
      <c r="I214" s="123">
        <f t="shared" si="72"/>
        <v>24.701463519999891</v>
      </c>
      <c r="J214" s="31">
        <f t="shared" si="76"/>
        <v>103.14</v>
      </c>
      <c r="K214" s="31">
        <f t="shared" si="77"/>
        <v>61.76</v>
      </c>
      <c r="L214" s="31"/>
      <c r="M214" s="31"/>
      <c r="N214" s="31">
        <f t="shared" si="73"/>
        <v>61.88</v>
      </c>
      <c r="O214" s="31">
        <f t="shared" si="73"/>
        <v>37.06</v>
      </c>
      <c r="P214" s="31">
        <f t="shared" si="74"/>
        <v>82.5</v>
      </c>
      <c r="Q214" s="31">
        <f t="shared" si="75"/>
        <v>49.4</v>
      </c>
      <c r="R214" s="213"/>
      <c r="S214" s="213"/>
      <c r="T214" s="213"/>
      <c r="U214" s="213"/>
      <c r="V214" s="213"/>
      <c r="W214" s="213"/>
      <c r="X214" s="213"/>
      <c r="Y214" s="213"/>
      <c r="AA214" s="212"/>
      <c r="AB214" s="212"/>
      <c r="AC214" s="212"/>
      <c r="AD214" s="212"/>
      <c r="AE214" s="212"/>
      <c r="AF214" s="212"/>
      <c r="AH214" s="215" t="e">
        <f t="shared" si="64"/>
        <v>#DIV/0!</v>
      </c>
      <c r="AI214" s="215" t="e">
        <f t="shared" si="65"/>
        <v>#DIV/0!</v>
      </c>
      <c r="AJ214" s="215" t="e">
        <f t="shared" si="66"/>
        <v>#DIV/0!</v>
      </c>
      <c r="AK214" s="215" t="e">
        <f t="shared" si="67"/>
        <v>#DIV/0!</v>
      </c>
      <c r="AL214" s="215" t="e">
        <f>#REF!/AE214</f>
        <v>#REF!</v>
      </c>
      <c r="AM214" s="215" t="e">
        <f>#REF!/AF214</f>
        <v>#REF!</v>
      </c>
    </row>
    <row r="215" spans="1:39">
      <c r="A215" s="4">
        <v>208</v>
      </c>
      <c r="B215" s="122">
        <f t="shared" si="68"/>
        <v>51.619699999999995</v>
      </c>
      <c r="C215" s="329">
        <f>'degressie en km-tarief'!C214</f>
        <v>30.907144399999865</v>
      </c>
      <c r="F215" s="123">
        <f t="shared" si="69"/>
        <v>30.968958688799866</v>
      </c>
      <c r="G215" s="123">
        <f t="shared" si="70"/>
        <v>18.544286639999918</v>
      </c>
      <c r="H215" s="123">
        <f t="shared" si="71"/>
        <v>41.291944918399821</v>
      </c>
      <c r="I215" s="123">
        <f t="shared" si="72"/>
        <v>24.725715519999895</v>
      </c>
      <c r="J215" s="31">
        <f t="shared" si="76"/>
        <v>103.24</v>
      </c>
      <c r="K215" s="31">
        <f t="shared" si="77"/>
        <v>61.82</v>
      </c>
      <c r="L215" s="31"/>
      <c r="M215" s="31"/>
      <c r="N215" s="31">
        <f t="shared" si="73"/>
        <v>61.94</v>
      </c>
      <c r="O215" s="31">
        <f t="shared" si="73"/>
        <v>37.08</v>
      </c>
      <c r="P215" s="31">
        <f t="shared" si="74"/>
        <v>82.58</v>
      </c>
      <c r="Q215" s="31">
        <f t="shared" si="75"/>
        <v>49.46</v>
      </c>
      <c r="R215" s="213"/>
      <c r="S215" s="213"/>
      <c r="T215" s="213"/>
      <c r="U215" s="213"/>
      <c r="V215" s="213"/>
      <c r="W215" s="213"/>
      <c r="X215" s="213"/>
      <c r="Y215" s="213"/>
      <c r="AA215" s="212"/>
      <c r="AB215" s="212"/>
      <c r="AC215" s="212"/>
      <c r="AD215" s="212"/>
      <c r="AE215" s="212"/>
      <c r="AF215" s="212"/>
      <c r="AH215" s="215" t="e">
        <f t="shared" si="64"/>
        <v>#DIV/0!</v>
      </c>
      <c r="AI215" s="215" t="e">
        <f t="shared" si="65"/>
        <v>#DIV/0!</v>
      </c>
      <c r="AJ215" s="215" t="e">
        <f t="shared" si="66"/>
        <v>#DIV/0!</v>
      </c>
      <c r="AK215" s="215" t="e">
        <f t="shared" si="67"/>
        <v>#DIV/0!</v>
      </c>
      <c r="AL215" s="215" t="e">
        <f>#REF!/AE215</f>
        <v>#REF!</v>
      </c>
      <c r="AM215" s="215" t="e">
        <f>#REF!/AF215</f>
        <v>#REF!</v>
      </c>
    </row>
    <row r="216" spans="1:39">
      <c r="A216" s="4">
        <v>209</v>
      </c>
      <c r="B216" s="122">
        <f t="shared" si="68"/>
        <v>51.669800000000002</v>
      </c>
      <c r="C216" s="329">
        <f>'degressie en km-tarief'!C215</f>
        <v>30.937459399999867</v>
      </c>
      <c r="F216" s="123">
        <f t="shared" si="69"/>
        <v>30.999334318799868</v>
      </c>
      <c r="G216" s="123">
        <f t="shared" si="70"/>
        <v>18.562475639999921</v>
      </c>
      <c r="H216" s="123">
        <f t="shared" si="71"/>
        <v>41.332445758399821</v>
      </c>
      <c r="I216" s="123">
        <f t="shared" si="72"/>
        <v>24.749967519999895</v>
      </c>
      <c r="J216" s="31">
        <f t="shared" si="76"/>
        <v>103.34</v>
      </c>
      <c r="K216" s="31">
        <f t="shared" si="77"/>
        <v>61.88</v>
      </c>
      <c r="L216" s="31"/>
      <c r="M216" s="31"/>
      <c r="N216" s="31">
        <f t="shared" si="73"/>
        <v>62</v>
      </c>
      <c r="O216" s="31">
        <f t="shared" si="73"/>
        <v>37.119999999999997</v>
      </c>
      <c r="P216" s="31">
        <f t="shared" si="74"/>
        <v>82.66</v>
      </c>
      <c r="Q216" s="31">
        <f t="shared" si="75"/>
        <v>49.5</v>
      </c>
      <c r="R216" s="213"/>
      <c r="S216" s="213"/>
      <c r="T216" s="213"/>
      <c r="U216" s="213"/>
      <c r="V216" s="213"/>
      <c r="W216" s="213"/>
      <c r="X216" s="213"/>
      <c r="Y216" s="213"/>
      <c r="AA216" s="212"/>
      <c r="AB216" s="212"/>
      <c r="AC216" s="212"/>
      <c r="AD216" s="212"/>
      <c r="AE216" s="212"/>
      <c r="AF216" s="212"/>
      <c r="AH216" s="215" t="e">
        <f t="shared" si="64"/>
        <v>#DIV/0!</v>
      </c>
      <c r="AI216" s="215" t="e">
        <f t="shared" si="65"/>
        <v>#DIV/0!</v>
      </c>
      <c r="AJ216" s="215" t="e">
        <f t="shared" si="66"/>
        <v>#DIV/0!</v>
      </c>
      <c r="AK216" s="215" t="e">
        <f t="shared" si="67"/>
        <v>#DIV/0!</v>
      </c>
      <c r="AL216" s="215" t="e">
        <f>#REF!/AE216</f>
        <v>#REF!</v>
      </c>
      <c r="AM216" s="215" t="e">
        <f>#REF!/AF216</f>
        <v>#REF!</v>
      </c>
    </row>
    <row r="217" spans="1:39">
      <c r="A217" s="4">
        <v>210</v>
      </c>
      <c r="B217" s="122">
        <f t="shared" si="68"/>
        <v>51.719899999999996</v>
      </c>
      <c r="C217" s="329">
        <f>'degressie en km-tarief'!C216</f>
        <v>30.967774399999868</v>
      </c>
      <c r="F217" s="123">
        <f t="shared" si="69"/>
        <v>31.029709948799869</v>
      </c>
      <c r="G217" s="123">
        <f t="shared" si="70"/>
        <v>18.58066463999992</v>
      </c>
      <c r="H217" s="123">
        <f t="shared" si="71"/>
        <v>41.372946598399828</v>
      </c>
      <c r="I217" s="123">
        <f t="shared" si="72"/>
        <v>24.774219519999896</v>
      </c>
      <c r="J217" s="31">
        <f t="shared" si="76"/>
        <v>103.44</v>
      </c>
      <c r="K217" s="31">
        <f t="shared" si="77"/>
        <v>61.94</v>
      </c>
      <c r="L217" s="31"/>
      <c r="M217" s="31"/>
      <c r="N217" s="31">
        <f t="shared" si="73"/>
        <v>62.06</v>
      </c>
      <c r="O217" s="31">
        <f t="shared" si="73"/>
        <v>37.159999999999997</v>
      </c>
      <c r="P217" s="31">
        <f t="shared" si="74"/>
        <v>82.74</v>
      </c>
      <c r="Q217" s="31">
        <f t="shared" si="75"/>
        <v>49.54</v>
      </c>
      <c r="R217" s="213"/>
      <c r="S217" s="213"/>
      <c r="T217" s="213"/>
      <c r="U217" s="213"/>
      <c r="V217" s="213"/>
      <c r="W217" s="213"/>
      <c r="X217" s="213"/>
      <c r="Y217" s="213"/>
      <c r="AA217" s="212"/>
      <c r="AB217" s="212"/>
      <c r="AC217" s="212"/>
      <c r="AD217" s="212"/>
      <c r="AE217" s="212"/>
      <c r="AF217" s="212"/>
      <c r="AH217" s="215" t="e">
        <f t="shared" si="64"/>
        <v>#DIV/0!</v>
      </c>
      <c r="AI217" s="215" t="e">
        <f t="shared" si="65"/>
        <v>#DIV/0!</v>
      </c>
      <c r="AJ217" s="215" t="e">
        <f t="shared" si="66"/>
        <v>#DIV/0!</v>
      </c>
      <c r="AK217" s="215" t="e">
        <f t="shared" si="67"/>
        <v>#DIV/0!</v>
      </c>
      <c r="AL217" s="215" t="e">
        <f>#REF!/AE217</f>
        <v>#REF!</v>
      </c>
      <c r="AM217" s="215" t="e">
        <f>#REF!/AF217</f>
        <v>#REF!</v>
      </c>
    </row>
    <row r="218" spans="1:39">
      <c r="A218" s="4">
        <v>211</v>
      </c>
      <c r="B218" s="122">
        <f t="shared" si="68"/>
        <v>51.769999999999996</v>
      </c>
      <c r="C218" s="329">
        <f>'degressie en km-tarief'!C217</f>
        <v>30.99808939999987</v>
      </c>
      <c r="F218" s="123">
        <f t="shared" si="69"/>
        <v>31.060085578799871</v>
      </c>
      <c r="G218" s="123">
        <f t="shared" si="70"/>
        <v>18.59885363999992</v>
      </c>
      <c r="H218" s="123">
        <f t="shared" si="71"/>
        <v>41.413447438399828</v>
      </c>
      <c r="I218" s="123">
        <f t="shared" si="72"/>
        <v>24.798471519999897</v>
      </c>
      <c r="J218" s="31">
        <f t="shared" si="76"/>
        <v>103.54</v>
      </c>
      <c r="K218" s="31">
        <f t="shared" si="77"/>
        <v>62</v>
      </c>
      <c r="L218" s="31"/>
      <c r="M218" s="31"/>
      <c r="N218" s="31">
        <f t="shared" si="73"/>
        <v>62.12</v>
      </c>
      <c r="O218" s="31">
        <f t="shared" si="73"/>
        <v>37.200000000000003</v>
      </c>
      <c r="P218" s="31">
        <f t="shared" si="74"/>
        <v>82.82</v>
      </c>
      <c r="Q218" s="31">
        <f t="shared" si="75"/>
        <v>49.6</v>
      </c>
      <c r="R218" s="213"/>
      <c r="S218" s="213"/>
      <c r="T218" s="213"/>
      <c r="U218" s="213"/>
      <c r="V218" s="213"/>
      <c r="W218" s="213"/>
      <c r="X218" s="213"/>
      <c r="Y218" s="213"/>
      <c r="AA218" s="212"/>
      <c r="AB218" s="212"/>
      <c r="AC218" s="212"/>
      <c r="AD218" s="212"/>
      <c r="AE218" s="212"/>
      <c r="AF218" s="212"/>
      <c r="AH218" s="215" t="e">
        <f t="shared" si="64"/>
        <v>#DIV/0!</v>
      </c>
      <c r="AI218" s="215" t="e">
        <f t="shared" si="65"/>
        <v>#DIV/0!</v>
      </c>
      <c r="AJ218" s="215" t="e">
        <f t="shared" si="66"/>
        <v>#DIV/0!</v>
      </c>
      <c r="AK218" s="215" t="e">
        <f t="shared" si="67"/>
        <v>#DIV/0!</v>
      </c>
      <c r="AL218" s="215" t="e">
        <f>#REF!/AE218</f>
        <v>#REF!</v>
      </c>
      <c r="AM218" s="215" t="e">
        <f>#REF!/AF218</f>
        <v>#REF!</v>
      </c>
    </row>
    <row r="219" spans="1:39">
      <c r="A219" s="4">
        <v>212</v>
      </c>
      <c r="B219" s="122">
        <f t="shared" si="68"/>
        <v>51.820099999999996</v>
      </c>
      <c r="C219" s="329">
        <f>'degressie en km-tarief'!C218</f>
        <v>31.028404399999872</v>
      </c>
      <c r="F219" s="123">
        <f t="shared" si="69"/>
        <v>31.090461208799873</v>
      </c>
      <c r="G219" s="123">
        <f t="shared" si="70"/>
        <v>18.617042639999923</v>
      </c>
      <c r="H219" s="123">
        <f t="shared" si="71"/>
        <v>41.453948278399828</v>
      </c>
      <c r="I219" s="123">
        <f t="shared" si="72"/>
        <v>24.822723519999897</v>
      </c>
      <c r="J219" s="31">
        <f t="shared" si="76"/>
        <v>103.64</v>
      </c>
      <c r="K219" s="31">
        <f t="shared" si="77"/>
        <v>62.06</v>
      </c>
      <c r="L219" s="31"/>
      <c r="M219" s="31"/>
      <c r="N219" s="31">
        <f t="shared" si="73"/>
        <v>62.18</v>
      </c>
      <c r="O219" s="31">
        <f t="shared" si="73"/>
        <v>37.24</v>
      </c>
      <c r="P219" s="31">
        <f t="shared" si="74"/>
        <v>82.9</v>
      </c>
      <c r="Q219" s="31">
        <f t="shared" si="75"/>
        <v>49.64</v>
      </c>
      <c r="R219" s="213"/>
      <c r="S219" s="213"/>
      <c r="T219" s="213"/>
      <c r="U219" s="213"/>
      <c r="V219" s="213"/>
      <c r="W219" s="213"/>
      <c r="X219" s="213"/>
      <c r="Y219" s="213"/>
      <c r="AA219" s="212"/>
      <c r="AB219" s="212"/>
      <c r="AC219" s="212"/>
      <c r="AD219" s="212"/>
      <c r="AE219" s="212"/>
      <c r="AF219" s="212"/>
      <c r="AH219" s="215" t="e">
        <f t="shared" si="64"/>
        <v>#DIV/0!</v>
      </c>
      <c r="AI219" s="215" t="e">
        <f t="shared" si="65"/>
        <v>#DIV/0!</v>
      </c>
      <c r="AJ219" s="215" t="e">
        <f t="shared" si="66"/>
        <v>#DIV/0!</v>
      </c>
      <c r="AK219" s="215" t="e">
        <f t="shared" si="67"/>
        <v>#DIV/0!</v>
      </c>
      <c r="AL219" s="215" t="e">
        <f>#REF!/AE219</f>
        <v>#REF!</v>
      </c>
      <c r="AM219" s="215" t="e">
        <f>#REF!/AF219</f>
        <v>#REF!</v>
      </c>
    </row>
    <row r="220" spans="1:39">
      <c r="A220" s="4">
        <v>213</v>
      </c>
      <c r="B220" s="122">
        <f t="shared" si="68"/>
        <v>51.870199999999997</v>
      </c>
      <c r="C220" s="329">
        <f>'degressie en km-tarief'!C219</f>
        <v>31.058719399999873</v>
      </c>
      <c r="F220" s="123">
        <f t="shared" si="69"/>
        <v>31.120836838799875</v>
      </c>
      <c r="G220" s="123">
        <f t="shared" si="70"/>
        <v>18.635231639999922</v>
      </c>
      <c r="H220" s="123">
        <f t="shared" si="71"/>
        <v>41.494449118399835</v>
      </c>
      <c r="I220" s="123">
        <f t="shared" si="72"/>
        <v>24.846975519999901</v>
      </c>
      <c r="J220" s="31">
        <f t="shared" si="76"/>
        <v>103.74</v>
      </c>
      <c r="K220" s="31">
        <f t="shared" si="77"/>
        <v>62.12</v>
      </c>
      <c r="L220" s="31"/>
      <c r="M220" s="31"/>
      <c r="N220" s="31">
        <f t="shared" si="73"/>
        <v>62.24</v>
      </c>
      <c r="O220" s="31">
        <f t="shared" si="73"/>
        <v>37.28</v>
      </c>
      <c r="P220" s="31">
        <f t="shared" si="74"/>
        <v>82.98</v>
      </c>
      <c r="Q220" s="31">
        <f t="shared" si="75"/>
        <v>49.7</v>
      </c>
      <c r="R220" s="213"/>
      <c r="S220" s="213"/>
      <c r="T220" s="213"/>
      <c r="U220" s="213"/>
      <c r="V220" s="213"/>
      <c r="W220" s="213"/>
      <c r="X220" s="213"/>
      <c r="Y220" s="213"/>
      <c r="AA220" s="212"/>
      <c r="AB220" s="212"/>
      <c r="AC220" s="212"/>
      <c r="AD220" s="212"/>
      <c r="AE220" s="212"/>
      <c r="AF220" s="212"/>
      <c r="AH220" s="215" t="e">
        <f t="shared" si="64"/>
        <v>#DIV/0!</v>
      </c>
      <c r="AI220" s="215" t="e">
        <f t="shared" si="65"/>
        <v>#DIV/0!</v>
      </c>
      <c r="AJ220" s="215" t="e">
        <f t="shared" si="66"/>
        <v>#DIV/0!</v>
      </c>
      <c r="AK220" s="215" t="e">
        <f t="shared" si="67"/>
        <v>#DIV/0!</v>
      </c>
      <c r="AL220" s="215" t="e">
        <f>#REF!/AE220</f>
        <v>#REF!</v>
      </c>
      <c r="AM220" s="215" t="e">
        <f>#REF!/AF220</f>
        <v>#REF!</v>
      </c>
    </row>
    <row r="221" spans="1:39">
      <c r="A221" s="4">
        <v>214</v>
      </c>
      <c r="B221" s="122">
        <f t="shared" si="68"/>
        <v>51.920299999999997</v>
      </c>
      <c r="C221" s="329">
        <f>'degressie en km-tarief'!C220</f>
        <v>31.089034399999875</v>
      </c>
      <c r="F221" s="123">
        <f t="shared" si="69"/>
        <v>31.151212468799876</v>
      </c>
      <c r="G221" s="123">
        <f t="shared" si="70"/>
        <v>18.653420639999926</v>
      </c>
      <c r="H221" s="123">
        <f t="shared" si="71"/>
        <v>41.534949958399835</v>
      </c>
      <c r="I221" s="123">
        <f t="shared" si="72"/>
        <v>24.871227519999902</v>
      </c>
      <c r="J221" s="31">
        <f t="shared" si="76"/>
        <v>103.84</v>
      </c>
      <c r="K221" s="31">
        <f t="shared" si="77"/>
        <v>62.18</v>
      </c>
      <c r="L221" s="31"/>
      <c r="M221" s="31"/>
      <c r="N221" s="31">
        <f t="shared" si="73"/>
        <v>62.3</v>
      </c>
      <c r="O221" s="31">
        <f t="shared" si="73"/>
        <v>37.299999999999997</v>
      </c>
      <c r="P221" s="31">
        <f t="shared" si="74"/>
        <v>83.06</v>
      </c>
      <c r="Q221" s="31">
        <f t="shared" si="75"/>
        <v>49.74</v>
      </c>
      <c r="R221" s="213"/>
      <c r="S221" s="213"/>
      <c r="T221" s="213"/>
      <c r="U221" s="213"/>
      <c r="V221" s="213"/>
      <c r="W221" s="213"/>
      <c r="X221" s="213"/>
      <c r="Y221" s="213"/>
      <c r="AA221" s="212"/>
      <c r="AB221" s="212"/>
      <c r="AC221" s="212"/>
      <c r="AD221" s="212"/>
      <c r="AE221" s="212"/>
      <c r="AF221" s="212"/>
      <c r="AH221" s="215" t="e">
        <f t="shared" si="64"/>
        <v>#DIV/0!</v>
      </c>
      <c r="AI221" s="215" t="e">
        <f t="shared" si="65"/>
        <v>#DIV/0!</v>
      </c>
      <c r="AJ221" s="215" t="e">
        <f t="shared" si="66"/>
        <v>#DIV/0!</v>
      </c>
      <c r="AK221" s="215" t="e">
        <f t="shared" si="67"/>
        <v>#DIV/0!</v>
      </c>
      <c r="AL221" s="215" t="e">
        <f>#REF!/AE221</f>
        <v>#REF!</v>
      </c>
      <c r="AM221" s="215" t="e">
        <f>#REF!/AF221</f>
        <v>#REF!</v>
      </c>
    </row>
    <row r="222" spans="1:39">
      <c r="A222" s="4">
        <v>215</v>
      </c>
      <c r="B222" s="122">
        <f t="shared" si="68"/>
        <v>51.970399999999998</v>
      </c>
      <c r="C222" s="329">
        <f>'degressie en km-tarief'!C221</f>
        <v>31.119349399999876</v>
      </c>
      <c r="F222" s="123">
        <f t="shared" si="69"/>
        <v>31.181588098799875</v>
      </c>
      <c r="G222" s="123">
        <f t="shared" si="70"/>
        <v>18.671609639999925</v>
      </c>
      <c r="H222" s="123">
        <f t="shared" si="71"/>
        <v>41.575450798399835</v>
      </c>
      <c r="I222" s="123">
        <f t="shared" si="72"/>
        <v>24.895479519999903</v>
      </c>
      <c r="J222" s="31">
        <f t="shared" si="76"/>
        <v>103.94</v>
      </c>
      <c r="K222" s="31">
        <f t="shared" si="77"/>
        <v>62.24</v>
      </c>
      <c r="L222" s="31"/>
      <c r="M222" s="31"/>
      <c r="N222" s="31">
        <f t="shared" si="73"/>
        <v>62.36</v>
      </c>
      <c r="O222" s="31">
        <f t="shared" si="73"/>
        <v>37.340000000000003</v>
      </c>
      <c r="P222" s="31">
        <f t="shared" si="74"/>
        <v>83.16</v>
      </c>
      <c r="Q222" s="31">
        <f t="shared" si="75"/>
        <v>49.8</v>
      </c>
      <c r="R222" s="213"/>
      <c r="S222" s="213"/>
      <c r="T222" s="213"/>
      <c r="U222" s="213"/>
      <c r="V222" s="213"/>
      <c r="W222" s="213"/>
      <c r="X222" s="213"/>
      <c r="Y222" s="213"/>
      <c r="AA222" s="212"/>
      <c r="AB222" s="212"/>
      <c r="AC222" s="212"/>
      <c r="AD222" s="212"/>
      <c r="AE222" s="212"/>
      <c r="AF222" s="212"/>
      <c r="AH222" s="215" t="e">
        <f t="shared" si="64"/>
        <v>#DIV/0!</v>
      </c>
      <c r="AI222" s="215" t="e">
        <f t="shared" si="65"/>
        <v>#DIV/0!</v>
      </c>
      <c r="AJ222" s="215" t="e">
        <f t="shared" si="66"/>
        <v>#DIV/0!</v>
      </c>
      <c r="AK222" s="215" t="e">
        <f t="shared" si="67"/>
        <v>#DIV/0!</v>
      </c>
      <c r="AL222" s="215" t="e">
        <f>#REF!/AE222</f>
        <v>#REF!</v>
      </c>
      <c r="AM222" s="215" t="e">
        <f>#REF!/AF222</f>
        <v>#REF!</v>
      </c>
    </row>
    <row r="223" spans="1:39">
      <c r="A223" s="4">
        <v>216</v>
      </c>
      <c r="B223" s="122">
        <f t="shared" si="68"/>
        <v>52.020499999999998</v>
      </c>
      <c r="C223" s="329">
        <f>'degressie en km-tarief'!C222</f>
        <v>31.149664399999878</v>
      </c>
      <c r="F223" s="123">
        <f t="shared" si="69"/>
        <v>31.211963728799876</v>
      </c>
      <c r="G223" s="123">
        <f t="shared" si="70"/>
        <v>18.689798639999925</v>
      </c>
      <c r="H223" s="123">
        <f t="shared" si="71"/>
        <v>41.615951638399842</v>
      </c>
      <c r="I223" s="123">
        <f t="shared" si="72"/>
        <v>24.919731519999903</v>
      </c>
      <c r="J223" s="31">
        <f t="shared" si="76"/>
        <v>104.04</v>
      </c>
      <c r="K223" s="31">
        <f t="shared" si="77"/>
        <v>62.3</v>
      </c>
      <c r="L223" s="31"/>
      <c r="M223" s="31"/>
      <c r="N223" s="31">
        <f t="shared" si="73"/>
        <v>62.42</v>
      </c>
      <c r="O223" s="31">
        <f t="shared" si="73"/>
        <v>37.380000000000003</v>
      </c>
      <c r="P223" s="31">
        <f t="shared" si="74"/>
        <v>83.24</v>
      </c>
      <c r="Q223" s="31">
        <f t="shared" si="75"/>
        <v>49.84</v>
      </c>
      <c r="R223" s="213"/>
      <c r="S223" s="213"/>
      <c r="T223" s="213"/>
      <c r="U223" s="213"/>
      <c r="V223" s="213"/>
      <c r="W223" s="213"/>
      <c r="X223" s="213"/>
      <c r="Y223" s="213"/>
      <c r="AA223" s="212"/>
      <c r="AB223" s="212"/>
      <c r="AC223" s="212"/>
      <c r="AD223" s="212"/>
      <c r="AE223" s="212"/>
      <c r="AF223" s="212"/>
      <c r="AH223" s="215" t="e">
        <f t="shared" si="64"/>
        <v>#DIV/0!</v>
      </c>
      <c r="AI223" s="215" t="e">
        <f t="shared" si="65"/>
        <v>#DIV/0!</v>
      </c>
      <c r="AJ223" s="215" t="e">
        <f t="shared" si="66"/>
        <v>#DIV/0!</v>
      </c>
      <c r="AK223" s="215" t="e">
        <f t="shared" si="67"/>
        <v>#DIV/0!</v>
      </c>
      <c r="AL223" s="215" t="e">
        <f>#REF!/AE223</f>
        <v>#REF!</v>
      </c>
      <c r="AM223" s="215" t="e">
        <f>#REF!/AF223</f>
        <v>#REF!</v>
      </c>
    </row>
    <row r="224" spans="1:39">
      <c r="A224" s="4">
        <v>217</v>
      </c>
      <c r="B224" s="122">
        <f t="shared" si="68"/>
        <v>52.070599999999999</v>
      </c>
      <c r="C224" s="329">
        <f>'degressie en km-tarief'!C223</f>
        <v>31.17997939999988</v>
      </c>
      <c r="F224" s="123">
        <f t="shared" si="69"/>
        <v>31.242339358799878</v>
      </c>
      <c r="G224" s="123">
        <f t="shared" si="70"/>
        <v>18.707987639999928</v>
      </c>
      <c r="H224" s="123">
        <f t="shared" si="71"/>
        <v>41.656452478399842</v>
      </c>
      <c r="I224" s="123">
        <f t="shared" si="72"/>
        <v>24.943983519999904</v>
      </c>
      <c r="J224" s="31">
        <f t="shared" si="76"/>
        <v>104.14</v>
      </c>
      <c r="K224" s="31">
        <f t="shared" si="77"/>
        <v>62.36</v>
      </c>
      <c r="L224" s="31"/>
      <c r="M224" s="31"/>
      <c r="N224" s="31">
        <f t="shared" si="73"/>
        <v>62.48</v>
      </c>
      <c r="O224" s="31">
        <f t="shared" si="73"/>
        <v>37.42</v>
      </c>
      <c r="P224" s="31">
        <f t="shared" si="74"/>
        <v>83.32</v>
      </c>
      <c r="Q224" s="31">
        <f t="shared" si="75"/>
        <v>49.88</v>
      </c>
      <c r="R224" s="213"/>
      <c r="S224" s="213"/>
      <c r="T224" s="213"/>
      <c r="U224" s="213"/>
      <c r="V224" s="213"/>
      <c r="W224" s="213"/>
      <c r="X224" s="213"/>
      <c r="Y224" s="213"/>
      <c r="AA224" s="212"/>
      <c r="AB224" s="212"/>
      <c r="AC224" s="212"/>
      <c r="AD224" s="212"/>
      <c r="AE224" s="212"/>
      <c r="AF224" s="212"/>
      <c r="AH224" s="215" t="e">
        <f t="shared" si="64"/>
        <v>#DIV/0!</v>
      </c>
      <c r="AI224" s="215" t="e">
        <f t="shared" si="65"/>
        <v>#DIV/0!</v>
      </c>
      <c r="AJ224" s="215" t="e">
        <f t="shared" si="66"/>
        <v>#DIV/0!</v>
      </c>
      <c r="AK224" s="215" t="e">
        <f t="shared" si="67"/>
        <v>#DIV/0!</v>
      </c>
      <c r="AL224" s="215" t="e">
        <f>#REF!/AE224</f>
        <v>#REF!</v>
      </c>
      <c r="AM224" s="215" t="e">
        <f>#REF!/AF224</f>
        <v>#REF!</v>
      </c>
    </row>
    <row r="225" spans="1:39">
      <c r="A225" s="4">
        <v>218</v>
      </c>
      <c r="B225" s="122">
        <f t="shared" si="68"/>
        <v>52.120699999999999</v>
      </c>
      <c r="C225" s="329">
        <f>'degressie en km-tarief'!C224</f>
        <v>31.210294399999881</v>
      </c>
      <c r="F225" s="123">
        <f t="shared" si="69"/>
        <v>31.27271498879988</v>
      </c>
      <c r="G225" s="123">
        <f t="shared" si="70"/>
        <v>18.726176639999927</v>
      </c>
      <c r="H225" s="123">
        <f t="shared" si="71"/>
        <v>41.696953318399842</v>
      </c>
      <c r="I225" s="123">
        <f t="shared" si="72"/>
        <v>24.968235519999908</v>
      </c>
      <c r="J225" s="31">
        <f t="shared" si="76"/>
        <v>104.24</v>
      </c>
      <c r="K225" s="31">
        <f t="shared" si="77"/>
        <v>62.42</v>
      </c>
      <c r="L225" s="31"/>
      <c r="M225" s="31"/>
      <c r="N225" s="31">
        <f t="shared" si="73"/>
        <v>62.54</v>
      </c>
      <c r="O225" s="31">
        <f t="shared" si="73"/>
        <v>37.46</v>
      </c>
      <c r="P225" s="31">
        <f t="shared" si="74"/>
        <v>83.4</v>
      </c>
      <c r="Q225" s="31">
        <f t="shared" si="75"/>
        <v>49.94</v>
      </c>
      <c r="R225" s="213"/>
      <c r="S225" s="213"/>
      <c r="T225" s="213"/>
      <c r="U225" s="213"/>
      <c r="V225" s="213"/>
      <c r="W225" s="213"/>
      <c r="X225" s="213"/>
      <c r="Y225" s="213"/>
      <c r="AA225" s="212"/>
      <c r="AB225" s="212"/>
      <c r="AC225" s="212"/>
      <c r="AD225" s="212"/>
      <c r="AE225" s="212"/>
      <c r="AF225" s="212"/>
      <c r="AH225" s="215" t="e">
        <f t="shared" si="64"/>
        <v>#DIV/0!</v>
      </c>
      <c r="AI225" s="215" t="e">
        <f t="shared" si="65"/>
        <v>#DIV/0!</v>
      </c>
      <c r="AJ225" s="215" t="e">
        <f t="shared" si="66"/>
        <v>#DIV/0!</v>
      </c>
      <c r="AK225" s="215" t="e">
        <f t="shared" si="67"/>
        <v>#DIV/0!</v>
      </c>
      <c r="AL225" s="215" t="e">
        <f>#REF!/AE225</f>
        <v>#REF!</v>
      </c>
      <c r="AM225" s="215" t="e">
        <f>#REF!/AF225</f>
        <v>#REF!</v>
      </c>
    </row>
    <row r="226" spans="1:39">
      <c r="A226" s="4">
        <v>219</v>
      </c>
      <c r="B226" s="122">
        <f t="shared" si="68"/>
        <v>52.170799999999993</v>
      </c>
      <c r="C226" s="329">
        <f>'degressie en km-tarief'!C225</f>
        <v>31.240609399999883</v>
      </c>
      <c r="F226" s="123">
        <f t="shared" si="69"/>
        <v>31.303090618799882</v>
      </c>
      <c r="G226" s="123">
        <f t="shared" si="70"/>
        <v>18.744365639999931</v>
      </c>
      <c r="H226" s="123">
        <f t="shared" si="71"/>
        <v>41.737454158399849</v>
      </c>
      <c r="I226" s="123">
        <f t="shared" si="72"/>
        <v>24.992487519999909</v>
      </c>
      <c r="J226" s="31">
        <f t="shared" si="76"/>
        <v>104.34</v>
      </c>
      <c r="K226" s="31">
        <f t="shared" si="77"/>
        <v>62.48</v>
      </c>
      <c r="L226" s="31"/>
      <c r="M226" s="31"/>
      <c r="N226" s="31">
        <f t="shared" si="73"/>
        <v>62.6</v>
      </c>
      <c r="O226" s="31">
        <f t="shared" si="73"/>
        <v>37.479999999999997</v>
      </c>
      <c r="P226" s="31">
        <f t="shared" si="74"/>
        <v>83.48</v>
      </c>
      <c r="Q226" s="31">
        <f t="shared" si="75"/>
        <v>49.98</v>
      </c>
      <c r="R226" s="213"/>
      <c r="S226" s="213"/>
      <c r="T226" s="213"/>
      <c r="U226" s="213"/>
      <c r="V226" s="213"/>
      <c r="W226" s="213"/>
      <c r="X226" s="213"/>
      <c r="Y226" s="213"/>
      <c r="AA226" s="212"/>
      <c r="AB226" s="212"/>
      <c r="AC226" s="212"/>
      <c r="AD226" s="212"/>
      <c r="AE226" s="212"/>
      <c r="AF226" s="212"/>
      <c r="AH226" s="215" t="e">
        <f t="shared" si="64"/>
        <v>#DIV/0!</v>
      </c>
      <c r="AI226" s="215" t="e">
        <f t="shared" si="65"/>
        <v>#DIV/0!</v>
      </c>
      <c r="AJ226" s="215" t="e">
        <f t="shared" si="66"/>
        <v>#DIV/0!</v>
      </c>
      <c r="AK226" s="215" t="e">
        <f t="shared" si="67"/>
        <v>#DIV/0!</v>
      </c>
      <c r="AL226" s="215" t="e">
        <f>#REF!/AE226</f>
        <v>#REF!</v>
      </c>
      <c r="AM226" s="215" t="e">
        <f>#REF!/AF226</f>
        <v>#REF!</v>
      </c>
    </row>
    <row r="227" spans="1:39">
      <c r="A227" s="4">
        <v>220</v>
      </c>
      <c r="B227" s="122">
        <f t="shared" si="68"/>
        <v>52.2209</v>
      </c>
      <c r="C227" s="329">
        <f>'degressie en km-tarief'!C226</f>
        <v>31.270924399999885</v>
      </c>
      <c r="F227" s="123">
        <f t="shared" si="69"/>
        <v>31.333466248799883</v>
      </c>
      <c r="G227" s="123">
        <f t="shared" si="70"/>
        <v>18.76255463999993</v>
      </c>
      <c r="H227" s="123">
        <f t="shared" si="71"/>
        <v>41.777954998399849</v>
      </c>
      <c r="I227" s="123">
        <f t="shared" si="72"/>
        <v>25.016739519999909</v>
      </c>
      <c r="J227" s="31">
        <f t="shared" si="76"/>
        <v>104.44</v>
      </c>
      <c r="K227" s="31">
        <f t="shared" si="77"/>
        <v>62.54</v>
      </c>
      <c r="L227" s="31"/>
      <c r="M227" s="31"/>
      <c r="N227" s="31">
        <f t="shared" si="73"/>
        <v>62.66</v>
      </c>
      <c r="O227" s="31">
        <f t="shared" si="73"/>
        <v>37.520000000000003</v>
      </c>
      <c r="P227" s="31">
        <f t="shared" si="74"/>
        <v>83.56</v>
      </c>
      <c r="Q227" s="31">
        <f t="shared" si="75"/>
        <v>50.04</v>
      </c>
      <c r="R227" s="213"/>
      <c r="S227" s="213"/>
      <c r="T227" s="213"/>
      <c r="U227" s="213"/>
      <c r="V227" s="213"/>
      <c r="W227" s="213"/>
      <c r="X227" s="213"/>
      <c r="Y227" s="213"/>
      <c r="AA227" s="212"/>
      <c r="AB227" s="212"/>
      <c r="AC227" s="212"/>
      <c r="AD227" s="212"/>
      <c r="AE227" s="212"/>
      <c r="AF227" s="212"/>
      <c r="AH227" s="215" t="e">
        <f t="shared" si="64"/>
        <v>#DIV/0!</v>
      </c>
      <c r="AI227" s="215" t="e">
        <f t="shared" si="65"/>
        <v>#DIV/0!</v>
      </c>
      <c r="AJ227" s="215" t="e">
        <f t="shared" si="66"/>
        <v>#DIV/0!</v>
      </c>
      <c r="AK227" s="215" t="e">
        <f t="shared" si="67"/>
        <v>#DIV/0!</v>
      </c>
      <c r="AL227" s="215" t="e">
        <f>#REF!/AE227</f>
        <v>#REF!</v>
      </c>
      <c r="AM227" s="215" t="e">
        <f>#REF!/AF227</f>
        <v>#REF!</v>
      </c>
    </row>
    <row r="228" spans="1:39">
      <c r="A228" s="4">
        <v>221</v>
      </c>
      <c r="B228" s="122">
        <f t="shared" si="68"/>
        <v>52.271000000000001</v>
      </c>
      <c r="C228" s="329">
        <f>'degressie en km-tarief'!C227</f>
        <v>31.301239399999886</v>
      </c>
      <c r="F228" s="123">
        <f t="shared" si="69"/>
        <v>31.363841878799885</v>
      </c>
      <c r="G228" s="123">
        <f t="shared" si="70"/>
        <v>18.78074363999993</v>
      </c>
      <c r="H228" s="123">
        <f t="shared" si="71"/>
        <v>41.818455838399849</v>
      </c>
      <c r="I228" s="123">
        <f t="shared" si="72"/>
        <v>25.04099151999991</v>
      </c>
      <c r="J228" s="31">
        <f t="shared" si="76"/>
        <v>104.54</v>
      </c>
      <c r="K228" s="31">
        <f t="shared" si="77"/>
        <v>62.6</v>
      </c>
      <c r="L228" s="31"/>
      <c r="M228" s="31"/>
      <c r="N228" s="31">
        <f t="shared" si="73"/>
        <v>62.72</v>
      </c>
      <c r="O228" s="31">
        <f t="shared" si="73"/>
        <v>37.56</v>
      </c>
      <c r="P228" s="31">
        <f t="shared" si="74"/>
        <v>83.64</v>
      </c>
      <c r="Q228" s="31">
        <f t="shared" si="75"/>
        <v>50.08</v>
      </c>
      <c r="R228" s="213"/>
      <c r="S228" s="213"/>
      <c r="T228" s="213"/>
      <c r="U228" s="213"/>
      <c r="V228" s="213"/>
      <c r="W228" s="213"/>
      <c r="X228" s="213"/>
      <c r="Y228" s="213"/>
      <c r="AA228" s="212"/>
      <c r="AB228" s="212"/>
      <c r="AC228" s="212"/>
      <c r="AD228" s="212"/>
      <c r="AE228" s="212"/>
      <c r="AF228" s="212"/>
      <c r="AH228" s="215" t="e">
        <f t="shared" si="64"/>
        <v>#DIV/0!</v>
      </c>
      <c r="AI228" s="215" t="e">
        <f t="shared" si="65"/>
        <v>#DIV/0!</v>
      </c>
      <c r="AJ228" s="215" t="e">
        <f t="shared" si="66"/>
        <v>#DIV/0!</v>
      </c>
      <c r="AK228" s="215" t="e">
        <f t="shared" si="67"/>
        <v>#DIV/0!</v>
      </c>
      <c r="AL228" s="215" t="e">
        <f>#REF!/AE228</f>
        <v>#REF!</v>
      </c>
      <c r="AM228" s="215" t="e">
        <f>#REF!/AF228</f>
        <v>#REF!</v>
      </c>
    </row>
    <row r="229" spans="1:39">
      <c r="A229" s="4">
        <v>222</v>
      </c>
      <c r="B229" s="122">
        <f t="shared" si="68"/>
        <v>52.321099999999994</v>
      </c>
      <c r="C229" s="329">
        <f>'degressie en km-tarief'!C228</f>
        <v>31.331554399999888</v>
      </c>
      <c r="F229" s="123">
        <f t="shared" si="69"/>
        <v>31.394217508799887</v>
      </c>
      <c r="G229" s="123">
        <f t="shared" si="70"/>
        <v>18.798932639999933</v>
      </c>
      <c r="H229" s="123">
        <f t="shared" si="71"/>
        <v>41.858956678399849</v>
      </c>
      <c r="I229" s="123">
        <f t="shared" si="72"/>
        <v>25.06524351999991</v>
      </c>
      <c r="J229" s="31">
        <f t="shared" si="76"/>
        <v>104.64</v>
      </c>
      <c r="K229" s="31">
        <f t="shared" si="77"/>
        <v>62.66</v>
      </c>
      <c r="L229" s="31"/>
      <c r="M229" s="31"/>
      <c r="N229" s="31">
        <f t="shared" si="73"/>
        <v>62.78</v>
      </c>
      <c r="O229" s="31">
        <f t="shared" si="73"/>
        <v>37.6</v>
      </c>
      <c r="P229" s="31">
        <f t="shared" si="74"/>
        <v>83.72</v>
      </c>
      <c r="Q229" s="31">
        <f t="shared" si="75"/>
        <v>50.14</v>
      </c>
      <c r="R229" s="213"/>
      <c r="S229" s="213"/>
      <c r="T229" s="213"/>
      <c r="U229" s="213"/>
      <c r="V229" s="213"/>
      <c r="W229" s="213"/>
      <c r="X229" s="213"/>
      <c r="Y229" s="213"/>
      <c r="AA229" s="212"/>
      <c r="AB229" s="212"/>
      <c r="AC229" s="212"/>
      <c r="AD229" s="212"/>
      <c r="AE229" s="212"/>
      <c r="AF229" s="212"/>
      <c r="AH229" s="215" t="e">
        <f t="shared" si="64"/>
        <v>#DIV/0!</v>
      </c>
      <c r="AI229" s="215" t="e">
        <f t="shared" si="65"/>
        <v>#DIV/0!</v>
      </c>
      <c r="AJ229" s="215" t="e">
        <f t="shared" si="66"/>
        <v>#DIV/0!</v>
      </c>
      <c r="AK229" s="215" t="e">
        <f t="shared" si="67"/>
        <v>#DIV/0!</v>
      </c>
      <c r="AL229" s="215" t="e">
        <f>#REF!/AE229</f>
        <v>#REF!</v>
      </c>
      <c r="AM229" s="215" t="e">
        <f>#REF!/AF229</f>
        <v>#REF!</v>
      </c>
    </row>
    <row r="230" spans="1:39">
      <c r="A230" s="4">
        <v>223</v>
      </c>
      <c r="B230" s="122">
        <f t="shared" si="68"/>
        <v>52.371199999999995</v>
      </c>
      <c r="C230" s="329">
        <f>'degressie en km-tarief'!C229</f>
        <v>31.36186939999989</v>
      </c>
      <c r="F230" s="123">
        <f t="shared" si="69"/>
        <v>31.424593138799889</v>
      </c>
      <c r="G230" s="123">
        <f t="shared" si="70"/>
        <v>18.817121639999932</v>
      </c>
      <c r="H230" s="123">
        <f t="shared" si="71"/>
        <v>41.899457518399856</v>
      </c>
      <c r="I230" s="123">
        <f t="shared" si="72"/>
        <v>25.089495519999915</v>
      </c>
      <c r="J230" s="31">
        <f t="shared" si="76"/>
        <v>104.74</v>
      </c>
      <c r="K230" s="31">
        <f t="shared" si="77"/>
        <v>62.72</v>
      </c>
      <c r="L230" s="31"/>
      <c r="M230" s="31"/>
      <c r="N230" s="31">
        <f t="shared" si="73"/>
        <v>62.84</v>
      </c>
      <c r="O230" s="31">
        <f t="shared" si="73"/>
        <v>37.64</v>
      </c>
      <c r="P230" s="31">
        <f t="shared" si="74"/>
        <v>83.8</v>
      </c>
      <c r="Q230" s="31">
        <f t="shared" si="75"/>
        <v>50.18</v>
      </c>
      <c r="R230" s="213"/>
      <c r="S230" s="213"/>
      <c r="T230" s="213"/>
      <c r="U230" s="213"/>
      <c r="V230" s="213"/>
      <c r="W230" s="213"/>
      <c r="X230" s="213"/>
      <c r="Y230" s="213"/>
      <c r="AA230" s="212"/>
      <c r="AB230" s="212"/>
      <c r="AC230" s="212"/>
      <c r="AD230" s="212"/>
      <c r="AE230" s="212"/>
      <c r="AF230" s="212"/>
      <c r="AH230" s="215" t="e">
        <f t="shared" si="64"/>
        <v>#DIV/0!</v>
      </c>
      <c r="AI230" s="215" t="e">
        <f t="shared" si="65"/>
        <v>#DIV/0!</v>
      </c>
      <c r="AJ230" s="215" t="e">
        <f t="shared" si="66"/>
        <v>#DIV/0!</v>
      </c>
      <c r="AK230" s="215" t="e">
        <f t="shared" si="67"/>
        <v>#DIV/0!</v>
      </c>
      <c r="AL230" s="215" t="e">
        <f>#REF!/AE230</f>
        <v>#REF!</v>
      </c>
      <c r="AM230" s="215" t="e">
        <f>#REF!/AF230</f>
        <v>#REF!</v>
      </c>
    </row>
    <row r="231" spans="1:39">
      <c r="A231" s="4">
        <v>224</v>
      </c>
      <c r="B231" s="122">
        <f t="shared" si="68"/>
        <v>52.421300000000002</v>
      </c>
      <c r="C231" s="329">
        <f>'degressie en km-tarief'!C230</f>
        <v>31.392184399999891</v>
      </c>
      <c r="F231" s="123">
        <f t="shared" si="69"/>
        <v>31.45496876879989</v>
      </c>
      <c r="G231" s="123">
        <f t="shared" si="70"/>
        <v>18.835310639999935</v>
      </c>
      <c r="H231" s="123">
        <f t="shared" si="71"/>
        <v>41.939958358399856</v>
      </c>
      <c r="I231" s="123">
        <f t="shared" si="72"/>
        <v>25.113747519999915</v>
      </c>
      <c r="J231" s="31">
        <f t="shared" si="76"/>
        <v>104.84</v>
      </c>
      <c r="K231" s="31">
        <f t="shared" si="77"/>
        <v>62.78</v>
      </c>
      <c r="L231" s="31"/>
      <c r="M231" s="31"/>
      <c r="N231" s="31">
        <f t="shared" si="73"/>
        <v>62.9</v>
      </c>
      <c r="O231" s="31">
        <f t="shared" si="73"/>
        <v>37.68</v>
      </c>
      <c r="P231" s="31">
        <f t="shared" si="74"/>
        <v>83.88</v>
      </c>
      <c r="Q231" s="31">
        <f t="shared" si="75"/>
        <v>50.22</v>
      </c>
      <c r="R231" s="213"/>
      <c r="S231" s="213"/>
      <c r="T231" s="213"/>
      <c r="U231" s="213"/>
      <c r="V231" s="213"/>
      <c r="W231" s="213"/>
      <c r="X231" s="213"/>
      <c r="Y231" s="213"/>
      <c r="AA231" s="212"/>
      <c r="AB231" s="212"/>
      <c r="AC231" s="212"/>
      <c r="AD231" s="212"/>
      <c r="AE231" s="212"/>
      <c r="AF231" s="212"/>
      <c r="AH231" s="215" t="e">
        <f t="shared" si="64"/>
        <v>#DIV/0!</v>
      </c>
      <c r="AI231" s="215" t="e">
        <f t="shared" si="65"/>
        <v>#DIV/0!</v>
      </c>
      <c r="AJ231" s="215" t="e">
        <f t="shared" si="66"/>
        <v>#DIV/0!</v>
      </c>
      <c r="AK231" s="215" t="e">
        <f t="shared" si="67"/>
        <v>#DIV/0!</v>
      </c>
      <c r="AL231" s="215" t="e">
        <f>#REF!/AE231</f>
        <v>#REF!</v>
      </c>
      <c r="AM231" s="215" t="e">
        <f>#REF!/AF231</f>
        <v>#REF!</v>
      </c>
    </row>
    <row r="232" spans="1:39">
      <c r="A232" s="4">
        <v>225</v>
      </c>
      <c r="B232" s="122">
        <f t="shared" si="68"/>
        <v>52.471400000000003</v>
      </c>
      <c r="C232" s="329">
        <f>'degressie en km-tarief'!C231</f>
        <v>31.422499399999893</v>
      </c>
      <c r="F232" s="123">
        <f t="shared" si="69"/>
        <v>31.485344398799892</v>
      </c>
      <c r="G232" s="123">
        <f t="shared" si="70"/>
        <v>18.853499639999935</v>
      </c>
      <c r="H232" s="123">
        <f t="shared" si="71"/>
        <v>41.980459198399856</v>
      </c>
      <c r="I232" s="123">
        <f t="shared" si="72"/>
        <v>25.137999519999916</v>
      </c>
      <c r="J232" s="31">
        <f t="shared" si="76"/>
        <v>104.94</v>
      </c>
      <c r="K232" s="31">
        <f t="shared" si="77"/>
        <v>62.84</v>
      </c>
      <c r="L232" s="31"/>
      <c r="M232" s="31"/>
      <c r="N232" s="31">
        <f t="shared" si="73"/>
        <v>62.98</v>
      </c>
      <c r="O232" s="31">
        <f t="shared" si="73"/>
        <v>37.700000000000003</v>
      </c>
      <c r="P232" s="31">
        <f t="shared" si="74"/>
        <v>83.96</v>
      </c>
      <c r="Q232" s="31">
        <f t="shared" si="75"/>
        <v>50.28</v>
      </c>
      <c r="R232" s="213"/>
      <c r="S232" s="213"/>
      <c r="T232" s="213"/>
      <c r="U232" s="213"/>
      <c r="V232" s="213"/>
      <c r="W232" s="213"/>
      <c r="X232" s="213"/>
      <c r="Y232" s="213"/>
      <c r="AA232" s="212"/>
      <c r="AB232" s="212"/>
      <c r="AC232" s="212"/>
      <c r="AD232" s="212"/>
      <c r="AE232" s="212"/>
      <c r="AF232" s="212"/>
      <c r="AH232" s="215" t="e">
        <f t="shared" si="64"/>
        <v>#DIV/0!</v>
      </c>
      <c r="AI232" s="215" t="e">
        <f t="shared" si="65"/>
        <v>#DIV/0!</v>
      </c>
      <c r="AJ232" s="215" t="e">
        <f t="shared" si="66"/>
        <v>#DIV/0!</v>
      </c>
      <c r="AK232" s="215" t="e">
        <f t="shared" si="67"/>
        <v>#DIV/0!</v>
      </c>
      <c r="AL232" s="215" t="e">
        <f>#REF!/AE232</f>
        <v>#REF!</v>
      </c>
      <c r="AM232" s="215" t="e">
        <f>#REF!/AF232</f>
        <v>#REF!</v>
      </c>
    </row>
    <row r="233" spans="1:39">
      <c r="A233" s="4">
        <v>226</v>
      </c>
      <c r="B233" s="122">
        <f t="shared" si="68"/>
        <v>52.521499999999996</v>
      </c>
      <c r="C233" s="329">
        <f>'degressie en km-tarief'!C232</f>
        <v>31.452814399999895</v>
      </c>
      <c r="F233" s="123">
        <f t="shared" si="69"/>
        <v>31.515720028799894</v>
      </c>
      <c r="G233" s="123">
        <f t="shared" si="70"/>
        <v>18.871688639999935</v>
      </c>
      <c r="H233" s="123">
        <f t="shared" si="71"/>
        <v>42.020960038399863</v>
      </c>
      <c r="I233" s="123">
        <f t="shared" si="72"/>
        <v>25.162251519999916</v>
      </c>
      <c r="J233" s="31">
        <f t="shared" si="76"/>
        <v>105.04</v>
      </c>
      <c r="K233" s="31">
        <f t="shared" si="77"/>
        <v>62.9</v>
      </c>
      <c r="L233" s="31"/>
      <c r="M233" s="31"/>
      <c r="N233" s="31">
        <f t="shared" si="73"/>
        <v>63.04</v>
      </c>
      <c r="O233" s="31">
        <f t="shared" si="73"/>
        <v>37.74</v>
      </c>
      <c r="P233" s="31">
        <f t="shared" si="74"/>
        <v>84.04</v>
      </c>
      <c r="Q233" s="31">
        <f t="shared" si="75"/>
        <v>50.32</v>
      </c>
      <c r="R233" s="213"/>
      <c r="S233" s="213"/>
      <c r="T233" s="213"/>
      <c r="U233" s="213"/>
      <c r="V233" s="213"/>
      <c r="W233" s="213"/>
      <c r="X233" s="213"/>
      <c r="Y233" s="213"/>
      <c r="AA233" s="212"/>
      <c r="AB233" s="212"/>
      <c r="AC233" s="212"/>
      <c r="AD233" s="212"/>
      <c r="AE233" s="212"/>
      <c r="AF233" s="212"/>
      <c r="AH233" s="215" t="e">
        <f t="shared" si="64"/>
        <v>#DIV/0!</v>
      </c>
      <c r="AI233" s="215" t="e">
        <f t="shared" si="65"/>
        <v>#DIV/0!</v>
      </c>
      <c r="AJ233" s="215" t="e">
        <f t="shared" si="66"/>
        <v>#DIV/0!</v>
      </c>
      <c r="AK233" s="215" t="e">
        <f t="shared" si="67"/>
        <v>#DIV/0!</v>
      </c>
      <c r="AL233" s="215" t="e">
        <f>#REF!/AE233</f>
        <v>#REF!</v>
      </c>
      <c r="AM233" s="215" t="e">
        <f>#REF!/AF233</f>
        <v>#REF!</v>
      </c>
    </row>
    <row r="234" spans="1:39">
      <c r="A234" s="4">
        <v>227</v>
      </c>
      <c r="B234" s="122">
        <f t="shared" si="68"/>
        <v>52.571599999999997</v>
      </c>
      <c r="C234" s="329">
        <f>'degressie en km-tarief'!C233</f>
        <v>31.483129399999896</v>
      </c>
      <c r="F234" s="123">
        <f t="shared" si="69"/>
        <v>31.546095658799896</v>
      </c>
      <c r="G234" s="123">
        <f t="shared" si="70"/>
        <v>18.889877639999938</v>
      </c>
      <c r="H234" s="123">
        <f t="shared" si="71"/>
        <v>42.061460878399863</v>
      </c>
      <c r="I234" s="123">
        <f t="shared" si="72"/>
        <v>25.186503519999917</v>
      </c>
      <c r="J234" s="31">
        <f t="shared" si="76"/>
        <v>105.14</v>
      </c>
      <c r="K234" s="31">
        <f t="shared" si="77"/>
        <v>62.96</v>
      </c>
      <c r="L234" s="31"/>
      <c r="M234" s="31"/>
      <c r="N234" s="31">
        <f t="shared" si="73"/>
        <v>63.1</v>
      </c>
      <c r="O234" s="31">
        <f t="shared" si="73"/>
        <v>37.78</v>
      </c>
      <c r="P234" s="31">
        <f t="shared" si="74"/>
        <v>84.12</v>
      </c>
      <c r="Q234" s="31">
        <f t="shared" si="75"/>
        <v>50.38</v>
      </c>
      <c r="R234" s="213"/>
      <c r="S234" s="213"/>
      <c r="T234" s="213"/>
      <c r="U234" s="213"/>
      <c r="V234" s="213"/>
      <c r="W234" s="213"/>
      <c r="X234" s="213"/>
      <c r="Y234" s="213"/>
      <c r="AA234" s="212"/>
      <c r="AB234" s="212"/>
      <c r="AC234" s="212"/>
      <c r="AD234" s="212"/>
      <c r="AE234" s="212"/>
      <c r="AF234" s="212"/>
      <c r="AH234" s="215" t="e">
        <f t="shared" si="64"/>
        <v>#DIV/0!</v>
      </c>
      <c r="AI234" s="215" t="e">
        <f t="shared" si="65"/>
        <v>#DIV/0!</v>
      </c>
      <c r="AJ234" s="215" t="e">
        <f t="shared" si="66"/>
        <v>#DIV/0!</v>
      </c>
      <c r="AK234" s="215" t="e">
        <f t="shared" si="67"/>
        <v>#DIV/0!</v>
      </c>
      <c r="AL234" s="215" t="e">
        <f>#REF!/AE234</f>
        <v>#REF!</v>
      </c>
      <c r="AM234" s="215" t="e">
        <f>#REF!/AF234</f>
        <v>#REF!</v>
      </c>
    </row>
    <row r="235" spans="1:39">
      <c r="A235" s="4">
        <v>228</v>
      </c>
      <c r="B235" s="122">
        <f t="shared" si="68"/>
        <v>52.621699999999997</v>
      </c>
      <c r="C235" s="329">
        <f>'degressie en km-tarief'!C234</f>
        <v>31.513444399999898</v>
      </c>
      <c r="F235" s="123">
        <f t="shared" si="69"/>
        <v>31.576471288799898</v>
      </c>
      <c r="G235" s="123">
        <f t="shared" si="70"/>
        <v>18.908066639999937</v>
      </c>
      <c r="H235" s="123">
        <f t="shared" si="71"/>
        <v>42.101961718399863</v>
      </c>
      <c r="I235" s="123">
        <f t="shared" si="72"/>
        <v>25.210755519999921</v>
      </c>
      <c r="J235" s="31">
        <f t="shared" si="76"/>
        <v>105.24</v>
      </c>
      <c r="K235" s="31">
        <f t="shared" si="77"/>
        <v>63.02</v>
      </c>
      <c r="L235" s="31"/>
      <c r="M235" s="31"/>
      <c r="N235" s="31">
        <f t="shared" si="73"/>
        <v>63.16</v>
      </c>
      <c r="O235" s="31">
        <f t="shared" si="73"/>
        <v>37.82</v>
      </c>
      <c r="P235" s="31">
        <f t="shared" si="74"/>
        <v>84.2</v>
      </c>
      <c r="Q235" s="31">
        <f t="shared" si="75"/>
        <v>50.42</v>
      </c>
      <c r="R235" s="213"/>
      <c r="S235" s="213"/>
      <c r="T235" s="213"/>
      <c r="U235" s="213"/>
      <c r="V235" s="213"/>
      <c r="W235" s="213"/>
      <c r="X235" s="213"/>
      <c r="Y235" s="213"/>
      <c r="AA235" s="212"/>
      <c r="AB235" s="212"/>
      <c r="AC235" s="212"/>
      <c r="AD235" s="212"/>
      <c r="AE235" s="212"/>
      <c r="AF235" s="212"/>
      <c r="AH235" s="215" t="e">
        <f t="shared" si="64"/>
        <v>#DIV/0!</v>
      </c>
      <c r="AI235" s="215" t="e">
        <f t="shared" si="65"/>
        <v>#DIV/0!</v>
      </c>
      <c r="AJ235" s="215" t="e">
        <f t="shared" si="66"/>
        <v>#DIV/0!</v>
      </c>
      <c r="AK235" s="215" t="e">
        <f t="shared" si="67"/>
        <v>#DIV/0!</v>
      </c>
      <c r="AL235" s="215" t="e">
        <f>#REF!/AE235</f>
        <v>#REF!</v>
      </c>
      <c r="AM235" s="215" t="e">
        <f>#REF!/AF235</f>
        <v>#REF!</v>
      </c>
    </row>
    <row r="236" spans="1:39">
      <c r="A236" s="4">
        <v>229</v>
      </c>
      <c r="B236" s="122">
        <f t="shared" si="68"/>
        <v>52.671799999999998</v>
      </c>
      <c r="C236" s="329">
        <f>'degressie en km-tarief'!C235</f>
        <v>31.5437593999999</v>
      </c>
      <c r="F236" s="123">
        <f t="shared" si="69"/>
        <v>31.606846918799899</v>
      </c>
      <c r="G236" s="123">
        <f t="shared" si="70"/>
        <v>18.92625563999994</v>
      </c>
      <c r="H236" s="123">
        <f t="shared" si="71"/>
        <v>42.14246255839987</v>
      </c>
      <c r="I236" s="123">
        <f t="shared" si="72"/>
        <v>25.235007519999922</v>
      </c>
      <c r="J236" s="31">
        <f t="shared" si="76"/>
        <v>105.34</v>
      </c>
      <c r="K236" s="31">
        <f t="shared" si="77"/>
        <v>63.08</v>
      </c>
      <c r="L236" s="31"/>
      <c r="M236" s="31"/>
      <c r="N236" s="31">
        <f t="shared" si="73"/>
        <v>63.22</v>
      </c>
      <c r="O236" s="31">
        <f t="shared" si="73"/>
        <v>37.86</v>
      </c>
      <c r="P236" s="31">
        <f t="shared" si="74"/>
        <v>84.28</v>
      </c>
      <c r="Q236" s="31">
        <f t="shared" si="75"/>
        <v>50.48</v>
      </c>
      <c r="R236" s="213"/>
      <c r="S236" s="213"/>
      <c r="T236" s="213"/>
      <c r="U236" s="213"/>
      <c r="V236" s="213"/>
      <c r="W236" s="213"/>
      <c r="X236" s="213"/>
      <c r="Y236" s="213"/>
      <c r="AA236" s="212"/>
      <c r="AB236" s="212"/>
      <c r="AC236" s="212"/>
      <c r="AD236" s="212"/>
      <c r="AE236" s="212"/>
      <c r="AF236" s="212"/>
      <c r="AH236" s="215" t="e">
        <f t="shared" si="64"/>
        <v>#DIV/0!</v>
      </c>
      <c r="AI236" s="215" t="e">
        <f t="shared" si="65"/>
        <v>#DIV/0!</v>
      </c>
      <c r="AJ236" s="215" t="e">
        <f t="shared" si="66"/>
        <v>#DIV/0!</v>
      </c>
      <c r="AK236" s="215" t="e">
        <f t="shared" si="67"/>
        <v>#DIV/0!</v>
      </c>
      <c r="AL236" s="215" t="e">
        <f>#REF!/AE236</f>
        <v>#REF!</v>
      </c>
      <c r="AM236" s="215" t="e">
        <f>#REF!/AF236</f>
        <v>#REF!</v>
      </c>
    </row>
    <row r="237" spans="1:39">
      <c r="A237" s="4">
        <v>230</v>
      </c>
      <c r="B237" s="122">
        <f t="shared" si="68"/>
        <v>52.721899999999998</v>
      </c>
      <c r="C237" s="329">
        <f>'degressie en km-tarief'!C236</f>
        <v>31.574074399999901</v>
      </c>
      <c r="F237" s="123">
        <f t="shared" si="69"/>
        <v>31.637222548799901</v>
      </c>
      <c r="G237" s="123">
        <f t="shared" si="70"/>
        <v>18.94444463999994</v>
      </c>
      <c r="H237" s="123">
        <f t="shared" si="71"/>
        <v>42.18296339839987</v>
      </c>
      <c r="I237" s="123">
        <f t="shared" si="72"/>
        <v>25.259259519999922</v>
      </c>
      <c r="J237" s="31">
        <f t="shared" si="76"/>
        <v>105.44</v>
      </c>
      <c r="K237" s="31">
        <f t="shared" si="77"/>
        <v>63.14</v>
      </c>
      <c r="L237" s="31"/>
      <c r="M237" s="31"/>
      <c r="N237" s="31">
        <f t="shared" si="73"/>
        <v>63.28</v>
      </c>
      <c r="O237" s="31">
        <f t="shared" si="73"/>
        <v>37.880000000000003</v>
      </c>
      <c r="P237" s="31">
        <f t="shared" si="74"/>
        <v>84.36</v>
      </c>
      <c r="Q237" s="31">
        <f t="shared" si="75"/>
        <v>50.52</v>
      </c>
      <c r="R237" s="213"/>
      <c r="S237" s="213"/>
      <c r="T237" s="213"/>
      <c r="U237" s="213"/>
      <c r="V237" s="213"/>
      <c r="W237" s="213"/>
      <c r="X237" s="213"/>
      <c r="Y237" s="213"/>
      <c r="AA237" s="212"/>
      <c r="AB237" s="212"/>
      <c r="AC237" s="212"/>
      <c r="AD237" s="212"/>
      <c r="AE237" s="212"/>
      <c r="AF237" s="212"/>
      <c r="AH237" s="215" t="e">
        <f t="shared" si="64"/>
        <v>#DIV/0!</v>
      </c>
      <c r="AI237" s="215" t="e">
        <f t="shared" si="65"/>
        <v>#DIV/0!</v>
      </c>
      <c r="AJ237" s="215" t="e">
        <f t="shared" si="66"/>
        <v>#DIV/0!</v>
      </c>
      <c r="AK237" s="215" t="e">
        <f t="shared" si="67"/>
        <v>#DIV/0!</v>
      </c>
      <c r="AL237" s="215" t="e">
        <f>#REF!/AE237</f>
        <v>#REF!</v>
      </c>
      <c r="AM237" s="215" t="e">
        <f>#REF!/AF237</f>
        <v>#REF!</v>
      </c>
    </row>
    <row r="238" spans="1:39">
      <c r="A238" s="4">
        <v>231</v>
      </c>
      <c r="B238" s="122">
        <f t="shared" si="68"/>
        <v>52.771999999999998</v>
      </c>
      <c r="C238" s="329">
        <f>'degressie en km-tarief'!C237</f>
        <v>31.604389399999903</v>
      </c>
      <c r="F238" s="123">
        <f t="shared" si="69"/>
        <v>31.667598178799903</v>
      </c>
      <c r="G238" s="123">
        <f t="shared" si="70"/>
        <v>18.96263363999994</v>
      </c>
      <c r="H238" s="123">
        <f t="shared" si="71"/>
        <v>42.22346423839987</v>
      </c>
      <c r="I238" s="123">
        <f t="shared" si="72"/>
        <v>25.283511519999923</v>
      </c>
      <c r="J238" s="31">
        <f t="shared" si="76"/>
        <v>105.54</v>
      </c>
      <c r="K238" s="31">
        <f t="shared" si="77"/>
        <v>63.2</v>
      </c>
      <c r="L238" s="31"/>
      <c r="M238" s="31"/>
      <c r="N238" s="31">
        <f t="shared" si="73"/>
        <v>63.34</v>
      </c>
      <c r="O238" s="31">
        <f t="shared" si="73"/>
        <v>37.92</v>
      </c>
      <c r="P238" s="31">
        <f t="shared" si="74"/>
        <v>84.44</v>
      </c>
      <c r="Q238" s="31">
        <f t="shared" si="75"/>
        <v>50.56</v>
      </c>
      <c r="R238" s="213"/>
      <c r="S238" s="213"/>
      <c r="T238" s="213"/>
      <c r="U238" s="213"/>
      <c r="V238" s="213"/>
      <c r="W238" s="213"/>
      <c r="X238" s="213"/>
      <c r="Y238" s="213"/>
      <c r="AA238" s="212"/>
      <c r="AB238" s="212"/>
      <c r="AC238" s="212"/>
      <c r="AD238" s="212"/>
      <c r="AE238" s="212"/>
      <c r="AF238" s="212"/>
      <c r="AH238" s="215" t="e">
        <f t="shared" si="64"/>
        <v>#DIV/0!</v>
      </c>
      <c r="AI238" s="215" t="e">
        <f t="shared" si="65"/>
        <v>#DIV/0!</v>
      </c>
      <c r="AJ238" s="215" t="e">
        <f t="shared" si="66"/>
        <v>#DIV/0!</v>
      </c>
      <c r="AK238" s="215" t="e">
        <f t="shared" si="67"/>
        <v>#DIV/0!</v>
      </c>
      <c r="AL238" s="215" t="e">
        <f>#REF!/AE238</f>
        <v>#REF!</v>
      </c>
      <c r="AM238" s="215" t="e">
        <f>#REF!/AF238</f>
        <v>#REF!</v>
      </c>
    </row>
    <row r="239" spans="1:39">
      <c r="A239" s="4">
        <v>232</v>
      </c>
      <c r="B239" s="122">
        <f t="shared" si="68"/>
        <v>52.822099999999999</v>
      </c>
      <c r="C239" s="329">
        <f>'degressie en km-tarief'!C238</f>
        <v>31.634704399999904</v>
      </c>
      <c r="F239" s="123">
        <f t="shared" si="69"/>
        <v>31.697973808799905</v>
      </c>
      <c r="G239" s="123">
        <f t="shared" si="70"/>
        <v>18.980822639999943</v>
      </c>
      <c r="H239" s="123">
        <f t="shared" si="71"/>
        <v>42.263965078399877</v>
      </c>
      <c r="I239" s="123">
        <f t="shared" si="72"/>
        <v>25.307763519999924</v>
      </c>
      <c r="J239" s="31">
        <f t="shared" si="76"/>
        <v>105.64</v>
      </c>
      <c r="K239" s="31">
        <f t="shared" si="77"/>
        <v>63.26</v>
      </c>
      <c r="L239" s="31"/>
      <c r="M239" s="31"/>
      <c r="N239" s="31">
        <f t="shared" si="73"/>
        <v>63.4</v>
      </c>
      <c r="O239" s="31">
        <f t="shared" si="73"/>
        <v>37.96</v>
      </c>
      <c r="P239" s="31">
        <f t="shared" si="74"/>
        <v>84.52</v>
      </c>
      <c r="Q239" s="31">
        <f t="shared" si="75"/>
        <v>50.62</v>
      </c>
      <c r="R239" s="213"/>
      <c r="S239" s="213"/>
      <c r="T239" s="213"/>
      <c r="U239" s="213"/>
      <c r="V239" s="213"/>
      <c r="W239" s="213"/>
      <c r="X239" s="213"/>
      <c r="Y239" s="213"/>
      <c r="AA239" s="212"/>
      <c r="AB239" s="212"/>
      <c r="AC239" s="212"/>
      <c r="AD239" s="212"/>
      <c r="AE239" s="212"/>
      <c r="AF239" s="212"/>
      <c r="AH239" s="215" t="e">
        <f t="shared" si="64"/>
        <v>#DIV/0!</v>
      </c>
      <c r="AI239" s="215" t="e">
        <f t="shared" si="65"/>
        <v>#DIV/0!</v>
      </c>
      <c r="AJ239" s="215" t="e">
        <f t="shared" si="66"/>
        <v>#DIV/0!</v>
      </c>
      <c r="AK239" s="215" t="e">
        <f t="shared" si="67"/>
        <v>#DIV/0!</v>
      </c>
      <c r="AL239" s="215" t="e">
        <f>#REF!/AE239</f>
        <v>#REF!</v>
      </c>
      <c r="AM239" s="215" t="e">
        <f>#REF!/AF239</f>
        <v>#REF!</v>
      </c>
    </row>
    <row r="240" spans="1:39">
      <c r="A240" s="4">
        <v>233</v>
      </c>
      <c r="B240" s="122">
        <f t="shared" si="68"/>
        <v>52.8889</v>
      </c>
      <c r="C240" s="329">
        <f>'degressie en km-tarief'!C239</f>
        <v>31.665019399999906</v>
      </c>
      <c r="F240" s="123">
        <f t="shared" si="69"/>
        <v>31.728349438799906</v>
      </c>
      <c r="G240" s="123">
        <f t="shared" si="70"/>
        <v>18.999011639999942</v>
      </c>
      <c r="H240" s="123">
        <f t="shared" si="71"/>
        <v>42.304465918399877</v>
      </c>
      <c r="I240" s="123">
        <f t="shared" si="72"/>
        <v>25.332015519999928</v>
      </c>
      <c r="J240" s="31">
        <f t="shared" si="76"/>
        <v>105.78</v>
      </c>
      <c r="K240" s="31">
        <f t="shared" si="77"/>
        <v>63.34</v>
      </c>
      <c r="L240" s="31"/>
      <c r="M240" s="31"/>
      <c r="N240" s="31">
        <f t="shared" si="73"/>
        <v>63.46</v>
      </c>
      <c r="O240" s="31">
        <f t="shared" si="73"/>
        <v>38</v>
      </c>
      <c r="P240" s="31">
        <f t="shared" si="74"/>
        <v>84.6</v>
      </c>
      <c r="Q240" s="31">
        <f t="shared" si="75"/>
        <v>50.66</v>
      </c>
      <c r="R240" s="213"/>
      <c r="S240" s="213"/>
      <c r="T240" s="213"/>
      <c r="U240" s="213"/>
      <c r="V240" s="213"/>
      <c r="W240" s="213"/>
      <c r="X240" s="213"/>
      <c r="Y240" s="213"/>
      <c r="AA240" s="212"/>
      <c r="AB240" s="212"/>
      <c r="AC240" s="212"/>
      <c r="AD240" s="212"/>
      <c r="AE240" s="212"/>
      <c r="AF240" s="212"/>
      <c r="AH240" s="215" t="e">
        <f t="shared" si="64"/>
        <v>#DIV/0!</v>
      </c>
      <c r="AI240" s="215" t="e">
        <f t="shared" si="65"/>
        <v>#DIV/0!</v>
      </c>
      <c r="AJ240" s="215" t="e">
        <f t="shared" si="66"/>
        <v>#DIV/0!</v>
      </c>
      <c r="AK240" s="215" t="e">
        <f t="shared" si="67"/>
        <v>#DIV/0!</v>
      </c>
      <c r="AL240" s="215" t="e">
        <f>#REF!/AE240</f>
        <v>#REF!</v>
      </c>
      <c r="AM240" s="215" t="e">
        <f>#REF!/AF240</f>
        <v>#REF!</v>
      </c>
    </row>
    <row r="241" spans="1:39">
      <c r="A241" s="4">
        <v>234</v>
      </c>
      <c r="B241" s="122">
        <f t="shared" si="68"/>
        <v>52.939</v>
      </c>
      <c r="C241" s="329">
        <f>'degressie en km-tarief'!C240</f>
        <v>31.695334399999908</v>
      </c>
      <c r="F241" s="123">
        <f t="shared" si="69"/>
        <v>31.758725068799908</v>
      </c>
      <c r="G241" s="123">
        <f t="shared" si="70"/>
        <v>19.017200639999945</v>
      </c>
      <c r="H241" s="123">
        <f t="shared" si="71"/>
        <v>42.344966758399877</v>
      </c>
      <c r="I241" s="123">
        <f t="shared" si="72"/>
        <v>25.356267519999928</v>
      </c>
      <c r="J241" s="31">
        <f t="shared" si="76"/>
        <v>105.88</v>
      </c>
      <c r="K241" s="31">
        <f t="shared" si="77"/>
        <v>63.4</v>
      </c>
      <c r="L241" s="31"/>
      <c r="M241" s="31"/>
      <c r="N241" s="31">
        <f t="shared" si="73"/>
        <v>63.52</v>
      </c>
      <c r="O241" s="31">
        <f t="shared" si="73"/>
        <v>38.04</v>
      </c>
      <c r="P241" s="31">
        <f t="shared" si="74"/>
        <v>84.68</v>
      </c>
      <c r="Q241" s="31">
        <f t="shared" si="75"/>
        <v>50.72</v>
      </c>
      <c r="R241" s="213"/>
      <c r="S241" s="213"/>
      <c r="T241" s="213"/>
      <c r="U241" s="213"/>
      <c r="V241" s="213"/>
      <c r="W241" s="213"/>
      <c r="X241" s="213"/>
      <c r="Y241" s="213"/>
      <c r="AA241" s="212"/>
      <c r="AB241" s="212"/>
      <c r="AC241" s="212"/>
      <c r="AD241" s="212"/>
      <c r="AE241" s="212"/>
      <c r="AF241" s="212"/>
      <c r="AH241" s="215" t="e">
        <f t="shared" si="64"/>
        <v>#DIV/0!</v>
      </c>
      <c r="AI241" s="215" t="e">
        <f t="shared" si="65"/>
        <v>#DIV/0!</v>
      </c>
      <c r="AJ241" s="215" t="e">
        <f t="shared" si="66"/>
        <v>#DIV/0!</v>
      </c>
      <c r="AK241" s="215" t="e">
        <f t="shared" si="67"/>
        <v>#DIV/0!</v>
      </c>
      <c r="AL241" s="215" t="e">
        <f>#REF!/AE241</f>
        <v>#REF!</v>
      </c>
      <c r="AM241" s="215" t="e">
        <f>#REF!/AF241</f>
        <v>#REF!</v>
      </c>
    </row>
    <row r="242" spans="1:39">
      <c r="A242" s="4">
        <v>235</v>
      </c>
      <c r="B242" s="122">
        <f t="shared" si="68"/>
        <v>52.989100000000001</v>
      </c>
      <c r="C242" s="329">
        <f>'degressie en km-tarief'!C241</f>
        <v>31.725649399999909</v>
      </c>
      <c r="F242" s="123">
        <f t="shared" si="69"/>
        <v>31.78910069879991</v>
      </c>
      <c r="G242" s="123">
        <f t="shared" si="70"/>
        <v>19.035389639999945</v>
      </c>
      <c r="H242" s="123">
        <f t="shared" si="71"/>
        <v>42.385467598399885</v>
      </c>
      <c r="I242" s="123">
        <f t="shared" si="72"/>
        <v>25.380519519999929</v>
      </c>
      <c r="J242" s="31">
        <f t="shared" si="76"/>
        <v>105.98</v>
      </c>
      <c r="K242" s="31">
        <f t="shared" si="77"/>
        <v>63.46</v>
      </c>
      <c r="L242" s="31"/>
      <c r="M242" s="31"/>
      <c r="N242" s="31">
        <f t="shared" si="73"/>
        <v>63.58</v>
      </c>
      <c r="O242" s="31">
        <f t="shared" si="73"/>
        <v>38.08</v>
      </c>
      <c r="P242" s="31">
        <f t="shared" si="74"/>
        <v>84.78</v>
      </c>
      <c r="Q242" s="31">
        <f t="shared" si="75"/>
        <v>50.76</v>
      </c>
      <c r="R242" s="213"/>
      <c r="S242" s="213"/>
      <c r="T242" s="213"/>
      <c r="U242" s="213"/>
      <c r="V242" s="213"/>
      <c r="W242" s="213"/>
      <c r="X242" s="213"/>
      <c r="Y242" s="213"/>
      <c r="AA242" s="212"/>
      <c r="AB242" s="212"/>
      <c r="AC242" s="212"/>
      <c r="AD242" s="212"/>
      <c r="AE242" s="212"/>
      <c r="AF242" s="212"/>
      <c r="AH242" s="215" t="e">
        <f t="shared" si="64"/>
        <v>#DIV/0!</v>
      </c>
      <c r="AI242" s="215" t="e">
        <f t="shared" si="65"/>
        <v>#DIV/0!</v>
      </c>
      <c r="AJ242" s="215" t="e">
        <f t="shared" si="66"/>
        <v>#DIV/0!</v>
      </c>
      <c r="AK242" s="215" t="e">
        <f t="shared" si="67"/>
        <v>#DIV/0!</v>
      </c>
      <c r="AL242" s="215" t="e">
        <f>#REF!/AE242</f>
        <v>#REF!</v>
      </c>
      <c r="AM242" s="215" t="e">
        <f>#REF!/AF242</f>
        <v>#REF!</v>
      </c>
    </row>
    <row r="243" spans="1:39">
      <c r="A243" s="4">
        <v>236</v>
      </c>
      <c r="B243" s="122">
        <f t="shared" si="68"/>
        <v>53.039200000000001</v>
      </c>
      <c r="C243" s="329">
        <f>'degressie en km-tarief'!C242</f>
        <v>31.755964399999911</v>
      </c>
      <c r="F243" s="123">
        <f t="shared" si="69"/>
        <v>31.819476328799912</v>
      </c>
      <c r="G243" s="123">
        <f t="shared" si="70"/>
        <v>19.053578639999944</v>
      </c>
      <c r="H243" s="123">
        <f t="shared" si="71"/>
        <v>42.425968438399885</v>
      </c>
      <c r="I243" s="123">
        <f t="shared" si="72"/>
        <v>25.40477151999993</v>
      </c>
      <c r="J243" s="31">
        <f t="shared" si="76"/>
        <v>106.08</v>
      </c>
      <c r="K243" s="31">
        <f t="shared" si="77"/>
        <v>63.52</v>
      </c>
      <c r="L243" s="31"/>
      <c r="M243" s="31"/>
      <c r="N243" s="31">
        <f t="shared" si="73"/>
        <v>63.64</v>
      </c>
      <c r="O243" s="31">
        <f t="shared" si="73"/>
        <v>38.1</v>
      </c>
      <c r="P243" s="31">
        <f t="shared" si="74"/>
        <v>84.86</v>
      </c>
      <c r="Q243" s="31">
        <f t="shared" si="75"/>
        <v>50.8</v>
      </c>
      <c r="R243" s="213"/>
      <c r="S243" s="213"/>
      <c r="T243" s="213"/>
      <c r="U243" s="213"/>
      <c r="V243" s="213"/>
      <c r="W243" s="213"/>
      <c r="X243" s="213"/>
      <c r="Y243" s="213"/>
      <c r="AA243" s="212"/>
      <c r="AB243" s="212"/>
      <c r="AC243" s="212"/>
      <c r="AD243" s="212"/>
      <c r="AE243" s="212"/>
      <c r="AF243" s="212"/>
      <c r="AH243" s="215" t="e">
        <f t="shared" si="64"/>
        <v>#DIV/0!</v>
      </c>
      <c r="AI243" s="215" t="e">
        <f t="shared" si="65"/>
        <v>#DIV/0!</v>
      </c>
      <c r="AJ243" s="215" t="e">
        <f t="shared" si="66"/>
        <v>#DIV/0!</v>
      </c>
      <c r="AK243" s="215" t="e">
        <f t="shared" si="67"/>
        <v>#DIV/0!</v>
      </c>
      <c r="AL243" s="215" t="e">
        <f>#REF!/AE243</f>
        <v>#REF!</v>
      </c>
      <c r="AM243" s="215" t="e">
        <f>#REF!/AF243</f>
        <v>#REF!</v>
      </c>
    </row>
    <row r="244" spans="1:39">
      <c r="A244" s="4">
        <v>237</v>
      </c>
      <c r="B244" s="122">
        <f t="shared" si="68"/>
        <v>53.089299999999994</v>
      </c>
      <c r="C244" s="329">
        <f>'degressie en km-tarief'!C243</f>
        <v>31.786279399999913</v>
      </c>
      <c r="F244" s="123">
        <f t="shared" si="69"/>
        <v>31.849851958799913</v>
      </c>
      <c r="G244" s="123">
        <f t="shared" si="70"/>
        <v>19.071767639999948</v>
      </c>
      <c r="H244" s="123">
        <f t="shared" si="71"/>
        <v>42.466469278399885</v>
      </c>
      <c r="I244" s="123">
        <f t="shared" si="72"/>
        <v>25.42902351999993</v>
      </c>
      <c r="J244" s="31">
        <f t="shared" si="76"/>
        <v>106.18</v>
      </c>
      <c r="K244" s="31">
        <f t="shared" si="77"/>
        <v>63.58</v>
      </c>
      <c r="L244" s="31"/>
      <c r="M244" s="31"/>
      <c r="N244" s="31">
        <f t="shared" si="73"/>
        <v>63.7</v>
      </c>
      <c r="O244" s="31">
        <f t="shared" si="73"/>
        <v>38.14</v>
      </c>
      <c r="P244" s="31">
        <f t="shared" si="74"/>
        <v>84.94</v>
      </c>
      <c r="Q244" s="31">
        <f t="shared" si="75"/>
        <v>50.86</v>
      </c>
      <c r="R244" s="213"/>
      <c r="S244" s="213"/>
      <c r="T244" s="213"/>
      <c r="U244" s="213"/>
      <c r="V244" s="213"/>
      <c r="W244" s="213"/>
      <c r="X244" s="213"/>
      <c r="Y244" s="213"/>
      <c r="AA244" s="212"/>
      <c r="AB244" s="212"/>
      <c r="AC244" s="212"/>
      <c r="AD244" s="212"/>
      <c r="AE244" s="212"/>
      <c r="AF244" s="212"/>
      <c r="AH244" s="215" t="e">
        <f t="shared" si="64"/>
        <v>#DIV/0!</v>
      </c>
      <c r="AI244" s="215" t="e">
        <f t="shared" si="65"/>
        <v>#DIV/0!</v>
      </c>
      <c r="AJ244" s="215" t="e">
        <f t="shared" si="66"/>
        <v>#DIV/0!</v>
      </c>
      <c r="AK244" s="215" t="e">
        <f t="shared" si="67"/>
        <v>#DIV/0!</v>
      </c>
      <c r="AL244" s="215" t="e">
        <f>#REF!/AE244</f>
        <v>#REF!</v>
      </c>
      <c r="AM244" s="215" t="e">
        <f>#REF!/AF244</f>
        <v>#REF!</v>
      </c>
    </row>
    <row r="245" spans="1:39">
      <c r="A245" s="4">
        <v>238</v>
      </c>
      <c r="B245" s="122">
        <f t="shared" si="68"/>
        <v>53.139399999999995</v>
      </c>
      <c r="C245" s="329">
        <f>'degressie en km-tarief'!C244</f>
        <v>31.816594399999914</v>
      </c>
      <c r="F245" s="123">
        <f t="shared" si="69"/>
        <v>31.880227588799915</v>
      </c>
      <c r="G245" s="123">
        <f t="shared" si="70"/>
        <v>19.089956639999947</v>
      </c>
      <c r="H245" s="123">
        <f t="shared" si="71"/>
        <v>42.506970118399884</v>
      </c>
      <c r="I245" s="123">
        <f t="shared" si="72"/>
        <v>25.453275519999934</v>
      </c>
      <c r="J245" s="31">
        <f t="shared" si="76"/>
        <v>106.28</v>
      </c>
      <c r="K245" s="31">
        <f t="shared" si="77"/>
        <v>63.64</v>
      </c>
      <c r="L245" s="31"/>
      <c r="M245" s="31"/>
      <c r="N245" s="31">
        <f t="shared" si="73"/>
        <v>63.76</v>
      </c>
      <c r="O245" s="31">
        <f t="shared" si="73"/>
        <v>38.18</v>
      </c>
      <c r="P245" s="31">
        <f t="shared" si="74"/>
        <v>85.02</v>
      </c>
      <c r="Q245" s="31">
        <f t="shared" si="75"/>
        <v>50.9</v>
      </c>
      <c r="R245" s="213"/>
      <c r="S245" s="213"/>
      <c r="T245" s="213"/>
      <c r="U245" s="213"/>
      <c r="V245" s="213"/>
      <c r="W245" s="213"/>
      <c r="X245" s="213"/>
      <c r="Y245" s="213"/>
      <c r="AA245" s="212"/>
      <c r="AB245" s="212"/>
      <c r="AC245" s="212"/>
      <c r="AD245" s="212"/>
      <c r="AE245" s="212"/>
      <c r="AF245" s="212"/>
      <c r="AH245" s="215" t="e">
        <f t="shared" si="64"/>
        <v>#DIV/0!</v>
      </c>
      <c r="AI245" s="215" t="e">
        <f t="shared" si="65"/>
        <v>#DIV/0!</v>
      </c>
      <c r="AJ245" s="215" t="e">
        <f t="shared" si="66"/>
        <v>#DIV/0!</v>
      </c>
      <c r="AK245" s="215" t="e">
        <f t="shared" si="67"/>
        <v>#DIV/0!</v>
      </c>
      <c r="AL245" s="215" t="e">
        <f>#REF!/AE245</f>
        <v>#REF!</v>
      </c>
      <c r="AM245" s="215" t="e">
        <f>#REF!/AF245</f>
        <v>#REF!</v>
      </c>
    </row>
    <row r="246" spans="1:39">
      <c r="A246" s="4">
        <v>239</v>
      </c>
      <c r="B246" s="122">
        <f t="shared" si="68"/>
        <v>53.189500000000002</v>
      </c>
      <c r="C246" s="329">
        <f>'degressie en km-tarief'!C245</f>
        <v>31.846909399999916</v>
      </c>
      <c r="F246" s="123">
        <f t="shared" si="69"/>
        <v>31.910603218799917</v>
      </c>
      <c r="G246" s="123">
        <f t="shared" si="70"/>
        <v>19.10814563999995</v>
      </c>
      <c r="H246" s="123">
        <f t="shared" si="71"/>
        <v>42.547470958399892</v>
      </c>
      <c r="I246" s="123">
        <f t="shared" si="72"/>
        <v>25.477527519999935</v>
      </c>
      <c r="J246" s="31">
        <f t="shared" si="76"/>
        <v>106.38</v>
      </c>
      <c r="K246" s="31">
        <f t="shared" si="77"/>
        <v>63.7</v>
      </c>
      <c r="L246" s="31"/>
      <c r="M246" s="31"/>
      <c r="N246" s="31">
        <f t="shared" si="73"/>
        <v>63.82</v>
      </c>
      <c r="O246" s="31">
        <f t="shared" si="73"/>
        <v>38.22</v>
      </c>
      <c r="P246" s="31">
        <f t="shared" si="74"/>
        <v>85.1</v>
      </c>
      <c r="Q246" s="31">
        <f t="shared" si="75"/>
        <v>50.96</v>
      </c>
      <c r="R246" s="213"/>
      <c r="S246" s="213"/>
      <c r="T246" s="213"/>
      <c r="U246" s="213"/>
      <c r="V246" s="213"/>
      <c r="W246" s="213"/>
      <c r="X246" s="213"/>
      <c r="Y246" s="213"/>
      <c r="AA246" s="212"/>
      <c r="AB246" s="212"/>
      <c r="AC246" s="212"/>
      <c r="AD246" s="212"/>
      <c r="AE246" s="212"/>
      <c r="AF246" s="212"/>
      <c r="AH246" s="215" t="e">
        <f t="shared" si="64"/>
        <v>#DIV/0!</v>
      </c>
      <c r="AI246" s="215" t="e">
        <f t="shared" si="65"/>
        <v>#DIV/0!</v>
      </c>
      <c r="AJ246" s="215" t="e">
        <f t="shared" si="66"/>
        <v>#DIV/0!</v>
      </c>
      <c r="AK246" s="215" t="e">
        <f t="shared" si="67"/>
        <v>#DIV/0!</v>
      </c>
      <c r="AL246" s="215" t="e">
        <f>#REF!/AE246</f>
        <v>#REF!</v>
      </c>
      <c r="AM246" s="215" t="e">
        <f>#REF!/AF246</f>
        <v>#REF!</v>
      </c>
    </row>
    <row r="247" spans="1:39">
      <c r="A247" s="4">
        <v>240</v>
      </c>
      <c r="B247" s="122">
        <f t="shared" si="68"/>
        <v>53.239599999999996</v>
      </c>
      <c r="C247" s="329">
        <f>'degressie en km-tarief'!C246</f>
        <v>31.877224399999918</v>
      </c>
      <c r="F247" s="123">
        <f t="shared" si="69"/>
        <v>31.940978848799919</v>
      </c>
      <c r="G247" s="123">
        <f t="shared" si="70"/>
        <v>19.12633463999995</v>
      </c>
      <c r="H247" s="123">
        <f t="shared" si="71"/>
        <v>42.587971798399892</v>
      </c>
      <c r="I247" s="123">
        <f t="shared" si="72"/>
        <v>25.501779519999936</v>
      </c>
      <c r="J247" s="31">
        <f t="shared" si="76"/>
        <v>106.48</v>
      </c>
      <c r="K247" s="31">
        <f t="shared" si="77"/>
        <v>63.76</v>
      </c>
      <c r="L247" s="31"/>
      <c r="M247" s="31"/>
      <c r="N247" s="31">
        <f t="shared" si="73"/>
        <v>63.88</v>
      </c>
      <c r="O247" s="31">
        <f t="shared" si="73"/>
        <v>38.26</v>
      </c>
      <c r="P247" s="31">
        <f t="shared" si="74"/>
        <v>85.18</v>
      </c>
      <c r="Q247" s="31">
        <f t="shared" si="75"/>
        <v>51</v>
      </c>
      <c r="R247" s="213"/>
      <c r="S247" s="213"/>
      <c r="T247" s="213"/>
      <c r="U247" s="213"/>
      <c r="V247" s="213"/>
      <c r="W247" s="213"/>
      <c r="X247" s="213"/>
      <c r="Y247" s="213"/>
      <c r="AA247" s="212"/>
      <c r="AB247" s="212"/>
      <c r="AC247" s="212"/>
      <c r="AD247" s="212"/>
      <c r="AE247" s="212"/>
      <c r="AF247" s="212"/>
      <c r="AH247" s="215" t="e">
        <f t="shared" si="64"/>
        <v>#DIV/0!</v>
      </c>
      <c r="AI247" s="215" t="e">
        <f t="shared" si="65"/>
        <v>#DIV/0!</v>
      </c>
      <c r="AJ247" s="215" t="e">
        <f t="shared" si="66"/>
        <v>#DIV/0!</v>
      </c>
      <c r="AK247" s="215" t="e">
        <f t="shared" si="67"/>
        <v>#DIV/0!</v>
      </c>
      <c r="AL247" s="215" t="e">
        <f>#REF!/AE247</f>
        <v>#REF!</v>
      </c>
      <c r="AM247" s="215" t="e">
        <f>#REF!/AF247</f>
        <v>#REF!</v>
      </c>
    </row>
    <row r="248" spans="1:39">
      <c r="A248" s="4">
        <v>241</v>
      </c>
      <c r="B248" s="122">
        <f t="shared" si="68"/>
        <v>53.289699999999996</v>
      </c>
      <c r="C248" s="329">
        <f>'degressie en km-tarief'!C247</f>
        <v>31.907539399999919</v>
      </c>
      <c r="F248" s="123">
        <f t="shared" si="69"/>
        <v>31.97135447879992</v>
      </c>
      <c r="G248" s="123">
        <f t="shared" si="70"/>
        <v>19.144523639999949</v>
      </c>
      <c r="H248" s="123">
        <f t="shared" si="71"/>
        <v>42.628472638399892</v>
      </c>
      <c r="I248" s="123">
        <f t="shared" si="72"/>
        <v>25.526031519999936</v>
      </c>
      <c r="J248" s="31">
        <f t="shared" si="76"/>
        <v>106.58</v>
      </c>
      <c r="K248" s="31">
        <f t="shared" si="77"/>
        <v>63.82</v>
      </c>
      <c r="L248" s="31"/>
      <c r="M248" s="31"/>
      <c r="N248" s="31">
        <f t="shared" si="73"/>
        <v>63.94</v>
      </c>
      <c r="O248" s="31">
        <f t="shared" si="73"/>
        <v>38.28</v>
      </c>
      <c r="P248" s="31">
        <f t="shared" si="74"/>
        <v>85.26</v>
      </c>
      <c r="Q248" s="31">
        <f t="shared" si="75"/>
        <v>51.06</v>
      </c>
      <c r="R248" s="213"/>
      <c r="S248" s="213"/>
      <c r="T248" s="213"/>
      <c r="U248" s="213"/>
      <c r="V248" s="213"/>
      <c r="W248" s="213"/>
      <c r="X248" s="213"/>
      <c r="Y248" s="213"/>
      <c r="AA248" s="212"/>
      <c r="AB248" s="212"/>
      <c r="AC248" s="212"/>
      <c r="AD248" s="212"/>
      <c r="AE248" s="212"/>
      <c r="AF248" s="212"/>
      <c r="AH248" s="215" t="e">
        <f t="shared" si="64"/>
        <v>#DIV/0!</v>
      </c>
      <c r="AI248" s="215" t="e">
        <f t="shared" si="65"/>
        <v>#DIV/0!</v>
      </c>
      <c r="AJ248" s="215" t="e">
        <f t="shared" si="66"/>
        <v>#DIV/0!</v>
      </c>
      <c r="AK248" s="215" t="e">
        <f t="shared" si="67"/>
        <v>#DIV/0!</v>
      </c>
      <c r="AL248" s="215" t="e">
        <f>#REF!/AE248</f>
        <v>#REF!</v>
      </c>
      <c r="AM248" s="215" t="e">
        <f>#REF!/AF248</f>
        <v>#REF!</v>
      </c>
    </row>
    <row r="249" spans="1:39">
      <c r="A249" s="4">
        <v>242</v>
      </c>
      <c r="B249" s="122">
        <f t="shared" si="68"/>
        <v>53.339799999999997</v>
      </c>
      <c r="C249" s="329">
        <f>'degressie en km-tarief'!C248</f>
        <v>31.937854399999921</v>
      </c>
      <c r="F249" s="123">
        <f t="shared" si="69"/>
        <v>32.001730108799919</v>
      </c>
      <c r="G249" s="123">
        <f t="shared" si="70"/>
        <v>19.162712639999953</v>
      </c>
      <c r="H249" s="123">
        <f t="shared" si="71"/>
        <v>42.668973478399899</v>
      </c>
      <c r="I249" s="123">
        <f t="shared" si="72"/>
        <v>25.550283519999937</v>
      </c>
      <c r="J249" s="31">
        <f t="shared" si="76"/>
        <v>106.68</v>
      </c>
      <c r="K249" s="31">
        <f t="shared" si="77"/>
        <v>63.88</v>
      </c>
      <c r="L249" s="31"/>
      <c r="M249" s="31"/>
      <c r="N249" s="31">
        <f t="shared" si="73"/>
        <v>64</v>
      </c>
      <c r="O249" s="31">
        <f t="shared" si="73"/>
        <v>38.32</v>
      </c>
      <c r="P249" s="31">
        <f t="shared" si="74"/>
        <v>85.34</v>
      </c>
      <c r="Q249" s="31">
        <f t="shared" si="75"/>
        <v>51.1</v>
      </c>
      <c r="R249" s="213"/>
      <c r="S249" s="213"/>
      <c r="T249" s="213"/>
      <c r="U249" s="213"/>
      <c r="V249" s="213"/>
      <c r="W249" s="213"/>
      <c r="X249" s="213"/>
      <c r="Y249" s="213"/>
      <c r="AA249" s="212"/>
      <c r="AB249" s="212"/>
      <c r="AC249" s="212"/>
      <c r="AD249" s="212"/>
      <c r="AE249" s="212"/>
      <c r="AF249" s="212"/>
      <c r="AH249" s="215" t="e">
        <f t="shared" si="64"/>
        <v>#DIV/0!</v>
      </c>
      <c r="AI249" s="215" t="e">
        <f t="shared" si="65"/>
        <v>#DIV/0!</v>
      </c>
      <c r="AJ249" s="215" t="e">
        <f t="shared" si="66"/>
        <v>#DIV/0!</v>
      </c>
      <c r="AK249" s="215" t="e">
        <f t="shared" si="67"/>
        <v>#DIV/0!</v>
      </c>
      <c r="AL249" s="215" t="e">
        <f>#REF!/AE249</f>
        <v>#REF!</v>
      </c>
      <c r="AM249" s="215" t="e">
        <f>#REF!/AF249</f>
        <v>#REF!</v>
      </c>
    </row>
    <row r="250" spans="1:39">
      <c r="A250" s="4">
        <v>243</v>
      </c>
      <c r="B250" s="122">
        <f t="shared" si="68"/>
        <v>53.389899999999997</v>
      </c>
      <c r="C250" s="329">
        <f>'degressie en km-tarief'!C249</f>
        <v>31.968169399999923</v>
      </c>
      <c r="F250" s="123">
        <f t="shared" si="69"/>
        <v>32.03210573879992</v>
      </c>
      <c r="G250" s="123">
        <f t="shared" si="70"/>
        <v>19.180901639999952</v>
      </c>
      <c r="H250" s="123">
        <f t="shared" si="71"/>
        <v>42.709474318399899</v>
      </c>
      <c r="I250" s="123">
        <f t="shared" si="72"/>
        <v>25.574535519999941</v>
      </c>
      <c r="J250" s="31">
        <f t="shared" si="76"/>
        <v>106.78</v>
      </c>
      <c r="K250" s="31">
        <f t="shared" si="77"/>
        <v>63.94</v>
      </c>
      <c r="L250" s="31"/>
      <c r="M250" s="31"/>
      <c r="N250" s="31">
        <f t="shared" si="73"/>
        <v>64.06</v>
      </c>
      <c r="O250" s="31">
        <f t="shared" si="73"/>
        <v>38.36</v>
      </c>
      <c r="P250" s="31">
        <f t="shared" si="74"/>
        <v>85.42</v>
      </c>
      <c r="Q250" s="31">
        <f t="shared" si="75"/>
        <v>51.14</v>
      </c>
      <c r="R250" s="213"/>
      <c r="S250" s="213"/>
      <c r="T250" s="213"/>
      <c r="U250" s="213"/>
      <c r="V250" s="213"/>
      <c r="W250" s="213"/>
      <c r="X250" s="213"/>
      <c r="Y250" s="213"/>
      <c r="AA250" s="212"/>
      <c r="AB250" s="212"/>
      <c r="AC250" s="212"/>
      <c r="AD250" s="212"/>
      <c r="AE250" s="212"/>
      <c r="AF250" s="212"/>
      <c r="AH250" s="215" t="e">
        <f t="shared" si="64"/>
        <v>#DIV/0!</v>
      </c>
      <c r="AI250" s="215" t="e">
        <f t="shared" si="65"/>
        <v>#DIV/0!</v>
      </c>
      <c r="AJ250" s="215" t="e">
        <f t="shared" si="66"/>
        <v>#DIV/0!</v>
      </c>
      <c r="AK250" s="215" t="e">
        <f t="shared" si="67"/>
        <v>#DIV/0!</v>
      </c>
      <c r="AL250" s="215" t="e">
        <f>#REF!/AE250</f>
        <v>#REF!</v>
      </c>
      <c r="AM250" s="215" t="e">
        <f>#REF!/AF250</f>
        <v>#REF!</v>
      </c>
    </row>
    <row r="251" spans="1:39">
      <c r="A251" s="4">
        <v>244</v>
      </c>
      <c r="B251" s="122">
        <f t="shared" si="68"/>
        <v>53.44</v>
      </c>
      <c r="C251" s="329">
        <f>'degressie en km-tarief'!C250</f>
        <v>31.998484399999924</v>
      </c>
      <c r="F251" s="123">
        <f t="shared" si="69"/>
        <v>32.062481368799922</v>
      </c>
      <c r="G251" s="123">
        <f t="shared" si="70"/>
        <v>19.199090639999955</v>
      </c>
      <c r="H251" s="123">
        <f t="shared" si="71"/>
        <v>42.749975158399899</v>
      </c>
      <c r="I251" s="123">
        <f t="shared" si="72"/>
        <v>25.598787519999942</v>
      </c>
      <c r="J251" s="31">
        <f t="shared" si="76"/>
        <v>106.88</v>
      </c>
      <c r="K251" s="31">
        <f t="shared" si="77"/>
        <v>64</v>
      </c>
      <c r="L251" s="31"/>
      <c r="M251" s="31"/>
      <c r="N251" s="31">
        <f t="shared" si="73"/>
        <v>64.12</v>
      </c>
      <c r="O251" s="31">
        <f t="shared" si="73"/>
        <v>38.4</v>
      </c>
      <c r="P251" s="31">
        <f t="shared" si="74"/>
        <v>85.5</v>
      </c>
      <c r="Q251" s="31">
        <f t="shared" si="75"/>
        <v>51.2</v>
      </c>
      <c r="R251" s="213"/>
      <c r="S251" s="213"/>
      <c r="T251" s="213"/>
      <c r="U251" s="213"/>
      <c r="V251" s="213"/>
      <c r="W251" s="213"/>
      <c r="X251" s="213"/>
      <c r="Y251" s="213"/>
      <c r="AA251" s="212"/>
      <c r="AB251" s="212"/>
      <c r="AC251" s="212"/>
      <c r="AD251" s="212"/>
      <c r="AE251" s="212"/>
      <c r="AF251" s="212"/>
      <c r="AH251" s="215" t="e">
        <f t="shared" si="64"/>
        <v>#DIV/0!</v>
      </c>
      <c r="AI251" s="215" t="e">
        <f t="shared" si="65"/>
        <v>#DIV/0!</v>
      </c>
      <c r="AJ251" s="215" t="e">
        <f t="shared" si="66"/>
        <v>#DIV/0!</v>
      </c>
      <c r="AK251" s="215" t="e">
        <f t="shared" si="67"/>
        <v>#DIV/0!</v>
      </c>
      <c r="AL251" s="215" t="e">
        <f>#REF!/AE251</f>
        <v>#REF!</v>
      </c>
      <c r="AM251" s="215" t="e">
        <f>#REF!/AF251</f>
        <v>#REF!</v>
      </c>
    </row>
    <row r="252" spans="1:39">
      <c r="A252" s="4">
        <v>245</v>
      </c>
      <c r="B252" s="122">
        <f t="shared" si="68"/>
        <v>53.490099999999998</v>
      </c>
      <c r="C252" s="329">
        <f>'degressie en km-tarief'!C251</f>
        <v>32.028799399999926</v>
      </c>
      <c r="F252" s="123">
        <f t="shared" si="69"/>
        <v>32.092856998799924</v>
      </c>
      <c r="G252" s="123">
        <f t="shared" si="70"/>
        <v>19.217279639999955</v>
      </c>
      <c r="H252" s="123">
        <f t="shared" si="71"/>
        <v>42.790475998399906</v>
      </c>
      <c r="I252" s="123">
        <f t="shared" si="72"/>
        <v>25.623039519999942</v>
      </c>
      <c r="J252" s="31">
        <f t="shared" si="76"/>
        <v>106.98</v>
      </c>
      <c r="K252" s="31">
        <f t="shared" si="77"/>
        <v>64.06</v>
      </c>
      <c r="L252" s="31"/>
      <c r="M252" s="31"/>
      <c r="N252" s="31">
        <f t="shared" si="73"/>
        <v>64.180000000000007</v>
      </c>
      <c r="O252" s="31">
        <f t="shared" si="73"/>
        <v>38.44</v>
      </c>
      <c r="P252" s="31">
        <f t="shared" si="74"/>
        <v>85.58</v>
      </c>
      <c r="Q252" s="31">
        <f t="shared" si="75"/>
        <v>51.24</v>
      </c>
      <c r="R252" s="213"/>
      <c r="S252" s="213"/>
      <c r="T252" s="213"/>
      <c r="U252" s="213"/>
      <c r="V252" s="213"/>
      <c r="W252" s="213"/>
      <c r="X252" s="213"/>
      <c r="Y252" s="213"/>
      <c r="AA252" s="212"/>
      <c r="AB252" s="212"/>
      <c r="AC252" s="212"/>
      <c r="AD252" s="212"/>
      <c r="AE252" s="212"/>
      <c r="AF252" s="212"/>
      <c r="AH252" s="215" t="e">
        <f t="shared" si="64"/>
        <v>#DIV/0!</v>
      </c>
      <c r="AI252" s="215" t="e">
        <f t="shared" si="65"/>
        <v>#DIV/0!</v>
      </c>
      <c r="AJ252" s="215" t="e">
        <f t="shared" si="66"/>
        <v>#DIV/0!</v>
      </c>
      <c r="AK252" s="215" t="e">
        <f t="shared" si="67"/>
        <v>#DIV/0!</v>
      </c>
      <c r="AL252" s="215" t="e">
        <f>#REF!/AE252</f>
        <v>#REF!</v>
      </c>
      <c r="AM252" s="215" t="e">
        <f>#REF!/AF252</f>
        <v>#REF!</v>
      </c>
    </row>
    <row r="253" spans="1:39">
      <c r="A253" s="4">
        <v>246</v>
      </c>
      <c r="B253" s="122">
        <f t="shared" si="68"/>
        <v>53.540199999999999</v>
      </c>
      <c r="C253" s="329">
        <f>'degressie en km-tarief'!C252</f>
        <v>32.059114399999928</v>
      </c>
      <c r="F253" s="123">
        <f t="shared" si="69"/>
        <v>32.123232628799926</v>
      </c>
      <c r="G253" s="123">
        <f t="shared" si="70"/>
        <v>19.235468639999954</v>
      </c>
      <c r="H253" s="123">
        <f t="shared" si="71"/>
        <v>42.830976838399906</v>
      </c>
      <c r="I253" s="123">
        <f t="shared" si="72"/>
        <v>25.647291519999943</v>
      </c>
      <c r="J253" s="31">
        <f t="shared" si="76"/>
        <v>107.08</v>
      </c>
      <c r="K253" s="31">
        <f t="shared" si="77"/>
        <v>64.12</v>
      </c>
      <c r="L253" s="31"/>
      <c r="M253" s="31"/>
      <c r="N253" s="31">
        <f t="shared" si="73"/>
        <v>64.239999999999995</v>
      </c>
      <c r="O253" s="31">
        <f t="shared" si="73"/>
        <v>38.479999999999997</v>
      </c>
      <c r="P253" s="31">
        <f t="shared" si="74"/>
        <v>85.66</v>
      </c>
      <c r="Q253" s="31">
        <f t="shared" si="75"/>
        <v>51.3</v>
      </c>
      <c r="R253" s="213"/>
      <c r="S253" s="213"/>
      <c r="T253" s="213"/>
      <c r="U253" s="213"/>
      <c r="V253" s="213"/>
      <c r="W253" s="213"/>
      <c r="X253" s="213"/>
      <c r="Y253" s="213"/>
      <c r="AA253" s="212"/>
      <c r="AB253" s="212"/>
      <c r="AC253" s="212"/>
      <c r="AD253" s="212"/>
      <c r="AE253" s="212"/>
      <c r="AF253" s="212"/>
      <c r="AH253" s="215" t="e">
        <f t="shared" si="64"/>
        <v>#DIV/0!</v>
      </c>
      <c r="AI253" s="215" t="e">
        <f t="shared" si="65"/>
        <v>#DIV/0!</v>
      </c>
      <c r="AJ253" s="215" t="e">
        <f t="shared" si="66"/>
        <v>#DIV/0!</v>
      </c>
      <c r="AK253" s="215" t="e">
        <f t="shared" si="67"/>
        <v>#DIV/0!</v>
      </c>
      <c r="AL253" s="215" t="e">
        <f>#REF!/AE253</f>
        <v>#REF!</v>
      </c>
      <c r="AM253" s="215" t="e">
        <f>#REF!/AF253</f>
        <v>#REF!</v>
      </c>
    </row>
    <row r="254" spans="1:39">
      <c r="A254" s="4">
        <v>247</v>
      </c>
      <c r="B254" s="122">
        <f t="shared" si="68"/>
        <v>53.590300000000006</v>
      </c>
      <c r="C254" s="329">
        <f>'degressie en km-tarief'!C253</f>
        <v>32.089429399999929</v>
      </c>
      <c r="F254" s="123">
        <f t="shared" si="69"/>
        <v>32.153608258799927</v>
      </c>
      <c r="G254" s="123">
        <f t="shared" si="70"/>
        <v>19.253657639999957</v>
      </c>
      <c r="H254" s="123">
        <f t="shared" si="71"/>
        <v>42.871477678399906</v>
      </c>
      <c r="I254" s="123">
        <f t="shared" si="72"/>
        <v>25.671543519999943</v>
      </c>
      <c r="J254" s="31">
        <f t="shared" si="76"/>
        <v>107.18</v>
      </c>
      <c r="K254" s="31">
        <f t="shared" si="77"/>
        <v>64.180000000000007</v>
      </c>
      <c r="L254" s="31"/>
      <c r="M254" s="31"/>
      <c r="N254" s="31">
        <f t="shared" si="73"/>
        <v>64.3</v>
      </c>
      <c r="O254" s="31">
        <f t="shared" si="73"/>
        <v>38.5</v>
      </c>
      <c r="P254" s="31">
        <f t="shared" si="74"/>
        <v>85.74</v>
      </c>
      <c r="Q254" s="31">
        <f t="shared" si="75"/>
        <v>51.34</v>
      </c>
      <c r="R254" s="213"/>
      <c r="S254" s="213"/>
      <c r="T254" s="213"/>
      <c r="U254" s="213"/>
      <c r="V254" s="213"/>
      <c r="W254" s="213"/>
      <c r="X254" s="213"/>
      <c r="Y254" s="213"/>
      <c r="AA254" s="212"/>
      <c r="AB254" s="212"/>
      <c r="AC254" s="212"/>
      <c r="AD254" s="212"/>
      <c r="AE254" s="212"/>
      <c r="AF254" s="212"/>
      <c r="AH254" s="215" t="e">
        <f t="shared" si="64"/>
        <v>#DIV/0!</v>
      </c>
      <c r="AI254" s="215" t="e">
        <f t="shared" si="65"/>
        <v>#DIV/0!</v>
      </c>
      <c r="AJ254" s="215" t="e">
        <f t="shared" si="66"/>
        <v>#DIV/0!</v>
      </c>
      <c r="AK254" s="215" t="e">
        <f t="shared" si="67"/>
        <v>#DIV/0!</v>
      </c>
      <c r="AL254" s="215" t="e">
        <f>#REF!/AE254</f>
        <v>#REF!</v>
      </c>
      <c r="AM254" s="215" t="e">
        <f>#REF!/AF254</f>
        <v>#REF!</v>
      </c>
    </row>
    <row r="255" spans="1:39">
      <c r="A255" s="4">
        <v>248</v>
      </c>
      <c r="B255" s="122">
        <f t="shared" si="68"/>
        <v>53.640399999999993</v>
      </c>
      <c r="C255" s="329">
        <f>'degressie en km-tarief'!C254</f>
        <v>32.119744399999931</v>
      </c>
      <c r="F255" s="123">
        <f t="shared" si="69"/>
        <v>32.183983888799929</v>
      </c>
      <c r="G255" s="123">
        <f t="shared" si="70"/>
        <v>19.271846639999957</v>
      </c>
      <c r="H255" s="123">
        <f t="shared" si="71"/>
        <v>42.911978518399913</v>
      </c>
      <c r="I255" s="123">
        <f t="shared" si="72"/>
        <v>25.695795519999947</v>
      </c>
      <c r="J255" s="31">
        <f t="shared" si="76"/>
        <v>107.28</v>
      </c>
      <c r="K255" s="31">
        <f t="shared" si="77"/>
        <v>64.239999999999995</v>
      </c>
      <c r="L255" s="31"/>
      <c r="M255" s="31"/>
      <c r="N255" s="31">
        <f t="shared" si="73"/>
        <v>64.36</v>
      </c>
      <c r="O255" s="31">
        <f t="shared" si="73"/>
        <v>38.54</v>
      </c>
      <c r="P255" s="31">
        <f t="shared" si="74"/>
        <v>85.82</v>
      </c>
      <c r="Q255" s="31">
        <f t="shared" si="75"/>
        <v>51.4</v>
      </c>
      <c r="R255" s="213"/>
      <c r="S255" s="213"/>
      <c r="T255" s="213"/>
      <c r="U255" s="213"/>
      <c r="V255" s="213"/>
      <c r="W255" s="213"/>
      <c r="X255" s="213"/>
      <c r="Y255" s="213"/>
      <c r="AA255" s="212"/>
      <c r="AB255" s="212"/>
      <c r="AC255" s="212"/>
      <c r="AD255" s="212"/>
      <c r="AE255" s="212"/>
      <c r="AF255" s="212"/>
      <c r="AH255" s="215" t="e">
        <f t="shared" si="64"/>
        <v>#DIV/0!</v>
      </c>
      <c r="AI255" s="215" t="e">
        <f t="shared" si="65"/>
        <v>#DIV/0!</v>
      </c>
      <c r="AJ255" s="215" t="e">
        <f t="shared" si="66"/>
        <v>#DIV/0!</v>
      </c>
      <c r="AK255" s="215" t="e">
        <f t="shared" si="67"/>
        <v>#DIV/0!</v>
      </c>
      <c r="AL255" s="215" t="e">
        <f>#REF!/AE255</f>
        <v>#REF!</v>
      </c>
      <c r="AM255" s="215" t="e">
        <f>#REF!/AF255</f>
        <v>#REF!</v>
      </c>
    </row>
    <row r="256" spans="1:39">
      <c r="A256" s="4">
        <v>249</v>
      </c>
      <c r="B256" s="122">
        <f t="shared" si="68"/>
        <v>53.690499999999993</v>
      </c>
      <c r="C256" s="329">
        <f>'degressie en km-tarief'!C255</f>
        <v>32.150059399999932</v>
      </c>
      <c r="F256" s="123">
        <f t="shared" si="69"/>
        <v>32.214359518799931</v>
      </c>
      <c r="G256" s="123">
        <f t="shared" si="70"/>
        <v>19.29003563999996</v>
      </c>
      <c r="H256" s="123">
        <f t="shared" si="71"/>
        <v>42.952479358399913</v>
      </c>
      <c r="I256" s="123">
        <f t="shared" si="72"/>
        <v>25.720047519999948</v>
      </c>
      <c r="J256" s="31">
        <f t="shared" si="76"/>
        <v>107.38</v>
      </c>
      <c r="K256" s="31">
        <f t="shared" si="77"/>
        <v>64.3</v>
      </c>
      <c r="L256" s="31"/>
      <c r="M256" s="31"/>
      <c r="N256" s="31">
        <f t="shared" si="73"/>
        <v>64.42</v>
      </c>
      <c r="O256" s="31">
        <f t="shared" si="73"/>
        <v>38.58</v>
      </c>
      <c r="P256" s="31">
        <f t="shared" si="74"/>
        <v>85.9</v>
      </c>
      <c r="Q256" s="31">
        <f t="shared" si="75"/>
        <v>51.44</v>
      </c>
      <c r="R256" s="213"/>
      <c r="S256" s="213"/>
      <c r="T256" s="213"/>
      <c r="U256" s="213"/>
      <c r="V256" s="213"/>
      <c r="W256" s="213"/>
      <c r="X256" s="213"/>
      <c r="Y256" s="213"/>
      <c r="AA256" s="212"/>
      <c r="AB256" s="212"/>
      <c r="AC256" s="212"/>
      <c r="AD256" s="212"/>
      <c r="AE256" s="212"/>
      <c r="AF256" s="212"/>
      <c r="AH256" s="215" t="e">
        <f t="shared" si="64"/>
        <v>#DIV/0!</v>
      </c>
      <c r="AI256" s="215" t="e">
        <f t="shared" si="65"/>
        <v>#DIV/0!</v>
      </c>
      <c r="AJ256" s="215" t="e">
        <f t="shared" si="66"/>
        <v>#DIV/0!</v>
      </c>
      <c r="AK256" s="215" t="e">
        <f t="shared" si="67"/>
        <v>#DIV/0!</v>
      </c>
      <c r="AL256" s="215" t="e">
        <f>#REF!/AE256</f>
        <v>#REF!</v>
      </c>
      <c r="AM256" s="215" t="e">
        <f>#REF!/AF256</f>
        <v>#REF!</v>
      </c>
    </row>
    <row r="257" spans="1:40">
      <c r="A257" s="4">
        <v>250</v>
      </c>
      <c r="B257" s="122">
        <f t="shared" si="68"/>
        <v>53.740600000000001</v>
      </c>
      <c r="C257" s="329">
        <f>'degressie en km-tarief'!C256</f>
        <v>32.180374399999934</v>
      </c>
      <c r="F257" s="123">
        <f t="shared" si="69"/>
        <v>32.244735148799933</v>
      </c>
      <c r="G257" s="123">
        <f t="shared" si="70"/>
        <v>19.30822463999996</v>
      </c>
      <c r="H257" s="123">
        <f t="shared" si="71"/>
        <v>42.992980198399913</v>
      </c>
      <c r="I257" s="123">
        <f t="shared" si="72"/>
        <v>25.744299519999949</v>
      </c>
      <c r="J257" s="31">
        <f t="shared" si="76"/>
        <v>107.48</v>
      </c>
      <c r="K257" s="31">
        <f t="shared" si="77"/>
        <v>64.36</v>
      </c>
      <c r="L257" s="31"/>
      <c r="M257" s="31"/>
      <c r="N257" s="31">
        <f t="shared" si="73"/>
        <v>64.48</v>
      </c>
      <c r="O257" s="31">
        <f t="shared" si="73"/>
        <v>38.619999999999997</v>
      </c>
      <c r="P257" s="31">
        <f t="shared" si="74"/>
        <v>85.98</v>
      </c>
      <c r="Q257" s="31">
        <f t="shared" si="75"/>
        <v>51.48</v>
      </c>
      <c r="R257" s="213"/>
      <c r="S257" s="213"/>
      <c r="T257" s="213"/>
      <c r="U257" s="213"/>
      <c r="V257" s="213"/>
      <c r="W257" s="213"/>
      <c r="X257" s="213"/>
      <c r="Y257" s="213"/>
      <c r="AA257" s="212"/>
      <c r="AB257" s="212"/>
      <c r="AC257" s="212"/>
      <c r="AD257" s="212"/>
      <c r="AE257" s="212"/>
      <c r="AF257" s="212"/>
      <c r="AH257" s="215" t="e">
        <f t="shared" si="64"/>
        <v>#DIV/0!</v>
      </c>
      <c r="AI257" s="215" t="e">
        <f t="shared" si="65"/>
        <v>#DIV/0!</v>
      </c>
      <c r="AJ257" s="215" t="e">
        <f t="shared" si="66"/>
        <v>#DIV/0!</v>
      </c>
      <c r="AK257" s="215" t="e">
        <f t="shared" si="67"/>
        <v>#DIV/0!</v>
      </c>
      <c r="AL257" s="215" t="e">
        <f>#REF!/AE257</f>
        <v>#REF!</v>
      </c>
      <c r="AM257" s="215" t="e">
        <f>#REF!/AF257</f>
        <v>#REF!</v>
      </c>
    </row>
    <row r="258" spans="1:40" ht="15.75" thickBot="1">
      <c r="A258" s="4">
        <v>999</v>
      </c>
      <c r="B258" s="122">
        <f t="shared" si="68"/>
        <v>53.740600000000001</v>
      </c>
      <c r="C258" s="330">
        <f>'degressie en km-tarief'!C257</f>
        <v>32.180374399999934</v>
      </c>
      <c r="F258" s="123">
        <f t="shared" si="69"/>
        <v>32.244735148799933</v>
      </c>
      <c r="G258" s="123">
        <f t="shared" si="70"/>
        <v>19.30822463999996</v>
      </c>
      <c r="H258" s="123">
        <f t="shared" si="71"/>
        <v>42.992980198399913</v>
      </c>
      <c r="I258" s="123">
        <f t="shared" si="72"/>
        <v>25.744299519999949</v>
      </c>
      <c r="J258" s="31">
        <f t="shared" si="76"/>
        <v>107.48</v>
      </c>
      <c r="K258" s="31">
        <f t="shared" si="77"/>
        <v>64.36</v>
      </c>
      <c r="L258" s="31"/>
      <c r="M258" s="31"/>
      <c r="N258" s="31">
        <f t="shared" si="73"/>
        <v>64.48</v>
      </c>
      <c r="O258" s="31">
        <f t="shared" si="73"/>
        <v>38.619999999999997</v>
      </c>
      <c r="P258" s="31">
        <f t="shared" si="74"/>
        <v>85.98</v>
      </c>
      <c r="Q258" s="31">
        <f t="shared" si="75"/>
        <v>51.48</v>
      </c>
      <c r="R258" s="213">
        <f>ROUND(AA258*(1+$V$1),0)</f>
        <v>7970</v>
      </c>
      <c r="S258" s="213">
        <f>ROUND(AB258*(1+$V$1),0)</f>
        <v>4747</v>
      </c>
      <c r="T258" s="213">
        <f>ROUND(AC258*(1+$V$1),0)</f>
        <v>663</v>
      </c>
      <c r="U258" s="213">
        <f>ROUND(AD258*(1+$V$1),0)</f>
        <v>397</v>
      </c>
      <c r="V258" s="213">
        <f>(T258+2.1)*1.2-2.1</f>
        <v>796.02</v>
      </c>
      <c r="W258" s="213">
        <f>(U258+2.1)*1.2-2.1</f>
        <v>476.82</v>
      </c>
      <c r="X258" s="213">
        <f>T258*3</f>
        <v>1989</v>
      </c>
      <c r="Y258" s="213">
        <f>U258*3</f>
        <v>1191</v>
      </c>
      <c r="AA258" s="212">
        <v>7751</v>
      </c>
      <c r="AB258" s="212">
        <v>4617</v>
      </c>
      <c r="AC258" s="212">
        <v>645</v>
      </c>
      <c r="AD258" s="212">
        <v>386</v>
      </c>
      <c r="AE258" s="212">
        <v>811</v>
      </c>
      <c r="AF258" s="212">
        <v>473</v>
      </c>
      <c r="AH258" s="215">
        <f t="shared" si="64"/>
        <v>1.0282544187846729</v>
      </c>
      <c r="AI258" s="215">
        <f t="shared" si="65"/>
        <v>1.0281568117825428</v>
      </c>
      <c r="AJ258" s="215">
        <f t="shared" si="66"/>
        <v>1.027906976744186</v>
      </c>
      <c r="AK258" s="215">
        <f t="shared" si="67"/>
        <v>1.028497409326425</v>
      </c>
      <c r="AL258" s="215" t="e">
        <f>#REF!/AE258</f>
        <v>#REF!</v>
      </c>
      <c r="AM258" s="215" t="e">
        <f>#REF!/AF258</f>
        <v>#REF!</v>
      </c>
      <c r="AN258" s="214"/>
    </row>
    <row r="260" spans="1:40">
      <c r="B260" s="369">
        <f>B258/$C$258*1000</f>
        <v>1669.9805705181636</v>
      </c>
      <c r="C260" s="369">
        <f>C258/$C$258*1000</f>
        <v>1000</v>
      </c>
      <c r="F260" s="369">
        <f t="shared" ref="F260:Q260" si="78">F258/$C$258*1000</f>
        <v>1002</v>
      </c>
      <c r="G260" s="369">
        <f t="shared" si="78"/>
        <v>600</v>
      </c>
      <c r="H260" s="369">
        <f t="shared" si="78"/>
        <v>1336</v>
      </c>
      <c r="I260" s="369">
        <f t="shared" si="78"/>
        <v>800</v>
      </c>
      <c r="J260" s="369">
        <f t="shared" si="78"/>
        <v>3339.9238512277911</v>
      </c>
      <c r="K260" s="369">
        <f t="shared" si="78"/>
        <v>1999.9767311594774</v>
      </c>
      <c r="L260" s="369"/>
      <c r="M260" s="369"/>
      <c r="N260" s="369">
        <f t="shared" si="78"/>
        <v>2003.7057120131001</v>
      </c>
      <c r="O260" s="369">
        <f t="shared" si="78"/>
        <v>1200.1103380574739</v>
      </c>
      <c r="P260" s="369">
        <f t="shared" si="78"/>
        <v>2671.8147816204455</v>
      </c>
      <c r="Q260" s="369">
        <f t="shared" si="78"/>
        <v>1599.7327862040072</v>
      </c>
    </row>
    <row r="264" spans="1:40">
      <c r="J264" s="2"/>
      <c r="K264" s="2"/>
      <c r="N264" s="2"/>
      <c r="O264" s="2"/>
      <c r="P264" s="2"/>
      <c r="Q264" s="2"/>
    </row>
    <row r="265" spans="1:40">
      <c r="N265" s="161"/>
      <c r="O265" s="161"/>
      <c r="P265" s="161"/>
      <c r="Q265" s="161"/>
    </row>
  </sheetData>
  <phoneticPr fontId="24" type="noConversion"/>
  <pageMargins left="0.70866141732283472" right="0.70866141732283472" top="0.74803149606299213" bottom="0.74803149606299213" header="0.31496062992125984" footer="0.31496062992125984"/>
  <pageSetup paperSize="8" scale="57" fitToHeight="2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92881-7578-494D-85E4-6E8EAD136E71}">
  <sheetPr>
    <tabColor rgb="FFFFFF00"/>
  </sheetPr>
  <dimension ref="A1:XFA257"/>
  <sheetViews>
    <sheetView tabSelected="1" workbookViewId="0">
      <pane xSplit="1" ySplit="5" topLeftCell="B12" activePane="bottomRight" state="frozen"/>
      <selection pane="topRight" activeCell="B1" sqref="B1"/>
      <selection pane="bottomLeft" activeCell="A6" sqref="A6"/>
      <selection pane="bottomRight" activeCell="B40" sqref="B40"/>
    </sheetView>
  </sheetViews>
  <sheetFormatPr defaultRowHeight="15"/>
  <cols>
    <col min="1" max="1" width="16.7109375" style="4" bestFit="1" customWidth="1"/>
    <col min="2" max="2" width="11" style="2" customWidth="1"/>
    <col min="3" max="4" width="11.85546875" customWidth="1"/>
    <col min="212" max="212" width="16.7109375" bestFit="1" customWidth="1"/>
    <col min="218" max="218" width="9.85546875" customWidth="1"/>
    <col min="225" max="227" width="10.5703125" bestFit="1" customWidth="1"/>
    <col min="228" max="230" width="11" bestFit="1" customWidth="1"/>
    <col min="231" max="234" width="10" bestFit="1" customWidth="1"/>
    <col min="236" max="236" width="11.5703125" customWidth="1"/>
    <col min="237" max="237" width="13" customWidth="1"/>
    <col min="468" max="468" width="16.7109375" bestFit="1" customWidth="1"/>
    <col min="474" max="474" width="9.85546875" customWidth="1"/>
    <col min="481" max="483" width="10.5703125" bestFit="1" customWidth="1"/>
    <col min="484" max="486" width="11" bestFit="1" customWidth="1"/>
    <col min="487" max="490" width="10" bestFit="1" customWidth="1"/>
    <col min="492" max="492" width="11.5703125" customWidth="1"/>
    <col min="493" max="493" width="13" customWidth="1"/>
    <col min="724" max="724" width="16.7109375" bestFit="1" customWidth="1"/>
    <col min="730" max="730" width="9.85546875" customWidth="1"/>
    <col min="737" max="739" width="10.5703125" bestFit="1" customWidth="1"/>
    <col min="740" max="742" width="11" bestFit="1" customWidth="1"/>
    <col min="743" max="746" width="10" bestFit="1" customWidth="1"/>
    <col min="748" max="748" width="11.5703125" customWidth="1"/>
    <col min="749" max="749" width="13" customWidth="1"/>
    <col min="980" max="980" width="16.7109375" bestFit="1" customWidth="1"/>
    <col min="986" max="986" width="9.85546875" customWidth="1"/>
    <col min="993" max="995" width="10.5703125" bestFit="1" customWidth="1"/>
    <col min="996" max="998" width="11" bestFit="1" customWidth="1"/>
    <col min="999" max="1002" width="10" bestFit="1" customWidth="1"/>
    <col min="1004" max="1004" width="11.5703125" customWidth="1"/>
    <col min="1005" max="1005" width="13" customWidth="1"/>
    <col min="1236" max="1236" width="16.7109375" bestFit="1" customWidth="1"/>
    <col min="1242" max="1242" width="9.85546875" customWidth="1"/>
    <col min="1249" max="1251" width="10.5703125" bestFit="1" customWidth="1"/>
    <col min="1252" max="1254" width="11" bestFit="1" customWidth="1"/>
    <col min="1255" max="1258" width="10" bestFit="1" customWidth="1"/>
    <col min="1260" max="1260" width="11.5703125" customWidth="1"/>
    <col min="1261" max="1261" width="13" customWidth="1"/>
    <col min="1492" max="1492" width="16.7109375" bestFit="1" customWidth="1"/>
    <col min="1498" max="1498" width="9.85546875" customWidth="1"/>
    <col min="1505" max="1507" width="10.5703125" bestFit="1" customWidth="1"/>
    <col min="1508" max="1510" width="11" bestFit="1" customWidth="1"/>
    <col min="1511" max="1514" width="10" bestFit="1" customWidth="1"/>
    <col min="1516" max="1516" width="11.5703125" customWidth="1"/>
    <col min="1517" max="1517" width="13" customWidth="1"/>
    <col min="1748" max="1748" width="16.7109375" bestFit="1" customWidth="1"/>
    <col min="1754" max="1754" width="9.85546875" customWidth="1"/>
    <col min="1761" max="1763" width="10.5703125" bestFit="1" customWidth="1"/>
    <col min="1764" max="1766" width="11" bestFit="1" customWidth="1"/>
    <col min="1767" max="1770" width="10" bestFit="1" customWidth="1"/>
    <col min="1772" max="1772" width="11.5703125" customWidth="1"/>
    <col min="1773" max="1773" width="13" customWidth="1"/>
    <col min="2004" max="2004" width="16.7109375" bestFit="1" customWidth="1"/>
    <col min="2010" max="2010" width="9.85546875" customWidth="1"/>
    <col min="2017" max="2019" width="10.5703125" bestFit="1" customWidth="1"/>
    <col min="2020" max="2022" width="11" bestFit="1" customWidth="1"/>
    <col min="2023" max="2026" width="10" bestFit="1" customWidth="1"/>
    <col min="2028" max="2028" width="11.5703125" customWidth="1"/>
    <col min="2029" max="2029" width="13" customWidth="1"/>
    <col min="2260" max="2260" width="16.7109375" bestFit="1" customWidth="1"/>
    <col min="2266" max="2266" width="9.85546875" customWidth="1"/>
    <col min="2273" max="2275" width="10.5703125" bestFit="1" customWidth="1"/>
    <col min="2276" max="2278" width="11" bestFit="1" customWidth="1"/>
    <col min="2279" max="2282" width="10" bestFit="1" customWidth="1"/>
    <col min="2284" max="2284" width="11.5703125" customWidth="1"/>
    <col min="2285" max="2285" width="13" customWidth="1"/>
    <col min="2516" max="2516" width="16.7109375" bestFit="1" customWidth="1"/>
    <col min="2522" max="2522" width="9.85546875" customWidth="1"/>
    <col min="2529" max="2531" width="10.5703125" bestFit="1" customWidth="1"/>
    <col min="2532" max="2534" width="11" bestFit="1" customWidth="1"/>
    <col min="2535" max="2538" width="10" bestFit="1" customWidth="1"/>
    <col min="2540" max="2540" width="11.5703125" customWidth="1"/>
    <col min="2541" max="2541" width="13" customWidth="1"/>
    <col min="2772" max="2772" width="16.7109375" bestFit="1" customWidth="1"/>
    <col min="2778" max="2778" width="9.85546875" customWidth="1"/>
    <col min="2785" max="2787" width="10.5703125" bestFit="1" customWidth="1"/>
    <col min="2788" max="2790" width="11" bestFit="1" customWidth="1"/>
    <col min="2791" max="2794" width="10" bestFit="1" customWidth="1"/>
    <col min="2796" max="2796" width="11.5703125" customWidth="1"/>
    <col min="2797" max="2797" width="13" customWidth="1"/>
    <col min="3028" max="3028" width="16.7109375" bestFit="1" customWidth="1"/>
    <col min="3034" max="3034" width="9.85546875" customWidth="1"/>
    <col min="3041" max="3043" width="10.5703125" bestFit="1" customWidth="1"/>
    <col min="3044" max="3046" width="11" bestFit="1" customWidth="1"/>
    <col min="3047" max="3050" width="10" bestFit="1" customWidth="1"/>
    <col min="3052" max="3052" width="11.5703125" customWidth="1"/>
    <col min="3053" max="3053" width="13" customWidth="1"/>
    <col min="3284" max="3284" width="16.7109375" bestFit="1" customWidth="1"/>
    <col min="3290" max="3290" width="9.85546875" customWidth="1"/>
    <col min="3297" max="3299" width="10.5703125" bestFit="1" customWidth="1"/>
    <col min="3300" max="3302" width="11" bestFit="1" customWidth="1"/>
    <col min="3303" max="3306" width="10" bestFit="1" customWidth="1"/>
    <col min="3308" max="3308" width="11.5703125" customWidth="1"/>
    <col min="3309" max="3309" width="13" customWidth="1"/>
    <col min="3540" max="3540" width="16.7109375" bestFit="1" customWidth="1"/>
    <col min="3546" max="3546" width="9.85546875" customWidth="1"/>
    <col min="3553" max="3555" width="10.5703125" bestFit="1" customWidth="1"/>
    <col min="3556" max="3558" width="11" bestFit="1" customWidth="1"/>
    <col min="3559" max="3562" width="10" bestFit="1" customWidth="1"/>
    <col min="3564" max="3564" width="11.5703125" customWidth="1"/>
    <col min="3565" max="3565" width="13" customWidth="1"/>
    <col min="3796" max="3796" width="16.7109375" bestFit="1" customWidth="1"/>
    <col min="3802" max="3802" width="9.85546875" customWidth="1"/>
    <col min="3809" max="3811" width="10.5703125" bestFit="1" customWidth="1"/>
    <col min="3812" max="3814" width="11" bestFit="1" customWidth="1"/>
    <col min="3815" max="3818" width="10" bestFit="1" customWidth="1"/>
    <col min="3820" max="3820" width="11.5703125" customWidth="1"/>
    <col min="3821" max="3821" width="13" customWidth="1"/>
    <col min="4052" max="4052" width="16.7109375" bestFit="1" customWidth="1"/>
    <col min="4058" max="4058" width="9.85546875" customWidth="1"/>
    <col min="4065" max="4067" width="10.5703125" bestFit="1" customWidth="1"/>
    <col min="4068" max="4070" width="11" bestFit="1" customWidth="1"/>
    <col min="4071" max="4074" width="10" bestFit="1" customWidth="1"/>
    <col min="4076" max="4076" width="11.5703125" customWidth="1"/>
    <col min="4077" max="4077" width="13" customWidth="1"/>
    <col min="4308" max="4308" width="16.7109375" bestFit="1" customWidth="1"/>
    <col min="4314" max="4314" width="9.85546875" customWidth="1"/>
    <col min="4321" max="4323" width="10.5703125" bestFit="1" customWidth="1"/>
    <col min="4324" max="4326" width="11" bestFit="1" customWidth="1"/>
    <col min="4327" max="4330" width="10" bestFit="1" customWidth="1"/>
    <col min="4332" max="4332" width="11.5703125" customWidth="1"/>
    <col min="4333" max="4333" width="13" customWidth="1"/>
    <col min="4564" max="4564" width="16.7109375" bestFit="1" customWidth="1"/>
    <col min="4570" max="4570" width="9.85546875" customWidth="1"/>
    <col min="4577" max="4579" width="10.5703125" bestFit="1" customWidth="1"/>
    <col min="4580" max="4582" width="11" bestFit="1" customWidth="1"/>
    <col min="4583" max="4586" width="10" bestFit="1" customWidth="1"/>
    <col min="4588" max="4588" width="11.5703125" customWidth="1"/>
    <col min="4589" max="4589" width="13" customWidth="1"/>
    <col min="4820" max="4820" width="16.7109375" bestFit="1" customWidth="1"/>
    <col min="4826" max="4826" width="9.85546875" customWidth="1"/>
    <col min="4833" max="4835" width="10.5703125" bestFit="1" customWidth="1"/>
    <col min="4836" max="4838" width="11" bestFit="1" customWidth="1"/>
    <col min="4839" max="4842" width="10" bestFit="1" customWidth="1"/>
    <col min="4844" max="4844" width="11.5703125" customWidth="1"/>
    <col min="4845" max="4845" width="13" customWidth="1"/>
    <col min="5076" max="5076" width="16.7109375" bestFit="1" customWidth="1"/>
    <col min="5082" max="5082" width="9.85546875" customWidth="1"/>
    <col min="5089" max="5091" width="10.5703125" bestFit="1" customWidth="1"/>
    <col min="5092" max="5094" width="11" bestFit="1" customWidth="1"/>
    <col min="5095" max="5098" width="10" bestFit="1" customWidth="1"/>
    <col min="5100" max="5100" width="11.5703125" customWidth="1"/>
    <col min="5101" max="5101" width="13" customWidth="1"/>
    <col min="5332" max="5332" width="16.7109375" bestFit="1" customWidth="1"/>
    <col min="5338" max="5338" width="9.85546875" customWidth="1"/>
    <col min="5345" max="5347" width="10.5703125" bestFit="1" customWidth="1"/>
    <col min="5348" max="5350" width="11" bestFit="1" customWidth="1"/>
    <col min="5351" max="5354" width="10" bestFit="1" customWidth="1"/>
    <col min="5356" max="5356" width="11.5703125" customWidth="1"/>
    <col min="5357" max="5357" width="13" customWidth="1"/>
    <col min="5588" max="5588" width="16.7109375" bestFit="1" customWidth="1"/>
    <col min="5594" max="5594" width="9.85546875" customWidth="1"/>
    <col min="5601" max="5603" width="10.5703125" bestFit="1" customWidth="1"/>
    <col min="5604" max="5606" width="11" bestFit="1" customWidth="1"/>
    <col min="5607" max="5610" width="10" bestFit="1" customWidth="1"/>
    <col min="5612" max="5612" width="11.5703125" customWidth="1"/>
    <col min="5613" max="5613" width="13" customWidth="1"/>
    <col min="5844" max="5844" width="16.7109375" bestFit="1" customWidth="1"/>
    <col min="5850" max="5850" width="9.85546875" customWidth="1"/>
    <col min="5857" max="5859" width="10.5703125" bestFit="1" customWidth="1"/>
    <col min="5860" max="5862" width="11" bestFit="1" customWidth="1"/>
    <col min="5863" max="5866" width="10" bestFit="1" customWidth="1"/>
    <col min="5868" max="5868" width="11.5703125" customWidth="1"/>
    <col min="5869" max="5869" width="13" customWidth="1"/>
    <col min="6100" max="6100" width="16.7109375" bestFit="1" customWidth="1"/>
    <col min="6106" max="6106" width="9.85546875" customWidth="1"/>
    <col min="6113" max="6115" width="10.5703125" bestFit="1" customWidth="1"/>
    <col min="6116" max="6118" width="11" bestFit="1" customWidth="1"/>
    <col min="6119" max="6122" width="10" bestFit="1" customWidth="1"/>
    <col min="6124" max="6124" width="11.5703125" customWidth="1"/>
    <col min="6125" max="6125" width="13" customWidth="1"/>
    <col min="6356" max="6356" width="16.7109375" bestFit="1" customWidth="1"/>
    <col min="6362" max="6362" width="9.85546875" customWidth="1"/>
    <col min="6369" max="6371" width="10.5703125" bestFit="1" customWidth="1"/>
    <col min="6372" max="6374" width="11" bestFit="1" customWidth="1"/>
    <col min="6375" max="6378" width="10" bestFit="1" customWidth="1"/>
    <col min="6380" max="6380" width="11.5703125" customWidth="1"/>
    <col min="6381" max="6381" width="13" customWidth="1"/>
    <col min="6612" max="6612" width="16.7109375" bestFit="1" customWidth="1"/>
    <col min="6618" max="6618" width="9.85546875" customWidth="1"/>
    <col min="6625" max="6627" width="10.5703125" bestFit="1" customWidth="1"/>
    <col min="6628" max="6630" width="11" bestFit="1" customWidth="1"/>
    <col min="6631" max="6634" width="10" bestFit="1" customWidth="1"/>
    <col min="6636" max="6636" width="11.5703125" customWidth="1"/>
    <col min="6637" max="6637" width="13" customWidth="1"/>
    <col min="6868" max="6868" width="16.7109375" bestFit="1" customWidth="1"/>
    <col min="6874" max="6874" width="9.85546875" customWidth="1"/>
    <col min="6881" max="6883" width="10.5703125" bestFit="1" customWidth="1"/>
    <col min="6884" max="6886" width="11" bestFit="1" customWidth="1"/>
    <col min="6887" max="6890" width="10" bestFit="1" customWidth="1"/>
    <col min="6892" max="6892" width="11.5703125" customWidth="1"/>
    <col min="6893" max="6893" width="13" customWidth="1"/>
    <col min="7124" max="7124" width="16.7109375" bestFit="1" customWidth="1"/>
    <col min="7130" max="7130" width="9.85546875" customWidth="1"/>
    <col min="7137" max="7139" width="10.5703125" bestFit="1" customWidth="1"/>
    <col min="7140" max="7142" width="11" bestFit="1" customWidth="1"/>
    <col min="7143" max="7146" width="10" bestFit="1" customWidth="1"/>
    <col min="7148" max="7148" width="11.5703125" customWidth="1"/>
    <col min="7149" max="7149" width="13" customWidth="1"/>
    <col min="7380" max="7380" width="16.7109375" bestFit="1" customWidth="1"/>
    <col min="7386" max="7386" width="9.85546875" customWidth="1"/>
    <col min="7393" max="7395" width="10.5703125" bestFit="1" customWidth="1"/>
    <col min="7396" max="7398" width="11" bestFit="1" customWidth="1"/>
    <col min="7399" max="7402" width="10" bestFit="1" customWidth="1"/>
    <col min="7404" max="7404" width="11.5703125" customWidth="1"/>
    <col min="7405" max="7405" width="13" customWidth="1"/>
    <col min="7636" max="7636" width="16.7109375" bestFit="1" customWidth="1"/>
    <col min="7642" max="7642" width="9.85546875" customWidth="1"/>
    <col min="7649" max="7651" width="10.5703125" bestFit="1" customWidth="1"/>
    <col min="7652" max="7654" width="11" bestFit="1" customWidth="1"/>
    <col min="7655" max="7658" width="10" bestFit="1" customWidth="1"/>
    <col min="7660" max="7660" width="11.5703125" customWidth="1"/>
    <col min="7661" max="7661" width="13" customWidth="1"/>
    <col min="7892" max="7892" width="16.7109375" bestFit="1" customWidth="1"/>
    <col min="7898" max="7898" width="9.85546875" customWidth="1"/>
    <col min="7905" max="7907" width="10.5703125" bestFit="1" customWidth="1"/>
    <col min="7908" max="7910" width="11" bestFit="1" customWidth="1"/>
    <col min="7911" max="7914" width="10" bestFit="1" customWidth="1"/>
    <col min="7916" max="7916" width="11.5703125" customWidth="1"/>
    <col min="7917" max="7917" width="13" customWidth="1"/>
    <col min="8148" max="8148" width="16.7109375" bestFit="1" customWidth="1"/>
    <col min="8154" max="8154" width="9.85546875" customWidth="1"/>
    <col min="8161" max="8163" width="10.5703125" bestFit="1" customWidth="1"/>
    <col min="8164" max="8166" width="11" bestFit="1" customWidth="1"/>
    <col min="8167" max="8170" width="10" bestFit="1" customWidth="1"/>
    <col min="8172" max="8172" width="11.5703125" customWidth="1"/>
    <col min="8173" max="8173" width="13" customWidth="1"/>
    <col min="8404" max="8404" width="16.7109375" bestFit="1" customWidth="1"/>
    <col min="8410" max="8410" width="9.85546875" customWidth="1"/>
    <col min="8417" max="8419" width="10.5703125" bestFit="1" customWidth="1"/>
    <col min="8420" max="8422" width="11" bestFit="1" customWidth="1"/>
    <col min="8423" max="8426" width="10" bestFit="1" customWidth="1"/>
    <col min="8428" max="8428" width="11.5703125" customWidth="1"/>
    <col min="8429" max="8429" width="13" customWidth="1"/>
    <col min="8660" max="8660" width="16.7109375" bestFit="1" customWidth="1"/>
    <col min="8666" max="8666" width="9.85546875" customWidth="1"/>
    <col min="8673" max="8675" width="10.5703125" bestFit="1" customWidth="1"/>
    <col min="8676" max="8678" width="11" bestFit="1" customWidth="1"/>
    <col min="8679" max="8682" width="10" bestFit="1" customWidth="1"/>
    <col min="8684" max="8684" width="11.5703125" customWidth="1"/>
    <col min="8685" max="8685" width="13" customWidth="1"/>
    <col min="8916" max="8916" width="16.7109375" bestFit="1" customWidth="1"/>
    <col min="8922" max="8922" width="9.85546875" customWidth="1"/>
    <col min="8929" max="8931" width="10.5703125" bestFit="1" customWidth="1"/>
    <col min="8932" max="8934" width="11" bestFit="1" customWidth="1"/>
    <col min="8935" max="8938" width="10" bestFit="1" customWidth="1"/>
    <col min="8940" max="8940" width="11.5703125" customWidth="1"/>
    <col min="8941" max="8941" width="13" customWidth="1"/>
    <col min="9172" max="9172" width="16.7109375" bestFit="1" customWidth="1"/>
    <col min="9178" max="9178" width="9.85546875" customWidth="1"/>
    <col min="9185" max="9187" width="10.5703125" bestFit="1" customWidth="1"/>
    <col min="9188" max="9190" width="11" bestFit="1" customWidth="1"/>
    <col min="9191" max="9194" width="10" bestFit="1" customWidth="1"/>
    <col min="9196" max="9196" width="11.5703125" customWidth="1"/>
    <col min="9197" max="9197" width="13" customWidth="1"/>
    <col min="9428" max="9428" width="16.7109375" bestFit="1" customWidth="1"/>
    <col min="9434" max="9434" width="9.85546875" customWidth="1"/>
    <col min="9441" max="9443" width="10.5703125" bestFit="1" customWidth="1"/>
    <col min="9444" max="9446" width="11" bestFit="1" customWidth="1"/>
    <col min="9447" max="9450" width="10" bestFit="1" customWidth="1"/>
    <col min="9452" max="9452" width="11.5703125" customWidth="1"/>
    <col min="9453" max="9453" width="13" customWidth="1"/>
    <col min="9684" max="9684" width="16.7109375" bestFit="1" customWidth="1"/>
    <col min="9690" max="9690" width="9.85546875" customWidth="1"/>
    <col min="9697" max="9699" width="10.5703125" bestFit="1" customWidth="1"/>
    <col min="9700" max="9702" width="11" bestFit="1" customWidth="1"/>
    <col min="9703" max="9706" width="10" bestFit="1" customWidth="1"/>
    <col min="9708" max="9708" width="11.5703125" customWidth="1"/>
    <col min="9709" max="9709" width="13" customWidth="1"/>
    <col min="9940" max="9940" width="16.7109375" bestFit="1" customWidth="1"/>
    <col min="9946" max="9946" width="9.85546875" customWidth="1"/>
    <col min="9953" max="9955" width="10.5703125" bestFit="1" customWidth="1"/>
    <col min="9956" max="9958" width="11" bestFit="1" customWidth="1"/>
    <col min="9959" max="9962" width="10" bestFit="1" customWidth="1"/>
    <col min="9964" max="9964" width="11.5703125" customWidth="1"/>
    <col min="9965" max="9965" width="13" customWidth="1"/>
    <col min="10196" max="10196" width="16.7109375" bestFit="1" customWidth="1"/>
    <col min="10202" max="10202" width="9.85546875" customWidth="1"/>
    <col min="10209" max="10211" width="10.5703125" bestFit="1" customWidth="1"/>
    <col min="10212" max="10214" width="11" bestFit="1" customWidth="1"/>
    <col min="10215" max="10218" width="10" bestFit="1" customWidth="1"/>
    <col min="10220" max="10220" width="11.5703125" customWidth="1"/>
    <col min="10221" max="10221" width="13" customWidth="1"/>
    <col min="10452" max="10452" width="16.7109375" bestFit="1" customWidth="1"/>
    <col min="10458" max="10458" width="9.85546875" customWidth="1"/>
    <col min="10465" max="10467" width="10.5703125" bestFit="1" customWidth="1"/>
    <col min="10468" max="10470" width="11" bestFit="1" customWidth="1"/>
    <col min="10471" max="10474" width="10" bestFit="1" customWidth="1"/>
    <col min="10476" max="10476" width="11.5703125" customWidth="1"/>
    <col min="10477" max="10477" width="13" customWidth="1"/>
    <col min="10708" max="10708" width="16.7109375" bestFit="1" customWidth="1"/>
    <col min="10714" max="10714" width="9.85546875" customWidth="1"/>
    <col min="10721" max="10723" width="10.5703125" bestFit="1" customWidth="1"/>
    <col min="10724" max="10726" width="11" bestFit="1" customWidth="1"/>
    <col min="10727" max="10730" width="10" bestFit="1" customWidth="1"/>
    <col min="10732" max="10732" width="11.5703125" customWidth="1"/>
    <col min="10733" max="10733" width="13" customWidth="1"/>
    <col min="10964" max="10964" width="16.7109375" bestFit="1" customWidth="1"/>
    <col min="10970" max="10970" width="9.85546875" customWidth="1"/>
    <col min="10977" max="10979" width="10.5703125" bestFit="1" customWidth="1"/>
    <col min="10980" max="10982" width="11" bestFit="1" customWidth="1"/>
    <col min="10983" max="10986" width="10" bestFit="1" customWidth="1"/>
    <col min="10988" max="10988" width="11.5703125" customWidth="1"/>
    <col min="10989" max="10989" width="13" customWidth="1"/>
    <col min="11220" max="11220" width="16.7109375" bestFit="1" customWidth="1"/>
    <col min="11226" max="11226" width="9.85546875" customWidth="1"/>
    <col min="11233" max="11235" width="10.5703125" bestFit="1" customWidth="1"/>
    <col min="11236" max="11238" width="11" bestFit="1" customWidth="1"/>
    <col min="11239" max="11242" width="10" bestFit="1" customWidth="1"/>
    <col min="11244" max="11244" width="11.5703125" customWidth="1"/>
    <col min="11245" max="11245" width="13" customWidth="1"/>
    <col min="11476" max="11476" width="16.7109375" bestFit="1" customWidth="1"/>
    <col min="11482" max="11482" width="9.85546875" customWidth="1"/>
    <col min="11489" max="11491" width="10.5703125" bestFit="1" customWidth="1"/>
    <col min="11492" max="11494" width="11" bestFit="1" customWidth="1"/>
    <col min="11495" max="11498" width="10" bestFit="1" customWidth="1"/>
    <col min="11500" max="11500" width="11.5703125" customWidth="1"/>
    <col min="11501" max="11501" width="13" customWidth="1"/>
    <col min="11732" max="11732" width="16.7109375" bestFit="1" customWidth="1"/>
    <col min="11738" max="11738" width="9.85546875" customWidth="1"/>
    <col min="11745" max="11747" width="10.5703125" bestFit="1" customWidth="1"/>
    <col min="11748" max="11750" width="11" bestFit="1" customWidth="1"/>
    <col min="11751" max="11754" width="10" bestFit="1" customWidth="1"/>
    <col min="11756" max="11756" width="11.5703125" customWidth="1"/>
    <col min="11757" max="11757" width="13" customWidth="1"/>
    <col min="11988" max="11988" width="16.7109375" bestFit="1" customWidth="1"/>
    <col min="11994" max="11994" width="9.85546875" customWidth="1"/>
    <col min="12001" max="12003" width="10.5703125" bestFit="1" customWidth="1"/>
    <col min="12004" max="12006" width="11" bestFit="1" customWidth="1"/>
    <col min="12007" max="12010" width="10" bestFit="1" customWidth="1"/>
    <col min="12012" max="12012" width="11.5703125" customWidth="1"/>
    <col min="12013" max="12013" width="13" customWidth="1"/>
    <col min="12244" max="12244" width="16.7109375" bestFit="1" customWidth="1"/>
    <col min="12250" max="12250" width="9.85546875" customWidth="1"/>
    <col min="12257" max="12259" width="10.5703125" bestFit="1" customWidth="1"/>
    <col min="12260" max="12262" width="11" bestFit="1" customWidth="1"/>
    <col min="12263" max="12266" width="10" bestFit="1" customWidth="1"/>
    <col min="12268" max="12268" width="11.5703125" customWidth="1"/>
    <col min="12269" max="12269" width="13" customWidth="1"/>
    <col min="12500" max="12500" width="16.7109375" bestFit="1" customWidth="1"/>
    <col min="12506" max="12506" width="9.85546875" customWidth="1"/>
    <col min="12513" max="12515" width="10.5703125" bestFit="1" customWidth="1"/>
    <col min="12516" max="12518" width="11" bestFit="1" customWidth="1"/>
    <col min="12519" max="12522" width="10" bestFit="1" customWidth="1"/>
    <col min="12524" max="12524" width="11.5703125" customWidth="1"/>
    <col min="12525" max="12525" width="13" customWidth="1"/>
    <col min="12756" max="12756" width="16.7109375" bestFit="1" customWidth="1"/>
    <col min="12762" max="12762" width="9.85546875" customWidth="1"/>
    <col min="12769" max="12771" width="10.5703125" bestFit="1" customWidth="1"/>
    <col min="12772" max="12774" width="11" bestFit="1" customWidth="1"/>
    <col min="12775" max="12778" width="10" bestFit="1" customWidth="1"/>
    <col min="12780" max="12780" width="11.5703125" customWidth="1"/>
    <col min="12781" max="12781" width="13" customWidth="1"/>
    <col min="13012" max="13012" width="16.7109375" bestFit="1" customWidth="1"/>
    <col min="13018" max="13018" width="9.85546875" customWidth="1"/>
    <col min="13025" max="13027" width="10.5703125" bestFit="1" customWidth="1"/>
    <col min="13028" max="13030" width="11" bestFit="1" customWidth="1"/>
    <col min="13031" max="13034" width="10" bestFit="1" customWidth="1"/>
    <col min="13036" max="13036" width="11.5703125" customWidth="1"/>
    <col min="13037" max="13037" width="13" customWidth="1"/>
    <col min="13268" max="13268" width="16.7109375" bestFit="1" customWidth="1"/>
    <col min="13274" max="13274" width="9.85546875" customWidth="1"/>
    <col min="13281" max="13283" width="10.5703125" bestFit="1" customWidth="1"/>
    <col min="13284" max="13286" width="11" bestFit="1" customWidth="1"/>
    <col min="13287" max="13290" width="10" bestFit="1" customWidth="1"/>
    <col min="13292" max="13292" width="11.5703125" customWidth="1"/>
    <col min="13293" max="13293" width="13" customWidth="1"/>
    <col min="13524" max="13524" width="16.7109375" bestFit="1" customWidth="1"/>
    <col min="13530" max="13530" width="9.85546875" customWidth="1"/>
    <col min="13537" max="13539" width="10.5703125" bestFit="1" customWidth="1"/>
    <col min="13540" max="13542" width="11" bestFit="1" customWidth="1"/>
    <col min="13543" max="13546" width="10" bestFit="1" customWidth="1"/>
    <col min="13548" max="13548" width="11.5703125" customWidth="1"/>
    <col min="13549" max="13549" width="13" customWidth="1"/>
    <col min="13780" max="13780" width="16.7109375" bestFit="1" customWidth="1"/>
    <col min="13786" max="13786" width="9.85546875" customWidth="1"/>
    <col min="13793" max="13795" width="10.5703125" bestFit="1" customWidth="1"/>
    <col min="13796" max="13798" width="11" bestFit="1" customWidth="1"/>
    <col min="13799" max="13802" width="10" bestFit="1" customWidth="1"/>
    <col min="13804" max="13804" width="11.5703125" customWidth="1"/>
    <col min="13805" max="13805" width="13" customWidth="1"/>
    <col min="14036" max="14036" width="16.7109375" bestFit="1" customWidth="1"/>
    <col min="14042" max="14042" width="9.85546875" customWidth="1"/>
    <col min="14049" max="14051" width="10.5703125" bestFit="1" customWidth="1"/>
    <col min="14052" max="14054" width="11" bestFit="1" customWidth="1"/>
    <col min="14055" max="14058" width="10" bestFit="1" customWidth="1"/>
    <col min="14060" max="14060" width="11.5703125" customWidth="1"/>
    <col min="14061" max="14061" width="13" customWidth="1"/>
    <col min="14292" max="14292" width="16.7109375" bestFit="1" customWidth="1"/>
    <col min="14298" max="14298" width="9.85546875" customWidth="1"/>
    <col min="14305" max="14307" width="10.5703125" bestFit="1" customWidth="1"/>
    <col min="14308" max="14310" width="11" bestFit="1" customWidth="1"/>
    <col min="14311" max="14314" width="10" bestFit="1" customWidth="1"/>
    <col min="14316" max="14316" width="11.5703125" customWidth="1"/>
    <col min="14317" max="14317" width="13" customWidth="1"/>
    <col min="14548" max="14548" width="16.7109375" bestFit="1" customWidth="1"/>
    <col min="14554" max="14554" width="9.85546875" customWidth="1"/>
    <col min="14561" max="14563" width="10.5703125" bestFit="1" customWidth="1"/>
    <col min="14564" max="14566" width="11" bestFit="1" customWidth="1"/>
    <col min="14567" max="14570" width="10" bestFit="1" customWidth="1"/>
    <col min="14572" max="14572" width="11.5703125" customWidth="1"/>
    <col min="14573" max="14573" width="13" customWidth="1"/>
    <col min="14804" max="14804" width="16.7109375" bestFit="1" customWidth="1"/>
    <col min="14810" max="14810" width="9.85546875" customWidth="1"/>
    <col min="14817" max="14819" width="10.5703125" bestFit="1" customWidth="1"/>
    <col min="14820" max="14822" width="11" bestFit="1" customWidth="1"/>
    <col min="14823" max="14826" width="10" bestFit="1" customWidth="1"/>
    <col min="14828" max="14828" width="11.5703125" customWidth="1"/>
    <col min="14829" max="14829" width="13" customWidth="1"/>
    <col min="15060" max="15060" width="16.7109375" bestFit="1" customWidth="1"/>
    <col min="15066" max="15066" width="9.85546875" customWidth="1"/>
    <col min="15073" max="15075" width="10.5703125" bestFit="1" customWidth="1"/>
    <col min="15076" max="15078" width="11" bestFit="1" customWidth="1"/>
    <col min="15079" max="15082" width="10" bestFit="1" customWidth="1"/>
    <col min="15084" max="15084" width="11.5703125" customWidth="1"/>
    <col min="15085" max="15085" width="13" customWidth="1"/>
    <col min="15316" max="15316" width="16.7109375" bestFit="1" customWidth="1"/>
    <col min="15322" max="15322" width="9.85546875" customWidth="1"/>
    <col min="15329" max="15331" width="10.5703125" bestFit="1" customWidth="1"/>
    <col min="15332" max="15334" width="11" bestFit="1" customWidth="1"/>
    <col min="15335" max="15338" width="10" bestFit="1" customWidth="1"/>
    <col min="15340" max="15340" width="11.5703125" customWidth="1"/>
    <col min="15341" max="15341" width="13" customWidth="1"/>
    <col min="15572" max="15572" width="16.7109375" bestFit="1" customWidth="1"/>
    <col min="15578" max="15578" width="9.85546875" customWidth="1"/>
    <col min="15585" max="15587" width="10.5703125" bestFit="1" customWidth="1"/>
    <col min="15588" max="15590" width="11" bestFit="1" customWidth="1"/>
    <col min="15591" max="15594" width="10" bestFit="1" customWidth="1"/>
    <col min="15596" max="15596" width="11.5703125" customWidth="1"/>
    <col min="15597" max="15597" width="13" customWidth="1"/>
    <col min="15828" max="15828" width="16.7109375" bestFit="1" customWidth="1"/>
    <col min="15834" max="15834" width="9.85546875" customWidth="1"/>
    <col min="15841" max="15843" width="10.5703125" bestFit="1" customWidth="1"/>
    <col min="15844" max="15846" width="11" bestFit="1" customWidth="1"/>
    <col min="15847" max="15850" width="10" bestFit="1" customWidth="1"/>
    <col min="15852" max="15852" width="11.5703125" customWidth="1"/>
    <col min="15853" max="15853" width="13" customWidth="1"/>
    <col min="16084" max="16084" width="16.7109375" bestFit="1" customWidth="1"/>
    <col min="16090" max="16090" width="9.85546875" customWidth="1"/>
    <col min="16097" max="16099" width="10.5703125" bestFit="1" customWidth="1"/>
    <col min="16100" max="16102" width="11" bestFit="1" customWidth="1"/>
    <col min="16103" max="16106" width="10" bestFit="1" customWidth="1"/>
    <col min="16108" max="16108" width="11.5703125" customWidth="1"/>
    <col min="16109" max="16109" width="13" customWidth="1"/>
  </cols>
  <sheetData>
    <row r="1" spans="1:4">
      <c r="A1" s="4" t="s">
        <v>111</v>
      </c>
      <c r="B1" s="336" t="s">
        <v>85</v>
      </c>
    </row>
    <row r="2" spans="1:4">
      <c r="A2" s="4" t="s">
        <v>163</v>
      </c>
      <c r="B2" s="337">
        <v>4</v>
      </c>
      <c r="C2" s="5"/>
      <c r="D2" s="5"/>
    </row>
    <row r="3" spans="1:4" s="5" customFormat="1">
      <c r="A3" s="153" t="s">
        <v>17</v>
      </c>
      <c r="B3" s="153">
        <v>4500</v>
      </c>
      <c r="C3" s="153">
        <v>4510</v>
      </c>
      <c r="D3" s="153">
        <v>4511</v>
      </c>
    </row>
    <row r="4" spans="1:4" s="5" customFormat="1">
      <c r="A4" s="153" t="s">
        <v>164</v>
      </c>
      <c r="B4" s="153">
        <v>2</v>
      </c>
      <c r="C4" s="153">
        <v>2</v>
      </c>
      <c r="D4" s="153">
        <v>1</v>
      </c>
    </row>
    <row r="5" spans="1:4" s="1" customFormat="1" ht="30">
      <c r="A5" s="334" t="s">
        <v>165</v>
      </c>
      <c r="B5" s="335" t="s">
        <v>28</v>
      </c>
      <c r="C5" s="335" t="s">
        <v>42</v>
      </c>
      <c r="D5" s="335" t="s">
        <v>42</v>
      </c>
    </row>
    <row r="6" spans="1:4" s="1" customFormat="1">
      <c r="A6" s="334">
        <v>0</v>
      </c>
      <c r="B6" s="2">
        <f>ROUND(rekentabel!C7,2)</f>
        <v>2.98</v>
      </c>
      <c r="C6" s="2">
        <f>rekentabel!U7</f>
        <v>64</v>
      </c>
      <c r="D6" s="2">
        <f>rekentabel!T7</f>
        <v>107</v>
      </c>
    </row>
    <row r="7" spans="1:4">
      <c r="A7" s="4">
        <v>1</v>
      </c>
      <c r="B7" s="2">
        <f>ROUND(rekentabel!C8,2)</f>
        <v>2.98</v>
      </c>
      <c r="C7" s="2">
        <f>rekentabel!U8</f>
        <v>64</v>
      </c>
      <c r="D7" s="2">
        <f>rekentabel!T8</f>
        <v>107</v>
      </c>
    </row>
    <row r="8" spans="1:4">
      <c r="A8" s="4">
        <v>2</v>
      </c>
      <c r="B8" s="2">
        <f>ROUND(rekentabel!C9,2)</f>
        <v>2.98</v>
      </c>
      <c r="C8" s="2">
        <f>rekentabel!U9</f>
        <v>64</v>
      </c>
      <c r="D8" s="2">
        <f>rekentabel!T9</f>
        <v>107</v>
      </c>
    </row>
    <row r="9" spans="1:4">
      <c r="A9" s="4">
        <v>3</v>
      </c>
      <c r="B9" s="2">
        <f>ROUND(rekentabel!C10,2)</f>
        <v>2.98</v>
      </c>
      <c r="C9" s="2">
        <f>rekentabel!U10</f>
        <v>64</v>
      </c>
      <c r="D9" s="2">
        <f>rekentabel!T10</f>
        <v>107</v>
      </c>
    </row>
    <row r="10" spans="1:4">
      <c r="A10" s="4">
        <v>4</v>
      </c>
      <c r="B10" s="2">
        <f>ROUND(rekentabel!C11,2)</f>
        <v>2.98</v>
      </c>
      <c r="C10" s="2">
        <f>rekentabel!U11</f>
        <v>64</v>
      </c>
      <c r="D10" s="2">
        <f>rekentabel!T11</f>
        <v>107</v>
      </c>
    </row>
    <row r="11" spans="1:4">
      <c r="A11" s="4">
        <v>5</v>
      </c>
      <c r="B11" s="2">
        <f>ROUND(rekentabel!C12,2)</f>
        <v>2.98</v>
      </c>
      <c r="C11" s="2">
        <f>rekentabel!U12</f>
        <v>64</v>
      </c>
      <c r="D11" s="2">
        <f>rekentabel!T12</f>
        <v>107</v>
      </c>
    </row>
    <row r="12" spans="1:4">
      <c r="A12" s="4">
        <v>6</v>
      </c>
      <c r="B12" s="2">
        <f>ROUND(rekentabel!C13,2)</f>
        <v>2.98</v>
      </c>
      <c r="C12" s="2">
        <f>rekentabel!U13</f>
        <v>64</v>
      </c>
      <c r="D12" s="2">
        <f>rekentabel!T13</f>
        <v>107</v>
      </c>
    </row>
    <row r="13" spans="1:4">
      <c r="A13" s="4">
        <v>7</v>
      </c>
      <c r="B13" s="2">
        <f>ROUND(rekentabel!C14,2)</f>
        <v>2.98</v>
      </c>
      <c r="C13" s="2">
        <f>rekentabel!U14</f>
        <v>64</v>
      </c>
      <c r="D13" s="2">
        <f>rekentabel!T14</f>
        <v>107</v>
      </c>
    </row>
    <row r="14" spans="1:4">
      <c r="A14" s="4">
        <v>8</v>
      </c>
      <c r="B14" s="2">
        <f>ROUND(rekentabel!C15,2)</f>
        <v>2.98</v>
      </c>
      <c r="C14" s="2">
        <f>rekentabel!U15</f>
        <v>64</v>
      </c>
      <c r="D14" s="2">
        <f>rekentabel!T15</f>
        <v>107</v>
      </c>
    </row>
    <row r="15" spans="1:4">
      <c r="A15" s="4">
        <v>9</v>
      </c>
      <c r="B15" s="2">
        <f>ROUND(rekentabel!C16,2)</f>
        <v>3.19</v>
      </c>
      <c r="C15" s="2">
        <f>rekentabel!U16</f>
        <v>69</v>
      </c>
      <c r="D15" s="2">
        <f>rekentabel!T16</f>
        <v>118</v>
      </c>
    </row>
    <row r="16" spans="1:4">
      <c r="A16" s="4">
        <v>10</v>
      </c>
      <c r="B16" s="2">
        <f>ROUND(rekentabel!C17,2)</f>
        <v>3.39</v>
      </c>
      <c r="C16" s="2">
        <f>rekentabel!U17</f>
        <v>74</v>
      </c>
      <c r="D16" s="2">
        <f>rekentabel!T17</f>
        <v>126</v>
      </c>
    </row>
    <row r="17" spans="1:4">
      <c r="A17" s="4">
        <v>11</v>
      </c>
      <c r="B17" s="2">
        <f>ROUND(rekentabel!C18,2)</f>
        <v>3.59</v>
      </c>
      <c r="C17" s="2">
        <f>rekentabel!U18</f>
        <v>79</v>
      </c>
      <c r="D17" s="2">
        <f>rekentabel!T18</f>
        <v>135</v>
      </c>
    </row>
    <row r="18" spans="1:4">
      <c r="A18" s="4">
        <v>12</v>
      </c>
      <c r="B18" s="2">
        <f>ROUND(rekentabel!C19,2)</f>
        <v>3.79</v>
      </c>
      <c r="C18" s="2">
        <f>rekentabel!U19</f>
        <v>82</v>
      </c>
      <c r="D18" s="2">
        <f>rekentabel!T19</f>
        <v>142</v>
      </c>
    </row>
    <row r="19" spans="1:4">
      <c r="A19" s="4">
        <v>13</v>
      </c>
      <c r="B19" s="2">
        <f>ROUND(rekentabel!C20,2)</f>
        <v>3.99</v>
      </c>
      <c r="C19" s="2">
        <f>rekentabel!U20</f>
        <v>89</v>
      </c>
      <c r="D19" s="2">
        <f>rekentabel!T20</f>
        <v>151</v>
      </c>
    </row>
    <row r="20" spans="1:4">
      <c r="A20" s="4">
        <v>14</v>
      </c>
      <c r="B20" s="2">
        <f>ROUND(rekentabel!C21,2)</f>
        <v>4.2</v>
      </c>
      <c r="C20" s="2">
        <f>rekentabel!U21</f>
        <v>94</v>
      </c>
      <c r="D20" s="2">
        <f>rekentabel!T21</f>
        <v>159</v>
      </c>
    </row>
    <row r="21" spans="1:4">
      <c r="A21" s="4">
        <v>15</v>
      </c>
      <c r="B21" s="2">
        <f>ROUND(rekentabel!C22,2)</f>
        <v>4.4000000000000004</v>
      </c>
      <c r="C21" s="2">
        <f>rekentabel!U22</f>
        <v>99</v>
      </c>
      <c r="D21" s="2">
        <f>rekentabel!T22</f>
        <v>169</v>
      </c>
    </row>
    <row r="22" spans="1:4">
      <c r="A22" s="4">
        <v>16</v>
      </c>
      <c r="B22" s="2">
        <f>ROUND(rekentabel!C23,2)</f>
        <v>4.5999999999999996</v>
      </c>
      <c r="C22" s="2">
        <f>rekentabel!U23</f>
        <v>104</v>
      </c>
      <c r="D22" s="2">
        <f>rekentabel!T23</f>
        <v>178</v>
      </c>
    </row>
    <row r="23" spans="1:4">
      <c r="A23" s="4">
        <v>17</v>
      </c>
      <c r="B23" s="2">
        <f>ROUND(rekentabel!C24,2)</f>
        <v>4.8</v>
      </c>
      <c r="C23" s="2">
        <f>rekentabel!U24</f>
        <v>110</v>
      </c>
      <c r="D23" s="2">
        <f>rekentabel!T24</f>
        <v>188</v>
      </c>
    </row>
    <row r="24" spans="1:4">
      <c r="A24" s="4">
        <v>18</v>
      </c>
      <c r="B24" s="2">
        <f>ROUND(rekentabel!C25,2)</f>
        <v>5.01</v>
      </c>
      <c r="C24" s="2">
        <f>rekentabel!U25</f>
        <v>117</v>
      </c>
      <c r="D24" s="2">
        <f>rekentabel!T25</f>
        <v>196</v>
      </c>
    </row>
    <row r="25" spans="1:4">
      <c r="A25" s="4">
        <v>19</v>
      </c>
      <c r="B25" s="2">
        <f>ROUND(rekentabel!C26,2)</f>
        <v>5.21</v>
      </c>
      <c r="C25" s="2">
        <f>rekentabel!U26</f>
        <v>121</v>
      </c>
      <c r="D25" s="2">
        <f>rekentabel!T26</f>
        <v>208</v>
      </c>
    </row>
    <row r="26" spans="1:4">
      <c r="A26" s="4">
        <v>20</v>
      </c>
      <c r="B26" s="2">
        <f>ROUND(rekentabel!C27,2)</f>
        <v>5.41</v>
      </c>
      <c r="C26" s="2">
        <f>rekentabel!U27</f>
        <v>129</v>
      </c>
      <c r="D26" s="2">
        <f>rekentabel!T27</f>
        <v>218</v>
      </c>
    </row>
    <row r="27" spans="1:4">
      <c r="A27" s="4">
        <v>21</v>
      </c>
      <c r="B27" s="2">
        <f>ROUND(rekentabel!C28,2)</f>
        <v>5.61</v>
      </c>
      <c r="C27" s="2">
        <f>rekentabel!U28</f>
        <v>134</v>
      </c>
      <c r="D27" s="2">
        <f>rekentabel!T28</f>
        <v>226</v>
      </c>
    </row>
    <row r="28" spans="1:4">
      <c r="A28" s="4">
        <v>22</v>
      </c>
      <c r="B28" s="2">
        <f>ROUND(rekentabel!C29,2)</f>
        <v>5.81</v>
      </c>
      <c r="C28" s="2">
        <f>rekentabel!U29</f>
        <v>140</v>
      </c>
      <c r="D28" s="2">
        <f>rekentabel!T29</f>
        <v>235</v>
      </c>
    </row>
    <row r="29" spans="1:4">
      <c r="A29" s="4">
        <v>23</v>
      </c>
      <c r="B29" s="2">
        <f>ROUND(rekentabel!C30,2)</f>
        <v>6.02</v>
      </c>
      <c r="C29" s="2">
        <f>rekentabel!U30</f>
        <v>143</v>
      </c>
      <c r="D29" s="2">
        <f>rekentabel!T30</f>
        <v>242</v>
      </c>
    </row>
    <row r="30" spans="1:4">
      <c r="A30" s="4">
        <v>24</v>
      </c>
      <c r="B30" s="2">
        <f>ROUND(rekentabel!C31,2)</f>
        <v>6.22</v>
      </c>
      <c r="C30" s="2">
        <f>rekentabel!U31</f>
        <v>149</v>
      </c>
      <c r="D30" s="2">
        <f>rekentabel!T31</f>
        <v>251</v>
      </c>
    </row>
    <row r="31" spans="1:4">
      <c r="A31" s="4">
        <v>25</v>
      </c>
      <c r="B31" s="2">
        <f>ROUND(rekentabel!C32,2)</f>
        <v>6.42</v>
      </c>
      <c r="C31" s="2">
        <f>rekentabel!U32</f>
        <v>154</v>
      </c>
      <c r="D31" s="2">
        <f>rekentabel!T32</f>
        <v>262</v>
      </c>
    </row>
    <row r="32" spans="1:4">
      <c r="A32" s="4">
        <v>26</v>
      </c>
      <c r="B32" s="2">
        <f>ROUND(rekentabel!C33,2)</f>
        <v>6.62</v>
      </c>
      <c r="C32" s="2">
        <f>rekentabel!U33</f>
        <v>159</v>
      </c>
      <c r="D32" s="2">
        <f>rekentabel!T33</f>
        <v>270</v>
      </c>
    </row>
    <row r="33" spans="1:4">
      <c r="A33" s="4">
        <v>27</v>
      </c>
      <c r="B33" s="2">
        <f>ROUND(rekentabel!C34,2)</f>
        <v>6.82</v>
      </c>
      <c r="C33" s="2">
        <f>rekentabel!U34</f>
        <v>166</v>
      </c>
      <c r="D33" s="2">
        <f>rekentabel!T34</f>
        <v>279</v>
      </c>
    </row>
    <row r="34" spans="1:4">
      <c r="A34" s="4">
        <v>28</v>
      </c>
      <c r="B34" s="2">
        <f>ROUND(rekentabel!C35,2)</f>
        <v>7.03</v>
      </c>
      <c r="C34" s="2">
        <f>rekentabel!U35</f>
        <v>170</v>
      </c>
      <c r="D34" s="2">
        <f>rekentabel!T35</f>
        <v>290</v>
      </c>
    </row>
    <row r="35" spans="1:4">
      <c r="A35" s="4">
        <v>29</v>
      </c>
      <c r="B35" s="2">
        <f>ROUND(rekentabel!C36,2)</f>
        <v>7.23</v>
      </c>
      <c r="C35" s="2">
        <f>rekentabel!U36</f>
        <v>175</v>
      </c>
      <c r="D35" s="2">
        <f>rekentabel!T36</f>
        <v>298</v>
      </c>
    </row>
    <row r="36" spans="1:4">
      <c r="A36" s="4">
        <v>30</v>
      </c>
      <c r="B36" s="2">
        <f>ROUND(rekentabel!C37,2)</f>
        <v>7.43</v>
      </c>
      <c r="C36" s="2">
        <f>rekentabel!U37</f>
        <v>182</v>
      </c>
      <c r="D36" s="2">
        <f>rekentabel!T37</f>
        <v>306</v>
      </c>
    </row>
    <row r="37" spans="1:4">
      <c r="A37" s="4">
        <v>31</v>
      </c>
      <c r="B37" s="2">
        <f>ROUND(rekentabel!C38,2)</f>
        <v>7.63</v>
      </c>
      <c r="C37" s="2">
        <f>rekentabel!U38</f>
        <v>188</v>
      </c>
      <c r="D37" s="2">
        <f>rekentabel!T38</f>
        <v>316</v>
      </c>
    </row>
    <row r="38" spans="1:4">
      <c r="A38" s="4">
        <v>32</v>
      </c>
      <c r="B38" s="2">
        <f>ROUND(rekentabel!C39,2)</f>
        <v>7.83</v>
      </c>
      <c r="C38" s="2">
        <f>rekentabel!U39</f>
        <v>193</v>
      </c>
      <c r="D38" s="2">
        <f>rekentabel!T39</f>
        <v>327</v>
      </c>
    </row>
    <row r="39" spans="1:4">
      <c r="A39" s="4">
        <v>33</v>
      </c>
      <c r="B39" s="2">
        <f>ROUND(rekentabel!C40,2)</f>
        <v>8.0399999999999991</v>
      </c>
      <c r="C39" s="2">
        <f>rekentabel!U40</f>
        <v>196</v>
      </c>
      <c r="D39" s="2">
        <f>rekentabel!T40</f>
        <v>334</v>
      </c>
    </row>
    <row r="40" spans="1:4">
      <c r="A40" s="4">
        <v>34</v>
      </c>
      <c r="B40" s="2">
        <f>ROUND(rekentabel!C41,2)</f>
        <v>8.24</v>
      </c>
      <c r="C40" s="2">
        <f>rekentabel!U41</f>
        <v>202</v>
      </c>
      <c r="D40" s="2">
        <f>rekentabel!T41</f>
        <v>342</v>
      </c>
    </row>
    <row r="41" spans="1:4">
      <c r="A41" s="4">
        <v>35</v>
      </c>
      <c r="B41" s="2">
        <f>ROUND(rekentabel!C42,2)</f>
        <v>8.44</v>
      </c>
      <c r="C41" s="2">
        <f>rekentabel!U42</f>
        <v>209</v>
      </c>
      <c r="D41" s="2">
        <f>rekentabel!T42</f>
        <v>351</v>
      </c>
    </row>
    <row r="42" spans="1:4">
      <c r="A42" s="4">
        <v>36</v>
      </c>
      <c r="B42" s="2">
        <f>ROUND(rekentabel!C43,2)</f>
        <v>8.64</v>
      </c>
      <c r="C42" s="2">
        <f>rekentabel!U43</f>
        <v>214</v>
      </c>
      <c r="D42" s="2">
        <f>rekentabel!T43</f>
        <v>360</v>
      </c>
    </row>
    <row r="43" spans="1:4">
      <c r="A43" s="4">
        <v>37</v>
      </c>
      <c r="B43" s="2">
        <f>ROUND(rekentabel!C44,2)</f>
        <v>8.85</v>
      </c>
      <c r="C43" s="2">
        <f>rekentabel!U44</f>
        <v>219</v>
      </c>
      <c r="D43" s="2">
        <f>rekentabel!T44</f>
        <v>369</v>
      </c>
    </row>
    <row r="44" spans="1:4">
      <c r="A44" s="4">
        <v>38</v>
      </c>
      <c r="B44" s="2">
        <f>ROUND(rekentabel!C45,2)</f>
        <v>9.0500000000000007</v>
      </c>
      <c r="C44" s="2">
        <f>rekentabel!U45</f>
        <v>224</v>
      </c>
      <c r="D44" s="2">
        <f>rekentabel!T45</f>
        <v>377</v>
      </c>
    </row>
    <row r="45" spans="1:4">
      <c r="A45" s="4">
        <v>39</v>
      </c>
      <c r="B45" s="2">
        <f>ROUND(rekentabel!C46,2)</f>
        <v>9.25</v>
      </c>
      <c r="C45" s="2">
        <f>rekentabel!U46</f>
        <v>229</v>
      </c>
      <c r="D45" s="2">
        <f>rekentabel!T46</f>
        <v>388</v>
      </c>
    </row>
    <row r="46" spans="1:4">
      <c r="A46" s="4">
        <v>40</v>
      </c>
      <c r="B46" s="2">
        <f>ROUND(rekentabel!C47,2)</f>
        <v>9.4499999999999993</v>
      </c>
      <c r="C46" s="2">
        <f>rekentabel!U47</f>
        <v>234</v>
      </c>
      <c r="D46" s="2">
        <f>rekentabel!T47</f>
        <v>399</v>
      </c>
    </row>
    <row r="47" spans="1:4">
      <c r="A47" s="4">
        <v>41</v>
      </c>
      <c r="B47" s="2">
        <f>ROUND(rekentabel!C48,2)</f>
        <v>9.65</v>
      </c>
      <c r="C47" s="155">
        <f>rekentabel!U48</f>
        <v>238</v>
      </c>
      <c r="D47" s="155">
        <f>rekentabel!T48</f>
        <v>403</v>
      </c>
    </row>
    <row r="48" spans="1:4">
      <c r="A48" s="4">
        <v>42</v>
      </c>
      <c r="B48" s="2">
        <f>ROUND(rekentabel!C49,2)</f>
        <v>9.85</v>
      </c>
      <c r="C48" s="2">
        <f>rekentabel!U49</f>
        <v>243</v>
      </c>
      <c r="D48" s="2">
        <f>rekentabel!T49</f>
        <v>413</v>
      </c>
    </row>
    <row r="49" spans="1:7 16381:16381">
      <c r="A49" s="4">
        <v>43</v>
      </c>
      <c r="B49" s="2">
        <f>ROUND(rekentabel!C50,2)</f>
        <v>10.039999999999999</v>
      </c>
      <c r="C49" s="2">
        <f>rekentabel!U50</f>
        <v>249</v>
      </c>
      <c r="D49" s="2">
        <f>rekentabel!T50</f>
        <v>422</v>
      </c>
    </row>
    <row r="50" spans="1:7 16381:16381">
      <c r="A50" s="4">
        <v>44</v>
      </c>
      <c r="B50" s="2">
        <f>ROUND(rekentabel!C51,2)</f>
        <v>10.24</v>
      </c>
      <c r="C50" s="2">
        <f>rekentabel!U51</f>
        <v>253</v>
      </c>
      <c r="D50" s="2">
        <f>rekentabel!T51</f>
        <v>427</v>
      </c>
    </row>
    <row r="51" spans="1:7 16381:16381">
      <c r="A51" s="4">
        <v>45</v>
      </c>
      <c r="B51" s="2">
        <f>ROUND(rekentabel!C52,2)</f>
        <v>10.44</v>
      </c>
      <c r="C51" s="2">
        <f>rekentabel!U52</f>
        <v>259</v>
      </c>
      <c r="D51" s="2">
        <f>rekentabel!T52</f>
        <v>437</v>
      </c>
    </row>
    <row r="52" spans="1:7 16381:16381">
      <c r="A52" s="4">
        <v>46</v>
      </c>
      <c r="B52" s="2">
        <f>ROUND(rekentabel!C53,2)</f>
        <v>10.64</v>
      </c>
      <c r="C52" s="2">
        <f>rekentabel!U53</f>
        <v>265</v>
      </c>
      <c r="D52" s="2">
        <f>rekentabel!T53</f>
        <v>445</v>
      </c>
    </row>
    <row r="53" spans="1:7 16381:16381">
      <c r="A53" s="4">
        <v>47</v>
      </c>
      <c r="B53" s="2">
        <f>ROUND(rekentabel!C54,2)</f>
        <v>10.84</v>
      </c>
      <c r="C53" s="2">
        <f>rekentabel!U54</f>
        <v>268</v>
      </c>
      <c r="D53" s="2">
        <f>rekentabel!T54</f>
        <v>450</v>
      </c>
    </row>
    <row r="54" spans="1:7 16381:16381">
      <c r="A54" s="4">
        <v>48</v>
      </c>
      <c r="B54" s="2">
        <f>ROUND(rekentabel!C55,2)</f>
        <v>11.03</v>
      </c>
      <c r="C54" s="2">
        <f>rekentabel!U55</f>
        <v>272</v>
      </c>
      <c r="D54" s="2">
        <f>rekentabel!T55</f>
        <v>463</v>
      </c>
    </row>
    <row r="55" spans="1:7 16381:16381">
      <c r="A55" s="4">
        <v>49</v>
      </c>
      <c r="B55" s="2">
        <f>ROUND(rekentabel!C56,2)</f>
        <v>11.23</v>
      </c>
      <c r="C55" s="2">
        <f>rekentabel!U56</f>
        <v>278</v>
      </c>
      <c r="D55" s="2">
        <f>rekentabel!T56</f>
        <v>471</v>
      </c>
    </row>
    <row r="56" spans="1:7 16381:16381">
      <c r="A56" s="4">
        <v>50</v>
      </c>
      <c r="B56" s="2">
        <f>ROUND(rekentabel!C57,2)</f>
        <v>11.43</v>
      </c>
      <c r="C56" s="2">
        <f>rekentabel!U57</f>
        <v>281</v>
      </c>
      <c r="D56" s="2">
        <f>rekentabel!T57</f>
        <v>477</v>
      </c>
    </row>
    <row r="57" spans="1:7 16381:16381">
      <c r="A57" s="4">
        <v>51</v>
      </c>
      <c r="B57" s="2">
        <f>ROUND(rekentabel!C58,2)</f>
        <v>11.63</v>
      </c>
      <c r="C57" s="2">
        <f>rekentabel!U58</f>
        <v>289</v>
      </c>
      <c r="D57" s="2">
        <f>rekentabel!T58</f>
        <v>486</v>
      </c>
    </row>
    <row r="58" spans="1:7 16381:16381">
      <c r="A58" s="4">
        <v>52</v>
      </c>
      <c r="B58" s="2">
        <f>ROUND(rekentabel!C59,2)</f>
        <v>11.83</v>
      </c>
      <c r="C58" s="2">
        <f>rekentabel!U59</f>
        <v>293</v>
      </c>
      <c r="D58" s="2">
        <f>rekentabel!T59</f>
        <v>497</v>
      </c>
    </row>
    <row r="59" spans="1:7 16381:16381">
      <c r="A59" s="4">
        <v>53</v>
      </c>
      <c r="B59" s="2">
        <f>ROUND(rekentabel!C60,2)</f>
        <v>12.02</v>
      </c>
      <c r="C59" s="2">
        <f>rekentabel!U60</f>
        <v>296</v>
      </c>
      <c r="D59" s="2">
        <f>rekentabel!T60</f>
        <v>502</v>
      </c>
    </row>
    <row r="60" spans="1:7 16381:16381">
      <c r="A60" s="4">
        <v>54</v>
      </c>
      <c r="B60" s="2">
        <f>ROUND(rekentabel!C61,2)</f>
        <v>12.22</v>
      </c>
      <c r="C60" s="2">
        <f>rekentabel!U61</f>
        <v>300</v>
      </c>
      <c r="D60" s="2">
        <f>rekentabel!T61</f>
        <v>510</v>
      </c>
    </row>
    <row r="61" spans="1:7 16381:16381">
      <c r="A61" s="4">
        <v>55</v>
      </c>
      <c r="B61" s="2">
        <f>ROUND(rekentabel!C62,2)</f>
        <v>12.42</v>
      </c>
      <c r="C61" s="2">
        <f>rekentabel!U62</f>
        <v>307</v>
      </c>
      <c r="D61" s="2">
        <f>rekentabel!T62</f>
        <v>519</v>
      </c>
    </row>
    <row r="62" spans="1:7 16381:16381">
      <c r="A62" s="4">
        <v>56</v>
      </c>
      <c r="B62" s="2">
        <f>ROUND(rekentabel!C63,2)</f>
        <v>12.62</v>
      </c>
      <c r="C62" s="155">
        <f>rekentabel!U63</f>
        <v>311</v>
      </c>
      <c r="D62" s="155">
        <f>rekentabel!T63</f>
        <v>524</v>
      </c>
      <c r="F62" s="460"/>
      <c r="G62" s="460"/>
      <c r="XFA62" s="460"/>
    </row>
    <row r="63" spans="1:7 16381:16381">
      <c r="A63" s="4">
        <v>57</v>
      </c>
      <c r="B63" s="2">
        <f>ROUND(rekentabel!C64,2)</f>
        <v>12.81</v>
      </c>
      <c r="C63" s="2">
        <f>rekentabel!U64</f>
        <v>316</v>
      </c>
      <c r="D63" s="2">
        <f>rekentabel!T64</f>
        <v>536</v>
      </c>
    </row>
    <row r="64" spans="1:7 16381:16381">
      <c r="A64" s="4">
        <v>58</v>
      </c>
      <c r="B64" s="2">
        <f>ROUND(rekentabel!C65,2)</f>
        <v>13.01</v>
      </c>
      <c r="C64" s="2">
        <f>rekentabel!U65</f>
        <v>319</v>
      </c>
      <c r="D64" s="2">
        <f>rekentabel!T65</f>
        <v>543</v>
      </c>
    </row>
    <row r="65" spans="1:4">
      <c r="A65" s="4">
        <v>59</v>
      </c>
      <c r="B65" s="2">
        <f>ROUND(rekentabel!C66,2)</f>
        <v>13.21</v>
      </c>
      <c r="C65" s="2">
        <f>rekentabel!U66</f>
        <v>326</v>
      </c>
      <c r="D65" s="2">
        <f>rekentabel!T66</f>
        <v>551</v>
      </c>
    </row>
    <row r="66" spans="1:4">
      <c r="A66" s="4">
        <v>60</v>
      </c>
      <c r="B66" s="2">
        <f>ROUND(rekentabel!C67,2)</f>
        <v>13.41</v>
      </c>
      <c r="C66" s="2">
        <f>rekentabel!U67</f>
        <v>331</v>
      </c>
      <c r="D66" s="2">
        <f>rekentabel!T67</f>
        <v>561</v>
      </c>
    </row>
    <row r="67" spans="1:4">
      <c r="A67" s="4">
        <v>61</v>
      </c>
      <c r="B67" s="2">
        <f>ROUND(rekentabel!C68,2)</f>
        <v>13.61</v>
      </c>
      <c r="C67" s="2">
        <f>rekentabel!U68</f>
        <v>335</v>
      </c>
      <c r="D67" s="2">
        <f>rekentabel!T68</f>
        <v>567</v>
      </c>
    </row>
    <row r="68" spans="1:4">
      <c r="A68" s="4">
        <v>62</v>
      </c>
      <c r="B68" s="2">
        <f>ROUND(rekentabel!C69,2)</f>
        <v>13.8</v>
      </c>
      <c r="C68" s="2">
        <f>rekentabel!U69</f>
        <v>340</v>
      </c>
      <c r="D68" s="2">
        <f>rekentabel!T69</f>
        <v>575</v>
      </c>
    </row>
    <row r="69" spans="1:4">
      <c r="A69" s="4">
        <v>63</v>
      </c>
      <c r="B69" s="2">
        <f>ROUND(rekentabel!C70,2)</f>
        <v>14</v>
      </c>
      <c r="C69" s="2">
        <f>rekentabel!U70</f>
        <v>344</v>
      </c>
      <c r="D69" s="2">
        <f>rekentabel!T70</f>
        <v>585</v>
      </c>
    </row>
    <row r="70" spans="1:4">
      <c r="A70" s="4">
        <v>64</v>
      </c>
      <c r="B70" s="2">
        <f>ROUND(rekentabel!C71,2)</f>
        <v>14.2</v>
      </c>
      <c r="C70" s="2">
        <f>rekentabel!U71</f>
        <v>349</v>
      </c>
      <c r="D70" s="2">
        <f>rekentabel!T71</f>
        <v>590</v>
      </c>
    </row>
    <row r="71" spans="1:4">
      <c r="A71" s="4">
        <v>65</v>
      </c>
      <c r="B71" s="2">
        <f>ROUND(rekentabel!C72,2)</f>
        <v>14.4</v>
      </c>
      <c r="C71" s="2">
        <f>rekentabel!U72</f>
        <v>354</v>
      </c>
      <c r="D71" s="2">
        <f>rekentabel!T72</f>
        <v>597</v>
      </c>
    </row>
    <row r="72" spans="1:4">
      <c r="A72" s="4">
        <v>66</v>
      </c>
      <c r="B72" s="2">
        <f>ROUND(rekentabel!C73,2)</f>
        <v>14.6</v>
      </c>
      <c r="C72" s="2">
        <f>rekentabel!U73</f>
        <v>359</v>
      </c>
      <c r="D72" s="2">
        <f>rekentabel!T73</f>
        <v>609</v>
      </c>
    </row>
    <row r="73" spans="1:4">
      <c r="A73" s="4">
        <v>67</v>
      </c>
      <c r="B73" s="2">
        <f>ROUND(rekentabel!C74,2)</f>
        <v>14.79</v>
      </c>
      <c r="C73" s="2">
        <f>rekentabel!U74</f>
        <v>360</v>
      </c>
      <c r="D73" s="2">
        <f>rekentabel!T74</f>
        <v>609</v>
      </c>
    </row>
    <row r="74" spans="1:4">
      <c r="A74" s="4">
        <v>68</v>
      </c>
      <c r="B74" s="2">
        <f>ROUND(rekentabel!C75,2)</f>
        <v>14.99</v>
      </c>
      <c r="C74" s="2">
        <f>rekentabel!U75</f>
        <v>364</v>
      </c>
      <c r="D74" s="2">
        <f>rekentabel!T75</f>
        <v>620</v>
      </c>
    </row>
    <row r="75" spans="1:4">
      <c r="A75" s="4">
        <v>69</v>
      </c>
      <c r="B75" s="2">
        <f>ROUND(rekentabel!C76,2)</f>
        <v>15.19</v>
      </c>
      <c r="C75" s="2">
        <f>rekentabel!U76</f>
        <v>371</v>
      </c>
      <c r="D75" s="2">
        <f>rekentabel!T76</f>
        <v>630</v>
      </c>
    </row>
    <row r="76" spans="1:4">
      <c r="A76" s="4">
        <v>70</v>
      </c>
      <c r="B76" s="2">
        <f>ROUND(rekentabel!C77,2)</f>
        <v>15.39</v>
      </c>
      <c r="C76" s="2">
        <f>rekentabel!U77</f>
        <v>373</v>
      </c>
      <c r="D76" s="2">
        <f>rekentabel!T77</f>
        <v>634</v>
      </c>
    </row>
    <row r="77" spans="1:4">
      <c r="A77" s="4">
        <v>71</v>
      </c>
      <c r="B77" s="2">
        <f>ROUND(rekentabel!C78,2)</f>
        <v>15.58</v>
      </c>
      <c r="C77" s="2">
        <f>rekentabel!U78</f>
        <v>377</v>
      </c>
      <c r="D77" s="2">
        <f>rekentabel!T78</f>
        <v>643</v>
      </c>
    </row>
    <row r="78" spans="1:4">
      <c r="A78" s="4">
        <v>72</v>
      </c>
      <c r="B78" s="2">
        <f>ROUND(rekentabel!C79,2)</f>
        <v>15.78</v>
      </c>
      <c r="C78" s="2">
        <f>rekentabel!U79</f>
        <v>380</v>
      </c>
      <c r="D78" s="2">
        <f>rekentabel!T79</f>
        <v>645</v>
      </c>
    </row>
    <row r="79" spans="1:4">
      <c r="A79" s="4">
        <v>73</v>
      </c>
      <c r="B79" s="2">
        <f>ROUND(rekentabel!C80,2)</f>
        <v>15.98</v>
      </c>
      <c r="C79" s="2">
        <f>rekentabel!U80</f>
        <v>380</v>
      </c>
      <c r="D79" s="2">
        <f>rekentabel!T80</f>
        <v>645</v>
      </c>
    </row>
    <row r="80" spans="1:4">
      <c r="A80" s="4">
        <v>74</v>
      </c>
      <c r="B80" s="2">
        <f>ROUND(rekentabel!C81,2)</f>
        <v>16.18</v>
      </c>
      <c r="C80" s="2">
        <f>rekentabel!U81</f>
        <v>382</v>
      </c>
      <c r="D80" s="2">
        <f>rekentabel!T81</f>
        <v>648</v>
      </c>
    </row>
    <row r="81" spans="1:4">
      <c r="A81" s="4">
        <v>75</v>
      </c>
      <c r="B81" s="2">
        <f>ROUND(rekentabel!C82,2)</f>
        <v>16.38</v>
      </c>
      <c r="C81" s="2">
        <f>rekentabel!U82</f>
        <v>385</v>
      </c>
      <c r="D81" s="2">
        <f>rekentabel!T82</f>
        <v>652</v>
      </c>
    </row>
    <row r="82" spans="1:4">
      <c r="A82" s="4">
        <v>76</v>
      </c>
      <c r="B82" s="2">
        <f>ROUND(rekentabel!C83,2)</f>
        <v>16.57</v>
      </c>
      <c r="C82" s="2">
        <f>rekentabel!U83</f>
        <v>385</v>
      </c>
      <c r="D82" s="2">
        <f>rekentabel!T83</f>
        <v>653</v>
      </c>
    </row>
    <row r="83" spans="1:4">
      <c r="A83" s="4">
        <v>77</v>
      </c>
      <c r="B83" s="2">
        <f>ROUND(rekentabel!C84,2)</f>
        <v>16.77</v>
      </c>
      <c r="C83" s="2">
        <f>rekentabel!U84</f>
        <v>385</v>
      </c>
      <c r="D83" s="2">
        <f>rekentabel!T84</f>
        <v>653</v>
      </c>
    </row>
    <row r="84" spans="1:4">
      <c r="A84" s="4">
        <v>78</v>
      </c>
      <c r="B84" s="2">
        <f>ROUND(rekentabel!C85,2)</f>
        <v>16.97</v>
      </c>
      <c r="C84" s="2">
        <f>rekentabel!U85</f>
        <v>387</v>
      </c>
      <c r="D84" s="2">
        <f>rekentabel!T85</f>
        <v>655</v>
      </c>
    </row>
    <row r="85" spans="1:4">
      <c r="A85" s="4">
        <v>79</v>
      </c>
      <c r="B85" s="2">
        <f>ROUND(rekentabel!C86,2)</f>
        <v>17.170000000000002</v>
      </c>
      <c r="C85" s="2">
        <f>rekentabel!U86</f>
        <v>387</v>
      </c>
      <c r="D85" s="2">
        <f>rekentabel!T86</f>
        <v>656</v>
      </c>
    </row>
    <row r="86" spans="1:4">
      <c r="A86" s="4">
        <v>80</v>
      </c>
      <c r="B86" s="2">
        <f>ROUND(rekentabel!C87,2)</f>
        <v>17.37</v>
      </c>
      <c r="C86" s="2">
        <f>rekentabel!U87</f>
        <v>387</v>
      </c>
      <c r="D86" s="2">
        <f>rekentabel!T87</f>
        <v>656</v>
      </c>
    </row>
    <row r="87" spans="1:4">
      <c r="A87" s="4">
        <v>81</v>
      </c>
      <c r="B87" s="2">
        <f>ROUND(rekentabel!C88,2)</f>
        <v>17.54</v>
      </c>
      <c r="C87" s="2">
        <f>rekentabel!U88</f>
        <v>388</v>
      </c>
      <c r="D87" s="2">
        <f>rekentabel!T88</f>
        <v>657</v>
      </c>
    </row>
    <row r="88" spans="1:4">
      <c r="A88" s="4">
        <v>82</v>
      </c>
      <c r="B88" s="2">
        <f>ROUND(rekentabel!C89,2)</f>
        <v>17.72</v>
      </c>
      <c r="C88" s="2">
        <f>rekentabel!U89</f>
        <v>388</v>
      </c>
      <c r="D88" s="2">
        <f>rekentabel!T89</f>
        <v>657</v>
      </c>
    </row>
    <row r="89" spans="1:4">
      <c r="A89" s="4">
        <v>83</v>
      </c>
      <c r="B89" s="2">
        <f>ROUND(rekentabel!C90,2)</f>
        <v>17.89</v>
      </c>
      <c r="C89" s="2">
        <f>rekentabel!U90</f>
        <v>391</v>
      </c>
      <c r="D89" s="2">
        <f>rekentabel!T90</f>
        <v>659</v>
      </c>
    </row>
    <row r="90" spans="1:4">
      <c r="A90" s="4">
        <v>84</v>
      </c>
      <c r="B90" s="2">
        <f>ROUND(rekentabel!C91,2)</f>
        <v>18.07</v>
      </c>
      <c r="C90" s="2">
        <f>rekentabel!U91</f>
        <v>391</v>
      </c>
      <c r="D90" s="2">
        <f>rekentabel!T91</f>
        <v>659</v>
      </c>
    </row>
    <row r="91" spans="1:4">
      <c r="A91" s="4">
        <v>85</v>
      </c>
      <c r="B91" s="2">
        <f>ROUND(rekentabel!C92,2)</f>
        <v>18.239999999999998</v>
      </c>
      <c r="C91" s="2">
        <f>rekentabel!U92</f>
        <v>392</v>
      </c>
      <c r="D91" s="2">
        <f>rekentabel!T92</f>
        <v>663</v>
      </c>
    </row>
    <row r="92" spans="1:4">
      <c r="A92" s="4">
        <v>86</v>
      </c>
      <c r="B92" s="2">
        <f>ROUND(rekentabel!C93,2)</f>
        <v>18.420000000000002</v>
      </c>
      <c r="C92" s="2">
        <f>rekentabel!U93</f>
        <v>393</v>
      </c>
      <c r="D92" s="2">
        <f>rekentabel!T93</f>
        <v>663</v>
      </c>
    </row>
    <row r="93" spans="1:4">
      <c r="A93" s="4">
        <v>87</v>
      </c>
      <c r="B93" s="2">
        <f>ROUND(rekentabel!C94,2)</f>
        <v>18.600000000000001</v>
      </c>
      <c r="C93" s="2">
        <f>rekentabel!U94</f>
        <v>393</v>
      </c>
      <c r="D93" s="2">
        <f>rekentabel!T94</f>
        <v>663</v>
      </c>
    </row>
    <row r="94" spans="1:4">
      <c r="A94" s="4">
        <v>88</v>
      </c>
      <c r="B94" s="2">
        <f>ROUND(rekentabel!C95,2)</f>
        <v>18.77</v>
      </c>
      <c r="C94" s="2">
        <f>rekentabel!U95</f>
        <v>394</v>
      </c>
      <c r="D94" s="2">
        <f>rekentabel!T95</f>
        <v>663</v>
      </c>
    </row>
    <row r="95" spans="1:4">
      <c r="A95" s="4">
        <v>89</v>
      </c>
      <c r="B95" s="2">
        <f>ROUND(rekentabel!C96,2)</f>
        <v>18.95</v>
      </c>
      <c r="C95" s="2">
        <f>rekentabel!U96</f>
        <v>395</v>
      </c>
      <c r="D95" s="2">
        <f>rekentabel!T96</f>
        <v>663</v>
      </c>
    </row>
    <row r="96" spans="1:4">
      <c r="A96" s="4">
        <v>90</v>
      </c>
      <c r="B96" s="2">
        <f>ROUND(rekentabel!C97,2)</f>
        <v>19.12</v>
      </c>
      <c r="C96" s="2">
        <f>rekentabel!U97</f>
        <v>397</v>
      </c>
      <c r="D96" s="2">
        <f>rekentabel!T97</f>
        <v>663</v>
      </c>
    </row>
    <row r="97" spans="1:4">
      <c r="A97" s="4">
        <v>91</v>
      </c>
      <c r="B97" s="2">
        <f>ROUND(rekentabel!C98,2)</f>
        <v>19.3</v>
      </c>
      <c r="C97" s="2"/>
      <c r="D97" s="2"/>
    </row>
    <row r="98" spans="1:4">
      <c r="A98" s="4">
        <v>92</v>
      </c>
      <c r="B98" s="2">
        <f>ROUND(rekentabel!C99,2)</f>
        <v>19.48</v>
      </c>
      <c r="C98" s="2"/>
      <c r="D98" s="2"/>
    </row>
    <row r="99" spans="1:4">
      <c r="A99" s="4">
        <v>93</v>
      </c>
      <c r="B99" s="2">
        <f>ROUND(rekentabel!C100,2)</f>
        <v>19.649999999999999</v>
      </c>
      <c r="C99" s="2"/>
      <c r="D99" s="2"/>
    </row>
    <row r="100" spans="1:4">
      <c r="A100" s="4">
        <v>94</v>
      </c>
      <c r="B100" s="2">
        <f>ROUND(rekentabel!C101,2)</f>
        <v>19.829999999999998</v>
      </c>
      <c r="C100" s="2"/>
      <c r="D100" s="2"/>
    </row>
    <row r="101" spans="1:4">
      <c r="A101" s="4">
        <v>95</v>
      </c>
      <c r="B101" s="2">
        <f>ROUND(rekentabel!C102,2)</f>
        <v>20</v>
      </c>
      <c r="C101" s="2"/>
      <c r="D101" s="2"/>
    </row>
    <row r="102" spans="1:4">
      <c r="A102" s="4">
        <v>96</v>
      </c>
      <c r="B102" s="2">
        <f>ROUND(rekentabel!C103,2)</f>
        <v>20.18</v>
      </c>
      <c r="C102" s="2"/>
      <c r="D102" s="2"/>
    </row>
    <row r="103" spans="1:4">
      <c r="A103" s="4">
        <v>97</v>
      </c>
      <c r="B103" s="2">
        <f>ROUND(rekentabel!C104,2)</f>
        <v>20.36</v>
      </c>
      <c r="C103" s="2"/>
      <c r="D103" s="2"/>
    </row>
    <row r="104" spans="1:4">
      <c r="A104" s="4">
        <v>98</v>
      </c>
      <c r="B104" s="2">
        <f>ROUND(rekentabel!C105,2)</f>
        <v>20.53</v>
      </c>
      <c r="C104" s="2"/>
      <c r="D104" s="2"/>
    </row>
    <row r="105" spans="1:4">
      <c r="A105" s="4">
        <v>99</v>
      </c>
      <c r="B105" s="2">
        <f>ROUND(rekentabel!C106,2)</f>
        <v>20.71</v>
      </c>
      <c r="C105" s="2"/>
      <c r="D105" s="2"/>
    </row>
    <row r="106" spans="1:4">
      <c r="A106" s="4">
        <v>100</v>
      </c>
      <c r="B106" s="2">
        <f>ROUND(rekentabel!C107,2)</f>
        <v>20.88</v>
      </c>
      <c r="C106" s="2"/>
      <c r="D106" s="2"/>
    </row>
    <row r="107" spans="1:4">
      <c r="A107" s="4">
        <v>101</v>
      </c>
      <c r="B107" s="2">
        <f>ROUND(rekentabel!C108,2)</f>
        <v>21.02</v>
      </c>
      <c r="C107" s="2"/>
      <c r="D107" s="2"/>
    </row>
    <row r="108" spans="1:4">
      <c r="A108" s="4">
        <v>102</v>
      </c>
      <c r="B108" s="2">
        <f>ROUND(rekentabel!C109,2)</f>
        <v>21.17</v>
      </c>
      <c r="C108" s="2"/>
      <c r="D108" s="2"/>
    </row>
    <row r="109" spans="1:4">
      <c r="A109" s="4">
        <v>103</v>
      </c>
      <c r="B109" s="2">
        <f>ROUND(rekentabel!C110,2)</f>
        <v>21.31</v>
      </c>
      <c r="C109" s="2"/>
      <c r="D109" s="2"/>
    </row>
    <row r="110" spans="1:4">
      <c r="A110" s="4">
        <v>104</v>
      </c>
      <c r="B110" s="2">
        <f>ROUND(rekentabel!C111,2)</f>
        <v>21.45</v>
      </c>
      <c r="C110" s="2"/>
      <c r="D110" s="2"/>
    </row>
    <row r="111" spans="1:4">
      <c r="A111" s="4">
        <v>105</v>
      </c>
      <c r="B111" s="2">
        <f>ROUND(rekentabel!C112,2)</f>
        <v>21.59</v>
      </c>
      <c r="C111" s="2"/>
      <c r="D111" s="2"/>
    </row>
    <row r="112" spans="1:4">
      <c r="A112" s="4">
        <v>106</v>
      </c>
      <c r="B112" s="2">
        <f>ROUND(rekentabel!C113,2)</f>
        <v>21.73</v>
      </c>
      <c r="C112" s="2"/>
      <c r="D112" s="2"/>
    </row>
    <row r="113" spans="1:4">
      <c r="A113" s="4">
        <v>107</v>
      </c>
      <c r="B113" s="2">
        <f>ROUND(rekentabel!C114,2)</f>
        <v>21.87</v>
      </c>
      <c r="C113" s="2"/>
      <c r="D113" s="2"/>
    </row>
    <row r="114" spans="1:4">
      <c r="A114" s="4">
        <v>108</v>
      </c>
      <c r="B114" s="2">
        <f>ROUND(rekentabel!C115,2)</f>
        <v>22.01</v>
      </c>
      <c r="C114" s="2"/>
      <c r="D114" s="2"/>
    </row>
    <row r="115" spans="1:4">
      <c r="A115" s="4">
        <v>109</v>
      </c>
      <c r="B115" s="2">
        <f>ROUND(rekentabel!C116,2)</f>
        <v>22.16</v>
      </c>
      <c r="C115" s="2"/>
      <c r="D115" s="2"/>
    </row>
    <row r="116" spans="1:4">
      <c r="A116" s="4">
        <v>110</v>
      </c>
      <c r="B116" s="2">
        <f>ROUND(rekentabel!C117,2)</f>
        <v>22.3</v>
      </c>
      <c r="C116" s="2"/>
      <c r="D116" s="2"/>
    </row>
    <row r="117" spans="1:4">
      <c r="A117" s="4">
        <v>111</v>
      </c>
      <c r="B117" s="2">
        <f>ROUND(rekentabel!C118,2)</f>
        <v>22.44</v>
      </c>
      <c r="C117" s="2"/>
      <c r="D117" s="2"/>
    </row>
    <row r="118" spans="1:4">
      <c r="A118" s="4">
        <v>112</v>
      </c>
      <c r="B118" s="2">
        <f>ROUND(rekentabel!C119,2)</f>
        <v>22.58</v>
      </c>
      <c r="C118" s="2"/>
      <c r="D118" s="2"/>
    </row>
    <row r="119" spans="1:4">
      <c r="A119" s="4">
        <v>113</v>
      </c>
      <c r="B119" s="2">
        <f>ROUND(rekentabel!C120,2)</f>
        <v>22.72</v>
      </c>
      <c r="C119" s="2"/>
      <c r="D119" s="2"/>
    </row>
    <row r="120" spans="1:4">
      <c r="A120" s="4">
        <v>114</v>
      </c>
      <c r="B120" s="2">
        <f>ROUND(rekentabel!C121,2)</f>
        <v>22.86</v>
      </c>
      <c r="C120" s="2"/>
      <c r="D120" s="2"/>
    </row>
    <row r="121" spans="1:4">
      <c r="A121" s="4">
        <v>115</v>
      </c>
      <c r="B121" s="2">
        <f>ROUND(rekentabel!C122,2)</f>
        <v>23.01</v>
      </c>
      <c r="C121" s="2"/>
      <c r="D121" s="2"/>
    </row>
    <row r="122" spans="1:4">
      <c r="A122" s="4">
        <v>116</v>
      </c>
      <c r="B122" s="2">
        <f>ROUND(rekentabel!C123,2)</f>
        <v>23.15</v>
      </c>
      <c r="C122" s="2"/>
      <c r="D122" s="2"/>
    </row>
    <row r="123" spans="1:4">
      <c r="A123" s="4">
        <v>117</v>
      </c>
      <c r="B123" s="2">
        <f>ROUND(rekentabel!C124,2)</f>
        <v>23.29</v>
      </c>
      <c r="C123" s="2"/>
      <c r="D123" s="2"/>
    </row>
    <row r="124" spans="1:4">
      <c r="A124" s="4">
        <v>118</v>
      </c>
      <c r="B124" s="2">
        <f>ROUND(rekentabel!C125,2)</f>
        <v>23.43</v>
      </c>
      <c r="C124" s="2"/>
      <c r="D124" s="2"/>
    </row>
    <row r="125" spans="1:4">
      <c r="A125" s="4">
        <v>119</v>
      </c>
      <c r="B125" s="2">
        <f>ROUND(rekentabel!C126,2)</f>
        <v>23.57</v>
      </c>
      <c r="C125" s="2"/>
      <c r="D125" s="2"/>
    </row>
    <row r="126" spans="1:4">
      <c r="A126" s="4">
        <v>120</v>
      </c>
      <c r="B126" s="2">
        <f>ROUND(rekentabel!C127,2)</f>
        <v>23.71</v>
      </c>
      <c r="C126" s="2"/>
      <c r="D126" s="2"/>
    </row>
    <row r="127" spans="1:4">
      <c r="A127" s="4">
        <v>121</v>
      </c>
      <c r="B127" s="2">
        <f>ROUND(rekentabel!C128,2)</f>
        <v>23.81</v>
      </c>
      <c r="C127" s="2"/>
      <c r="D127" s="2"/>
    </row>
    <row r="128" spans="1:4">
      <c r="A128" s="4">
        <v>122</v>
      </c>
      <c r="B128" s="2">
        <f>ROUND(rekentabel!C129,2)</f>
        <v>23.91</v>
      </c>
      <c r="C128" s="2"/>
      <c r="D128" s="2"/>
    </row>
    <row r="129" spans="1:4">
      <c r="A129" s="4">
        <v>123</v>
      </c>
      <c r="B129" s="2">
        <f>ROUND(rekentabel!C130,2)</f>
        <v>24</v>
      </c>
      <c r="C129" s="2"/>
      <c r="D129" s="2"/>
    </row>
    <row r="130" spans="1:4">
      <c r="A130" s="4">
        <v>124</v>
      </c>
      <c r="B130" s="2">
        <f>ROUND(rekentabel!C131,2)</f>
        <v>24.1</v>
      </c>
      <c r="C130" s="2"/>
      <c r="D130" s="2"/>
    </row>
    <row r="131" spans="1:4">
      <c r="A131" s="4">
        <v>125</v>
      </c>
      <c r="B131" s="2">
        <f>ROUND(rekentabel!C132,2)</f>
        <v>24.2</v>
      </c>
      <c r="C131" s="2"/>
      <c r="D131" s="2"/>
    </row>
    <row r="132" spans="1:4">
      <c r="A132" s="4">
        <v>126</v>
      </c>
      <c r="B132" s="2">
        <f>ROUND(rekentabel!C133,2)</f>
        <v>24.29</v>
      </c>
      <c r="C132" s="2"/>
      <c r="D132" s="2"/>
    </row>
    <row r="133" spans="1:4">
      <c r="A133" s="4">
        <v>127</v>
      </c>
      <c r="B133" s="2">
        <f>ROUND(rekentabel!C134,2)</f>
        <v>24.39</v>
      </c>
      <c r="C133" s="2"/>
      <c r="D133" s="2"/>
    </row>
    <row r="134" spans="1:4">
      <c r="A134" s="4">
        <v>128</v>
      </c>
      <c r="B134" s="2">
        <f>ROUND(rekentabel!C135,2)</f>
        <v>24.49</v>
      </c>
      <c r="C134" s="2"/>
      <c r="D134" s="2"/>
    </row>
    <row r="135" spans="1:4">
      <c r="A135" s="4">
        <v>129</v>
      </c>
      <c r="B135" s="2">
        <f>ROUND(rekentabel!C136,2)</f>
        <v>24.59</v>
      </c>
      <c r="C135" s="2"/>
      <c r="D135" s="2"/>
    </row>
    <row r="136" spans="1:4">
      <c r="A136" s="4">
        <v>130</v>
      </c>
      <c r="B136" s="2">
        <f>ROUND(rekentabel!C137,2)</f>
        <v>24.68</v>
      </c>
      <c r="C136" s="2"/>
      <c r="D136" s="2"/>
    </row>
    <row r="137" spans="1:4">
      <c r="A137" s="4">
        <v>131</v>
      </c>
      <c r="B137" s="2">
        <f>ROUND(rekentabel!C138,2)</f>
        <v>24.78</v>
      </c>
      <c r="C137" s="2"/>
      <c r="D137" s="2"/>
    </row>
    <row r="138" spans="1:4">
      <c r="A138" s="4">
        <v>132</v>
      </c>
      <c r="B138" s="2">
        <f>ROUND(rekentabel!C139,2)</f>
        <v>24.88</v>
      </c>
      <c r="C138" s="2"/>
      <c r="D138" s="2"/>
    </row>
    <row r="139" spans="1:4">
      <c r="A139" s="4">
        <v>133</v>
      </c>
      <c r="B139" s="2">
        <f>ROUND(rekentabel!C140,2)</f>
        <v>24.97</v>
      </c>
      <c r="C139" s="2"/>
      <c r="D139" s="2"/>
    </row>
    <row r="140" spans="1:4">
      <c r="A140" s="4">
        <v>134</v>
      </c>
      <c r="B140" s="2">
        <f>ROUND(rekentabel!C141,2)</f>
        <v>25.07</v>
      </c>
      <c r="C140" s="2"/>
      <c r="D140" s="2"/>
    </row>
    <row r="141" spans="1:4">
      <c r="A141" s="4">
        <v>135</v>
      </c>
      <c r="B141" s="2">
        <f>ROUND(rekentabel!C142,2)</f>
        <v>25.17</v>
      </c>
      <c r="C141" s="2"/>
      <c r="D141" s="2"/>
    </row>
    <row r="142" spans="1:4">
      <c r="A142" s="4">
        <v>136</v>
      </c>
      <c r="B142" s="2">
        <f>ROUND(rekentabel!C143,2)</f>
        <v>25.26</v>
      </c>
      <c r="C142" s="2"/>
      <c r="D142" s="2"/>
    </row>
    <row r="143" spans="1:4">
      <c r="A143" s="4">
        <v>137</v>
      </c>
      <c r="B143" s="2">
        <f>ROUND(rekentabel!C144,2)</f>
        <v>25.36</v>
      </c>
      <c r="C143" s="2"/>
      <c r="D143" s="2"/>
    </row>
    <row r="144" spans="1:4">
      <c r="A144" s="4">
        <v>138</v>
      </c>
      <c r="B144" s="2">
        <f>ROUND(rekentabel!C145,2)</f>
        <v>25.46</v>
      </c>
      <c r="C144" s="2"/>
      <c r="D144" s="2"/>
    </row>
    <row r="145" spans="1:4">
      <c r="A145" s="4">
        <v>139</v>
      </c>
      <c r="B145" s="2">
        <f>ROUND(rekentabel!C146,2)</f>
        <v>25.56</v>
      </c>
      <c r="C145" s="2"/>
      <c r="D145" s="2"/>
    </row>
    <row r="146" spans="1:4">
      <c r="A146" s="4">
        <v>140</v>
      </c>
      <c r="B146" s="2">
        <f>ROUND(rekentabel!C147,2)</f>
        <v>25.65</v>
      </c>
      <c r="C146" s="2"/>
      <c r="D146" s="2"/>
    </row>
    <row r="147" spans="1:4">
      <c r="A147" s="4">
        <v>141</v>
      </c>
      <c r="B147" s="2">
        <f>ROUND(rekentabel!C148,2)</f>
        <v>25.75</v>
      </c>
      <c r="C147" s="2"/>
      <c r="D147" s="2"/>
    </row>
    <row r="148" spans="1:4">
      <c r="A148" s="4">
        <v>142</v>
      </c>
      <c r="B148" s="2">
        <f>ROUND(rekentabel!C149,2)</f>
        <v>25.85</v>
      </c>
      <c r="C148" s="2"/>
      <c r="D148" s="2"/>
    </row>
    <row r="149" spans="1:4">
      <c r="A149" s="4">
        <v>143</v>
      </c>
      <c r="B149" s="2">
        <f>ROUND(rekentabel!C150,2)</f>
        <v>25.94</v>
      </c>
      <c r="C149" s="2"/>
      <c r="D149" s="2"/>
    </row>
    <row r="150" spans="1:4">
      <c r="A150" s="4">
        <v>144</v>
      </c>
      <c r="B150" s="2">
        <f>ROUND(rekentabel!C151,2)</f>
        <v>26.04</v>
      </c>
      <c r="C150" s="2"/>
      <c r="D150" s="2"/>
    </row>
    <row r="151" spans="1:4">
      <c r="A151" s="4">
        <v>145</v>
      </c>
      <c r="B151" s="2">
        <f>ROUND(rekentabel!C152,2)</f>
        <v>26.14</v>
      </c>
      <c r="C151" s="2"/>
      <c r="D151" s="2"/>
    </row>
    <row r="152" spans="1:4">
      <c r="A152" s="4">
        <v>146</v>
      </c>
      <c r="B152" s="2">
        <f>ROUND(rekentabel!C153,2)</f>
        <v>26.23</v>
      </c>
      <c r="C152" s="2"/>
      <c r="D152" s="2"/>
    </row>
    <row r="153" spans="1:4">
      <c r="A153" s="4">
        <v>147</v>
      </c>
      <c r="B153" s="2">
        <f>ROUND(rekentabel!C154,2)</f>
        <v>26.33</v>
      </c>
      <c r="C153" s="2"/>
      <c r="D153" s="2"/>
    </row>
    <row r="154" spans="1:4">
      <c r="A154" s="4">
        <v>148</v>
      </c>
      <c r="B154" s="2">
        <f>ROUND(rekentabel!C155,2)</f>
        <v>26.43</v>
      </c>
      <c r="C154" s="2"/>
      <c r="D154" s="2"/>
    </row>
    <row r="155" spans="1:4">
      <c r="A155" s="4">
        <v>149</v>
      </c>
      <c r="B155" s="2">
        <f>ROUND(rekentabel!C156,2)</f>
        <v>26.53</v>
      </c>
      <c r="C155" s="2"/>
      <c r="D155" s="2"/>
    </row>
    <row r="156" spans="1:4">
      <c r="A156" s="4">
        <v>150</v>
      </c>
      <c r="B156" s="2">
        <f>ROUND(rekentabel!C157,2)</f>
        <v>26.62</v>
      </c>
      <c r="C156" s="2"/>
      <c r="D156" s="2"/>
    </row>
    <row r="157" spans="1:4">
      <c r="A157" s="4">
        <v>151</v>
      </c>
      <c r="B157" s="2">
        <f>ROUND(rekentabel!C158,2)</f>
        <v>26.7</v>
      </c>
      <c r="C157" s="2"/>
      <c r="D157" s="2"/>
    </row>
    <row r="158" spans="1:4">
      <c r="A158" s="4">
        <v>152</v>
      </c>
      <c r="B158" s="2">
        <f>ROUND(rekentabel!C159,2)</f>
        <v>26.78</v>
      </c>
      <c r="C158" s="2"/>
      <c r="D158" s="2"/>
    </row>
    <row r="159" spans="1:4">
      <c r="A159" s="4">
        <v>153</v>
      </c>
      <c r="B159" s="2">
        <f>ROUND(rekentabel!C160,2)</f>
        <v>26.87</v>
      </c>
      <c r="C159" s="2"/>
      <c r="D159" s="2"/>
    </row>
    <row r="160" spans="1:4">
      <c r="A160" s="4">
        <v>154</v>
      </c>
      <c r="B160" s="2">
        <f>ROUND(rekentabel!C161,2)</f>
        <v>26.95</v>
      </c>
      <c r="C160" s="2"/>
      <c r="D160" s="2"/>
    </row>
    <row r="161" spans="1:4">
      <c r="A161" s="4">
        <v>155</v>
      </c>
      <c r="B161" s="2">
        <f>ROUND(rekentabel!C162,2)</f>
        <v>27.03</v>
      </c>
      <c r="C161" s="2"/>
      <c r="D161" s="2"/>
    </row>
    <row r="162" spans="1:4">
      <c r="A162" s="4">
        <v>156</v>
      </c>
      <c r="B162" s="2">
        <f>ROUND(rekentabel!C163,2)</f>
        <v>27.11</v>
      </c>
      <c r="C162" s="2"/>
      <c r="D162" s="2"/>
    </row>
    <row r="163" spans="1:4">
      <c r="A163" s="4">
        <v>157</v>
      </c>
      <c r="B163" s="2">
        <f>ROUND(rekentabel!C164,2)</f>
        <v>27.19</v>
      </c>
      <c r="C163" s="2"/>
      <c r="D163" s="2"/>
    </row>
    <row r="164" spans="1:4">
      <c r="A164" s="4">
        <v>158</v>
      </c>
      <c r="B164" s="2">
        <f>ROUND(rekentabel!C165,2)</f>
        <v>27.27</v>
      </c>
      <c r="C164" s="2"/>
      <c r="D164" s="2"/>
    </row>
    <row r="165" spans="1:4">
      <c r="A165" s="4">
        <v>159</v>
      </c>
      <c r="B165" s="2">
        <f>ROUND(rekentabel!C166,2)</f>
        <v>27.35</v>
      </c>
      <c r="C165" s="2"/>
      <c r="D165" s="2"/>
    </row>
    <row r="166" spans="1:4">
      <c r="A166" s="4">
        <v>160</v>
      </c>
      <c r="B166" s="2">
        <f>ROUND(rekentabel!C167,2)</f>
        <v>27.43</v>
      </c>
      <c r="C166" s="2"/>
      <c r="D166" s="2"/>
    </row>
    <row r="167" spans="1:4">
      <c r="A167" s="4">
        <v>161</v>
      </c>
      <c r="B167" s="2">
        <f>ROUND(rekentabel!C168,2)</f>
        <v>27.51</v>
      </c>
      <c r="C167" s="2"/>
      <c r="D167" s="2"/>
    </row>
    <row r="168" spans="1:4">
      <c r="A168" s="4">
        <v>162</v>
      </c>
      <c r="B168" s="2">
        <f>ROUND(rekentabel!C169,2)</f>
        <v>27.59</v>
      </c>
      <c r="C168" s="2"/>
      <c r="D168" s="2"/>
    </row>
    <row r="169" spans="1:4">
      <c r="A169" s="4">
        <v>163</v>
      </c>
      <c r="B169" s="2">
        <f>ROUND(rekentabel!C170,2)</f>
        <v>27.67</v>
      </c>
      <c r="C169" s="2"/>
      <c r="D169" s="2"/>
    </row>
    <row r="170" spans="1:4">
      <c r="A170" s="4">
        <v>164</v>
      </c>
      <c r="B170" s="2">
        <f>ROUND(rekentabel!C171,2)</f>
        <v>27.75</v>
      </c>
      <c r="C170" s="2"/>
      <c r="D170" s="2"/>
    </row>
    <row r="171" spans="1:4">
      <c r="A171" s="4">
        <v>165</v>
      </c>
      <c r="B171" s="2">
        <f>ROUND(rekentabel!C172,2)</f>
        <v>27.84</v>
      </c>
      <c r="C171" s="2"/>
      <c r="D171" s="2"/>
    </row>
    <row r="172" spans="1:4">
      <c r="A172" s="4">
        <v>166</v>
      </c>
      <c r="B172" s="2">
        <f>ROUND(rekentabel!C173,2)</f>
        <v>27.92</v>
      </c>
      <c r="C172" s="2"/>
      <c r="D172" s="2"/>
    </row>
    <row r="173" spans="1:4">
      <c r="A173" s="4">
        <v>167</v>
      </c>
      <c r="B173" s="2">
        <f>ROUND(rekentabel!C174,2)</f>
        <v>28</v>
      </c>
      <c r="C173" s="2"/>
      <c r="D173" s="2"/>
    </row>
    <row r="174" spans="1:4">
      <c r="A174" s="4">
        <v>168</v>
      </c>
      <c r="B174" s="2">
        <f>ROUND(rekentabel!C175,2)</f>
        <v>28.08</v>
      </c>
      <c r="C174" s="2"/>
      <c r="D174" s="2"/>
    </row>
    <row r="175" spans="1:4">
      <c r="A175" s="4">
        <v>169</v>
      </c>
      <c r="B175" s="2">
        <f>ROUND(rekentabel!C176,2)</f>
        <v>28.16</v>
      </c>
      <c r="C175" s="2"/>
      <c r="D175" s="2"/>
    </row>
    <row r="176" spans="1:4">
      <c r="A176" s="4">
        <v>170</v>
      </c>
      <c r="B176" s="2">
        <f>ROUND(rekentabel!C177,2)</f>
        <v>28.24</v>
      </c>
      <c r="C176" s="2"/>
      <c r="D176" s="2"/>
    </row>
    <row r="177" spans="1:4">
      <c r="A177" s="4">
        <v>171</v>
      </c>
      <c r="B177" s="2">
        <f>ROUND(rekentabel!C178,2)</f>
        <v>28.32</v>
      </c>
      <c r="C177" s="2"/>
      <c r="D177" s="2"/>
    </row>
    <row r="178" spans="1:4">
      <c r="A178" s="4">
        <v>172</v>
      </c>
      <c r="B178" s="2">
        <f>ROUND(rekentabel!C179,2)</f>
        <v>28.4</v>
      </c>
      <c r="C178" s="2"/>
      <c r="D178" s="2"/>
    </row>
    <row r="179" spans="1:4">
      <c r="A179" s="4">
        <v>173</v>
      </c>
      <c r="B179" s="2">
        <f>ROUND(rekentabel!C180,2)</f>
        <v>28.48</v>
      </c>
      <c r="C179" s="2"/>
      <c r="D179" s="2"/>
    </row>
    <row r="180" spans="1:4">
      <c r="A180" s="4">
        <v>174</v>
      </c>
      <c r="B180" s="2">
        <f>ROUND(rekentabel!C181,2)</f>
        <v>28.56</v>
      </c>
      <c r="C180" s="2"/>
      <c r="D180" s="2"/>
    </row>
    <row r="181" spans="1:4">
      <c r="A181" s="4">
        <v>175</v>
      </c>
      <c r="B181" s="2">
        <f>ROUND(rekentabel!C182,2)</f>
        <v>28.64</v>
      </c>
      <c r="C181" s="2"/>
      <c r="D181" s="2"/>
    </row>
    <row r="182" spans="1:4">
      <c r="A182" s="4">
        <v>176</v>
      </c>
      <c r="B182" s="2">
        <f>ROUND(rekentabel!C183,2)</f>
        <v>28.72</v>
      </c>
      <c r="C182" s="2"/>
      <c r="D182" s="2"/>
    </row>
    <row r="183" spans="1:4">
      <c r="A183" s="4">
        <v>177</v>
      </c>
      <c r="B183" s="2">
        <f>ROUND(rekentabel!C184,2)</f>
        <v>28.81</v>
      </c>
      <c r="C183" s="2"/>
      <c r="D183" s="2"/>
    </row>
    <row r="184" spans="1:4">
      <c r="A184" s="4">
        <v>178</v>
      </c>
      <c r="B184" s="2">
        <f>ROUND(rekentabel!C185,2)</f>
        <v>28.89</v>
      </c>
      <c r="C184" s="2"/>
      <c r="D184" s="2"/>
    </row>
    <row r="185" spans="1:4">
      <c r="A185" s="4">
        <v>179</v>
      </c>
      <c r="B185" s="2">
        <f>ROUND(rekentabel!C186,2)</f>
        <v>28.97</v>
      </c>
      <c r="C185" s="2"/>
      <c r="D185" s="2"/>
    </row>
    <row r="186" spans="1:4">
      <c r="A186" s="4">
        <v>180</v>
      </c>
      <c r="B186" s="2">
        <f>ROUND(rekentabel!C187,2)</f>
        <v>29.05</v>
      </c>
      <c r="C186" s="2"/>
      <c r="D186" s="2"/>
    </row>
    <row r="187" spans="1:4">
      <c r="A187" s="4">
        <v>181</v>
      </c>
      <c r="B187" s="2">
        <f>ROUND(rekentabel!C188,2)</f>
        <v>29.13</v>
      </c>
      <c r="C187" s="2"/>
      <c r="D187" s="2"/>
    </row>
    <row r="188" spans="1:4">
      <c r="A188" s="4">
        <v>182</v>
      </c>
      <c r="B188" s="2">
        <f>ROUND(rekentabel!C189,2)</f>
        <v>29.21</v>
      </c>
      <c r="C188" s="2"/>
      <c r="D188" s="2"/>
    </row>
    <row r="189" spans="1:4">
      <c r="A189" s="4">
        <v>183</v>
      </c>
      <c r="B189" s="2">
        <f>ROUND(rekentabel!C190,2)</f>
        <v>29.29</v>
      </c>
      <c r="C189" s="2"/>
      <c r="D189" s="2"/>
    </row>
    <row r="190" spans="1:4">
      <c r="A190" s="4">
        <v>184</v>
      </c>
      <c r="B190" s="2">
        <f>ROUND(rekentabel!C191,2)</f>
        <v>29.37</v>
      </c>
      <c r="C190" s="2"/>
      <c r="D190" s="2"/>
    </row>
    <row r="191" spans="1:4">
      <c r="A191" s="4">
        <v>185</v>
      </c>
      <c r="B191" s="2">
        <f>ROUND(rekentabel!C192,2)</f>
        <v>29.45</v>
      </c>
      <c r="C191" s="2"/>
      <c r="D191" s="2"/>
    </row>
    <row r="192" spans="1:4">
      <c r="A192" s="4">
        <v>186</v>
      </c>
      <c r="B192" s="2">
        <f>ROUND(rekentabel!C193,2)</f>
        <v>29.53</v>
      </c>
      <c r="C192" s="2"/>
      <c r="D192" s="2"/>
    </row>
    <row r="193" spans="1:4">
      <c r="A193" s="4">
        <v>187</v>
      </c>
      <c r="B193" s="2">
        <f>ROUND(rekentabel!C194,2)</f>
        <v>29.61</v>
      </c>
      <c r="C193" s="2"/>
      <c r="D193" s="2"/>
    </row>
    <row r="194" spans="1:4">
      <c r="A194" s="4">
        <v>188</v>
      </c>
      <c r="B194" s="2">
        <f>ROUND(rekentabel!C195,2)</f>
        <v>29.69</v>
      </c>
      <c r="C194" s="2"/>
      <c r="D194" s="2"/>
    </row>
    <row r="195" spans="1:4">
      <c r="A195" s="4">
        <v>189</v>
      </c>
      <c r="B195" s="2">
        <f>ROUND(rekentabel!C196,2)</f>
        <v>29.78</v>
      </c>
      <c r="C195" s="2"/>
      <c r="D195" s="2"/>
    </row>
    <row r="196" spans="1:4">
      <c r="A196" s="4">
        <v>190</v>
      </c>
      <c r="B196" s="2">
        <f>ROUND(rekentabel!C197,2)</f>
        <v>29.86</v>
      </c>
      <c r="C196" s="2"/>
      <c r="D196" s="2"/>
    </row>
    <row r="197" spans="1:4">
      <c r="A197" s="4">
        <v>191</v>
      </c>
      <c r="B197" s="2">
        <f>ROUND(rekentabel!C198,2)</f>
        <v>29.94</v>
      </c>
      <c r="C197" s="2"/>
      <c r="D197" s="2"/>
    </row>
    <row r="198" spans="1:4">
      <c r="A198" s="4">
        <v>192</v>
      </c>
      <c r="B198" s="2">
        <f>ROUND(rekentabel!C199,2)</f>
        <v>30.02</v>
      </c>
      <c r="C198" s="2"/>
      <c r="D198" s="2"/>
    </row>
    <row r="199" spans="1:4">
      <c r="A199" s="4">
        <v>193</v>
      </c>
      <c r="B199" s="2">
        <f>ROUND(rekentabel!C200,2)</f>
        <v>30.1</v>
      </c>
      <c r="C199" s="2"/>
      <c r="D199" s="2"/>
    </row>
    <row r="200" spans="1:4">
      <c r="A200" s="4">
        <v>194</v>
      </c>
      <c r="B200" s="2">
        <f>ROUND(rekentabel!C201,2)</f>
        <v>30.18</v>
      </c>
      <c r="C200" s="2"/>
      <c r="D200" s="2"/>
    </row>
    <row r="201" spans="1:4">
      <c r="A201" s="4">
        <v>195</v>
      </c>
      <c r="B201" s="2">
        <f>ROUND(rekentabel!C202,2)</f>
        <v>30.26</v>
      </c>
      <c r="C201" s="2"/>
      <c r="D201" s="2"/>
    </row>
    <row r="202" spans="1:4">
      <c r="A202" s="4">
        <v>196</v>
      </c>
      <c r="B202" s="2">
        <f>ROUND(rekentabel!C203,2)</f>
        <v>30.34</v>
      </c>
      <c r="C202" s="2"/>
      <c r="D202" s="2"/>
    </row>
    <row r="203" spans="1:4">
      <c r="A203" s="4">
        <v>197</v>
      </c>
      <c r="B203" s="2">
        <f>ROUND(rekentabel!C204,2)</f>
        <v>30.42</v>
      </c>
      <c r="C203" s="2"/>
      <c r="D203" s="2"/>
    </row>
    <row r="204" spans="1:4">
      <c r="A204" s="4">
        <v>198</v>
      </c>
      <c r="B204" s="2">
        <f>ROUND(rekentabel!C205,2)</f>
        <v>30.5</v>
      </c>
      <c r="C204" s="2"/>
      <c r="D204" s="2"/>
    </row>
    <row r="205" spans="1:4">
      <c r="A205" s="4">
        <v>199</v>
      </c>
      <c r="B205" s="2">
        <f>ROUND(rekentabel!C206,2)</f>
        <v>30.58</v>
      </c>
      <c r="C205" s="2"/>
      <c r="D205" s="2"/>
    </row>
    <row r="206" spans="1:4">
      <c r="A206" s="4">
        <v>200</v>
      </c>
      <c r="B206" s="2">
        <f>ROUND(rekentabel!C207,2)</f>
        <v>30.66</v>
      </c>
      <c r="C206" s="2"/>
      <c r="D206" s="2"/>
    </row>
    <row r="207" spans="1:4">
      <c r="A207" s="4">
        <v>201</v>
      </c>
      <c r="B207" s="2">
        <f>ROUND(rekentabel!C208,2)</f>
        <v>30.69</v>
      </c>
      <c r="C207" s="2"/>
      <c r="D207" s="2"/>
    </row>
    <row r="208" spans="1:4">
      <c r="A208" s="4">
        <v>202</v>
      </c>
      <c r="B208" s="2">
        <f>ROUND(rekentabel!C209,2)</f>
        <v>30.73</v>
      </c>
      <c r="C208" s="2"/>
      <c r="D208" s="2"/>
    </row>
    <row r="209" spans="1:4">
      <c r="A209" s="4">
        <v>203</v>
      </c>
      <c r="B209" s="2">
        <f>ROUND(rekentabel!C210,2)</f>
        <v>30.76</v>
      </c>
      <c r="C209" s="2"/>
      <c r="D209" s="2"/>
    </row>
    <row r="210" spans="1:4">
      <c r="A210" s="4">
        <v>204</v>
      </c>
      <c r="B210" s="2">
        <f>ROUND(rekentabel!C211,2)</f>
        <v>30.79</v>
      </c>
      <c r="C210" s="2"/>
      <c r="D210" s="2"/>
    </row>
    <row r="211" spans="1:4">
      <c r="A211" s="4">
        <v>205</v>
      </c>
      <c r="B211" s="2">
        <f>ROUND(rekentabel!C212,2)</f>
        <v>30.82</v>
      </c>
      <c r="C211" s="2"/>
      <c r="D211" s="2"/>
    </row>
    <row r="212" spans="1:4">
      <c r="A212" s="4">
        <v>206</v>
      </c>
      <c r="B212" s="2">
        <f>ROUND(rekentabel!C213,2)</f>
        <v>30.85</v>
      </c>
      <c r="C212" s="2"/>
      <c r="D212" s="2"/>
    </row>
    <row r="213" spans="1:4">
      <c r="A213" s="4">
        <v>207</v>
      </c>
      <c r="B213" s="2">
        <f>ROUND(rekentabel!C214,2)</f>
        <v>30.88</v>
      </c>
      <c r="C213" s="2"/>
      <c r="D213" s="2"/>
    </row>
    <row r="214" spans="1:4">
      <c r="A214" s="4">
        <v>208</v>
      </c>
      <c r="B214" s="2">
        <f>ROUND(rekentabel!C215,2)</f>
        <v>30.91</v>
      </c>
      <c r="C214" s="2"/>
      <c r="D214" s="2"/>
    </row>
    <row r="215" spans="1:4">
      <c r="A215" s="4">
        <v>209</v>
      </c>
      <c r="B215" s="2">
        <f>ROUND(rekentabel!C216,2)</f>
        <v>30.94</v>
      </c>
      <c r="C215" s="2"/>
      <c r="D215" s="2"/>
    </row>
    <row r="216" spans="1:4">
      <c r="A216" s="4">
        <v>210</v>
      </c>
      <c r="B216" s="2">
        <f>ROUND(rekentabel!C217,2)</f>
        <v>30.97</v>
      </c>
      <c r="C216" s="2"/>
      <c r="D216" s="2"/>
    </row>
    <row r="217" spans="1:4">
      <c r="A217" s="4">
        <v>211</v>
      </c>
      <c r="B217" s="2">
        <f>ROUND(rekentabel!C218,2)</f>
        <v>31</v>
      </c>
      <c r="C217" s="2"/>
      <c r="D217" s="2"/>
    </row>
    <row r="218" spans="1:4">
      <c r="A218" s="4">
        <v>212</v>
      </c>
      <c r="B218" s="2">
        <f>ROUND(rekentabel!C219,2)</f>
        <v>31.03</v>
      </c>
      <c r="C218" s="2"/>
      <c r="D218" s="2"/>
    </row>
    <row r="219" spans="1:4">
      <c r="A219" s="4">
        <v>213</v>
      </c>
      <c r="B219" s="2">
        <f>ROUND(rekentabel!C220,2)</f>
        <v>31.06</v>
      </c>
      <c r="C219" s="2"/>
      <c r="D219" s="2"/>
    </row>
    <row r="220" spans="1:4">
      <c r="A220" s="4">
        <v>214</v>
      </c>
      <c r="B220" s="2">
        <f>ROUND(rekentabel!C221,2)</f>
        <v>31.09</v>
      </c>
      <c r="C220" s="2"/>
      <c r="D220" s="2"/>
    </row>
    <row r="221" spans="1:4">
      <c r="A221" s="4">
        <v>215</v>
      </c>
      <c r="B221" s="2">
        <f>ROUND(rekentabel!C222,2)</f>
        <v>31.12</v>
      </c>
      <c r="C221" s="2"/>
      <c r="D221" s="2"/>
    </row>
    <row r="222" spans="1:4">
      <c r="A222" s="4">
        <v>216</v>
      </c>
      <c r="B222" s="2">
        <f>ROUND(rekentabel!C223,2)</f>
        <v>31.15</v>
      </c>
      <c r="C222" s="2"/>
      <c r="D222" s="2"/>
    </row>
    <row r="223" spans="1:4">
      <c r="A223" s="4">
        <v>217</v>
      </c>
      <c r="B223" s="2">
        <f>ROUND(rekentabel!C224,2)</f>
        <v>31.18</v>
      </c>
      <c r="C223" s="2"/>
      <c r="D223" s="2"/>
    </row>
    <row r="224" spans="1:4">
      <c r="A224" s="4">
        <v>218</v>
      </c>
      <c r="B224" s="2">
        <f>ROUND(rekentabel!C225,2)</f>
        <v>31.21</v>
      </c>
      <c r="C224" s="2"/>
      <c r="D224" s="2"/>
    </row>
    <row r="225" spans="1:4">
      <c r="A225" s="4">
        <v>219</v>
      </c>
      <c r="B225" s="2">
        <f>ROUND(rekentabel!C226,2)</f>
        <v>31.24</v>
      </c>
      <c r="C225" s="2"/>
      <c r="D225" s="2"/>
    </row>
    <row r="226" spans="1:4">
      <c r="A226" s="4">
        <v>220</v>
      </c>
      <c r="B226" s="2">
        <f>ROUND(rekentabel!C227,2)</f>
        <v>31.27</v>
      </c>
      <c r="C226" s="2"/>
      <c r="D226" s="2"/>
    </row>
    <row r="227" spans="1:4">
      <c r="A227" s="4">
        <v>221</v>
      </c>
      <c r="B227" s="2">
        <f>ROUND(rekentabel!C228,2)</f>
        <v>31.3</v>
      </c>
      <c r="C227" s="2"/>
      <c r="D227" s="2"/>
    </row>
    <row r="228" spans="1:4">
      <c r="A228" s="4">
        <v>222</v>
      </c>
      <c r="B228" s="2">
        <f>ROUND(rekentabel!C229,2)</f>
        <v>31.33</v>
      </c>
      <c r="C228" s="2"/>
      <c r="D228" s="2"/>
    </row>
    <row r="229" spans="1:4">
      <c r="A229" s="4">
        <v>223</v>
      </c>
      <c r="B229" s="2">
        <f>ROUND(rekentabel!C230,2)</f>
        <v>31.36</v>
      </c>
      <c r="C229" s="2"/>
      <c r="D229" s="2"/>
    </row>
    <row r="230" spans="1:4">
      <c r="A230" s="4">
        <v>224</v>
      </c>
      <c r="B230" s="2">
        <f>ROUND(rekentabel!C231,2)</f>
        <v>31.39</v>
      </c>
      <c r="C230" s="2"/>
      <c r="D230" s="2"/>
    </row>
    <row r="231" spans="1:4">
      <c r="A231" s="4">
        <v>225</v>
      </c>
      <c r="B231" s="2">
        <f>ROUND(rekentabel!C232,2)</f>
        <v>31.42</v>
      </c>
      <c r="C231" s="2"/>
      <c r="D231" s="2"/>
    </row>
    <row r="232" spans="1:4">
      <c r="A232" s="4">
        <v>226</v>
      </c>
      <c r="B232" s="2">
        <f>ROUND(rekentabel!C233,2)</f>
        <v>31.45</v>
      </c>
      <c r="C232" s="2"/>
      <c r="D232" s="2"/>
    </row>
    <row r="233" spans="1:4">
      <c r="A233" s="4">
        <v>227</v>
      </c>
      <c r="B233" s="2">
        <f>ROUND(rekentabel!C234,2)</f>
        <v>31.48</v>
      </c>
      <c r="C233" s="2"/>
      <c r="D233" s="2"/>
    </row>
    <row r="234" spans="1:4">
      <c r="A234" s="4">
        <v>228</v>
      </c>
      <c r="B234" s="2">
        <f>ROUND(rekentabel!C235,2)</f>
        <v>31.51</v>
      </c>
      <c r="C234" s="2"/>
      <c r="D234" s="2"/>
    </row>
    <row r="235" spans="1:4">
      <c r="A235" s="4">
        <v>229</v>
      </c>
      <c r="B235" s="2">
        <f>ROUND(rekentabel!C236,2)</f>
        <v>31.54</v>
      </c>
      <c r="C235" s="2"/>
      <c r="D235" s="2"/>
    </row>
    <row r="236" spans="1:4">
      <c r="A236" s="4">
        <v>230</v>
      </c>
      <c r="B236" s="2">
        <f>ROUND(rekentabel!C237,2)</f>
        <v>31.57</v>
      </c>
      <c r="C236" s="2"/>
      <c r="D236" s="2"/>
    </row>
    <row r="237" spans="1:4">
      <c r="A237" s="4">
        <v>231</v>
      </c>
      <c r="B237" s="2">
        <f>ROUND(rekentabel!C238,2)</f>
        <v>31.6</v>
      </c>
      <c r="C237" s="2"/>
      <c r="D237" s="2"/>
    </row>
    <row r="238" spans="1:4">
      <c r="A238" s="4">
        <v>232</v>
      </c>
      <c r="B238" s="2">
        <f>ROUND(rekentabel!C239,2)</f>
        <v>31.63</v>
      </c>
      <c r="C238" s="2"/>
      <c r="D238" s="2"/>
    </row>
    <row r="239" spans="1:4">
      <c r="A239" s="4">
        <v>233</v>
      </c>
      <c r="B239" s="2">
        <f>ROUND(rekentabel!C240,2)</f>
        <v>31.67</v>
      </c>
      <c r="C239" s="2"/>
      <c r="D239" s="2"/>
    </row>
    <row r="240" spans="1:4">
      <c r="A240" s="4">
        <v>234</v>
      </c>
      <c r="B240" s="2">
        <f>ROUND(rekentabel!C241,2)</f>
        <v>31.7</v>
      </c>
      <c r="C240" s="2"/>
      <c r="D240" s="2"/>
    </row>
    <row r="241" spans="1:4">
      <c r="A241" s="4">
        <v>235</v>
      </c>
      <c r="B241" s="2">
        <f>ROUND(rekentabel!C242,2)</f>
        <v>31.73</v>
      </c>
      <c r="C241" s="2"/>
      <c r="D241" s="2"/>
    </row>
    <row r="242" spans="1:4">
      <c r="A242" s="4">
        <v>236</v>
      </c>
      <c r="B242" s="2">
        <f>ROUND(rekentabel!C243,2)</f>
        <v>31.76</v>
      </c>
      <c r="C242" s="2"/>
      <c r="D242" s="2"/>
    </row>
    <row r="243" spans="1:4">
      <c r="A243" s="4">
        <v>237</v>
      </c>
      <c r="B243" s="2">
        <f>ROUND(rekentabel!C244,2)</f>
        <v>31.79</v>
      </c>
      <c r="C243" s="2"/>
      <c r="D243" s="2"/>
    </row>
    <row r="244" spans="1:4">
      <c r="A244" s="4">
        <v>238</v>
      </c>
      <c r="B244" s="2">
        <f>ROUND(rekentabel!C245,2)</f>
        <v>31.82</v>
      </c>
      <c r="C244" s="2"/>
      <c r="D244" s="2"/>
    </row>
    <row r="245" spans="1:4">
      <c r="A245" s="4">
        <v>239</v>
      </c>
      <c r="B245" s="2">
        <f>ROUND(rekentabel!C246,2)</f>
        <v>31.85</v>
      </c>
      <c r="C245" s="2"/>
      <c r="D245" s="2"/>
    </row>
    <row r="246" spans="1:4">
      <c r="A246" s="4">
        <v>240</v>
      </c>
      <c r="B246" s="2">
        <f>ROUND(rekentabel!C247,2)</f>
        <v>31.88</v>
      </c>
      <c r="C246" s="2"/>
      <c r="D246" s="2"/>
    </row>
    <row r="247" spans="1:4">
      <c r="A247" s="4">
        <v>241</v>
      </c>
      <c r="B247" s="2">
        <f>ROUND(rekentabel!C248,2)</f>
        <v>31.91</v>
      </c>
      <c r="C247" s="2"/>
      <c r="D247" s="2"/>
    </row>
    <row r="248" spans="1:4">
      <c r="A248" s="4">
        <v>242</v>
      </c>
      <c r="B248" s="2">
        <f>ROUND(rekentabel!C249,2)</f>
        <v>31.94</v>
      </c>
      <c r="C248" s="2"/>
      <c r="D248" s="2"/>
    </row>
    <row r="249" spans="1:4">
      <c r="A249" s="4">
        <v>243</v>
      </c>
      <c r="B249" s="2">
        <f>ROUND(rekentabel!C250,2)</f>
        <v>31.97</v>
      </c>
      <c r="C249" s="2"/>
      <c r="D249" s="2"/>
    </row>
    <row r="250" spans="1:4">
      <c r="A250" s="4">
        <v>244</v>
      </c>
      <c r="B250" s="2">
        <f>ROUND(rekentabel!C251,2)</f>
        <v>32</v>
      </c>
      <c r="C250" s="2"/>
      <c r="D250" s="2"/>
    </row>
    <row r="251" spans="1:4">
      <c r="A251" s="4">
        <v>245</v>
      </c>
      <c r="B251" s="2">
        <f>ROUND(rekentabel!C252,2)</f>
        <v>32.03</v>
      </c>
      <c r="C251" s="2"/>
      <c r="D251" s="2"/>
    </row>
    <row r="252" spans="1:4">
      <c r="A252" s="4">
        <v>246</v>
      </c>
      <c r="B252" s="2">
        <f>ROUND(rekentabel!C253,2)</f>
        <v>32.06</v>
      </c>
      <c r="C252" s="2"/>
      <c r="D252" s="2"/>
    </row>
    <row r="253" spans="1:4">
      <c r="A253" s="4">
        <v>247</v>
      </c>
      <c r="B253" s="2">
        <f>ROUND(rekentabel!C254,2)</f>
        <v>32.090000000000003</v>
      </c>
      <c r="C253" s="2"/>
      <c r="D253" s="2"/>
    </row>
    <row r="254" spans="1:4">
      <c r="A254" s="4">
        <v>248</v>
      </c>
      <c r="B254" s="2">
        <f>ROUND(rekentabel!C255,2)</f>
        <v>32.119999999999997</v>
      </c>
      <c r="C254" s="2"/>
      <c r="D254" s="2"/>
    </row>
    <row r="255" spans="1:4">
      <c r="A255" s="4">
        <v>249</v>
      </c>
      <c r="B255" s="2">
        <f>ROUND(rekentabel!C256,2)</f>
        <v>32.15</v>
      </c>
      <c r="C255" s="2"/>
      <c r="D255" s="2"/>
    </row>
    <row r="256" spans="1:4">
      <c r="A256" s="4">
        <v>250</v>
      </c>
      <c r="B256" s="2">
        <f>ROUND(rekentabel!C257,2)</f>
        <v>32.18</v>
      </c>
      <c r="C256" s="2"/>
      <c r="D256" s="2"/>
    </row>
    <row r="257" spans="1:4">
      <c r="A257" s="4">
        <v>999</v>
      </c>
      <c r="B257" s="2">
        <f>ROUND(rekentabel!C258,2)</f>
        <v>32.18</v>
      </c>
      <c r="C257" s="2"/>
      <c r="D257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206F3-AC07-461C-89FA-1829FAF0AA4E}">
  <sheetPr>
    <tabColor rgb="FFFFFF00"/>
  </sheetPr>
  <dimension ref="A1:E25"/>
  <sheetViews>
    <sheetView workbookViewId="0">
      <selection activeCell="E21" sqref="E21"/>
    </sheetView>
  </sheetViews>
  <sheetFormatPr defaultColWidth="53" defaultRowHeight="15"/>
  <cols>
    <col min="1" max="1" width="28.7109375" customWidth="1"/>
    <col min="2" max="2" width="12" customWidth="1"/>
    <col min="3" max="3" width="20.7109375" bestFit="1" customWidth="1"/>
    <col min="4" max="4" width="18" customWidth="1"/>
  </cols>
  <sheetData>
    <row r="1" spans="1:5">
      <c r="A1" s="322" t="s">
        <v>149</v>
      </c>
      <c r="B1" s="322" t="s">
        <v>150</v>
      </c>
      <c r="C1" s="322" t="s">
        <v>151</v>
      </c>
      <c r="D1" s="322" t="s">
        <v>152</v>
      </c>
    </row>
    <row r="2" spans="1:5">
      <c r="A2" s="323" t="s">
        <v>1</v>
      </c>
      <c r="B2" s="324">
        <v>4500</v>
      </c>
      <c r="C2" s="326">
        <v>1000</v>
      </c>
      <c r="D2" s="324">
        <v>1</v>
      </c>
    </row>
    <row r="3" spans="1:5">
      <c r="A3" s="323" t="s">
        <v>153</v>
      </c>
      <c r="B3" s="324">
        <v>4500</v>
      </c>
      <c r="C3" s="326">
        <f>1.67*C2</f>
        <v>1670</v>
      </c>
      <c r="D3" s="324">
        <v>1</v>
      </c>
      <c r="E3" s="150" t="s">
        <v>185</v>
      </c>
    </row>
    <row r="4" spans="1:5">
      <c r="A4" s="323" t="s">
        <v>3</v>
      </c>
      <c r="B4" s="324">
        <v>4500</v>
      </c>
      <c r="C4" s="326">
        <v>500</v>
      </c>
      <c r="D4" s="324">
        <v>1</v>
      </c>
    </row>
    <row r="5" spans="1:5">
      <c r="A5" s="323" t="s">
        <v>0</v>
      </c>
      <c r="B5" s="324">
        <v>4500</v>
      </c>
      <c r="C5" s="326">
        <f>1.67*C4</f>
        <v>835</v>
      </c>
      <c r="D5" s="324">
        <v>1</v>
      </c>
      <c r="E5" s="150" t="s">
        <v>185</v>
      </c>
    </row>
    <row r="6" spans="1:5">
      <c r="A6" s="323" t="s">
        <v>5</v>
      </c>
      <c r="B6" s="324">
        <v>4500</v>
      </c>
      <c r="C6" s="326">
        <v>600</v>
      </c>
      <c r="D6" s="324">
        <v>1</v>
      </c>
    </row>
    <row r="7" spans="1:5">
      <c r="A7" s="323" t="s">
        <v>4</v>
      </c>
      <c r="B7" s="324">
        <v>4500</v>
      </c>
      <c r="C7" s="326">
        <f>1.67*C6</f>
        <v>1002</v>
      </c>
      <c r="D7" s="324">
        <v>1</v>
      </c>
      <c r="E7" s="150" t="s">
        <v>185</v>
      </c>
    </row>
    <row r="8" spans="1:5">
      <c r="A8" s="323" t="s">
        <v>7</v>
      </c>
      <c r="B8" s="324">
        <v>4500</v>
      </c>
      <c r="C8" s="326">
        <v>800</v>
      </c>
      <c r="D8" s="324">
        <v>1</v>
      </c>
    </row>
    <row r="9" spans="1:5">
      <c r="A9" s="323" t="s">
        <v>6</v>
      </c>
      <c r="B9" s="324">
        <v>4500</v>
      </c>
      <c r="C9" s="326">
        <f>1.67*C8</f>
        <v>1336</v>
      </c>
      <c r="D9" s="324">
        <v>1</v>
      </c>
      <c r="E9" s="150" t="s">
        <v>185</v>
      </c>
    </row>
    <row r="10" spans="1:5">
      <c r="A10" s="323" t="s">
        <v>8</v>
      </c>
      <c r="B10" s="324">
        <v>4500</v>
      </c>
      <c r="C10" s="326">
        <v>2000</v>
      </c>
      <c r="D10" s="324">
        <v>1</v>
      </c>
    </row>
    <row r="11" spans="1:5">
      <c r="A11" s="323" t="s">
        <v>15</v>
      </c>
      <c r="B11" s="324">
        <v>4500</v>
      </c>
      <c r="C11" s="326">
        <f>1.67*C10</f>
        <v>3340</v>
      </c>
      <c r="D11" s="324">
        <v>1</v>
      </c>
      <c r="E11" s="150" t="s">
        <v>185</v>
      </c>
    </row>
    <row r="12" spans="1:5">
      <c r="A12" s="323" t="s">
        <v>10</v>
      </c>
      <c r="B12" s="324">
        <v>4500</v>
      </c>
      <c r="C12" s="326">
        <v>1000</v>
      </c>
      <c r="D12" s="324">
        <v>1</v>
      </c>
      <c r="E12" s="150"/>
    </row>
    <row r="13" spans="1:5">
      <c r="A13" s="323" t="s">
        <v>9</v>
      </c>
      <c r="B13" s="324">
        <v>4500</v>
      </c>
      <c r="C13" s="326">
        <f>1.67*C12</f>
        <v>1670</v>
      </c>
      <c r="D13" s="324">
        <v>1</v>
      </c>
      <c r="E13" s="150" t="s">
        <v>185</v>
      </c>
    </row>
    <row r="14" spans="1:5">
      <c r="A14" s="323" t="s">
        <v>12</v>
      </c>
      <c r="B14" s="324">
        <v>4500</v>
      </c>
      <c r="C14" s="326">
        <v>1200</v>
      </c>
      <c r="D14" s="324">
        <v>1</v>
      </c>
    </row>
    <row r="15" spans="1:5">
      <c r="A15" s="323" t="s">
        <v>11</v>
      </c>
      <c r="B15" s="324">
        <v>4500</v>
      </c>
      <c r="C15" s="326">
        <f>1.67*C14</f>
        <v>2004</v>
      </c>
      <c r="D15" s="324">
        <v>1</v>
      </c>
      <c r="E15" s="150" t="s">
        <v>185</v>
      </c>
    </row>
    <row r="16" spans="1:5">
      <c r="A16" s="323" t="s">
        <v>14</v>
      </c>
      <c r="B16" s="324">
        <v>4500</v>
      </c>
      <c r="C16" s="326">
        <v>1600</v>
      </c>
      <c r="D16" s="324">
        <v>1</v>
      </c>
    </row>
    <row r="17" spans="1:5" ht="15.75" thickBot="1">
      <c r="A17" s="375" t="s">
        <v>13</v>
      </c>
      <c r="B17" s="376">
        <v>4500</v>
      </c>
      <c r="C17" s="377">
        <f>1.67*C16</f>
        <v>2672</v>
      </c>
      <c r="D17" s="376">
        <v>1</v>
      </c>
      <c r="E17" s="150" t="s">
        <v>185</v>
      </c>
    </row>
    <row r="18" spans="1:5" ht="15.75" thickTop="1">
      <c r="A18" s="372" t="s">
        <v>154</v>
      </c>
      <c r="B18" s="373">
        <v>4510</v>
      </c>
      <c r="C18" s="374">
        <v>1000</v>
      </c>
      <c r="D18" s="373">
        <v>1</v>
      </c>
    </row>
    <row r="19" spans="1:5">
      <c r="A19" s="323" t="s">
        <v>155</v>
      </c>
      <c r="B19" s="324">
        <v>4511</v>
      </c>
      <c r="C19" s="325">
        <f>C18</f>
        <v>1000</v>
      </c>
      <c r="D19" s="324">
        <v>1</v>
      </c>
      <c r="E19" s="150" t="s">
        <v>186</v>
      </c>
    </row>
    <row r="20" spans="1:5">
      <c r="A20" s="323" t="s">
        <v>156</v>
      </c>
      <c r="B20" s="324">
        <v>4510</v>
      </c>
      <c r="C20" s="326">
        <v>12000</v>
      </c>
      <c r="D20" s="324">
        <v>1</v>
      </c>
    </row>
    <row r="21" spans="1:5">
      <c r="A21" s="323" t="s">
        <v>157</v>
      </c>
      <c r="B21" s="324">
        <v>4511</v>
      </c>
      <c r="C21" s="325">
        <v>12000</v>
      </c>
      <c r="D21" s="324">
        <v>1</v>
      </c>
      <c r="E21" s="150" t="s">
        <v>186</v>
      </c>
    </row>
    <row r="22" spans="1:5">
      <c r="A22" s="323" t="s">
        <v>158</v>
      </c>
      <c r="B22" s="324">
        <v>4510</v>
      </c>
      <c r="C22" s="326">
        <v>1200</v>
      </c>
      <c r="D22" s="324">
        <v>1</v>
      </c>
    </row>
    <row r="23" spans="1:5">
      <c r="A23" s="323" t="s">
        <v>159</v>
      </c>
      <c r="B23" s="324">
        <v>4511</v>
      </c>
      <c r="C23" s="326">
        <v>1200</v>
      </c>
      <c r="D23" s="324">
        <v>1</v>
      </c>
      <c r="E23" s="150"/>
    </row>
    <row r="24" spans="1:5">
      <c r="A24" s="323" t="s">
        <v>160</v>
      </c>
      <c r="B24" s="324">
        <v>4510</v>
      </c>
      <c r="C24" s="326">
        <v>3000</v>
      </c>
      <c r="D24" s="324">
        <v>1</v>
      </c>
    </row>
    <row r="25" spans="1:5">
      <c r="A25" s="323" t="s">
        <v>161</v>
      </c>
      <c r="B25" s="324">
        <v>4511</v>
      </c>
      <c r="C25" s="324">
        <v>3000</v>
      </c>
      <c r="D25" s="324">
        <v>1</v>
      </c>
      <c r="E25" s="15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78"/>
  <sheetViews>
    <sheetView topLeftCell="A31" zoomScale="70" zoomScaleNormal="70" workbookViewId="0">
      <selection activeCell="A64" sqref="A64"/>
    </sheetView>
  </sheetViews>
  <sheetFormatPr defaultRowHeight="15"/>
  <cols>
    <col min="1" max="1" width="58.85546875" customWidth="1"/>
    <col min="2" max="2" width="12" customWidth="1"/>
    <col min="3" max="8" width="12.7109375" style="61" customWidth="1"/>
    <col min="9" max="9" width="15.140625" style="61" customWidth="1"/>
    <col min="10" max="10" width="14" customWidth="1"/>
  </cols>
  <sheetData>
    <row r="1" spans="1:10">
      <c r="A1" s="149" t="s">
        <v>108</v>
      </c>
    </row>
    <row r="5" spans="1:10">
      <c r="A5" s="150" t="s">
        <v>109</v>
      </c>
    </row>
    <row r="6" spans="1:10">
      <c r="A6" s="150" t="s">
        <v>110</v>
      </c>
    </row>
    <row r="7" spans="1:10">
      <c r="A7" s="150"/>
    </row>
    <row r="9" spans="1:10" ht="15.75" thickBot="1"/>
    <row r="10" spans="1:10" ht="21" thickTop="1">
      <c r="A10" s="232" t="s">
        <v>202</v>
      </c>
      <c r="B10" s="233"/>
      <c r="C10" s="234"/>
      <c r="D10" s="234"/>
      <c r="E10" s="234"/>
      <c r="F10" s="234"/>
      <c r="G10" s="234"/>
      <c r="H10" s="234"/>
      <c r="I10" s="235"/>
      <c r="J10" s="236"/>
    </row>
    <row r="11" spans="1:10" ht="20.25">
      <c r="A11" s="237"/>
      <c r="B11" s="62"/>
      <c r="C11" s="238"/>
      <c r="D11" s="238"/>
      <c r="E11" s="238"/>
      <c r="F11" s="238"/>
      <c r="G11" s="238"/>
      <c r="H11" s="238"/>
      <c r="I11" s="69"/>
      <c r="J11" s="239"/>
    </row>
    <row r="12" spans="1:10" ht="20.25">
      <c r="A12" s="237"/>
      <c r="B12" s="62"/>
      <c r="C12" s="238"/>
      <c r="D12" s="238"/>
      <c r="E12" s="238"/>
      <c r="F12" s="238"/>
      <c r="G12" s="238"/>
      <c r="H12" s="238"/>
      <c r="I12" s="69"/>
      <c r="J12" s="239"/>
    </row>
    <row r="13" spans="1:10">
      <c r="A13" s="240"/>
      <c r="B13" s="62"/>
      <c r="C13" s="238"/>
      <c r="D13" s="238"/>
      <c r="E13" s="238"/>
      <c r="F13" s="238"/>
      <c r="G13" s="238"/>
      <c r="H13" s="238"/>
      <c r="I13" s="69"/>
      <c r="J13" s="239"/>
    </row>
    <row r="14" spans="1:10">
      <c r="A14" s="241" t="s">
        <v>87</v>
      </c>
      <c r="B14" s="51" t="s">
        <v>88</v>
      </c>
      <c r="C14" s="70"/>
      <c r="D14" s="70"/>
      <c r="E14" s="70"/>
      <c r="F14" s="70"/>
      <c r="G14" s="70"/>
      <c r="H14" s="71"/>
      <c r="I14" s="69"/>
      <c r="J14" s="239"/>
    </row>
    <row r="15" spans="1:10">
      <c r="A15" s="242"/>
      <c r="B15" s="52" t="s">
        <v>89</v>
      </c>
      <c r="C15" s="72"/>
      <c r="D15" s="72"/>
      <c r="E15" s="72"/>
      <c r="F15" s="72"/>
      <c r="G15" s="72"/>
      <c r="H15" s="73"/>
      <c r="I15" s="69"/>
      <c r="J15" s="239"/>
    </row>
    <row r="16" spans="1:10">
      <c r="A16" s="240"/>
      <c r="B16" s="62"/>
      <c r="C16" s="238"/>
      <c r="D16" s="238"/>
      <c r="E16" s="238"/>
      <c r="F16" s="238"/>
      <c r="G16" s="238"/>
      <c r="H16" s="238"/>
      <c r="I16" s="69"/>
      <c r="J16" s="239"/>
    </row>
    <row r="17" spans="1:11">
      <c r="A17" s="243" t="s">
        <v>90</v>
      </c>
      <c r="B17" s="53">
        <v>44197</v>
      </c>
      <c r="C17" s="74"/>
      <c r="D17" s="238"/>
      <c r="E17" s="238"/>
      <c r="F17" s="238"/>
      <c r="G17" s="238"/>
      <c r="H17" s="238"/>
      <c r="I17" s="69"/>
      <c r="J17" s="239"/>
    </row>
    <row r="18" spans="1:11">
      <c r="A18" s="240"/>
      <c r="B18" s="62"/>
      <c r="C18" s="238"/>
      <c r="D18" s="238"/>
      <c r="E18" s="238"/>
      <c r="F18" s="238"/>
      <c r="G18" s="238"/>
      <c r="H18" s="238"/>
      <c r="I18" s="69"/>
      <c r="J18" s="239"/>
    </row>
    <row r="19" spans="1:11">
      <c r="A19" s="244" t="s">
        <v>91</v>
      </c>
      <c r="B19" s="54"/>
      <c r="D19" s="75" t="s">
        <v>92</v>
      </c>
      <c r="E19" s="76"/>
      <c r="F19" s="76"/>
      <c r="G19" s="76"/>
      <c r="H19" s="76"/>
      <c r="I19" s="76"/>
      <c r="J19" s="77"/>
    </row>
    <row r="20" spans="1:11" ht="30">
      <c r="A20" s="245" t="s">
        <v>93</v>
      </c>
      <c r="B20" s="55"/>
      <c r="D20" s="78" t="s">
        <v>78</v>
      </c>
      <c r="E20" s="67" t="str">
        <f>A24</f>
        <v>Barneveld Noord</v>
      </c>
      <c r="F20" s="67" t="str">
        <f>A25</f>
        <v>Barneveld Centrum</v>
      </c>
      <c r="G20" s="147" t="s">
        <v>107</v>
      </c>
      <c r="H20" s="67" t="str">
        <f>A27</f>
        <v>Lunteren</v>
      </c>
      <c r="I20" s="67" t="str">
        <f>A28</f>
        <v>Ede Centrum</v>
      </c>
      <c r="J20" s="67" t="s">
        <v>83</v>
      </c>
    </row>
    <row r="21" spans="1:11" ht="15.75" thickBot="1">
      <c r="A21" s="246"/>
      <c r="B21" s="56" t="s">
        <v>94</v>
      </c>
      <c r="D21" s="79">
        <v>54675</v>
      </c>
      <c r="E21" s="80">
        <f>B24</f>
        <v>46203</v>
      </c>
      <c r="F21" s="81">
        <f>B25</f>
        <v>46205</v>
      </c>
      <c r="G21" s="81"/>
      <c r="H21" s="81">
        <f>B27</f>
        <v>46200</v>
      </c>
      <c r="I21" s="81">
        <f>B28</f>
        <v>46196</v>
      </c>
      <c r="J21" s="81">
        <v>46198</v>
      </c>
    </row>
    <row r="22" spans="1:11">
      <c r="A22" s="243" t="s">
        <v>95</v>
      </c>
      <c r="B22" s="57">
        <v>46208</v>
      </c>
      <c r="D22" s="92">
        <f>VLOOKUP(D40,Prijstabellen!$A$6:$B$257,2,FALSE)*100-$B$30</f>
        <v>190</v>
      </c>
      <c r="E22" s="93">
        <f>VLOOKUP(E40,Prijstabellen!$A$6:$B$257,2,FALSE)*100-$B$30</f>
        <v>351.99999999999994</v>
      </c>
      <c r="F22" s="94">
        <f>VLOOKUP(F40,Prijstabellen!$A$6:$B$257,2,FALSE)*100-$B$30</f>
        <v>413</v>
      </c>
      <c r="G22" s="94">
        <f>VLOOKUP(G40,Prijstabellen!$A$6:$B$257,2,FALSE)*100-$B$30</f>
        <v>453</v>
      </c>
      <c r="H22" s="94">
        <f>VLOOKUP(H40,Prijstabellen!$A$6:$B$257,2,FALSE)*100-$B$30</f>
        <v>554</v>
      </c>
      <c r="I22" s="94">
        <f>VLOOKUP(I40,Prijstabellen!$A$6:$B$257,2,FALSE)*100-$B$30</f>
        <v>675</v>
      </c>
      <c r="J22" s="95">
        <f>VLOOKUP(J40,Prijstabellen!$A$6:$B$257,2,FALSE)*100-$B$30</f>
        <v>716</v>
      </c>
    </row>
    <row r="23" spans="1:11">
      <c r="A23" s="247" t="str">
        <f>D20</f>
        <v>Hoevelaken</v>
      </c>
      <c r="B23" s="58">
        <f>D21</f>
        <v>54675</v>
      </c>
      <c r="D23" s="82"/>
      <c r="E23" s="93">
        <f>VLOOKUP(E41,Prijstabellen!$A$6:$B$257,2,FALSE)*100-$B$30</f>
        <v>231</v>
      </c>
      <c r="F23" s="93">
        <f>VLOOKUP(F41,Prijstabellen!$A$6:$B$257,2,FALSE)*100-$B$30</f>
        <v>291</v>
      </c>
      <c r="G23" s="93">
        <f>VLOOKUP(G41,Prijstabellen!$A$6:$B$257,2,FALSE)*100-$B$30</f>
        <v>332.00000000000006</v>
      </c>
      <c r="H23" s="93">
        <f>VLOOKUP(H41,Prijstabellen!$A$6:$B$257,2,FALSE)*100-$B$30</f>
        <v>433</v>
      </c>
      <c r="I23" s="93">
        <f>VLOOKUP(I41,Prijstabellen!$A$6:$B$257,2,FALSE)*100-$B$30</f>
        <v>554</v>
      </c>
      <c r="J23" s="96">
        <f>VLOOKUP(J41,Prijstabellen!$A$6:$B$257,2,FALSE)*100-$B$30</f>
        <v>595</v>
      </c>
    </row>
    <row r="24" spans="1:11">
      <c r="A24" s="243" t="s">
        <v>79</v>
      </c>
      <c r="B24" s="57">
        <v>46203</v>
      </c>
      <c r="D24" s="82"/>
      <c r="E24" s="83"/>
      <c r="F24" s="93">
        <f>VLOOKUP(F42,Prijstabellen!$A$6:$B$257,2,FALSE)*100-$B$30</f>
        <v>190</v>
      </c>
      <c r="G24" s="93">
        <f>VLOOKUP(G42,Prijstabellen!$A$6:$B$257,2,FALSE)*100-$B$30</f>
        <v>190</v>
      </c>
      <c r="H24" s="93">
        <f>VLOOKUP(H42,Prijstabellen!$A$6:$B$257,2,FALSE)*100-$B$30</f>
        <v>231</v>
      </c>
      <c r="I24" s="93">
        <f>VLOOKUP(I42,Prijstabellen!$A$6:$B$257,2,FALSE)*100-$B$30</f>
        <v>351.99999999999994</v>
      </c>
      <c r="J24" s="96">
        <f>VLOOKUP(J42,Prijstabellen!$A$6:$B$257,2,FALSE)*100-$B$30</f>
        <v>393</v>
      </c>
    </row>
    <row r="25" spans="1:11">
      <c r="A25" s="243" t="s">
        <v>80</v>
      </c>
      <c r="B25" s="57">
        <v>46205</v>
      </c>
      <c r="D25" s="82"/>
      <c r="E25" s="83"/>
      <c r="F25" s="83"/>
      <c r="G25" s="93">
        <f>VLOOKUP(G43,Prijstabellen!$A$6:$B$257,2,FALSE)*100-$B$30</f>
        <v>190</v>
      </c>
      <c r="H25" s="93">
        <f>VLOOKUP(H43,Prijstabellen!$A$6:$B$257,2,FALSE)*100-$B$30</f>
        <v>190</v>
      </c>
      <c r="I25" s="93">
        <f>VLOOKUP(I43,Prijstabellen!$A$6:$B$257,2,FALSE)*100-$B$30</f>
        <v>291</v>
      </c>
      <c r="J25" s="96">
        <f>VLOOKUP(J43,Prijstabellen!$A$6:$B$257,2,FALSE)*100-$B$30</f>
        <v>332.00000000000006</v>
      </c>
    </row>
    <row r="26" spans="1:11">
      <c r="A26" s="248" t="s">
        <v>107</v>
      </c>
      <c r="B26" s="57"/>
      <c r="D26" s="82"/>
      <c r="E26" s="83"/>
      <c r="F26" s="83"/>
      <c r="G26" s="93">
        <f>VLOOKUP(G44,Prijstabellen!$A$6:$B$257,2,FALSE)*100-$B$30</f>
        <v>190</v>
      </c>
      <c r="H26" s="93">
        <f>VLOOKUP(H44,Prijstabellen!$A$6:$B$257,2,FALSE)*100-$B$30</f>
        <v>190</v>
      </c>
      <c r="I26" s="93">
        <f>VLOOKUP(I44,Prijstabellen!$A$6:$B$257,2,FALSE)*100-$B$30</f>
        <v>251</v>
      </c>
      <c r="J26" s="96">
        <f>VLOOKUP(J44,Prijstabellen!$A$6:$B$257,2,FALSE)*100-$B$30</f>
        <v>291</v>
      </c>
      <c r="K26" s="50"/>
    </row>
    <row r="27" spans="1:11">
      <c r="A27" s="243" t="s">
        <v>81</v>
      </c>
      <c r="B27" s="57">
        <v>46200</v>
      </c>
      <c r="D27" s="82"/>
      <c r="E27" s="83"/>
      <c r="F27" s="83"/>
      <c r="G27" s="83"/>
      <c r="H27" s="83"/>
      <c r="I27" s="93">
        <f>VLOOKUP(I45,Prijstabellen!$A$6:$B$257,2,FALSE)*100-$B$30</f>
        <v>190</v>
      </c>
      <c r="J27" s="96">
        <f>VLOOKUP(J45,Prijstabellen!$A$6:$B$257,2,FALSE)*100-$B$30</f>
        <v>190</v>
      </c>
    </row>
    <row r="28" spans="1:11" ht="15.75" thickBot="1">
      <c r="A28" s="243" t="s">
        <v>82</v>
      </c>
      <c r="B28" s="57">
        <v>46196</v>
      </c>
      <c r="D28" s="84"/>
      <c r="E28" s="85"/>
      <c r="F28" s="85"/>
      <c r="G28" s="85"/>
      <c r="H28" s="85"/>
      <c r="I28" s="85"/>
      <c r="J28" s="97">
        <f>VLOOKUP(J46,Prijstabellen!$A$6:$B$257,2,FALSE)*100-$B$30</f>
        <v>190</v>
      </c>
    </row>
    <row r="29" spans="1:11">
      <c r="A29" s="250"/>
      <c r="B29" s="50"/>
      <c r="C29" s="69"/>
      <c r="D29" s="69"/>
      <c r="E29" s="69"/>
      <c r="F29" s="69"/>
      <c r="G29" s="69"/>
      <c r="H29" s="69"/>
      <c r="I29" s="69"/>
      <c r="J29" s="239"/>
    </row>
    <row r="30" spans="1:11">
      <c r="A30" s="251" t="s">
        <v>96</v>
      </c>
      <c r="B30" s="405">
        <f>'tabel EOD 1jan23'!$C$8</f>
        <v>108</v>
      </c>
      <c r="C30" s="98" t="s">
        <v>98</v>
      </c>
      <c r="D30" s="86"/>
      <c r="E30" s="69"/>
      <c r="F30" s="69"/>
      <c r="G30" s="69"/>
      <c r="H30" s="69"/>
      <c r="I30" s="69"/>
      <c r="J30" s="239"/>
    </row>
    <row r="31" spans="1:11">
      <c r="A31" s="250"/>
      <c r="B31" s="50"/>
      <c r="C31" s="69"/>
      <c r="D31" s="86"/>
      <c r="E31" s="69"/>
      <c r="F31" s="69"/>
      <c r="G31" s="69"/>
      <c r="H31" s="69"/>
      <c r="I31" s="69"/>
      <c r="J31" s="239"/>
    </row>
    <row r="32" spans="1:11">
      <c r="A32" s="250"/>
      <c r="B32" s="50"/>
      <c r="C32" s="69"/>
      <c r="D32" s="86"/>
      <c r="E32" s="69"/>
      <c r="F32" s="69"/>
      <c r="G32" s="69"/>
      <c r="H32" s="69"/>
      <c r="I32" s="69"/>
      <c r="J32" s="249"/>
      <c r="K32" s="50"/>
    </row>
    <row r="33" spans="1:11">
      <c r="A33" s="250"/>
      <c r="B33" s="50"/>
      <c r="C33" s="69"/>
      <c r="D33" s="86"/>
      <c r="E33" s="69"/>
      <c r="F33" s="69"/>
      <c r="G33" s="69"/>
      <c r="H33" s="69"/>
      <c r="I33" s="69"/>
      <c r="J33" s="249"/>
      <c r="K33" s="50"/>
    </row>
    <row r="34" spans="1:11">
      <c r="A34" s="250"/>
      <c r="B34" s="50"/>
      <c r="C34" s="69"/>
      <c r="D34" s="86"/>
      <c r="E34" s="69"/>
      <c r="F34" s="69"/>
      <c r="G34" s="69"/>
      <c r="H34" s="69"/>
      <c r="I34" s="69"/>
      <c r="J34" s="249"/>
      <c r="K34" s="50"/>
    </row>
    <row r="35" spans="1:11">
      <c r="A35" s="252" t="s">
        <v>99</v>
      </c>
      <c r="B35" s="264"/>
      <c r="C35" s="264"/>
      <c r="D35" s="265"/>
      <c r="E35" s="265"/>
      <c r="F35" s="265"/>
      <c r="G35" s="265"/>
      <c r="H35" s="265"/>
      <c r="I35" s="265"/>
      <c r="J35" s="265"/>
      <c r="K35" s="59"/>
    </row>
    <row r="36" spans="1:11">
      <c r="A36" s="244" t="s">
        <v>91</v>
      </c>
      <c r="B36" s="54"/>
      <c r="C36" s="266"/>
      <c r="D36" s="75" t="s">
        <v>92</v>
      </c>
      <c r="E36" s="76"/>
      <c r="F36" s="76"/>
      <c r="G36" s="76"/>
      <c r="H36" s="76"/>
      <c r="I36" s="76"/>
      <c r="J36" s="77"/>
      <c r="K36" s="60"/>
    </row>
    <row r="37" spans="1:11" ht="30">
      <c r="A37" s="245" t="s">
        <v>93</v>
      </c>
      <c r="B37" s="55"/>
      <c r="C37" s="55"/>
      <c r="D37" s="71" t="s">
        <v>78</v>
      </c>
      <c r="E37" s="87" t="s">
        <v>79</v>
      </c>
      <c r="F37" s="87" t="s">
        <v>80</v>
      </c>
      <c r="G37" s="147" t="s">
        <v>107</v>
      </c>
      <c r="H37" s="87" t="s">
        <v>81</v>
      </c>
      <c r="I37" s="87" t="s">
        <v>82</v>
      </c>
      <c r="J37" s="87" t="s">
        <v>83</v>
      </c>
      <c r="K37" s="50"/>
    </row>
    <row r="38" spans="1:11">
      <c r="A38" s="246"/>
      <c r="B38" s="56" t="s">
        <v>94</v>
      </c>
      <c r="C38" s="267" t="s">
        <v>142</v>
      </c>
      <c r="D38" s="268">
        <v>54675</v>
      </c>
      <c r="E38" s="269">
        <v>46203</v>
      </c>
      <c r="F38" s="87">
        <v>46205</v>
      </c>
      <c r="G38" s="87"/>
      <c r="H38" s="87">
        <v>46200</v>
      </c>
      <c r="I38" s="87">
        <v>46196</v>
      </c>
      <c r="J38" s="87">
        <v>46198</v>
      </c>
      <c r="K38" s="50"/>
    </row>
    <row r="39" spans="1:11" ht="15.75" thickBot="1">
      <c r="A39" s="246"/>
      <c r="B39" s="267" t="s">
        <v>142</v>
      </c>
      <c r="C39" s="270" t="s">
        <v>143</v>
      </c>
      <c r="D39" s="271">
        <v>490</v>
      </c>
      <c r="E39" s="272">
        <v>92</v>
      </c>
      <c r="F39" s="272">
        <v>91</v>
      </c>
      <c r="G39" s="272">
        <v>115</v>
      </c>
      <c r="H39" s="272">
        <v>405</v>
      </c>
      <c r="I39" s="273">
        <v>201</v>
      </c>
      <c r="J39" s="272">
        <v>200</v>
      </c>
      <c r="K39" s="50"/>
    </row>
    <row r="40" spans="1:11">
      <c r="A40" s="243" t="s">
        <v>95</v>
      </c>
      <c r="B40" s="57">
        <v>46208</v>
      </c>
      <c r="C40" s="274">
        <v>55</v>
      </c>
      <c r="D40" s="275">
        <v>6</v>
      </c>
      <c r="E40" s="276">
        <v>16</v>
      </c>
      <c r="F40" s="276">
        <v>19</v>
      </c>
      <c r="G40" s="277">
        <f>F40+tariefeenheden!$C$8</f>
        <v>21</v>
      </c>
      <c r="H40" s="277">
        <f>G40+tariefeenheden!$C$9</f>
        <v>26</v>
      </c>
      <c r="I40" s="278">
        <v>32</v>
      </c>
      <c r="J40" s="279">
        <v>34</v>
      </c>
      <c r="K40" s="50"/>
    </row>
    <row r="41" spans="1:11">
      <c r="A41" s="243" t="s">
        <v>78</v>
      </c>
      <c r="B41" s="57">
        <v>54675</v>
      </c>
      <c r="C41" s="274">
        <v>490</v>
      </c>
      <c r="D41" s="280"/>
      <c r="E41" s="281">
        <v>10</v>
      </c>
      <c r="F41" s="281">
        <v>13</v>
      </c>
      <c r="G41" s="282">
        <f>F41+tariefeenheden!$C$8</f>
        <v>15</v>
      </c>
      <c r="H41" s="282">
        <f>G41+tariefeenheden!$C$9</f>
        <v>20</v>
      </c>
      <c r="I41" s="283">
        <v>26</v>
      </c>
      <c r="J41" s="284">
        <v>28</v>
      </c>
      <c r="K41" s="50"/>
    </row>
    <row r="42" spans="1:11">
      <c r="A42" s="243" t="s">
        <v>79</v>
      </c>
      <c r="B42" s="57">
        <v>46203</v>
      </c>
      <c r="C42" s="274">
        <v>92</v>
      </c>
      <c r="D42" s="280"/>
      <c r="E42" s="285"/>
      <c r="F42" s="281">
        <v>3</v>
      </c>
      <c r="G42" s="282">
        <f>F42+tariefeenheden!$C$8</f>
        <v>5</v>
      </c>
      <c r="H42" s="282">
        <f>G42+tariefeenheden!$C$9</f>
        <v>10</v>
      </c>
      <c r="I42" s="283">
        <v>16</v>
      </c>
      <c r="J42" s="284">
        <v>18</v>
      </c>
      <c r="K42" s="50"/>
    </row>
    <row r="43" spans="1:11">
      <c r="A43" s="243" t="s">
        <v>80</v>
      </c>
      <c r="B43" s="57">
        <v>46205</v>
      </c>
      <c r="C43" s="274">
        <v>91</v>
      </c>
      <c r="D43" s="280"/>
      <c r="E43" s="285"/>
      <c r="F43" s="285"/>
      <c r="G43" s="282">
        <f>F43+tariefeenheden!$C$8</f>
        <v>2</v>
      </c>
      <c r="H43" s="282">
        <f>G43+tariefeenheden!$C$9</f>
        <v>7</v>
      </c>
      <c r="I43" s="283">
        <v>13</v>
      </c>
      <c r="J43" s="284">
        <v>15</v>
      </c>
      <c r="K43" s="50"/>
    </row>
    <row r="44" spans="1:11">
      <c r="A44" s="248" t="s">
        <v>107</v>
      </c>
      <c r="B44" s="57"/>
      <c r="C44" s="274">
        <v>115</v>
      </c>
      <c r="D44" s="280"/>
      <c r="E44" s="285"/>
      <c r="F44" s="285"/>
      <c r="G44" s="285"/>
      <c r="H44" s="282">
        <f>G44+tariefeenheden!$C$9</f>
        <v>5</v>
      </c>
      <c r="I44" s="282">
        <f>H44+6</f>
        <v>11</v>
      </c>
      <c r="J44" s="286">
        <f>I44+2</f>
        <v>13</v>
      </c>
    </row>
    <row r="45" spans="1:11">
      <c r="A45" s="243" t="s">
        <v>81</v>
      </c>
      <c r="B45" s="57">
        <v>46200</v>
      </c>
      <c r="C45" s="274">
        <v>405</v>
      </c>
      <c r="D45" s="280"/>
      <c r="E45" s="285"/>
      <c r="F45" s="285"/>
      <c r="G45" s="285"/>
      <c r="H45" s="285"/>
      <c r="I45" s="283">
        <v>6</v>
      </c>
      <c r="J45" s="284">
        <v>8</v>
      </c>
    </row>
    <row r="46" spans="1:11" ht="15.75" thickBot="1">
      <c r="A46" s="243" t="s">
        <v>82</v>
      </c>
      <c r="B46" s="57">
        <v>46196</v>
      </c>
      <c r="C46" s="274">
        <v>201</v>
      </c>
      <c r="D46" s="287"/>
      <c r="E46" s="288"/>
      <c r="F46" s="288"/>
      <c r="G46" s="288"/>
      <c r="H46" s="288"/>
      <c r="I46" s="288"/>
      <c r="J46" s="289">
        <v>2</v>
      </c>
    </row>
    <row r="47" spans="1:11">
      <c r="A47" s="240"/>
      <c r="B47" s="63"/>
      <c r="C47" s="64"/>
      <c r="D47" s="64"/>
      <c r="E47" s="64"/>
      <c r="F47" s="64"/>
      <c r="G47" s="64"/>
      <c r="H47" s="64"/>
      <c r="I47" s="64"/>
      <c r="J47" s="239"/>
    </row>
    <row r="48" spans="1:11">
      <c r="A48" s="240"/>
      <c r="B48" s="62"/>
      <c r="C48" s="238"/>
      <c r="D48" s="238"/>
      <c r="E48" s="238"/>
      <c r="F48" s="238"/>
      <c r="G48" s="238"/>
      <c r="H48" s="238"/>
      <c r="I48" s="238"/>
      <c r="J48" s="239"/>
    </row>
    <row r="49" spans="1:11" ht="20.25">
      <c r="A49" s="413" t="s">
        <v>213</v>
      </c>
      <c r="B49" s="62"/>
      <c r="C49" s="238"/>
      <c r="D49" s="238"/>
      <c r="E49" s="238"/>
      <c r="F49" s="238"/>
      <c r="G49" s="238"/>
      <c r="H49" s="238"/>
      <c r="I49" s="238"/>
      <c r="J49" s="239"/>
    </row>
    <row r="50" spans="1:11">
      <c r="A50" s="253" t="s">
        <v>97</v>
      </c>
      <c r="B50" s="62"/>
      <c r="C50" s="238"/>
      <c r="D50" s="238"/>
      <c r="E50" s="238"/>
      <c r="F50" s="238"/>
      <c r="G50" s="238"/>
      <c r="H50" s="238"/>
      <c r="I50" s="238"/>
      <c r="J50" s="239"/>
    </row>
    <row r="51" spans="1:11">
      <c r="A51" s="240"/>
      <c r="B51" s="62"/>
      <c r="D51" s="238"/>
      <c r="E51" s="238"/>
      <c r="F51" s="238"/>
      <c r="G51" s="238"/>
      <c r="H51" s="238"/>
      <c r="I51" s="238"/>
      <c r="J51" s="238"/>
    </row>
    <row r="52" spans="1:11">
      <c r="A52" s="240" t="s">
        <v>91</v>
      </c>
      <c r="B52" s="63"/>
      <c r="D52" s="64" t="s">
        <v>92</v>
      </c>
      <c r="E52" s="64"/>
      <c r="F52" s="64"/>
      <c r="G52" s="64"/>
      <c r="H52" s="64"/>
      <c r="I52" s="64"/>
      <c r="J52" s="64"/>
    </row>
    <row r="53" spans="1:11" ht="30">
      <c r="A53" s="254" t="s">
        <v>93</v>
      </c>
      <c r="B53" s="65"/>
      <c r="D53" s="66" t="s">
        <v>137</v>
      </c>
      <c r="E53" s="67" t="str">
        <f>A57</f>
        <v>Barneveld Noord</v>
      </c>
      <c r="F53" s="67" t="str">
        <f>A58</f>
        <v>Barneveld Centrum</v>
      </c>
      <c r="G53" s="147" t="s">
        <v>107</v>
      </c>
      <c r="H53" s="67" t="str">
        <f>A60</f>
        <v>Lunteren</v>
      </c>
      <c r="I53" s="67" t="str">
        <f>A61</f>
        <v>Ede Centrum</v>
      </c>
      <c r="J53" s="67" t="s">
        <v>83</v>
      </c>
    </row>
    <row r="54" spans="1:11" ht="15.75" thickBot="1">
      <c r="A54" s="243"/>
      <c r="B54" s="57" t="s">
        <v>94</v>
      </c>
      <c r="D54" s="68">
        <v>54675</v>
      </c>
      <c r="E54" s="68">
        <v>46203</v>
      </c>
      <c r="F54" s="68">
        <v>46205</v>
      </c>
      <c r="G54" s="68"/>
      <c r="H54" s="68">
        <v>46200</v>
      </c>
      <c r="I54" s="68">
        <v>46196</v>
      </c>
      <c r="J54" s="68">
        <v>46198</v>
      </c>
    </row>
    <row r="55" spans="1:11">
      <c r="A55" s="243" t="s">
        <v>95</v>
      </c>
      <c r="B55" s="57">
        <v>46208</v>
      </c>
      <c r="D55" s="92">
        <f t="shared" ref="D55:J55" si="0">D22+$B$30</f>
        <v>298</v>
      </c>
      <c r="E55" s="94">
        <f t="shared" si="0"/>
        <v>459.99999999999994</v>
      </c>
      <c r="F55" s="94">
        <f t="shared" si="0"/>
        <v>521</v>
      </c>
      <c r="G55" s="94">
        <f t="shared" si="0"/>
        <v>561</v>
      </c>
      <c r="H55" s="94">
        <f t="shared" si="0"/>
        <v>662</v>
      </c>
      <c r="I55" s="94">
        <f t="shared" si="0"/>
        <v>783</v>
      </c>
      <c r="J55" s="95">
        <f t="shared" si="0"/>
        <v>824</v>
      </c>
      <c r="K55" s="104"/>
    </row>
    <row r="56" spans="1:11">
      <c r="A56" s="243" t="s">
        <v>78</v>
      </c>
      <c r="B56" s="57">
        <v>54675</v>
      </c>
      <c r="D56" s="82"/>
      <c r="E56" s="93">
        <f t="shared" ref="E56:J56" si="1">E23+$B$30</f>
        <v>339</v>
      </c>
      <c r="F56" s="93">
        <f t="shared" si="1"/>
        <v>399</v>
      </c>
      <c r="G56" s="93">
        <f t="shared" si="1"/>
        <v>440.00000000000006</v>
      </c>
      <c r="H56" s="93">
        <f t="shared" si="1"/>
        <v>541</v>
      </c>
      <c r="I56" s="93">
        <f t="shared" si="1"/>
        <v>662</v>
      </c>
      <c r="J56" s="96">
        <f t="shared" si="1"/>
        <v>703</v>
      </c>
    </row>
    <row r="57" spans="1:11">
      <c r="A57" s="243" t="s">
        <v>79</v>
      </c>
      <c r="B57" s="57">
        <v>46203</v>
      </c>
      <c r="D57" s="82"/>
      <c r="E57" s="83"/>
      <c r="F57" s="93">
        <f>F24+$B$30</f>
        <v>298</v>
      </c>
      <c r="G57" s="93">
        <f>G24+$B$30</f>
        <v>298</v>
      </c>
      <c r="H57" s="93">
        <f>H24+$B$30</f>
        <v>339</v>
      </c>
      <c r="I57" s="93">
        <f>I24+$B$30</f>
        <v>459.99999999999994</v>
      </c>
      <c r="J57" s="96">
        <f>J24+$B$30</f>
        <v>501</v>
      </c>
    </row>
    <row r="58" spans="1:11">
      <c r="A58" s="243" t="s">
        <v>80</v>
      </c>
      <c r="B58" s="57">
        <v>46205</v>
      </c>
      <c r="D58" s="82"/>
      <c r="E58" s="83"/>
      <c r="F58" s="83"/>
      <c r="G58" s="93">
        <f>G25+$B$30</f>
        <v>298</v>
      </c>
      <c r="H58" s="93">
        <f>H25+$B$30</f>
        <v>298</v>
      </c>
      <c r="I58" s="93">
        <f>I25+$B$30</f>
        <v>399</v>
      </c>
      <c r="J58" s="96">
        <f>J25+$B$30</f>
        <v>440.00000000000006</v>
      </c>
    </row>
    <row r="59" spans="1:11">
      <c r="A59" s="248" t="s">
        <v>107</v>
      </c>
      <c r="B59" s="57"/>
      <c r="D59" s="82"/>
      <c r="E59" s="83"/>
      <c r="F59" s="83"/>
      <c r="G59" s="83"/>
      <c r="H59" s="93">
        <f>H26+$B$30</f>
        <v>298</v>
      </c>
      <c r="I59" s="93">
        <f>I26+$B$30</f>
        <v>359</v>
      </c>
      <c r="J59" s="96">
        <f>J26+$B$30</f>
        <v>399</v>
      </c>
      <c r="K59" s="50"/>
    </row>
    <row r="60" spans="1:11">
      <c r="A60" s="243" t="s">
        <v>81</v>
      </c>
      <c r="B60" s="57">
        <v>46200</v>
      </c>
      <c r="D60" s="82"/>
      <c r="E60" s="83"/>
      <c r="F60" s="83"/>
      <c r="G60" s="83"/>
      <c r="H60" s="83"/>
      <c r="I60" s="93">
        <f>I27+$B$30</f>
        <v>298</v>
      </c>
      <c r="J60" s="96">
        <f>J27+$B$30</f>
        <v>298</v>
      </c>
    </row>
    <row r="61" spans="1:11" ht="15.75" thickBot="1">
      <c r="A61" s="243" t="s">
        <v>82</v>
      </c>
      <c r="B61" s="57">
        <v>46196</v>
      </c>
      <c r="D61" s="84"/>
      <c r="E61" s="85"/>
      <c r="F61" s="85"/>
      <c r="G61" s="85"/>
      <c r="H61" s="85"/>
      <c r="I61" s="85"/>
      <c r="J61" s="97">
        <f>J28+$B$30</f>
        <v>298</v>
      </c>
    </row>
    <row r="62" spans="1:11">
      <c r="A62" s="240"/>
      <c r="B62" s="62"/>
      <c r="D62" s="238"/>
      <c r="E62" s="238"/>
      <c r="F62" s="238"/>
      <c r="G62" s="238"/>
      <c r="H62" s="238"/>
      <c r="I62" s="238"/>
      <c r="J62" s="238"/>
    </row>
    <row r="63" spans="1:11" ht="20.25">
      <c r="A63" s="413" t="s">
        <v>214</v>
      </c>
      <c r="B63" s="62"/>
      <c r="D63" s="238"/>
      <c r="E63" s="238"/>
      <c r="F63" s="238"/>
      <c r="G63" s="238"/>
      <c r="H63" s="238"/>
      <c r="I63" s="238"/>
      <c r="J63" s="238"/>
    </row>
    <row r="64" spans="1:11">
      <c r="A64" s="253" t="s">
        <v>134</v>
      </c>
      <c r="B64" s="62"/>
      <c r="D64" s="238"/>
      <c r="E64" s="238"/>
      <c r="F64" s="238"/>
      <c r="G64" s="238"/>
      <c r="H64" s="238"/>
      <c r="I64" s="238"/>
      <c r="J64" s="238"/>
    </row>
    <row r="65" spans="1:10">
      <c r="A65" s="240"/>
      <c r="B65" s="62"/>
      <c r="D65" s="238"/>
      <c r="E65" s="238"/>
      <c r="F65" s="238"/>
      <c r="G65" s="238"/>
      <c r="H65" s="238"/>
      <c r="I65" s="238"/>
      <c r="J65" s="238"/>
    </row>
    <row r="66" spans="1:10">
      <c r="A66" s="240" t="s">
        <v>91</v>
      </c>
      <c r="B66" s="63"/>
      <c r="D66" s="64" t="s">
        <v>92</v>
      </c>
      <c r="E66" s="64"/>
      <c r="F66" s="64"/>
      <c r="G66" s="64"/>
      <c r="H66" s="64"/>
      <c r="I66" s="64"/>
      <c r="J66" s="64"/>
    </row>
    <row r="67" spans="1:10" ht="30">
      <c r="A67" s="254" t="s">
        <v>93</v>
      </c>
      <c r="B67" s="65"/>
      <c r="D67" s="66" t="s">
        <v>78</v>
      </c>
      <c r="E67" s="67" t="s">
        <v>79</v>
      </c>
      <c r="F67" s="67" t="s">
        <v>80</v>
      </c>
      <c r="G67" s="147" t="s">
        <v>107</v>
      </c>
      <c r="H67" s="67" t="s">
        <v>81</v>
      </c>
      <c r="I67" s="67" t="s">
        <v>82</v>
      </c>
      <c r="J67" s="67" t="s">
        <v>83</v>
      </c>
    </row>
    <row r="68" spans="1:10" ht="15.75" thickBot="1">
      <c r="A68" s="243"/>
      <c r="B68" s="57" t="s">
        <v>94</v>
      </c>
      <c r="D68" s="68">
        <v>54675</v>
      </c>
      <c r="E68" s="68">
        <v>46203</v>
      </c>
      <c r="F68" s="68">
        <v>46205</v>
      </c>
      <c r="G68" s="68"/>
      <c r="H68" s="68">
        <v>46200</v>
      </c>
      <c r="I68" s="68">
        <v>46196</v>
      </c>
      <c r="J68" s="68">
        <v>46198</v>
      </c>
    </row>
    <row r="69" spans="1:10" ht="15.75" thickBot="1">
      <c r="A69" s="243" t="s">
        <v>95</v>
      </c>
      <c r="B69" s="57">
        <v>46208</v>
      </c>
      <c r="D69" s="410">
        <f>D55*'factoren tbv NS'!$C$3/1000</f>
        <v>497.66</v>
      </c>
      <c r="E69" s="410">
        <f>E55*'factoren tbv NS'!$C$3/1000</f>
        <v>768.19999999999993</v>
      </c>
      <c r="F69" s="410">
        <f>F55*'factoren tbv NS'!$C$3/1000</f>
        <v>870.07</v>
      </c>
      <c r="G69" s="410">
        <f>G55*'factoren tbv NS'!$C$3/1000</f>
        <v>936.87</v>
      </c>
      <c r="H69" s="410">
        <f>H55*'factoren tbv NS'!$C$3/1000</f>
        <v>1105.54</v>
      </c>
      <c r="I69" s="410">
        <f>I55*'factoren tbv NS'!$C$3/1000</f>
        <v>1307.6099999999999</v>
      </c>
      <c r="J69" s="410">
        <f>J55*'factoren tbv NS'!$C$3/1000</f>
        <v>1376.08</v>
      </c>
    </row>
    <row r="70" spans="1:10" ht="15.75" thickBot="1">
      <c r="A70" s="243" t="s">
        <v>78</v>
      </c>
      <c r="B70" s="57">
        <v>54675</v>
      </c>
      <c r="D70" s="411">
        <f>D56*'factoren tbv NS'!$C$3/1000</f>
        <v>0</v>
      </c>
      <c r="E70" s="410">
        <f>E56*'factoren tbv NS'!$C$3/1000</f>
        <v>566.13</v>
      </c>
      <c r="F70" s="410">
        <f>F56*'factoren tbv NS'!$C$3/1000</f>
        <v>666.33</v>
      </c>
      <c r="G70" s="410">
        <f>G56*'factoren tbv NS'!$C$3/1000</f>
        <v>734.80000000000007</v>
      </c>
      <c r="H70" s="410">
        <f>H56*'factoren tbv NS'!$C$3/1000</f>
        <v>903.47</v>
      </c>
      <c r="I70" s="410">
        <f>I56*'factoren tbv NS'!$C$3/1000</f>
        <v>1105.54</v>
      </c>
      <c r="J70" s="410">
        <f>J56*'factoren tbv NS'!$C$3/1000</f>
        <v>1174.01</v>
      </c>
    </row>
    <row r="71" spans="1:10" ht="15.75" thickBot="1">
      <c r="A71" s="243" t="s">
        <v>79</v>
      </c>
      <c r="B71" s="57">
        <v>46203</v>
      </c>
      <c r="D71" s="411">
        <f>D57*'factoren tbv NS'!$C$3/1000</f>
        <v>0</v>
      </c>
      <c r="E71" s="285">
        <f>E57*'factoren tbv NS'!$C$3/1000</f>
        <v>0</v>
      </c>
      <c r="F71" s="410">
        <f>F57*'factoren tbv NS'!$C$3/1000</f>
        <v>497.66</v>
      </c>
      <c r="G71" s="410">
        <f>G57*'factoren tbv NS'!$C$3/1000</f>
        <v>497.66</v>
      </c>
      <c r="H71" s="410">
        <f>H57*'factoren tbv NS'!$C$3/1000</f>
        <v>566.13</v>
      </c>
      <c r="I71" s="410">
        <f>I57*'factoren tbv NS'!$C$3/1000</f>
        <v>768.19999999999993</v>
      </c>
      <c r="J71" s="410">
        <f>J57*'factoren tbv NS'!$C$3/1000</f>
        <v>836.67</v>
      </c>
    </row>
    <row r="72" spans="1:10" ht="15.75" thickBot="1">
      <c r="A72" s="243" t="s">
        <v>80</v>
      </c>
      <c r="B72" s="57">
        <v>46205</v>
      </c>
      <c r="D72" s="411">
        <f>D58*'factoren tbv NS'!$C$3/1000</f>
        <v>0</v>
      </c>
      <c r="E72" s="285">
        <f>E58*'factoren tbv NS'!$C$3/1000</f>
        <v>0</v>
      </c>
      <c r="F72" s="285">
        <f>F58*'factoren tbv NS'!$C$3/1000</f>
        <v>0</v>
      </c>
      <c r="G72" s="410">
        <f>G58*'factoren tbv NS'!$C$3/1000</f>
        <v>497.66</v>
      </c>
      <c r="H72" s="410">
        <f>H58*'factoren tbv NS'!$C$3/1000</f>
        <v>497.66</v>
      </c>
      <c r="I72" s="410">
        <f>I58*'factoren tbv NS'!$C$3/1000</f>
        <v>666.33</v>
      </c>
      <c r="J72" s="410">
        <f>J58*'factoren tbv NS'!$C$3/1000</f>
        <v>734.80000000000007</v>
      </c>
    </row>
    <row r="73" spans="1:10" ht="15.75" thickBot="1">
      <c r="A73" s="248" t="s">
        <v>107</v>
      </c>
      <c r="B73" s="57"/>
      <c r="D73" s="411">
        <f>D59*'factoren tbv NS'!$C$3/1000</f>
        <v>0</v>
      </c>
      <c r="E73" s="285">
        <f>E59*'factoren tbv NS'!$C$3/1000</f>
        <v>0</v>
      </c>
      <c r="F73" s="285">
        <f>F59*'factoren tbv NS'!$C$3/1000</f>
        <v>0</v>
      </c>
      <c r="G73" s="285">
        <f>G59*'factoren tbv NS'!$C$3/1000</f>
        <v>0</v>
      </c>
      <c r="H73" s="410">
        <f>H59*'factoren tbv NS'!$C$3/1000</f>
        <v>497.66</v>
      </c>
      <c r="I73" s="410">
        <f>I59*'factoren tbv NS'!$C$3/1000</f>
        <v>599.53</v>
      </c>
      <c r="J73" s="410">
        <f>J59*'factoren tbv NS'!$C$3/1000</f>
        <v>666.33</v>
      </c>
    </row>
    <row r="74" spans="1:10" ht="15.75" thickBot="1">
      <c r="A74" s="243" t="s">
        <v>81</v>
      </c>
      <c r="B74" s="57">
        <v>46200</v>
      </c>
      <c r="D74" s="411">
        <f>D60*'factoren tbv NS'!$C$3/1000</f>
        <v>0</v>
      </c>
      <c r="E74" s="285">
        <f>E60*'factoren tbv NS'!$C$3/1000</f>
        <v>0</v>
      </c>
      <c r="F74" s="285">
        <f>F60*'factoren tbv NS'!$C$3/1000</f>
        <v>0</v>
      </c>
      <c r="G74" s="285">
        <f>G60*'factoren tbv NS'!$C$3/1000</f>
        <v>0</v>
      </c>
      <c r="H74" s="285">
        <f>H60*'factoren tbv NS'!$C$3/1000</f>
        <v>0</v>
      </c>
      <c r="I74" s="410">
        <f>I60*'factoren tbv NS'!$C$3/1000</f>
        <v>497.66</v>
      </c>
      <c r="J74" s="410">
        <f>J60*'factoren tbv NS'!$C$3/1000</f>
        <v>497.66</v>
      </c>
    </row>
    <row r="75" spans="1:10" ht="15.75" thickBot="1">
      <c r="A75" s="243" t="s">
        <v>82</v>
      </c>
      <c r="B75" s="57">
        <v>46196</v>
      </c>
      <c r="D75" s="412">
        <f>D61*'factoren tbv NS'!$C$3/1000</f>
        <v>0</v>
      </c>
      <c r="E75" s="288">
        <f>E61*'factoren tbv NS'!$C$3/1000</f>
        <v>0</v>
      </c>
      <c r="F75" s="285">
        <f>F61*'factoren tbv NS'!$C$3/1000</f>
        <v>0</v>
      </c>
      <c r="G75" s="285">
        <f>G61*'factoren tbv NS'!$C$3/1000</f>
        <v>0</v>
      </c>
      <c r="H75" s="285">
        <f>H61*'factoren tbv NS'!$C$3/1000</f>
        <v>0</v>
      </c>
      <c r="I75" s="285">
        <f>I61*'factoren tbv NS'!$C$3/1000</f>
        <v>0</v>
      </c>
      <c r="J75" s="410">
        <f>J61*'factoren tbv NS'!$C$3/1000</f>
        <v>497.66</v>
      </c>
    </row>
    <row r="76" spans="1:10">
      <c r="A76" s="240"/>
      <c r="B76" s="62"/>
      <c r="D76" s="238"/>
      <c r="E76" s="238"/>
      <c r="F76" s="238"/>
      <c r="G76" s="238"/>
      <c r="H76" s="238"/>
      <c r="I76" s="238"/>
      <c r="J76" s="238"/>
    </row>
    <row r="77" spans="1:10" ht="15.75" thickBot="1">
      <c r="A77" s="255"/>
      <c r="B77" s="256"/>
      <c r="C77" s="257"/>
      <c r="D77" s="257"/>
      <c r="E77" s="257"/>
      <c r="F77" s="257"/>
      <c r="G77" s="257"/>
      <c r="H77" s="257"/>
      <c r="I77" s="257"/>
      <c r="J77" s="258"/>
    </row>
    <row r="78" spans="1:10" ht="15.75" thickTop="1"/>
  </sheetData>
  <phoneticPr fontId="24" type="noConversion"/>
  <pageMargins left="0.7" right="0.7" top="0.75" bottom="0.75" header="0.3" footer="0.3"/>
  <pageSetup paperSize="9" scale="74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7300F-EE02-4747-BAA8-8C417F8B79FD}">
  <sheetPr>
    <tabColor rgb="FFFF0000"/>
    <pageSetUpPr fitToPage="1"/>
  </sheetPr>
  <dimension ref="A1:L62"/>
  <sheetViews>
    <sheetView zoomScale="70" zoomScaleNormal="70" workbookViewId="0">
      <pane xSplit="4" ySplit="9" topLeftCell="E40" activePane="bottomRight" state="frozen"/>
      <selection pane="topRight" activeCell="E1" sqref="E1"/>
      <selection pane="bottomLeft" activeCell="A10" sqref="A10"/>
      <selection pane="bottomRight" activeCell="G5" sqref="G5"/>
    </sheetView>
  </sheetViews>
  <sheetFormatPr defaultRowHeight="15" outlineLevelCol="1"/>
  <cols>
    <col min="1" max="1" width="11" style="416" customWidth="1"/>
    <col min="2" max="2" width="35.28515625" style="409" customWidth="1"/>
    <col min="3" max="3" width="18.140625" style="9" customWidth="1"/>
    <col min="4" max="4" width="18.28515625" style="427" hidden="1" customWidth="1" outlineLevel="1"/>
    <col min="5" max="5" width="26" style="9" customWidth="1" collapsed="1"/>
    <col min="6" max="6" width="28.85546875" style="443" customWidth="1"/>
    <col min="7" max="7" width="35.5703125" style="461" customWidth="1"/>
    <col min="12" max="12" width="10" bestFit="1" customWidth="1"/>
  </cols>
  <sheetData>
    <row r="1" spans="1:8" ht="26.25">
      <c r="A1" s="422" t="s">
        <v>205</v>
      </c>
      <c r="B1" s="426"/>
      <c r="F1" s="474" t="s">
        <v>282</v>
      </c>
      <c r="G1" s="471" t="s">
        <v>283</v>
      </c>
    </row>
    <row r="2" spans="1:8">
      <c r="F2" s="475"/>
      <c r="G2" s="472"/>
    </row>
    <row r="3" spans="1:8" ht="15.75">
      <c r="A3" s="451" t="s">
        <v>263</v>
      </c>
      <c r="F3" s="475"/>
      <c r="G3" s="472"/>
    </row>
    <row r="4" spans="1:8" ht="15.75">
      <c r="A4" s="451"/>
      <c r="F4" s="476"/>
      <c r="G4" s="473"/>
    </row>
    <row r="6" spans="1:8" s="10" customFormat="1" ht="23.25" customHeight="1">
      <c r="A6" s="452" t="s">
        <v>246</v>
      </c>
      <c r="B6" s="480">
        <v>44853</v>
      </c>
      <c r="C6" s="481"/>
      <c r="D6" s="427"/>
      <c r="E6" s="453"/>
      <c r="F6" s="452" t="s">
        <v>261</v>
      </c>
      <c r="G6" s="462" t="s">
        <v>262</v>
      </c>
    </row>
    <row r="8" spans="1:8">
      <c r="A8" s="417" t="s">
        <v>228</v>
      </c>
      <c r="B8" s="419" t="s">
        <v>247</v>
      </c>
      <c r="C8" s="418" t="s">
        <v>203</v>
      </c>
      <c r="D8" s="428" t="s">
        <v>210</v>
      </c>
      <c r="E8" s="419" t="s">
        <v>204</v>
      </c>
      <c r="F8" s="444" t="s">
        <v>206</v>
      </c>
      <c r="G8" s="463" t="s">
        <v>207</v>
      </c>
    </row>
    <row r="9" spans="1:8">
      <c r="A9" s="420"/>
      <c r="B9" s="421"/>
      <c r="C9" s="421"/>
      <c r="D9" s="429" t="s">
        <v>208</v>
      </c>
      <c r="E9" s="421" t="s">
        <v>209</v>
      </c>
      <c r="F9" s="445"/>
      <c r="G9" s="464"/>
      <c r="H9" s="149"/>
    </row>
    <row r="10" spans="1:8" s="406" customFormat="1" ht="26.25" customHeight="1">
      <c r="A10" s="423" t="s">
        <v>215</v>
      </c>
      <c r="B10" s="415" t="s">
        <v>189</v>
      </c>
      <c r="C10" s="414">
        <v>2</v>
      </c>
      <c r="D10" s="430">
        <f>'point-to-point tbv ROR intern'!J55</f>
        <v>824</v>
      </c>
      <c r="E10" s="424">
        <f>D10/100</f>
        <v>8.24</v>
      </c>
      <c r="F10" s="446">
        <v>8.2200000000000006</v>
      </c>
      <c r="G10" s="466" t="b">
        <f t="shared" ref="G10:G24" si="0">F10=E10</f>
        <v>0</v>
      </c>
    </row>
    <row r="11" spans="1:8" s="406" customFormat="1" ht="26.25" customHeight="1">
      <c r="A11" s="423" t="s">
        <v>221</v>
      </c>
      <c r="B11" s="415" t="s">
        <v>190</v>
      </c>
      <c r="C11" s="414">
        <v>2</v>
      </c>
      <c r="D11" s="430">
        <f>'point-to-point tbv ROR intern'!I55</f>
        <v>783</v>
      </c>
      <c r="E11" s="424">
        <f t="shared" ref="E11:E23" si="1">D11/100</f>
        <v>7.83</v>
      </c>
      <c r="F11" s="446">
        <v>7.82</v>
      </c>
      <c r="G11" s="466" t="b">
        <f t="shared" si="0"/>
        <v>0</v>
      </c>
    </row>
    <row r="12" spans="1:8" s="406" customFormat="1" ht="26.25" customHeight="1">
      <c r="A12" s="423" t="s">
        <v>222</v>
      </c>
      <c r="B12" s="415" t="s">
        <v>191</v>
      </c>
      <c r="C12" s="414">
        <v>2</v>
      </c>
      <c r="D12" s="430">
        <f>'point-to-point tbv ROR intern'!$H$55</f>
        <v>662</v>
      </c>
      <c r="E12" s="424">
        <f t="shared" si="1"/>
        <v>6.62</v>
      </c>
      <c r="F12" s="446">
        <v>6.61</v>
      </c>
      <c r="G12" s="466" t="b">
        <f t="shared" si="0"/>
        <v>0</v>
      </c>
    </row>
    <row r="13" spans="1:8" s="406" customFormat="1" ht="26.25" customHeight="1">
      <c r="A13" s="423" t="s">
        <v>223</v>
      </c>
      <c r="B13" s="415" t="s">
        <v>192</v>
      </c>
      <c r="C13" s="414">
        <v>2</v>
      </c>
      <c r="D13" s="430">
        <f>'point-to-point tbv ROR intern'!$G$55</f>
        <v>561</v>
      </c>
      <c r="E13" s="424">
        <f t="shared" si="1"/>
        <v>5.61</v>
      </c>
      <c r="F13" s="446">
        <v>5.6</v>
      </c>
      <c r="G13" s="466" t="b">
        <f t="shared" si="0"/>
        <v>0</v>
      </c>
    </row>
    <row r="14" spans="1:8" s="406" customFormat="1" ht="26.25" customHeight="1">
      <c r="A14" s="423" t="s">
        <v>216</v>
      </c>
      <c r="B14" s="415" t="s">
        <v>193</v>
      </c>
      <c r="C14" s="414">
        <v>2</v>
      </c>
      <c r="D14" s="430">
        <f>'point-to-point tbv ROR intern'!$F$55</f>
        <v>521</v>
      </c>
      <c r="E14" s="424">
        <f t="shared" si="1"/>
        <v>5.21</v>
      </c>
      <c r="F14" s="446">
        <v>5.2</v>
      </c>
      <c r="G14" s="466" t="b">
        <f t="shared" si="0"/>
        <v>0</v>
      </c>
    </row>
    <row r="15" spans="1:8" s="406" customFormat="1" ht="26.25" customHeight="1">
      <c r="A15" s="423" t="s">
        <v>224</v>
      </c>
      <c r="B15" s="415" t="s">
        <v>194</v>
      </c>
      <c r="C15" s="414">
        <v>2</v>
      </c>
      <c r="D15" s="430">
        <f>'point-to-point tbv ROR intern'!$E$55</f>
        <v>459.99999999999994</v>
      </c>
      <c r="E15" s="424">
        <f t="shared" si="1"/>
        <v>4.5999999999999996</v>
      </c>
      <c r="F15" s="446">
        <v>4.59</v>
      </c>
      <c r="G15" s="466" t="b">
        <f t="shared" si="0"/>
        <v>0</v>
      </c>
    </row>
    <row r="16" spans="1:8" s="406" customFormat="1" ht="26.25" customHeight="1">
      <c r="A16" s="423" t="s">
        <v>225</v>
      </c>
      <c r="B16" s="415" t="s">
        <v>195</v>
      </c>
      <c r="C16" s="414">
        <v>2</v>
      </c>
      <c r="D16" s="430">
        <f>'point-to-point tbv ROR intern'!$D$55</f>
        <v>298</v>
      </c>
      <c r="E16" s="424">
        <f t="shared" si="1"/>
        <v>2.98</v>
      </c>
      <c r="F16" s="446">
        <v>2.98</v>
      </c>
      <c r="G16" s="466" t="b">
        <f t="shared" si="0"/>
        <v>1</v>
      </c>
    </row>
    <row r="17" spans="1:8" s="406" customFormat="1" ht="26.25" customHeight="1">
      <c r="A17" s="423" t="s">
        <v>226</v>
      </c>
      <c r="B17" s="415" t="s">
        <v>196</v>
      </c>
      <c r="C17" s="414">
        <v>2</v>
      </c>
      <c r="D17" s="430">
        <f>'point-to-point tbv ROR intern'!$J$61</f>
        <v>298</v>
      </c>
      <c r="E17" s="424">
        <f t="shared" si="1"/>
        <v>2.98</v>
      </c>
      <c r="F17" s="446">
        <v>2.98</v>
      </c>
      <c r="G17" s="466" t="b">
        <f t="shared" si="0"/>
        <v>1</v>
      </c>
    </row>
    <row r="18" spans="1:8" s="406" customFormat="1" ht="26.25" customHeight="1">
      <c r="A18" s="423" t="s">
        <v>227</v>
      </c>
      <c r="B18" s="415" t="s">
        <v>197</v>
      </c>
      <c r="C18" s="414">
        <v>2</v>
      </c>
      <c r="D18" s="430">
        <f>'point-to-point tbv ROR intern'!$J$60</f>
        <v>298</v>
      </c>
      <c r="E18" s="424">
        <f t="shared" si="1"/>
        <v>2.98</v>
      </c>
      <c r="F18" s="446">
        <v>2.98</v>
      </c>
      <c r="G18" s="466" t="b">
        <f t="shared" si="0"/>
        <v>1</v>
      </c>
    </row>
    <row r="19" spans="1:8" s="406" customFormat="1" ht="26.25" customHeight="1">
      <c r="A19" s="423" t="s">
        <v>229</v>
      </c>
      <c r="B19" s="415" t="s">
        <v>198</v>
      </c>
      <c r="C19" s="414">
        <v>2</v>
      </c>
      <c r="D19" s="430">
        <f>'point-to-point tbv ROR intern'!$J$59</f>
        <v>399</v>
      </c>
      <c r="E19" s="424">
        <f t="shared" si="1"/>
        <v>3.99</v>
      </c>
      <c r="F19" s="446">
        <v>3.99</v>
      </c>
      <c r="G19" s="466" t="b">
        <f t="shared" si="0"/>
        <v>1</v>
      </c>
    </row>
    <row r="20" spans="1:8" s="406" customFormat="1" ht="26.25" customHeight="1">
      <c r="A20" s="423" t="s">
        <v>231</v>
      </c>
      <c r="B20" s="415" t="s">
        <v>199</v>
      </c>
      <c r="C20" s="414">
        <v>2</v>
      </c>
      <c r="D20" s="430">
        <f>'point-to-point tbv ROR intern'!$J$58</f>
        <v>440.00000000000006</v>
      </c>
      <c r="E20" s="424">
        <f t="shared" si="1"/>
        <v>4.4000000000000004</v>
      </c>
      <c r="F20" s="446">
        <v>4.3899999999999997</v>
      </c>
      <c r="G20" s="466" t="b">
        <f t="shared" si="0"/>
        <v>0</v>
      </c>
    </row>
    <row r="21" spans="1:8" s="406" customFormat="1" ht="26.25" customHeight="1">
      <c r="A21" s="423" t="s">
        <v>217</v>
      </c>
      <c r="B21" s="415" t="s">
        <v>200</v>
      </c>
      <c r="C21" s="414">
        <v>2</v>
      </c>
      <c r="D21" s="430">
        <f>'point-to-point tbv ROR intern'!$J$57</f>
        <v>501</v>
      </c>
      <c r="E21" s="424">
        <f t="shared" si="1"/>
        <v>5.01</v>
      </c>
      <c r="F21" s="446">
        <v>4.99</v>
      </c>
      <c r="G21" s="466" t="b">
        <f t="shared" si="0"/>
        <v>0</v>
      </c>
    </row>
    <row r="22" spans="1:8" s="406" customFormat="1" ht="26.25" customHeight="1">
      <c r="A22" s="423" t="s">
        <v>232</v>
      </c>
      <c r="B22" s="415" t="s">
        <v>211</v>
      </c>
      <c r="C22" s="414">
        <v>2</v>
      </c>
      <c r="D22" s="430">
        <f>'point-to-point tbv ROR intern'!$J$56</f>
        <v>703</v>
      </c>
      <c r="E22" s="424">
        <f t="shared" si="1"/>
        <v>7.03</v>
      </c>
      <c r="F22" s="446">
        <v>7.01</v>
      </c>
      <c r="G22" s="466" t="b">
        <f t="shared" si="0"/>
        <v>0</v>
      </c>
    </row>
    <row r="23" spans="1:8" s="406" customFormat="1" ht="26.25" customHeight="1">
      <c r="A23" s="423" t="s">
        <v>233</v>
      </c>
      <c r="B23" s="415" t="s">
        <v>212</v>
      </c>
      <c r="C23" s="414">
        <v>2</v>
      </c>
      <c r="D23" s="430">
        <f>'point-to-point tbv ROR intern'!$J$55</f>
        <v>824</v>
      </c>
      <c r="E23" s="424">
        <f t="shared" si="1"/>
        <v>8.24</v>
      </c>
      <c r="F23" s="446">
        <v>8.2200000000000006</v>
      </c>
      <c r="G23" s="466" t="b">
        <f t="shared" si="0"/>
        <v>0</v>
      </c>
    </row>
    <row r="24" spans="1:8" s="406" customFormat="1" ht="26.25" customHeight="1">
      <c r="A24" s="423" t="s">
        <v>234</v>
      </c>
      <c r="B24" s="415" t="s">
        <v>201</v>
      </c>
      <c r="C24" s="414">
        <v>2</v>
      </c>
      <c r="D24" s="430">
        <f>'point-to-point tbv ROR intern'!H58</f>
        <v>298</v>
      </c>
      <c r="E24" s="424">
        <f>D24/100</f>
        <v>2.98</v>
      </c>
      <c r="F24" s="446">
        <v>2.98</v>
      </c>
      <c r="G24" s="466" t="b">
        <f t="shared" si="0"/>
        <v>1</v>
      </c>
    </row>
    <row r="25" spans="1:8" s="406" customFormat="1" ht="8.25" customHeight="1">
      <c r="A25" s="425"/>
      <c r="B25" s="408"/>
      <c r="C25" s="407"/>
      <c r="D25" s="431"/>
      <c r="E25" s="407"/>
      <c r="F25" s="447"/>
      <c r="G25" s="465"/>
    </row>
    <row r="26" spans="1:8">
      <c r="A26" s="417" t="s">
        <v>228</v>
      </c>
      <c r="B26" s="419" t="s">
        <v>247</v>
      </c>
      <c r="C26" s="418" t="s">
        <v>203</v>
      </c>
      <c r="D26" s="428" t="s">
        <v>210</v>
      </c>
      <c r="E26" s="419" t="s">
        <v>204</v>
      </c>
      <c r="F26" s="444" t="s">
        <v>206</v>
      </c>
      <c r="G26" s="463" t="s">
        <v>207</v>
      </c>
      <c r="H26" s="149"/>
    </row>
    <row r="27" spans="1:8">
      <c r="A27" s="420"/>
      <c r="B27" s="421"/>
      <c r="C27" s="421"/>
      <c r="D27" s="429" t="s">
        <v>208</v>
      </c>
      <c r="E27" s="421" t="s">
        <v>209</v>
      </c>
      <c r="F27" s="445"/>
      <c r="G27" s="464"/>
      <c r="H27" s="149"/>
    </row>
    <row r="28" spans="1:8" s="406" customFormat="1" ht="26.25" customHeight="1">
      <c r="A28" s="423" t="s">
        <v>218</v>
      </c>
      <c r="B28" s="415" t="s">
        <v>189</v>
      </c>
      <c r="C28" s="415">
        <v>1</v>
      </c>
      <c r="D28" s="430">
        <f>D10*'factoren tbv NS'!$C$3/1000</f>
        <v>1376.08</v>
      </c>
      <c r="E28" s="424">
        <f t="shared" ref="E28:E42" si="2">D28/100</f>
        <v>13.7608</v>
      </c>
      <c r="F28" s="446">
        <v>13.727400000000003</v>
      </c>
      <c r="G28" s="466" t="b">
        <f t="shared" ref="G28:G42" si="3">F28=E28</f>
        <v>0</v>
      </c>
    </row>
    <row r="29" spans="1:8" s="406" customFormat="1" ht="26.25" customHeight="1">
      <c r="A29" s="423" t="s">
        <v>235</v>
      </c>
      <c r="B29" s="415" t="s">
        <v>190</v>
      </c>
      <c r="C29" s="415">
        <v>1</v>
      </c>
      <c r="D29" s="430">
        <f>D11*'factoren tbv NS'!$C$3/1000</f>
        <v>1307.6099999999999</v>
      </c>
      <c r="E29" s="424">
        <f t="shared" si="2"/>
        <v>13.076099999999999</v>
      </c>
      <c r="F29" s="446">
        <v>13.0594</v>
      </c>
      <c r="G29" s="466" t="b">
        <f t="shared" si="3"/>
        <v>0</v>
      </c>
    </row>
    <row r="30" spans="1:8" s="406" customFormat="1" ht="26.25" customHeight="1">
      <c r="A30" s="423" t="s">
        <v>236</v>
      </c>
      <c r="B30" s="415" t="s">
        <v>191</v>
      </c>
      <c r="C30" s="415">
        <v>1</v>
      </c>
      <c r="D30" s="430">
        <f>D12*'factoren tbv NS'!$C$3/1000</f>
        <v>1105.54</v>
      </c>
      <c r="E30" s="424">
        <f t="shared" si="2"/>
        <v>11.055399999999999</v>
      </c>
      <c r="F30" s="446">
        <v>11.038699999999999</v>
      </c>
      <c r="G30" s="466" t="b">
        <f t="shared" si="3"/>
        <v>0</v>
      </c>
    </row>
    <row r="31" spans="1:8" s="406" customFormat="1" ht="26.25" customHeight="1">
      <c r="A31" s="423" t="s">
        <v>237</v>
      </c>
      <c r="B31" s="415" t="s">
        <v>192</v>
      </c>
      <c r="C31" s="415">
        <v>1</v>
      </c>
      <c r="D31" s="430">
        <f>D13*'factoren tbv NS'!$C$3/1000</f>
        <v>936.87</v>
      </c>
      <c r="E31" s="424">
        <f t="shared" si="2"/>
        <v>9.3687000000000005</v>
      </c>
      <c r="F31" s="446">
        <v>9.3520000000000003</v>
      </c>
      <c r="G31" s="466" t="b">
        <f t="shared" si="3"/>
        <v>0</v>
      </c>
    </row>
    <row r="32" spans="1:8" s="406" customFormat="1" ht="26.25" customHeight="1">
      <c r="A32" s="423" t="s">
        <v>219</v>
      </c>
      <c r="B32" s="415" t="s">
        <v>193</v>
      </c>
      <c r="C32" s="415">
        <v>1</v>
      </c>
      <c r="D32" s="430">
        <f>D14*'factoren tbv NS'!$C$3/1000</f>
        <v>870.07</v>
      </c>
      <c r="E32" s="424">
        <f t="shared" si="2"/>
        <v>8.7007000000000012</v>
      </c>
      <c r="F32" s="446">
        <v>8.6839999999999993</v>
      </c>
      <c r="G32" s="466" t="b">
        <f t="shared" si="3"/>
        <v>0</v>
      </c>
    </row>
    <row r="33" spans="1:7" s="406" customFormat="1" ht="26.25" customHeight="1">
      <c r="A33" s="423" t="s">
        <v>238</v>
      </c>
      <c r="B33" s="415" t="s">
        <v>194</v>
      </c>
      <c r="C33" s="415">
        <v>1</v>
      </c>
      <c r="D33" s="430">
        <f>D15*'factoren tbv NS'!$C$3/1000</f>
        <v>768.19999999999993</v>
      </c>
      <c r="E33" s="424">
        <f t="shared" si="2"/>
        <v>7.6819999999999995</v>
      </c>
      <c r="F33" s="446">
        <v>7.6652999999999993</v>
      </c>
      <c r="G33" s="466" t="b">
        <f t="shared" si="3"/>
        <v>0</v>
      </c>
    </row>
    <row r="34" spans="1:7" s="406" customFormat="1" ht="26.25" customHeight="1">
      <c r="A34" s="423" t="s">
        <v>239</v>
      </c>
      <c r="B34" s="415" t="s">
        <v>195</v>
      </c>
      <c r="C34" s="415">
        <v>1</v>
      </c>
      <c r="D34" s="430">
        <f>D16*'factoren tbv NS'!$C$3/1000</f>
        <v>497.66</v>
      </c>
      <c r="E34" s="424">
        <f t="shared" si="2"/>
        <v>4.9766000000000004</v>
      </c>
      <c r="F34" s="446">
        <v>4.9766000000000004</v>
      </c>
      <c r="G34" s="466" t="b">
        <f t="shared" si="3"/>
        <v>1</v>
      </c>
    </row>
    <row r="35" spans="1:7" s="406" customFormat="1" ht="26.25" customHeight="1">
      <c r="A35" s="423" t="s">
        <v>240</v>
      </c>
      <c r="B35" s="415" t="s">
        <v>196</v>
      </c>
      <c r="C35" s="415">
        <v>1</v>
      </c>
      <c r="D35" s="430">
        <f>D17*'factoren tbv NS'!$C$3/1000</f>
        <v>497.66</v>
      </c>
      <c r="E35" s="424">
        <f t="shared" si="2"/>
        <v>4.9766000000000004</v>
      </c>
      <c r="F35" s="446">
        <v>4.9766000000000004</v>
      </c>
      <c r="G35" s="466" t="b">
        <f t="shared" si="3"/>
        <v>1</v>
      </c>
    </row>
    <row r="36" spans="1:7" s="406" customFormat="1" ht="26.25" customHeight="1">
      <c r="A36" s="423" t="s">
        <v>241</v>
      </c>
      <c r="B36" s="415" t="s">
        <v>197</v>
      </c>
      <c r="C36" s="415">
        <v>1</v>
      </c>
      <c r="D36" s="430">
        <f>D18*'factoren tbv NS'!$C$3/1000</f>
        <v>497.66</v>
      </c>
      <c r="E36" s="424">
        <f t="shared" si="2"/>
        <v>4.9766000000000004</v>
      </c>
      <c r="F36" s="446">
        <v>4.9766000000000004</v>
      </c>
      <c r="G36" s="466" t="b">
        <f t="shared" si="3"/>
        <v>1</v>
      </c>
    </row>
    <row r="37" spans="1:7" s="406" customFormat="1" ht="26.25" customHeight="1">
      <c r="A37" s="423" t="s">
        <v>230</v>
      </c>
      <c r="B37" s="415" t="s">
        <v>198</v>
      </c>
      <c r="C37" s="415">
        <v>1</v>
      </c>
      <c r="D37" s="430">
        <f>D19*'factoren tbv NS'!$C$3/1000</f>
        <v>666.33</v>
      </c>
      <c r="E37" s="424">
        <f t="shared" si="2"/>
        <v>6.6633000000000004</v>
      </c>
      <c r="F37" s="446">
        <v>6.6633000000000004</v>
      </c>
      <c r="G37" s="466" t="b">
        <f t="shared" si="3"/>
        <v>1</v>
      </c>
    </row>
    <row r="38" spans="1:7" s="406" customFormat="1" ht="26.25" customHeight="1">
      <c r="A38" s="423" t="s">
        <v>242</v>
      </c>
      <c r="B38" s="415" t="s">
        <v>199</v>
      </c>
      <c r="C38" s="415">
        <v>1</v>
      </c>
      <c r="D38" s="430">
        <f>D20*'factoren tbv NS'!$C$3/1000</f>
        <v>734.80000000000007</v>
      </c>
      <c r="E38" s="424">
        <f t="shared" si="2"/>
        <v>7.3480000000000008</v>
      </c>
      <c r="F38" s="446">
        <v>7.3312999999999988</v>
      </c>
      <c r="G38" s="466" t="b">
        <f t="shared" si="3"/>
        <v>0</v>
      </c>
    </row>
    <row r="39" spans="1:7" s="406" customFormat="1" ht="26.25" customHeight="1">
      <c r="A39" s="423" t="s">
        <v>220</v>
      </c>
      <c r="B39" s="415" t="s">
        <v>200</v>
      </c>
      <c r="C39" s="415">
        <v>1</v>
      </c>
      <c r="D39" s="430">
        <f>D21*'factoren tbv NS'!$C$3/1000</f>
        <v>836.67</v>
      </c>
      <c r="E39" s="424">
        <f t="shared" si="2"/>
        <v>8.3666999999999998</v>
      </c>
      <c r="F39" s="446">
        <v>8.3333000000000013</v>
      </c>
      <c r="G39" s="466" t="b">
        <f t="shared" si="3"/>
        <v>0</v>
      </c>
    </row>
    <row r="40" spans="1:7" s="406" customFormat="1" ht="26.25" customHeight="1">
      <c r="A40" s="423" t="s">
        <v>243</v>
      </c>
      <c r="B40" s="415" t="s">
        <v>211</v>
      </c>
      <c r="C40" s="415">
        <v>1</v>
      </c>
      <c r="D40" s="430">
        <f>D22*'factoren tbv NS'!$C$3/1000</f>
        <v>1174.01</v>
      </c>
      <c r="E40" s="424">
        <f t="shared" si="2"/>
        <v>11.7401</v>
      </c>
      <c r="F40" s="446">
        <v>11.706700000000001</v>
      </c>
      <c r="G40" s="466" t="b">
        <f t="shared" si="3"/>
        <v>0</v>
      </c>
    </row>
    <row r="41" spans="1:7" s="406" customFormat="1" ht="26.25" customHeight="1">
      <c r="A41" s="423" t="s">
        <v>244</v>
      </c>
      <c r="B41" s="415" t="s">
        <v>212</v>
      </c>
      <c r="C41" s="415">
        <v>1</v>
      </c>
      <c r="D41" s="430">
        <f>D23*'factoren tbv NS'!$C$3/1000</f>
        <v>1376.08</v>
      </c>
      <c r="E41" s="424">
        <f t="shared" si="2"/>
        <v>13.7608</v>
      </c>
      <c r="F41" s="446">
        <v>13.727400000000003</v>
      </c>
      <c r="G41" s="466" t="b">
        <f t="shared" si="3"/>
        <v>0</v>
      </c>
    </row>
    <row r="42" spans="1:7" s="406" customFormat="1" ht="26.25" customHeight="1">
      <c r="A42" s="423" t="s">
        <v>245</v>
      </c>
      <c r="B42" s="415" t="s">
        <v>201</v>
      </c>
      <c r="C42" s="415">
        <v>1</v>
      </c>
      <c r="D42" s="430">
        <f>D24*'factoren tbv NS'!$C$3/1000</f>
        <v>497.66</v>
      </c>
      <c r="E42" s="424">
        <f t="shared" si="2"/>
        <v>4.9766000000000004</v>
      </c>
      <c r="F42" s="446">
        <v>4.9766000000000004</v>
      </c>
      <c r="G42" s="466" t="b">
        <f t="shared" si="3"/>
        <v>1</v>
      </c>
    </row>
    <row r="43" spans="1:7" s="406" customFormat="1" ht="9" customHeight="1">
      <c r="A43" s="434"/>
      <c r="B43" s="435"/>
      <c r="C43" s="435"/>
      <c r="D43" s="436"/>
      <c r="E43" s="437"/>
      <c r="F43" s="448"/>
      <c r="G43" s="467"/>
    </row>
    <row r="44" spans="1:7" s="441" customFormat="1" ht="26.25" customHeight="1">
      <c r="A44" s="477" t="s">
        <v>259</v>
      </c>
      <c r="B44" s="438" t="s">
        <v>256</v>
      </c>
      <c r="C44" s="415">
        <v>2</v>
      </c>
      <c r="D44" s="439"/>
      <c r="E44" s="440">
        <v>6.3</v>
      </c>
      <c r="F44" s="449" t="s">
        <v>260</v>
      </c>
      <c r="G44" s="468"/>
    </row>
    <row r="45" spans="1:7" s="441" customFormat="1" ht="26.25" customHeight="1">
      <c r="A45" s="478"/>
      <c r="B45" s="438" t="s">
        <v>258</v>
      </c>
      <c r="C45" s="415">
        <v>2</v>
      </c>
      <c r="D45" s="439"/>
      <c r="E45" s="424">
        <f>Prijstabellen!B46-Prijstabellen!B27</f>
        <v>3.839999999999999</v>
      </c>
      <c r="F45" s="449" t="s">
        <v>280</v>
      </c>
      <c r="G45" s="468"/>
    </row>
    <row r="46" spans="1:7" s="441" customFormat="1" ht="26.25" customHeight="1">
      <c r="A46" s="479"/>
      <c r="B46" s="438" t="s">
        <v>257</v>
      </c>
      <c r="C46" s="415">
        <v>2</v>
      </c>
      <c r="D46" s="439"/>
      <c r="E46" s="442">
        <f>E45+E44</f>
        <v>10.139999999999999</v>
      </c>
      <c r="F46" s="450">
        <v>10.130000000000001</v>
      </c>
      <c r="G46" s="466" t="b">
        <f t="shared" ref="G46" si="4">F46=E46</f>
        <v>0</v>
      </c>
    </row>
    <row r="47" spans="1:7" s="406" customFormat="1" ht="26.25" customHeight="1">
      <c r="A47" s="425"/>
      <c r="B47" s="408"/>
      <c r="C47" s="407"/>
      <c r="D47" s="431"/>
      <c r="E47" s="407"/>
      <c r="F47" s="447"/>
      <c r="G47" s="465"/>
    </row>
    <row r="48" spans="1:7" s="406" customFormat="1" ht="26.25" customHeight="1">
      <c r="A48" s="454" t="s">
        <v>228</v>
      </c>
      <c r="B48" s="484" t="s">
        <v>248</v>
      </c>
      <c r="C48" s="484" t="s">
        <v>203</v>
      </c>
      <c r="D48" s="456" t="s">
        <v>210</v>
      </c>
      <c r="E48" s="486" t="s">
        <v>269</v>
      </c>
      <c r="F48" s="482" t="s">
        <v>268</v>
      </c>
      <c r="G48" s="469" t="s">
        <v>207</v>
      </c>
    </row>
    <row r="49" spans="1:12">
      <c r="A49" s="455"/>
      <c r="B49" s="485"/>
      <c r="C49" s="485"/>
      <c r="D49" s="457" t="s">
        <v>209</v>
      </c>
      <c r="E49" s="487"/>
      <c r="F49" s="483"/>
      <c r="G49" s="470"/>
    </row>
    <row r="50" spans="1:12" ht="24.75" customHeight="1">
      <c r="A50" s="423" t="s">
        <v>249</v>
      </c>
      <c r="B50" s="415" t="s">
        <v>271</v>
      </c>
      <c r="C50" s="415" t="s">
        <v>264</v>
      </c>
      <c r="D50" s="432">
        <f>Prijstabellen!C40</f>
        <v>202</v>
      </c>
      <c r="E50" s="424">
        <f>D50</f>
        <v>202</v>
      </c>
      <c r="F50" s="446">
        <v>201</v>
      </c>
      <c r="G50" s="466" t="b">
        <f t="shared" ref="G50:G56" si="5">F50=E50</f>
        <v>0</v>
      </c>
    </row>
    <row r="51" spans="1:12" ht="24.75" customHeight="1">
      <c r="A51" s="423" t="s">
        <v>250</v>
      </c>
      <c r="B51" s="415" t="s">
        <v>271</v>
      </c>
      <c r="C51" s="415" t="s">
        <v>265</v>
      </c>
      <c r="D51" s="432">
        <f>Prijstabellen!D40</f>
        <v>342</v>
      </c>
      <c r="E51" s="424">
        <f t="shared" ref="E51:E60" si="6">D51</f>
        <v>342</v>
      </c>
      <c r="F51" s="446">
        <v>342</v>
      </c>
      <c r="G51" s="466" t="b">
        <f t="shared" si="5"/>
        <v>1</v>
      </c>
    </row>
    <row r="52" spans="1:12" ht="24.75" customHeight="1">
      <c r="A52" s="423" t="s">
        <v>251</v>
      </c>
      <c r="B52" s="415" t="s">
        <v>271</v>
      </c>
      <c r="C52" s="415" t="s">
        <v>266</v>
      </c>
      <c r="D52" s="432">
        <f>Prijstabellen!C42</f>
        <v>214</v>
      </c>
      <c r="E52" s="424">
        <f>12*E50</f>
        <v>2424</v>
      </c>
      <c r="F52" s="446">
        <f>2437-25</f>
        <v>2412</v>
      </c>
      <c r="G52" s="466" t="b">
        <f t="shared" si="5"/>
        <v>0</v>
      </c>
    </row>
    <row r="53" spans="1:12" ht="24.75" customHeight="1">
      <c r="A53" s="423" t="s">
        <v>252</v>
      </c>
      <c r="B53" s="415" t="s">
        <v>271</v>
      </c>
      <c r="C53" s="415" t="s">
        <v>267</v>
      </c>
      <c r="D53" s="432">
        <f>Prijstabellen!D40</f>
        <v>342</v>
      </c>
      <c r="E53" s="424">
        <f>12*E51</f>
        <v>4104</v>
      </c>
      <c r="F53" s="446">
        <f>4129-25</f>
        <v>4104</v>
      </c>
      <c r="G53" s="466" t="b">
        <f t="shared" si="5"/>
        <v>1</v>
      </c>
    </row>
    <row r="54" spans="1:12" ht="24.75" customHeight="1">
      <c r="A54" s="423" t="s">
        <v>253</v>
      </c>
      <c r="B54" s="415" t="s">
        <v>270</v>
      </c>
      <c r="C54" s="415" t="s">
        <v>264</v>
      </c>
      <c r="D54" s="432">
        <f>Prijstabellen!C25</f>
        <v>121</v>
      </c>
      <c r="E54" s="424">
        <f t="shared" si="6"/>
        <v>121</v>
      </c>
      <c r="F54" s="446">
        <v>121</v>
      </c>
      <c r="G54" s="466" t="b">
        <f t="shared" si="5"/>
        <v>1</v>
      </c>
    </row>
    <row r="55" spans="1:12" ht="24.75" customHeight="1">
      <c r="A55" s="423" t="s">
        <v>254</v>
      </c>
      <c r="B55" s="415" t="s">
        <v>270</v>
      </c>
      <c r="C55" s="415" t="s">
        <v>265</v>
      </c>
      <c r="D55" s="432">
        <f>Prijstabellen!D25</f>
        <v>208</v>
      </c>
      <c r="E55" s="424">
        <f t="shared" si="6"/>
        <v>208</v>
      </c>
      <c r="F55" s="446">
        <v>207</v>
      </c>
      <c r="G55" s="466" t="b">
        <f t="shared" si="5"/>
        <v>0</v>
      </c>
    </row>
    <row r="56" spans="1:12" ht="24.75" customHeight="1">
      <c r="A56" s="423" t="s">
        <v>272</v>
      </c>
      <c r="B56" s="415" t="s">
        <v>270</v>
      </c>
      <c r="C56" s="415" t="s">
        <v>266</v>
      </c>
      <c r="D56" s="432">
        <f>Prijstabellen!C27</f>
        <v>134</v>
      </c>
      <c r="E56" s="424">
        <f>12*E54</f>
        <v>1452</v>
      </c>
      <c r="F56" s="446">
        <f>1477-25</f>
        <v>1452</v>
      </c>
      <c r="G56" s="466" t="b">
        <f t="shared" si="5"/>
        <v>1</v>
      </c>
    </row>
    <row r="57" spans="1:12" ht="24.75" customHeight="1">
      <c r="A57" s="423" t="s">
        <v>273</v>
      </c>
      <c r="B57" s="415" t="s">
        <v>270</v>
      </c>
      <c r="C57" s="415" t="s">
        <v>267</v>
      </c>
      <c r="D57" s="432">
        <f>Prijstabellen!D27</f>
        <v>226</v>
      </c>
      <c r="E57" s="424">
        <f>12*E55</f>
        <v>2496</v>
      </c>
      <c r="F57" s="446">
        <f>2509-25</f>
        <v>2484</v>
      </c>
      <c r="G57" s="466" t="b">
        <f>F57=E57</f>
        <v>0</v>
      </c>
    </row>
    <row r="59" spans="1:12" ht="51.75" customHeight="1">
      <c r="A59" s="423" t="s">
        <v>276</v>
      </c>
      <c r="B59" s="458" t="s">
        <v>274</v>
      </c>
      <c r="C59" s="415" t="s">
        <v>264</v>
      </c>
      <c r="D59" s="432">
        <f>AVERAGE(Prijstabellen!$C$46-Prijstabellen!$C$27,Prijstabellen!C25)</f>
        <v>110.5</v>
      </c>
      <c r="E59" s="424">
        <f t="shared" si="6"/>
        <v>110.5</v>
      </c>
      <c r="F59" s="446">
        <v>111</v>
      </c>
      <c r="G59" s="466" t="b">
        <f t="shared" ref="G59:G60" si="7">F59=E59</f>
        <v>0</v>
      </c>
      <c r="L59" s="459"/>
    </row>
    <row r="60" spans="1:12" ht="51.75" customHeight="1">
      <c r="A60" s="423" t="s">
        <v>277</v>
      </c>
      <c r="B60" s="458" t="s">
        <v>274</v>
      </c>
      <c r="C60" s="415" t="s">
        <v>265</v>
      </c>
      <c r="D60" s="432">
        <f>AVERAGE(Prijstabellen!$D$46-Prijstabellen!$D$27,Prijstabellen!D25)</f>
        <v>190.5</v>
      </c>
      <c r="E60" s="424">
        <f t="shared" si="6"/>
        <v>190.5</v>
      </c>
      <c r="F60" s="446">
        <v>189.5</v>
      </c>
      <c r="G60" s="466" t="b">
        <f t="shared" si="7"/>
        <v>0</v>
      </c>
      <c r="L60" s="459"/>
    </row>
    <row r="61" spans="1:12" ht="51.75" customHeight="1">
      <c r="A61" s="423" t="s">
        <v>278</v>
      </c>
      <c r="B61" s="458" t="s">
        <v>281</v>
      </c>
      <c r="C61" s="415" t="s">
        <v>264</v>
      </c>
      <c r="D61" s="432">
        <f>AVERAGE(Prijstabellen!$C$62-Prijstabellen!$C$47,Prijstabellen!C21)</f>
        <v>86</v>
      </c>
      <c r="E61" s="424">
        <f t="shared" ref="E61:E62" si="8">D61</f>
        <v>86</v>
      </c>
      <c r="F61" s="446">
        <v>85.5</v>
      </c>
      <c r="G61" s="466" t="b">
        <f t="shared" ref="G61:G62" si="9">F61=E61</f>
        <v>0</v>
      </c>
      <c r="H61" t="s">
        <v>275</v>
      </c>
      <c r="L61" s="459"/>
    </row>
    <row r="62" spans="1:12" ht="51.75" customHeight="1">
      <c r="A62" s="423" t="s">
        <v>279</v>
      </c>
      <c r="B62" s="458" t="s">
        <v>281</v>
      </c>
      <c r="C62" s="415" t="s">
        <v>265</v>
      </c>
      <c r="D62" s="432">
        <f>AVERAGE(Prijstabellen!$D$62-Prijstabellen!$D$47,Prijstabellen!D21)</f>
        <v>145</v>
      </c>
      <c r="E62" s="424">
        <f t="shared" si="8"/>
        <v>145</v>
      </c>
      <c r="F62" s="446">
        <v>144.5</v>
      </c>
      <c r="G62" s="466" t="b">
        <f t="shared" si="9"/>
        <v>0</v>
      </c>
      <c r="L62" s="459"/>
    </row>
  </sheetData>
  <mergeCells count="9">
    <mergeCell ref="G48:G49"/>
    <mergeCell ref="G1:G4"/>
    <mergeCell ref="F1:F4"/>
    <mergeCell ref="A44:A46"/>
    <mergeCell ref="B6:C6"/>
    <mergeCell ref="F48:F49"/>
    <mergeCell ref="B48:B49"/>
    <mergeCell ref="C48:C49"/>
    <mergeCell ref="E48:E49"/>
  </mergeCells>
  <phoneticPr fontId="63" type="noConversion"/>
  <pageMargins left="1.2204724409448819" right="0.23622047244094491" top="0.39370078740157483" bottom="0.35433070866141736" header="0.31496062992125984" footer="0.31496062992125984"/>
  <pageSetup paperSize="9" scale="52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256"/>
  <sheetViews>
    <sheetView zoomScale="70" zoomScaleNormal="70" workbookViewId="0">
      <selection activeCell="V39" sqref="V39"/>
    </sheetView>
  </sheetViews>
  <sheetFormatPr defaultRowHeight="15"/>
  <cols>
    <col min="1" max="2" width="14.140625" style="100" customWidth="1"/>
    <col min="3" max="3" width="11.42578125" customWidth="1"/>
    <col min="4" max="4" width="13" customWidth="1"/>
    <col min="5" max="5" width="12.28515625" customWidth="1"/>
    <col min="6" max="6" width="13.85546875" customWidth="1"/>
    <col min="7" max="7" width="11.85546875" customWidth="1"/>
    <col min="8" max="8" width="10" customWidth="1"/>
    <col min="9" max="9" width="30.5703125" style="50" bestFit="1" customWidth="1"/>
    <col min="10" max="10" width="2" style="62" customWidth="1"/>
    <col min="11" max="11" width="25.42578125" customWidth="1"/>
    <col min="12" max="12" width="2.7109375" customWidth="1"/>
    <col min="13" max="13" width="15.28515625" bestFit="1" customWidth="1"/>
    <col min="14" max="14" width="13.42578125" customWidth="1"/>
  </cols>
  <sheetData>
    <row r="1" spans="1:16" ht="18">
      <c r="A1" s="99" t="s">
        <v>100</v>
      </c>
    </row>
    <row r="2" spans="1:16" ht="24.75" customHeight="1">
      <c r="A2" s="100" t="s">
        <v>101</v>
      </c>
      <c r="C2" s="260">
        <v>44927</v>
      </c>
      <c r="D2" t="s">
        <v>135</v>
      </c>
      <c r="E2" s="489"/>
    </row>
    <row r="3" spans="1:16">
      <c r="C3" s="101"/>
      <c r="K3" s="172" t="s">
        <v>125</v>
      </c>
      <c r="L3" s="173"/>
      <c r="M3" s="173"/>
      <c r="N3" s="173"/>
    </row>
    <row r="4" spans="1:16">
      <c r="A4" s="100" t="s">
        <v>103</v>
      </c>
      <c r="C4" s="101"/>
    </row>
    <row r="5" spans="1:16" ht="15.75" thickBot="1">
      <c r="C5" s="101"/>
    </row>
    <row r="6" spans="1:16" ht="15.75" thickBot="1">
      <c r="C6" s="105" t="s">
        <v>117</v>
      </c>
      <c r="D6" s="106"/>
      <c r="E6" s="105" t="s">
        <v>118</v>
      </c>
      <c r="F6" s="106"/>
      <c r="G6" s="105" t="s">
        <v>119</v>
      </c>
      <c r="H6" s="106"/>
      <c r="I6" s="164"/>
      <c r="K6" s="174" t="s">
        <v>124</v>
      </c>
      <c r="L6" s="149"/>
      <c r="M6" s="175" t="s">
        <v>126</v>
      </c>
      <c r="N6" s="176"/>
    </row>
    <row r="7" spans="1:16" ht="15.75" thickBot="1">
      <c r="A7" s="111"/>
      <c r="B7" s="112"/>
      <c r="C7" s="145" t="s">
        <v>120</v>
      </c>
      <c r="D7" s="146" t="s">
        <v>121</v>
      </c>
      <c r="E7" s="145" t="s">
        <v>120</v>
      </c>
      <c r="F7" s="146" t="s">
        <v>121</v>
      </c>
      <c r="G7" s="145" t="s">
        <v>120</v>
      </c>
      <c r="H7" s="146" t="s">
        <v>121</v>
      </c>
      <c r="I7" s="165"/>
      <c r="K7" s="200" t="s">
        <v>129</v>
      </c>
      <c r="L7" s="157"/>
      <c r="M7" s="200" t="s">
        <v>131</v>
      </c>
      <c r="N7" s="200" t="s">
        <v>131</v>
      </c>
    </row>
    <row r="8" spans="1:16" ht="15.75" customHeight="1" thickBot="1">
      <c r="A8" s="120"/>
      <c r="B8" s="130" t="s">
        <v>104</v>
      </c>
      <c r="C8" s="261">
        <v>108</v>
      </c>
      <c r="D8" s="121">
        <f>ROUND($C$8*D9,0)</f>
        <v>180</v>
      </c>
      <c r="E8" s="126">
        <f>ROUND($C$8*E9,0)</f>
        <v>86</v>
      </c>
      <c r="F8" s="121">
        <f>ROUND($C$8*F9,0)</f>
        <v>144</v>
      </c>
      <c r="G8" s="126">
        <f>ROUND($C$8*G9,0)</f>
        <v>65</v>
      </c>
      <c r="H8" s="121">
        <f>ROUND($C$8*H9,0)</f>
        <v>108</v>
      </c>
      <c r="I8" s="166"/>
      <c r="K8" s="201" t="s">
        <v>130</v>
      </c>
      <c r="L8" s="157"/>
      <c r="M8" s="201" t="s">
        <v>128</v>
      </c>
      <c r="N8" s="201" t="s">
        <v>132</v>
      </c>
    </row>
    <row r="9" spans="1:16" ht="15.75" thickBot="1">
      <c r="A9" s="127"/>
      <c r="B9" s="131" t="s">
        <v>105</v>
      </c>
      <c r="C9" s="128">
        <v>1</v>
      </c>
      <c r="D9" s="129">
        <f>rekentabel!B5</f>
        <v>1.67</v>
      </c>
      <c r="E9" s="129">
        <f>C9*0.8</f>
        <v>0.8</v>
      </c>
      <c r="F9" s="129">
        <f>D9*0.8</f>
        <v>1.3360000000000001</v>
      </c>
      <c r="G9" s="128">
        <f>C9*0.6</f>
        <v>0.6</v>
      </c>
      <c r="H9" s="129">
        <f>D9*0.6</f>
        <v>1.002</v>
      </c>
      <c r="I9" s="167"/>
      <c r="K9" s="396">
        <f>D9/C9-1</f>
        <v>0.66999999999999993</v>
      </c>
      <c r="L9" s="202"/>
      <c r="M9" s="203">
        <v>1</v>
      </c>
      <c r="N9" s="203">
        <v>1</v>
      </c>
    </row>
    <row r="10" spans="1:16" ht="15.75" thickBot="1">
      <c r="L10" s="157"/>
    </row>
    <row r="11" spans="1:16" ht="15.75" thickBot="1">
      <c r="C11" s="105" t="s">
        <v>117</v>
      </c>
      <c r="D11" s="106"/>
      <c r="E11" s="105" t="s">
        <v>118</v>
      </c>
      <c r="F11" s="106"/>
      <c r="G11" s="105" t="s">
        <v>119</v>
      </c>
      <c r="H11" s="106"/>
      <c r="I11" s="164"/>
      <c r="K11" s="162" t="s">
        <v>127</v>
      </c>
      <c r="L11" s="157"/>
      <c r="M11" s="162" t="s">
        <v>117</v>
      </c>
      <c r="N11" s="162" t="s">
        <v>117</v>
      </c>
    </row>
    <row r="12" spans="1:16" ht="15.75" thickBot="1">
      <c r="A12" s="111" t="s">
        <v>122</v>
      </c>
      <c r="B12" s="112" t="s">
        <v>123</v>
      </c>
      <c r="C12" s="145" t="s">
        <v>120</v>
      </c>
      <c r="D12" s="146" t="s">
        <v>121</v>
      </c>
      <c r="E12" s="145" t="s">
        <v>120</v>
      </c>
      <c r="F12" s="146" t="s">
        <v>121</v>
      </c>
      <c r="G12" s="145" t="s">
        <v>120</v>
      </c>
      <c r="H12" s="144" t="s">
        <v>102</v>
      </c>
      <c r="I12" s="165"/>
      <c r="K12" s="163" t="s">
        <v>121</v>
      </c>
      <c r="L12" s="157"/>
      <c r="M12" s="163" t="s">
        <v>120</v>
      </c>
      <c r="N12" s="163" t="s">
        <v>121</v>
      </c>
    </row>
    <row r="13" spans="1:16" s="115" customFormat="1" ht="21" customHeight="1">
      <c r="A13" s="113">
        <v>0</v>
      </c>
      <c r="B13" s="114">
        <v>8</v>
      </c>
      <c r="C13" s="132">
        <f>'oud NS-formulier'!C15*100-C$8</f>
        <v>190</v>
      </c>
      <c r="D13" s="133">
        <f>'oud NS-formulier'!B15*100-D$8</f>
        <v>318.00000000000006</v>
      </c>
      <c r="E13" s="133">
        <f>'oud NS-formulier'!I15*100-E$8</f>
        <v>153</v>
      </c>
      <c r="F13" s="133">
        <f>'oud NS-formulier'!H15*100-F$8</f>
        <v>255</v>
      </c>
      <c r="G13" s="133">
        <f>'oud NS-formulier'!G15*100-G$8</f>
        <v>114</v>
      </c>
      <c r="H13" s="133">
        <f>'oud NS-formulier'!F15*100-H$8</f>
        <v>191</v>
      </c>
      <c r="I13" s="168" t="s">
        <v>77</v>
      </c>
      <c r="J13" s="170"/>
      <c r="K13" s="177">
        <f>C13*$K$9</f>
        <v>127.29999999999998</v>
      </c>
      <c r="L13" s="198"/>
      <c r="M13" s="178">
        <f>C13</f>
        <v>190</v>
      </c>
      <c r="N13" s="179">
        <f>D13</f>
        <v>318.00000000000006</v>
      </c>
      <c r="P13" s="216"/>
    </row>
    <row r="14" spans="1:16">
      <c r="A14" s="107">
        <v>9</v>
      </c>
      <c r="B14" s="108">
        <f>A14</f>
        <v>9</v>
      </c>
      <c r="C14" s="134">
        <f>'oud NS-formulier'!C16*100-C$8</f>
        <v>211</v>
      </c>
      <c r="D14" s="135">
        <f>'oud NS-formulier'!B16*100-D$8</f>
        <v>353</v>
      </c>
      <c r="E14" s="135">
        <f>'oud NS-formulier'!I16*100-E$8</f>
        <v>168.99999999999997</v>
      </c>
      <c r="F14" s="135">
        <f>'oud NS-formulier'!H16*100-F$8</f>
        <v>282</v>
      </c>
      <c r="G14" s="135">
        <f>'oud NS-formulier'!G16*100-G$8</f>
        <v>126</v>
      </c>
      <c r="H14" s="135">
        <f>'oud NS-formulier'!F16*100-H$8</f>
        <v>211</v>
      </c>
      <c r="I14" s="169" t="s">
        <v>136</v>
      </c>
      <c r="K14" s="180">
        <f t="shared" ref="K14:K77" si="0">C14*$K$9</f>
        <v>141.36999999999998</v>
      </c>
      <c r="L14" s="157"/>
      <c r="M14" s="181">
        <f t="shared" ref="M14:M77" si="1">C14</f>
        <v>211</v>
      </c>
      <c r="N14" s="182">
        <f t="shared" ref="N14:N77" si="2">D14</f>
        <v>353</v>
      </c>
      <c r="P14" s="216"/>
    </row>
    <row r="15" spans="1:16">
      <c r="A15" s="109">
        <v>10</v>
      </c>
      <c r="B15" s="110">
        <f t="shared" ref="B15:B78" si="3">A15</f>
        <v>10</v>
      </c>
      <c r="C15" s="136">
        <f>'oud NS-formulier'!C17*100-C$8</f>
        <v>231</v>
      </c>
      <c r="D15" s="137">
        <f>'oud NS-formulier'!B17*100-D$8</f>
        <v>386</v>
      </c>
      <c r="E15" s="137">
        <f>'oud NS-formulier'!I17*100-E$8</f>
        <v>185</v>
      </c>
      <c r="F15" s="137">
        <f>'oud NS-formulier'!H17*100-F$8</f>
        <v>309</v>
      </c>
      <c r="G15" s="137">
        <f>'oud NS-formulier'!G17*100-G$8</f>
        <v>137.99999999999997</v>
      </c>
      <c r="H15" s="137">
        <f>'oud NS-formulier'!F17*100-H$8</f>
        <v>232</v>
      </c>
      <c r="I15" s="169"/>
      <c r="K15" s="183">
        <f t="shared" si="0"/>
        <v>154.76999999999998</v>
      </c>
      <c r="L15" s="157"/>
      <c r="M15" s="184">
        <f t="shared" si="1"/>
        <v>231</v>
      </c>
      <c r="N15" s="185">
        <f t="shared" si="2"/>
        <v>386</v>
      </c>
      <c r="P15" s="216"/>
    </row>
    <row r="16" spans="1:16">
      <c r="A16" s="109">
        <v>11</v>
      </c>
      <c r="B16" s="110">
        <f t="shared" si="3"/>
        <v>11</v>
      </c>
      <c r="C16" s="136">
        <f>'oud NS-formulier'!C18*100-C$8</f>
        <v>251</v>
      </c>
      <c r="D16" s="137">
        <f>'oud NS-formulier'!B18*100-D$8</f>
        <v>420</v>
      </c>
      <c r="E16" s="137">
        <f>'oud NS-formulier'!I18*100-E$8</f>
        <v>201</v>
      </c>
      <c r="F16" s="137">
        <f>'oud NS-formulier'!H18*100-F$8</f>
        <v>336</v>
      </c>
      <c r="G16" s="137">
        <f>'oud NS-formulier'!G18*100-G$8</f>
        <v>150</v>
      </c>
      <c r="H16" s="137">
        <f>'oud NS-formulier'!F18*100-H$8</f>
        <v>252</v>
      </c>
      <c r="I16" s="169"/>
      <c r="K16" s="183">
        <f t="shared" si="0"/>
        <v>168.17</v>
      </c>
      <c r="L16" s="157"/>
      <c r="M16" s="184">
        <f t="shared" si="1"/>
        <v>251</v>
      </c>
      <c r="N16" s="185">
        <f t="shared" si="2"/>
        <v>420</v>
      </c>
      <c r="P16" s="216"/>
    </row>
    <row r="17" spans="1:16">
      <c r="A17" s="109">
        <v>12</v>
      </c>
      <c r="B17" s="110">
        <f t="shared" si="3"/>
        <v>12</v>
      </c>
      <c r="C17" s="136">
        <f>'oud NS-formulier'!C19*100-C$8</f>
        <v>271</v>
      </c>
      <c r="D17" s="137">
        <f>'oud NS-formulier'!B19*100-D$8</f>
        <v>453</v>
      </c>
      <c r="E17" s="137">
        <f>'oud NS-formulier'!I19*100-E$8</f>
        <v>217</v>
      </c>
      <c r="F17" s="137">
        <f>'oud NS-formulier'!H19*100-F$8</f>
        <v>363</v>
      </c>
      <c r="G17" s="137">
        <f>'oud NS-formulier'!G19*100-G$8</f>
        <v>162.99999999999997</v>
      </c>
      <c r="H17" s="137">
        <f>'oud NS-formulier'!F19*100-H$8</f>
        <v>272</v>
      </c>
      <c r="I17" s="169"/>
      <c r="K17" s="183">
        <f t="shared" si="0"/>
        <v>181.57</v>
      </c>
      <c r="L17" s="157"/>
      <c r="M17" s="184">
        <f t="shared" si="1"/>
        <v>271</v>
      </c>
      <c r="N17" s="185">
        <f t="shared" si="2"/>
        <v>453</v>
      </c>
      <c r="P17" s="216"/>
    </row>
    <row r="18" spans="1:16">
      <c r="A18" s="109">
        <v>13</v>
      </c>
      <c r="B18" s="110">
        <f t="shared" si="3"/>
        <v>13</v>
      </c>
      <c r="C18" s="136">
        <f>'oud NS-formulier'!C20*100-C$8</f>
        <v>291</v>
      </c>
      <c r="D18" s="137">
        <f>'oud NS-formulier'!B20*100-D$8</f>
        <v>486</v>
      </c>
      <c r="E18" s="137">
        <f>'oud NS-formulier'!I20*100-E$8</f>
        <v>234</v>
      </c>
      <c r="F18" s="137">
        <f>'oud NS-formulier'!H20*100-F$8</f>
        <v>390</v>
      </c>
      <c r="G18" s="137">
        <f>'oud NS-formulier'!G20*100-G$8</f>
        <v>175</v>
      </c>
      <c r="H18" s="137">
        <f>'oud NS-formulier'!F20*100-H$8</f>
        <v>292</v>
      </c>
      <c r="I18" s="169"/>
      <c r="K18" s="183">
        <f t="shared" si="0"/>
        <v>194.96999999999997</v>
      </c>
      <c r="L18" s="157"/>
      <c r="M18" s="184">
        <f t="shared" si="1"/>
        <v>291</v>
      </c>
      <c r="N18" s="185">
        <f t="shared" si="2"/>
        <v>486</v>
      </c>
      <c r="P18" s="216"/>
    </row>
    <row r="19" spans="1:16">
      <c r="A19" s="109">
        <v>14</v>
      </c>
      <c r="B19" s="110">
        <f t="shared" si="3"/>
        <v>14</v>
      </c>
      <c r="C19" s="136">
        <f>'oud NS-formulier'!C21*100-C$8</f>
        <v>312</v>
      </c>
      <c r="D19" s="137">
        <f>'oud NS-formulier'!B21*100-D$8</f>
        <v>521</v>
      </c>
      <c r="E19" s="137">
        <f>'oud NS-formulier'!I21*100-E$8</f>
        <v>250</v>
      </c>
      <c r="F19" s="137">
        <f>'oud NS-formulier'!H21*100-F$8</f>
        <v>417</v>
      </c>
      <c r="G19" s="137">
        <f>'oud NS-formulier'!G21*100-G$8</f>
        <v>187</v>
      </c>
      <c r="H19" s="137">
        <f>'oud NS-formulier'!F21*100-H$8</f>
        <v>313</v>
      </c>
      <c r="I19" s="169"/>
      <c r="K19" s="183">
        <f t="shared" si="0"/>
        <v>209.03999999999996</v>
      </c>
      <c r="L19" s="157"/>
      <c r="M19" s="184">
        <f t="shared" si="1"/>
        <v>312</v>
      </c>
      <c r="N19" s="185">
        <f t="shared" si="2"/>
        <v>521</v>
      </c>
      <c r="P19" s="216"/>
    </row>
    <row r="20" spans="1:16">
      <c r="A20" s="109">
        <v>15</v>
      </c>
      <c r="B20" s="110">
        <f t="shared" si="3"/>
        <v>15</v>
      </c>
      <c r="C20" s="136">
        <f>'oud NS-formulier'!C22*100-C$8</f>
        <v>332.00000000000006</v>
      </c>
      <c r="D20" s="137">
        <f>'oud NS-formulier'!B22*100-D$8</f>
        <v>555</v>
      </c>
      <c r="E20" s="137">
        <f>'oud NS-formulier'!I22*100-E$8</f>
        <v>266</v>
      </c>
      <c r="F20" s="137">
        <f>'oud NS-formulier'!H22*100-F$8</f>
        <v>444</v>
      </c>
      <c r="G20" s="137">
        <f>'oud NS-formulier'!G22*100-G$8</f>
        <v>199</v>
      </c>
      <c r="H20" s="137">
        <f>'oud NS-formulier'!F22*100-H$8</f>
        <v>333</v>
      </c>
      <c r="I20" s="169"/>
      <c r="K20" s="183">
        <f t="shared" si="0"/>
        <v>222.44000000000003</v>
      </c>
      <c r="L20" s="157"/>
      <c r="M20" s="184">
        <f t="shared" si="1"/>
        <v>332.00000000000006</v>
      </c>
      <c r="N20" s="185">
        <f t="shared" si="2"/>
        <v>555</v>
      </c>
      <c r="P20" s="216"/>
    </row>
    <row r="21" spans="1:16">
      <c r="A21" s="109">
        <v>16</v>
      </c>
      <c r="B21" s="110">
        <f t="shared" si="3"/>
        <v>16</v>
      </c>
      <c r="C21" s="136">
        <f>'oud NS-formulier'!C23*100-C$8</f>
        <v>351.99999999999994</v>
      </c>
      <c r="D21" s="137">
        <f>'oud NS-formulier'!B23*100-D$8</f>
        <v>588</v>
      </c>
      <c r="E21" s="137">
        <f>'oud NS-formulier'!I23*100-E$8</f>
        <v>282</v>
      </c>
      <c r="F21" s="137">
        <f>'oud NS-formulier'!H23*100-F$8</f>
        <v>471</v>
      </c>
      <c r="G21" s="137">
        <f>'oud NS-formulier'!G23*100-G$8</f>
        <v>211</v>
      </c>
      <c r="H21" s="137">
        <f>'oud NS-formulier'!F23*100-H$8</f>
        <v>353.00000000000006</v>
      </c>
      <c r="I21" s="169"/>
      <c r="K21" s="183">
        <f t="shared" si="0"/>
        <v>235.83999999999995</v>
      </c>
      <c r="L21" s="157"/>
      <c r="M21" s="184">
        <f t="shared" si="1"/>
        <v>351.99999999999994</v>
      </c>
      <c r="N21" s="185">
        <f t="shared" si="2"/>
        <v>588</v>
      </c>
      <c r="P21" s="216"/>
    </row>
    <row r="22" spans="1:16">
      <c r="A22" s="109">
        <v>17</v>
      </c>
      <c r="B22" s="110">
        <f t="shared" si="3"/>
        <v>17</v>
      </c>
      <c r="C22" s="136">
        <f>'oud NS-formulier'!C24*100-C$8</f>
        <v>372</v>
      </c>
      <c r="D22" s="137">
        <f>'oud NS-formulier'!B24*100-D$8</f>
        <v>622</v>
      </c>
      <c r="E22" s="137">
        <f>'oud NS-formulier'!I24*100-E$8</f>
        <v>298</v>
      </c>
      <c r="F22" s="137">
        <f>'oud NS-formulier'!H24*100-F$8</f>
        <v>498</v>
      </c>
      <c r="G22" s="137">
        <f>'oud NS-formulier'!G24*100-G$8</f>
        <v>223</v>
      </c>
      <c r="H22" s="137">
        <f>'oud NS-formulier'!F24*100-H$8</f>
        <v>372.99999999999994</v>
      </c>
      <c r="I22" s="169"/>
      <c r="K22" s="183">
        <f t="shared" si="0"/>
        <v>249.23999999999998</v>
      </c>
      <c r="L22" s="157"/>
      <c r="M22" s="184">
        <f t="shared" si="1"/>
        <v>372</v>
      </c>
      <c r="N22" s="185">
        <f t="shared" si="2"/>
        <v>622</v>
      </c>
      <c r="P22" s="216"/>
    </row>
    <row r="23" spans="1:16">
      <c r="A23" s="109">
        <v>18</v>
      </c>
      <c r="B23" s="110">
        <f t="shared" si="3"/>
        <v>18</v>
      </c>
      <c r="C23" s="136">
        <f>'oud NS-formulier'!C25*100-C$8</f>
        <v>393</v>
      </c>
      <c r="D23" s="137">
        <f>'oud NS-formulier'!B25*100-D$8</f>
        <v>656.99999999999989</v>
      </c>
      <c r="E23" s="137">
        <f>'oud NS-formulier'!I25*100-E$8</f>
        <v>314</v>
      </c>
      <c r="F23" s="137">
        <f>'oud NS-formulier'!H25*100-F$8</f>
        <v>525</v>
      </c>
      <c r="G23" s="137">
        <f>'oud NS-formulier'!G25*100-G$8</f>
        <v>235</v>
      </c>
      <c r="H23" s="137">
        <f>'oud NS-formulier'!F25*100-H$8</f>
        <v>393.99999999999994</v>
      </c>
      <c r="I23" s="169"/>
      <c r="K23" s="183">
        <f t="shared" si="0"/>
        <v>263.30999999999995</v>
      </c>
      <c r="L23" s="157"/>
      <c r="M23" s="184">
        <f t="shared" si="1"/>
        <v>393</v>
      </c>
      <c r="N23" s="185">
        <f t="shared" si="2"/>
        <v>656.99999999999989</v>
      </c>
      <c r="P23" s="216"/>
    </row>
    <row r="24" spans="1:16">
      <c r="A24" s="221">
        <v>19</v>
      </c>
      <c r="B24" s="222">
        <f t="shared" si="3"/>
        <v>19</v>
      </c>
      <c r="C24" s="223">
        <f>'oud NS-formulier'!C26*100-C$8</f>
        <v>413</v>
      </c>
      <c r="D24" s="224">
        <f>'oud NS-formulier'!B26*100-D$8</f>
        <v>689.99999999999989</v>
      </c>
      <c r="E24" s="224">
        <f>'oud NS-formulier'!I26*100-E$8</f>
        <v>331</v>
      </c>
      <c r="F24" s="224">
        <f>'oud NS-formulier'!H26*100-F$8</f>
        <v>552</v>
      </c>
      <c r="G24" s="224">
        <f>'oud NS-formulier'!G26*100-G$8</f>
        <v>247</v>
      </c>
      <c r="H24" s="224">
        <f>'oud NS-formulier'!F26*100-H$8</f>
        <v>414</v>
      </c>
      <c r="I24" s="169" t="s">
        <v>133</v>
      </c>
      <c r="K24" s="183">
        <f t="shared" si="0"/>
        <v>276.70999999999998</v>
      </c>
      <c r="L24" s="157"/>
      <c r="M24" s="184">
        <f t="shared" si="1"/>
        <v>413</v>
      </c>
      <c r="N24" s="185">
        <f t="shared" si="2"/>
        <v>689.99999999999989</v>
      </c>
      <c r="P24" s="216"/>
    </row>
    <row r="25" spans="1:16">
      <c r="A25" s="109">
        <v>20</v>
      </c>
      <c r="B25" s="110">
        <f t="shared" si="3"/>
        <v>20</v>
      </c>
      <c r="C25" s="136">
        <f>'oud NS-formulier'!C27*100-C$8</f>
        <v>433</v>
      </c>
      <c r="D25" s="137">
        <f>'oud NS-formulier'!B27*100-D$8</f>
        <v>722.99999999999989</v>
      </c>
      <c r="E25" s="137">
        <f>'oud NS-formulier'!I27*100-E$8</f>
        <v>347</v>
      </c>
      <c r="F25" s="137">
        <f>'oud NS-formulier'!H27*100-F$8</f>
        <v>579</v>
      </c>
      <c r="G25" s="137">
        <f>'oud NS-formulier'!G27*100-G$8</f>
        <v>260</v>
      </c>
      <c r="H25" s="137">
        <f>'oud NS-formulier'!F27*100-H$8</f>
        <v>434</v>
      </c>
      <c r="I25" s="169"/>
      <c r="K25" s="183">
        <f t="shared" si="0"/>
        <v>290.10999999999996</v>
      </c>
      <c r="L25" s="157"/>
      <c r="M25" s="184">
        <f t="shared" si="1"/>
        <v>433</v>
      </c>
      <c r="N25" s="185">
        <f t="shared" si="2"/>
        <v>722.99999999999989</v>
      </c>
      <c r="P25" s="216"/>
    </row>
    <row r="26" spans="1:16">
      <c r="A26" s="109">
        <v>21</v>
      </c>
      <c r="B26" s="110">
        <f t="shared" si="3"/>
        <v>21</v>
      </c>
      <c r="C26" s="136">
        <f>'oud NS-formulier'!C28*100-C$8</f>
        <v>453</v>
      </c>
      <c r="D26" s="137">
        <f>'oud NS-formulier'!B28*100-D$8</f>
        <v>756.99999999999989</v>
      </c>
      <c r="E26" s="137">
        <f>'oud NS-formulier'!I28*100-E$8</f>
        <v>363</v>
      </c>
      <c r="F26" s="137">
        <f>'oud NS-formulier'!H28*100-F$8</f>
        <v>606</v>
      </c>
      <c r="G26" s="137">
        <f>'oud NS-formulier'!G28*100-G$8</f>
        <v>272</v>
      </c>
      <c r="H26" s="137">
        <f>'oud NS-formulier'!F28*100-H$8</f>
        <v>454</v>
      </c>
      <c r="I26" s="169"/>
      <c r="K26" s="183">
        <f t="shared" si="0"/>
        <v>303.51</v>
      </c>
      <c r="L26" s="157"/>
      <c r="M26" s="184">
        <f t="shared" si="1"/>
        <v>453</v>
      </c>
      <c r="N26" s="185">
        <f t="shared" si="2"/>
        <v>756.99999999999989</v>
      </c>
      <c r="P26" s="216"/>
    </row>
    <row r="27" spans="1:16">
      <c r="A27" s="109">
        <v>22</v>
      </c>
      <c r="B27" s="110">
        <f t="shared" si="3"/>
        <v>22</v>
      </c>
      <c r="C27" s="136">
        <f>'oud NS-formulier'!C29*100-C$8</f>
        <v>473</v>
      </c>
      <c r="D27" s="137">
        <f>'oud NS-formulier'!B29*100-D$8</f>
        <v>789.99999999999989</v>
      </c>
      <c r="E27" s="137">
        <f>'oud NS-formulier'!I29*100-E$8</f>
        <v>379.00000000000006</v>
      </c>
      <c r="F27" s="137">
        <f>'oud NS-formulier'!H29*100-F$8</f>
        <v>633</v>
      </c>
      <c r="G27" s="137">
        <f>'oud NS-formulier'!G29*100-G$8</f>
        <v>284</v>
      </c>
      <c r="H27" s="137">
        <f>'oud NS-formulier'!F29*100-H$8</f>
        <v>475</v>
      </c>
      <c r="I27" s="169"/>
      <c r="K27" s="183">
        <f t="shared" si="0"/>
        <v>316.90999999999997</v>
      </c>
      <c r="L27" s="157"/>
      <c r="M27" s="184">
        <f t="shared" si="1"/>
        <v>473</v>
      </c>
      <c r="N27" s="185">
        <f t="shared" si="2"/>
        <v>789.99999999999989</v>
      </c>
      <c r="P27" s="216"/>
    </row>
    <row r="28" spans="1:16">
      <c r="A28" s="109">
        <v>23</v>
      </c>
      <c r="B28" s="110">
        <f t="shared" si="3"/>
        <v>23</v>
      </c>
      <c r="C28" s="136">
        <f>'oud NS-formulier'!C30*100-C$8</f>
        <v>494</v>
      </c>
      <c r="D28" s="137">
        <f>'oud NS-formulier'!B30*100-D$8</f>
        <v>825.00000000000011</v>
      </c>
      <c r="E28" s="137">
        <f>'oud NS-formulier'!I30*100-E$8</f>
        <v>394.99999999999994</v>
      </c>
      <c r="F28" s="137">
        <f>'oud NS-formulier'!H30*100-F$8</f>
        <v>659.99999999999989</v>
      </c>
      <c r="G28" s="137">
        <f>'oud NS-formulier'!G30*100-G$8</f>
        <v>296</v>
      </c>
      <c r="H28" s="137">
        <f>'oud NS-formulier'!F30*100-H$8</f>
        <v>495</v>
      </c>
      <c r="I28" s="169"/>
      <c r="K28" s="183">
        <f t="shared" si="0"/>
        <v>330.97999999999996</v>
      </c>
      <c r="L28" s="157"/>
      <c r="M28" s="184">
        <f t="shared" si="1"/>
        <v>494</v>
      </c>
      <c r="N28" s="185">
        <f t="shared" si="2"/>
        <v>825.00000000000011</v>
      </c>
      <c r="P28" s="216"/>
    </row>
    <row r="29" spans="1:16">
      <c r="A29" s="109">
        <v>24</v>
      </c>
      <c r="B29" s="110">
        <f t="shared" si="3"/>
        <v>24</v>
      </c>
      <c r="C29" s="136">
        <f>'oud NS-formulier'!C31*100-C$8</f>
        <v>514</v>
      </c>
      <c r="D29" s="137">
        <f>'oud NS-formulier'!B31*100-D$8</f>
        <v>859</v>
      </c>
      <c r="E29" s="137">
        <f>'oud NS-formulier'!I31*100-E$8</f>
        <v>411</v>
      </c>
      <c r="F29" s="137">
        <f>'oud NS-formulier'!H31*100-F$8</f>
        <v>687</v>
      </c>
      <c r="G29" s="137">
        <f>'oud NS-formulier'!G31*100-G$8</f>
        <v>308</v>
      </c>
      <c r="H29" s="137">
        <f>'oud NS-formulier'!F31*100-H$8</f>
        <v>515</v>
      </c>
      <c r="I29" s="169"/>
      <c r="K29" s="183">
        <f t="shared" si="0"/>
        <v>344.37999999999994</v>
      </c>
      <c r="L29" s="157"/>
      <c r="M29" s="184">
        <f t="shared" si="1"/>
        <v>514</v>
      </c>
      <c r="N29" s="185">
        <f t="shared" si="2"/>
        <v>859</v>
      </c>
      <c r="P29" s="216"/>
    </row>
    <row r="30" spans="1:16">
      <c r="A30" s="109">
        <v>25</v>
      </c>
      <c r="B30" s="110">
        <f t="shared" si="3"/>
        <v>25</v>
      </c>
      <c r="C30" s="136">
        <f>'oud NS-formulier'!C32*100-C$8</f>
        <v>534</v>
      </c>
      <c r="D30" s="137">
        <f>'oud NS-formulier'!B32*100-D$8</f>
        <v>892</v>
      </c>
      <c r="E30" s="137">
        <f>'oud NS-formulier'!I32*100-E$8</f>
        <v>428</v>
      </c>
      <c r="F30" s="137">
        <f>'oud NS-formulier'!H32*100-F$8</f>
        <v>714</v>
      </c>
      <c r="G30" s="137">
        <f>'oud NS-formulier'!G32*100-G$8</f>
        <v>320</v>
      </c>
      <c r="H30" s="137">
        <f>'oud NS-formulier'!F32*100-H$8</f>
        <v>535</v>
      </c>
      <c r="I30" s="169"/>
      <c r="K30" s="183">
        <f t="shared" si="0"/>
        <v>357.78</v>
      </c>
      <c r="L30" s="157"/>
      <c r="M30" s="184">
        <f t="shared" si="1"/>
        <v>534</v>
      </c>
      <c r="N30" s="185">
        <f t="shared" si="2"/>
        <v>892</v>
      </c>
      <c r="P30" s="216"/>
    </row>
    <row r="31" spans="1:16">
      <c r="A31" s="109">
        <v>26</v>
      </c>
      <c r="B31" s="110">
        <f t="shared" si="3"/>
        <v>26</v>
      </c>
      <c r="C31" s="136">
        <f>'oud NS-formulier'!C33*100-C$8</f>
        <v>554</v>
      </c>
      <c r="D31" s="137">
        <f>'oud NS-formulier'!B33*100-D$8</f>
        <v>926</v>
      </c>
      <c r="E31" s="137">
        <f>'oud NS-formulier'!I33*100-E$8</f>
        <v>444</v>
      </c>
      <c r="F31" s="137">
        <f>'oud NS-formulier'!H33*100-F$8</f>
        <v>741</v>
      </c>
      <c r="G31" s="137">
        <f>'oud NS-formulier'!G33*100-G$8</f>
        <v>332</v>
      </c>
      <c r="H31" s="137">
        <f>'oud NS-formulier'!F33*100-H$8</f>
        <v>556</v>
      </c>
      <c r="I31" s="169"/>
      <c r="K31" s="183">
        <f t="shared" si="0"/>
        <v>371.17999999999995</v>
      </c>
      <c r="L31" s="157"/>
      <c r="M31" s="184">
        <f t="shared" si="1"/>
        <v>554</v>
      </c>
      <c r="N31" s="185">
        <f t="shared" si="2"/>
        <v>926</v>
      </c>
      <c r="P31" s="216"/>
    </row>
    <row r="32" spans="1:16">
      <c r="A32" s="109">
        <v>27</v>
      </c>
      <c r="B32" s="110">
        <f t="shared" si="3"/>
        <v>27</v>
      </c>
      <c r="C32" s="136">
        <f>'oud NS-formulier'!C34*100-C$8</f>
        <v>574</v>
      </c>
      <c r="D32" s="137">
        <f>'oud NS-formulier'!B34*100-D$8</f>
        <v>959</v>
      </c>
      <c r="E32" s="137">
        <f>'oud NS-formulier'!I34*100-E$8</f>
        <v>460</v>
      </c>
      <c r="F32" s="137">
        <f>'oud NS-formulier'!H34*100-F$8</f>
        <v>767.99999999999989</v>
      </c>
      <c r="G32" s="137">
        <f>'oud NS-formulier'!G34*100-G$8</f>
        <v>344</v>
      </c>
      <c r="H32" s="137">
        <f>'oud NS-formulier'!F34*100-H$8</f>
        <v>576</v>
      </c>
      <c r="I32" s="169"/>
      <c r="K32" s="183">
        <f t="shared" si="0"/>
        <v>384.58</v>
      </c>
      <c r="L32" s="157"/>
      <c r="M32" s="184">
        <f t="shared" si="1"/>
        <v>574</v>
      </c>
      <c r="N32" s="185">
        <f t="shared" si="2"/>
        <v>959</v>
      </c>
      <c r="P32" s="216"/>
    </row>
    <row r="33" spans="1:27">
      <c r="A33" s="109">
        <v>28</v>
      </c>
      <c r="B33" s="110">
        <f t="shared" si="3"/>
        <v>28</v>
      </c>
      <c r="C33" s="136">
        <f>'oud NS-formulier'!C35*100-C$8</f>
        <v>595</v>
      </c>
      <c r="D33" s="137">
        <f>'oud NS-formulier'!B35*100-D$8</f>
        <v>994</v>
      </c>
      <c r="E33" s="137">
        <f>'oud NS-formulier'!I35*100-E$8</f>
        <v>476</v>
      </c>
      <c r="F33" s="137">
        <f>'oud NS-formulier'!H35*100-F$8</f>
        <v>795</v>
      </c>
      <c r="G33" s="137">
        <f>'oud NS-formulier'!G35*100-G$8</f>
        <v>357</v>
      </c>
      <c r="H33" s="137">
        <f>'oud NS-formulier'!F35*100-H$8</f>
        <v>596</v>
      </c>
      <c r="I33" s="169"/>
      <c r="K33" s="183">
        <f t="shared" si="0"/>
        <v>398.65</v>
      </c>
      <c r="L33" s="157"/>
      <c r="M33" s="184">
        <f t="shared" si="1"/>
        <v>595</v>
      </c>
      <c r="N33" s="185">
        <f t="shared" si="2"/>
        <v>994</v>
      </c>
      <c r="P33" s="216"/>
    </row>
    <row r="34" spans="1:27">
      <c r="A34" s="109">
        <v>29</v>
      </c>
      <c r="B34" s="110">
        <f t="shared" si="3"/>
        <v>29</v>
      </c>
      <c r="C34" s="136">
        <f>'oud NS-formulier'!C36*100-C$8</f>
        <v>615</v>
      </c>
      <c r="D34" s="137">
        <f>'oud NS-formulier'!B36*100-D$8</f>
        <v>1027</v>
      </c>
      <c r="E34" s="137">
        <f>'oud NS-formulier'!I36*100-E$8</f>
        <v>492</v>
      </c>
      <c r="F34" s="137">
        <f>'oud NS-formulier'!H36*100-F$8</f>
        <v>822</v>
      </c>
      <c r="G34" s="137">
        <f>'oud NS-formulier'!G36*100-G$8</f>
        <v>369</v>
      </c>
      <c r="H34" s="137">
        <f>'oud NS-formulier'!F36*100-H$8</f>
        <v>616</v>
      </c>
      <c r="I34" s="169"/>
      <c r="K34" s="183">
        <f t="shared" si="0"/>
        <v>412.04999999999995</v>
      </c>
      <c r="L34" s="157"/>
      <c r="M34" s="184">
        <f t="shared" si="1"/>
        <v>615</v>
      </c>
      <c r="N34" s="185">
        <f t="shared" si="2"/>
        <v>1027</v>
      </c>
      <c r="P34" s="216"/>
    </row>
    <row r="35" spans="1:27">
      <c r="A35" s="109">
        <v>30</v>
      </c>
      <c r="B35" s="110">
        <f t="shared" si="3"/>
        <v>30</v>
      </c>
      <c r="C35" s="136">
        <f>'oud NS-formulier'!C37*100-C$8</f>
        <v>635</v>
      </c>
      <c r="D35" s="137">
        <f>'oud NS-formulier'!B37*100-D$8</f>
        <v>1061</v>
      </c>
      <c r="E35" s="137">
        <f>'oud NS-formulier'!I37*100-E$8</f>
        <v>508</v>
      </c>
      <c r="F35" s="137">
        <f>'oud NS-formulier'!H37*100-F$8</f>
        <v>849</v>
      </c>
      <c r="G35" s="137">
        <f>'oud NS-formulier'!G37*100-G$8</f>
        <v>381</v>
      </c>
      <c r="H35" s="137">
        <f>'oud NS-formulier'!F37*100-H$8</f>
        <v>637</v>
      </c>
      <c r="I35" s="169"/>
      <c r="K35" s="183">
        <f t="shared" si="0"/>
        <v>425.44999999999993</v>
      </c>
      <c r="L35" s="157"/>
      <c r="M35" s="184">
        <f t="shared" si="1"/>
        <v>635</v>
      </c>
      <c r="N35" s="185">
        <f t="shared" si="2"/>
        <v>1061</v>
      </c>
      <c r="P35" s="216"/>
    </row>
    <row r="36" spans="1:27">
      <c r="A36" s="109">
        <v>31</v>
      </c>
      <c r="B36" s="110">
        <f t="shared" si="3"/>
        <v>31</v>
      </c>
      <c r="C36" s="136">
        <f>'oud NS-formulier'!C38*100-C$8</f>
        <v>655</v>
      </c>
      <c r="D36" s="137">
        <f>'oud NS-formulier'!B38*100-D$8</f>
        <v>1094</v>
      </c>
      <c r="E36" s="137">
        <f>'oud NS-formulier'!I38*100-E$8</f>
        <v>525</v>
      </c>
      <c r="F36" s="137">
        <f>'oud NS-formulier'!H38*100-F$8</f>
        <v>875.99999999999989</v>
      </c>
      <c r="G36" s="137">
        <f>'oud NS-formulier'!G38*100-G$8</f>
        <v>393</v>
      </c>
      <c r="H36" s="137">
        <f>'oud NS-formulier'!F38*100-H$8</f>
        <v>657</v>
      </c>
      <c r="I36" s="169"/>
      <c r="K36" s="183">
        <f t="shared" si="0"/>
        <v>438.84999999999997</v>
      </c>
      <c r="L36" s="157"/>
      <c r="M36" s="184">
        <f t="shared" si="1"/>
        <v>655</v>
      </c>
      <c r="N36" s="185">
        <f t="shared" si="2"/>
        <v>1094</v>
      </c>
      <c r="P36" s="216"/>
    </row>
    <row r="37" spans="1:27">
      <c r="A37" s="109">
        <v>32</v>
      </c>
      <c r="B37" s="110">
        <f t="shared" si="3"/>
        <v>32</v>
      </c>
      <c r="C37" s="136">
        <f>'oud NS-formulier'!C39*100-C$8</f>
        <v>675</v>
      </c>
      <c r="D37" s="137">
        <f>'oud NS-formulier'!B39*100-D$8</f>
        <v>1128</v>
      </c>
      <c r="E37" s="137">
        <f>'oud NS-formulier'!I39*100-E$8</f>
        <v>541</v>
      </c>
      <c r="F37" s="137">
        <f>'oud NS-formulier'!H39*100-F$8</f>
        <v>903</v>
      </c>
      <c r="G37" s="137">
        <f>'oud NS-formulier'!G39*100-G$8</f>
        <v>405</v>
      </c>
      <c r="H37" s="137">
        <f>'oud NS-formulier'!F39*100-H$8</f>
        <v>677</v>
      </c>
      <c r="I37" s="169"/>
      <c r="K37" s="183">
        <f t="shared" si="0"/>
        <v>452.24999999999994</v>
      </c>
      <c r="L37" s="157"/>
      <c r="M37" s="184">
        <f t="shared" si="1"/>
        <v>675</v>
      </c>
      <c r="N37" s="185">
        <f t="shared" si="2"/>
        <v>1128</v>
      </c>
      <c r="P37" s="216"/>
    </row>
    <row r="38" spans="1:27">
      <c r="A38" s="109">
        <v>33</v>
      </c>
      <c r="B38" s="110">
        <f t="shared" si="3"/>
        <v>33</v>
      </c>
      <c r="C38" s="136">
        <f>'oud NS-formulier'!C40*100-C$8</f>
        <v>695.99999999999989</v>
      </c>
      <c r="D38" s="137">
        <f>'oud NS-formulier'!B40*100-D$8</f>
        <v>1163</v>
      </c>
      <c r="E38" s="137">
        <f>'oud NS-formulier'!I40*100-E$8</f>
        <v>557</v>
      </c>
      <c r="F38" s="137">
        <f>'oud NS-formulier'!H40*100-F$8</f>
        <v>930</v>
      </c>
      <c r="G38" s="137">
        <f>'oud NS-formulier'!G40*100-G$8</f>
        <v>417</v>
      </c>
      <c r="H38" s="137">
        <f>'oud NS-formulier'!F40*100-H$8</f>
        <v>697.00000000000011</v>
      </c>
      <c r="I38" s="169"/>
      <c r="K38" s="183">
        <f t="shared" si="0"/>
        <v>466.31999999999988</v>
      </c>
      <c r="L38" s="157"/>
      <c r="M38" s="184">
        <f t="shared" si="1"/>
        <v>695.99999999999989</v>
      </c>
      <c r="N38" s="185">
        <f t="shared" si="2"/>
        <v>1163</v>
      </c>
      <c r="P38" s="216"/>
    </row>
    <row r="39" spans="1:27" s="102" customFormat="1">
      <c r="A39" s="225">
        <v>34</v>
      </c>
      <c r="B39" s="226">
        <f t="shared" si="3"/>
        <v>34</v>
      </c>
      <c r="C39" s="227">
        <f>'oud NS-formulier'!C41*100-C$8</f>
        <v>716</v>
      </c>
      <c r="D39" s="228">
        <f>'oud NS-formulier'!B41*100-D$8</f>
        <v>1196</v>
      </c>
      <c r="E39" s="228">
        <f>'oud NS-formulier'!I41*100-E$8</f>
        <v>573</v>
      </c>
      <c r="F39" s="228">
        <f>'oud NS-formulier'!H41*100-F$8</f>
        <v>957</v>
      </c>
      <c r="G39" s="228">
        <f>'oud NS-formulier'!G41*100-G$8</f>
        <v>429.00000000000006</v>
      </c>
      <c r="H39" s="229">
        <f>'oud NS-formulier'!F41*100-H$8</f>
        <v>718</v>
      </c>
      <c r="I39" s="169" t="s">
        <v>166</v>
      </c>
      <c r="J39" s="171"/>
      <c r="K39" s="186">
        <f t="shared" si="0"/>
        <v>479.71999999999997</v>
      </c>
      <c r="L39" s="199"/>
      <c r="M39" s="187">
        <f t="shared" si="1"/>
        <v>716</v>
      </c>
      <c r="N39" s="188">
        <f t="shared" si="2"/>
        <v>1196</v>
      </c>
      <c r="P39" s="216"/>
      <c r="T39" s="216"/>
      <c r="V39" s="216"/>
    </row>
    <row r="40" spans="1:27">
      <c r="A40" s="124">
        <v>35</v>
      </c>
      <c r="B40" s="125">
        <f t="shared" si="3"/>
        <v>35</v>
      </c>
      <c r="C40" s="139">
        <f>'oud NS-formulier'!C42*100-C$8</f>
        <v>736</v>
      </c>
      <c r="D40" s="140">
        <f>'oud NS-formulier'!B42*100-D$8</f>
        <v>1229</v>
      </c>
      <c r="E40" s="140">
        <f>'oud NS-formulier'!I42*100-E$8</f>
        <v>589</v>
      </c>
      <c r="F40" s="140">
        <f>'oud NS-formulier'!H42*100-F$8</f>
        <v>984</v>
      </c>
      <c r="G40" s="140">
        <f>'oud NS-formulier'!G42*100-G$8</f>
        <v>440.99999999999994</v>
      </c>
      <c r="H40" s="140">
        <f>'oud NS-formulier'!F42*100-H$8</f>
        <v>738.00000000000011</v>
      </c>
      <c r="I40" s="169"/>
      <c r="K40" s="189">
        <f t="shared" si="0"/>
        <v>493.11999999999995</v>
      </c>
      <c r="L40" s="157"/>
      <c r="M40" s="190">
        <f t="shared" si="1"/>
        <v>736</v>
      </c>
      <c r="N40" s="191">
        <f t="shared" si="2"/>
        <v>1229</v>
      </c>
    </row>
    <row r="41" spans="1:27">
      <c r="A41" s="109">
        <v>36</v>
      </c>
      <c r="B41" s="110">
        <f t="shared" si="3"/>
        <v>36</v>
      </c>
      <c r="C41" s="136">
        <f>'oud NS-formulier'!C43*100-C$8</f>
        <v>756</v>
      </c>
      <c r="D41" s="137">
        <f>'oud NS-formulier'!B43*100-D$8</f>
        <v>1263</v>
      </c>
      <c r="E41" s="137">
        <f>'oud NS-formulier'!I43*100-E$8</f>
        <v>605</v>
      </c>
      <c r="F41" s="137">
        <f>'oud NS-formulier'!H43*100-F$8</f>
        <v>1011</v>
      </c>
      <c r="G41" s="137">
        <f>'oud NS-formulier'!G43*100-G$8</f>
        <v>454</v>
      </c>
      <c r="H41" s="137">
        <f>'oud NS-formulier'!F43*100-H$8</f>
        <v>758</v>
      </c>
      <c r="I41" s="169"/>
      <c r="K41" s="183">
        <f t="shared" si="0"/>
        <v>506.51999999999992</v>
      </c>
      <c r="L41" s="157"/>
      <c r="M41" s="184">
        <f t="shared" si="1"/>
        <v>756</v>
      </c>
      <c r="N41" s="185">
        <f t="shared" si="2"/>
        <v>1263</v>
      </c>
    </row>
    <row r="42" spans="1:27">
      <c r="A42" s="109">
        <v>37</v>
      </c>
      <c r="B42" s="110">
        <f t="shared" si="3"/>
        <v>37</v>
      </c>
      <c r="C42" s="136">
        <f>'oud NS-formulier'!C44*100-C$8</f>
        <v>777</v>
      </c>
      <c r="D42" s="137">
        <f>'oud NS-formulier'!B44*100-D$8</f>
        <v>1298</v>
      </c>
      <c r="E42" s="137">
        <f>'oud NS-formulier'!I44*100-E$8</f>
        <v>622</v>
      </c>
      <c r="F42" s="137">
        <f>'oud NS-formulier'!H44*100-F$8</f>
        <v>1038</v>
      </c>
      <c r="G42" s="137">
        <f>'oud NS-formulier'!G44*100-G$8</f>
        <v>466</v>
      </c>
      <c r="H42" s="137">
        <f>'oud NS-formulier'!F44*100-H$8</f>
        <v>778</v>
      </c>
      <c r="I42" s="169"/>
      <c r="K42" s="183">
        <f t="shared" si="0"/>
        <v>520.58999999999992</v>
      </c>
      <c r="L42" s="157"/>
      <c r="M42" s="184">
        <f t="shared" si="1"/>
        <v>777</v>
      </c>
      <c r="N42" s="185">
        <f t="shared" si="2"/>
        <v>1298</v>
      </c>
      <c r="AA42" s="369"/>
    </row>
    <row r="43" spans="1:27">
      <c r="A43" s="109">
        <v>38</v>
      </c>
      <c r="B43" s="110">
        <f t="shared" si="3"/>
        <v>38</v>
      </c>
      <c r="C43" s="136">
        <f>'oud NS-formulier'!C45*100-C$8</f>
        <v>797.00000000000011</v>
      </c>
      <c r="D43" s="137">
        <f>'oud NS-formulier'!B45*100-D$8</f>
        <v>1331</v>
      </c>
      <c r="E43" s="137">
        <f>'oud NS-formulier'!I45*100-E$8</f>
        <v>638</v>
      </c>
      <c r="F43" s="137">
        <f>'oud NS-formulier'!H45*100-F$8</f>
        <v>1065</v>
      </c>
      <c r="G43" s="137">
        <f>'oud NS-formulier'!G45*100-G$8</f>
        <v>478</v>
      </c>
      <c r="H43" s="137">
        <f>'oud NS-formulier'!F45*100-H$8</f>
        <v>799</v>
      </c>
      <c r="I43" s="169"/>
      <c r="K43" s="183">
        <f t="shared" si="0"/>
        <v>533.99</v>
      </c>
      <c r="L43" s="157"/>
      <c r="M43" s="184">
        <f t="shared" si="1"/>
        <v>797.00000000000011</v>
      </c>
      <c r="N43" s="185">
        <f t="shared" si="2"/>
        <v>1331</v>
      </c>
    </row>
    <row r="44" spans="1:27">
      <c r="A44" s="109">
        <v>39</v>
      </c>
      <c r="B44" s="110">
        <f t="shared" si="3"/>
        <v>39</v>
      </c>
      <c r="C44" s="136">
        <f>'oud NS-formulier'!C46*100-C$8</f>
        <v>817</v>
      </c>
      <c r="D44" s="137">
        <f>'oud NS-formulier'!B46*100-D$8</f>
        <v>1365</v>
      </c>
      <c r="E44" s="137">
        <f>'oud NS-formulier'!I46*100-E$8</f>
        <v>654</v>
      </c>
      <c r="F44" s="137">
        <f>'oud NS-formulier'!H46*100-F$8</f>
        <v>1092</v>
      </c>
      <c r="G44" s="137">
        <f>'oud NS-formulier'!G46*100-G$8</f>
        <v>490</v>
      </c>
      <c r="H44" s="137">
        <f>'oud NS-formulier'!F46*100-H$8</f>
        <v>819</v>
      </c>
      <c r="I44" s="169"/>
      <c r="K44" s="183">
        <f t="shared" si="0"/>
        <v>547.39</v>
      </c>
      <c r="L44" s="157"/>
      <c r="M44" s="184">
        <f t="shared" si="1"/>
        <v>817</v>
      </c>
      <c r="N44" s="185">
        <f t="shared" si="2"/>
        <v>1365</v>
      </c>
    </row>
    <row r="45" spans="1:27">
      <c r="A45" s="109">
        <v>40</v>
      </c>
      <c r="B45" s="110">
        <f t="shared" si="3"/>
        <v>40</v>
      </c>
      <c r="C45" s="136">
        <f>'oud NS-formulier'!C47*100-C$8</f>
        <v>836.99999999999989</v>
      </c>
      <c r="D45" s="137">
        <f>'oud NS-formulier'!B47*100-D$8</f>
        <v>1398</v>
      </c>
      <c r="E45" s="137">
        <f>'oud NS-formulier'!I47*100-E$8</f>
        <v>670</v>
      </c>
      <c r="F45" s="137">
        <f>'oud NS-formulier'!H47*100-F$8</f>
        <v>1119</v>
      </c>
      <c r="G45" s="137">
        <f>'oud NS-formulier'!G47*100-G$8</f>
        <v>502</v>
      </c>
      <c r="H45" s="137">
        <f>'oud NS-formulier'!F47*100-H$8</f>
        <v>839.00000000000011</v>
      </c>
      <c r="I45" s="169"/>
      <c r="K45" s="183">
        <f t="shared" si="0"/>
        <v>560.78999999999985</v>
      </c>
      <c r="L45" s="157"/>
      <c r="M45" s="184">
        <f t="shared" si="1"/>
        <v>836.99999999999989</v>
      </c>
      <c r="N45" s="185">
        <f t="shared" si="2"/>
        <v>1398</v>
      </c>
    </row>
    <row r="46" spans="1:27">
      <c r="A46" s="109">
        <v>41</v>
      </c>
      <c r="B46" s="110">
        <f t="shared" si="3"/>
        <v>41</v>
      </c>
      <c r="C46" s="136">
        <f>'oud NS-formulier'!C48*100-C$8</f>
        <v>857</v>
      </c>
      <c r="D46" s="137">
        <f>'oud NS-formulier'!B48*100-D$8</f>
        <v>1432</v>
      </c>
      <c r="E46" s="137">
        <f>'oud NS-formulier'!I48*100-E$8</f>
        <v>686</v>
      </c>
      <c r="F46" s="137">
        <f>'oud NS-formulier'!H48*100-F$8</f>
        <v>1145</v>
      </c>
      <c r="G46" s="137">
        <f>'oud NS-formulier'!G48*100-G$8</f>
        <v>514</v>
      </c>
      <c r="H46" s="137">
        <f>'oud NS-formulier'!F48*100-H$8</f>
        <v>859</v>
      </c>
      <c r="I46" s="169"/>
      <c r="K46" s="183">
        <f t="shared" si="0"/>
        <v>574.18999999999994</v>
      </c>
      <c r="L46" s="157"/>
      <c r="M46" s="184">
        <f t="shared" si="1"/>
        <v>857</v>
      </c>
      <c r="N46" s="185">
        <f t="shared" si="2"/>
        <v>1432</v>
      </c>
    </row>
    <row r="47" spans="1:27">
      <c r="A47" s="109">
        <v>42</v>
      </c>
      <c r="B47" s="110">
        <f t="shared" si="3"/>
        <v>42</v>
      </c>
      <c r="C47" s="136">
        <f>'oud NS-formulier'!C49*100-C$8</f>
        <v>877</v>
      </c>
      <c r="D47" s="137">
        <f>'oud NS-formulier'!B49*100-D$8</f>
        <v>1465</v>
      </c>
      <c r="E47" s="137">
        <f>'oud NS-formulier'!I49*100-E$8</f>
        <v>702</v>
      </c>
      <c r="F47" s="137">
        <f>'oud NS-formulier'!H49*100-F$8</f>
        <v>1172</v>
      </c>
      <c r="G47" s="137">
        <f>'oud NS-formulier'!G49*100-G$8</f>
        <v>526</v>
      </c>
      <c r="H47" s="137">
        <f>'oud NS-formulier'!F49*100-H$8</f>
        <v>878.99999999999989</v>
      </c>
      <c r="I47" s="169"/>
      <c r="K47" s="183">
        <f t="shared" si="0"/>
        <v>587.58999999999992</v>
      </c>
      <c r="L47" s="157"/>
      <c r="M47" s="184">
        <f t="shared" si="1"/>
        <v>877</v>
      </c>
      <c r="N47" s="185">
        <f t="shared" si="2"/>
        <v>1465</v>
      </c>
    </row>
    <row r="48" spans="1:27">
      <c r="A48" s="109">
        <v>43</v>
      </c>
      <c r="B48" s="110">
        <f t="shared" si="3"/>
        <v>43</v>
      </c>
      <c r="C48" s="136">
        <f>'oud NS-formulier'!C50*100-C$8</f>
        <v>895.99999999999989</v>
      </c>
      <c r="D48" s="137">
        <f>'oud NS-formulier'!B50*100-D$8</f>
        <v>1497</v>
      </c>
      <c r="E48" s="137">
        <f>'oud NS-formulier'!I50*100-E$8</f>
        <v>717.99999999999989</v>
      </c>
      <c r="F48" s="137">
        <f>'oud NS-formulier'!H50*100-F$8</f>
        <v>1198</v>
      </c>
      <c r="G48" s="137">
        <f>'oud NS-formulier'!G50*100-G$8</f>
        <v>538</v>
      </c>
      <c r="H48" s="137">
        <f>'oud NS-formulier'!F50*100-H$8</f>
        <v>899</v>
      </c>
      <c r="I48" s="169"/>
      <c r="K48" s="183">
        <f t="shared" si="0"/>
        <v>600.31999999999982</v>
      </c>
      <c r="L48" s="157"/>
      <c r="M48" s="184">
        <f t="shared" si="1"/>
        <v>895.99999999999989</v>
      </c>
      <c r="N48" s="185">
        <f t="shared" si="2"/>
        <v>1497</v>
      </c>
    </row>
    <row r="49" spans="1:14">
      <c r="A49" s="109">
        <v>44</v>
      </c>
      <c r="B49" s="110">
        <f t="shared" si="3"/>
        <v>44</v>
      </c>
      <c r="C49" s="136">
        <f>'oud NS-formulier'!C51*100-C$8</f>
        <v>916</v>
      </c>
      <c r="D49" s="137">
        <f>'oud NS-formulier'!B51*100-D$8</f>
        <v>1530.0000000000002</v>
      </c>
      <c r="E49" s="137">
        <f>'oud NS-formulier'!I51*100-E$8</f>
        <v>733</v>
      </c>
      <c r="F49" s="137">
        <f>'oud NS-formulier'!H51*100-F$8</f>
        <v>1224</v>
      </c>
      <c r="G49" s="137">
        <f>'oud NS-formulier'!G51*100-G$8</f>
        <v>550</v>
      </c>
      <c r="H49" s="137">
        <f>'oud NS-formulier'!F51*100-H$8</f>
        <v>918</v>
      </c>
      <c r="I49" s="169"/>
      <c r="K49" s="183">
        <f t="shared" si="0"/>
        <v>613.71999999999991</v>
      </c>
      <c r="L49" s="157"/>
      <c r="M49" s="184">
        <f t="shared" si="1"/>
        <v>916</v>
      </c>
      <c r="N49" s="185">
        <f t="shared" si="2"/>
        <v>1530.0000000000002</v>
      </c>
    </row>
    <row r="50" spans="1:14">
      <c r="A50" s="109">
        <v>45</v>
      </c>
      <c r="B50" s="110">
        <f t="shared" si="3"/>
        <v>45</v>
      </c>
      <c r="C50" s="136">
        <f>'oud NS-formulier'!C52*100-C$8</f>
        <v>936</v>
      </c>
      <c r="D50" s="137">
        <f>'oud NS-formulier'!B52*100-D$8</f>
        <v>1563</v>
      </c>
      <c r="E50" s="137">
        <f>'oud NS-formulier'!I52*100-E$8</f>
        <v>749</v>
      </c>
      <c r="F50" s="137">
        <f>'oud NS-formulier'!H52*100-F$8</f>
        <v>1251</v>
      </c>
      <c r="G50" s="137">
        <f>'oud NS-formulier'!G52*100-G$8</f>
        <v>561</v>
      </c>
      <c r="H50" s="137">
        <f>'oud NS-formulier'!F52*100-H$8</f>
        <v>938</v>
      </c>
      <c r="I50" s="169"/>
      <c r="K50" s="183">
        <f t="shared" si="0"/>
        <v>627.11999999999989</v>
      </c>
      <c r="L50" s="157"/>
      <c r="M50" s="184">
        <f t="shared" si="1"/>
        <v>936</v>
      </c>
      <c r="N50" s="185">
        <f t="shared" si="2"/>
        <v>1563</v>
      </c>
    </row>
    <row r="51" spans="1:14">
      <c r="A51" s="109">
        <v>46</v>
      </c>
      <c r="B51" s="110">
        <f t="shared" si="3"/>
        <v>46</v>
      </c>
      <c r="C51" s="136">
        <f>'oud NS-formulier'!C53*100-C$8</f>
        <v>956</v>
      </c>
      <c r="D51" s="137">
        <f>'oud NS-formulier'!B53*100-D$8</f>
        <v>1597</v>
      </c>
      <c r="E51" s="137">
        <f>'oud NS-formulier'!I53*100-E$8</f>
        <v>765</v>
      </c>
      <c r="F51" s="137">
        <f>'oud NS-formulier'!H53*100-F$8</f>
        <v>1277</v>
      </c>
      <c r="G51" s="137">
        <f>'oud NS-formulier'!G53*100-G$8</f>
        <v>573</v>
      </c>
      <c r="H51" s="137">
        <f>'oud NS-formulier'!F53*100-H$8</f>
        <v>958</v>
      </c>
      <c r="I51" s="169"/>
      <c r="K51" s="183">
        <f t="shared" si="0"/>
        <v>640.52</v>
      </c>
      <c r="L51" s="157"/>
      <c r="M51" s="184">
        <f t="shared" si="1"/>
        <v>956</v>
      </c>
      <c r="N51" s="185">
        <f t="shared" si="2"/>
        <v>1597</v>
      </c>
    </row>
    <row r="52" spans="1:14">
      <c r="A52" s="109">
        <v>47</v>
      </c>
      <c r="B52" s="110">
        <f t="shared" si="3"/>
        <v>47</v>
      </c>
      <c r="C52" s="136">
        <f>'oud NS-formulier'!C54*100-C$8</f>
        <v>976</v>
      </c>
      <c r="D52" s="137">
        <f>'oud NS-formulier'!B54*100-D$8</f>
        <v>1630.0000000000002</v>
      </c>
      <c r="E52" s="137">
        <f>'oud NS-formulier'!I54*100-E$8</f>
        <v>781</v>
      </c>
      <c r="F52" s="137">
        <f>'oud NS-formulier'!H54*100-F$8</f>
        <v>1304</v>
      </c>
      <c r="G52" s="137">
        <f>'oud NS-formulier'!G54*100-G$8</f>
        <v>585</v>
      </c>
      <c r="H52" s="137">
        <f>'oud NS-formulier'!F54*100-H$8</f>
        <v>978</v>
      </c>
      <c r="I52" s="169"/>
      <c r="K52" s="183">
        <f t="shared" si="0"/>
        <v>653.91999999999996</v>
      </c>
      <c r="L52" s="157"/>
      <c r="M52" s="184">
        <f t="shared" si="1"/>
        <v>976</v>
      </c>
      <c r="N52" s="185">
        <f t="shared" si="2"/>
        <v>1630.0000000000002</v>
      </c>
    </row>
    <row r="53" spans="1:14">
      <c r="A53" s="109">
        <v>48</v>
      </c>
      <c r="B53" s="110">
        <f t="shared" si="3"/>
        <v>48</v>
      </c>
      <c r="C53" s="136">
        <f>'oud NS-formulier'!C55*100-C$8</f>
        <v>995</v>
      </c>
      <c r="D53" s="137">
        <f>'oud NS-formulier'!B55*100-D$8</f>
        <v>1662.0000000000002</v>
      </c>
      <c r="E53" s="137">
        <f>'oud NS-formulier'!I55*100-E$8</f>
        <v>797</v>
      </c>
      <c r="F53" s="137">
        <f>'oud NS-formulier'!H55*100-F$8</f>
        <v>1330</v>
      </c>
      <c r="G53" s="137">
        <f>'oud NS-formulier'!G55*100-G$8</f>
        <v>597</v>
      </c>
      <c r="H53" s="137">
        <f>'oud NS-formulier'!F55*100-H$8</f>
        <v>998</v>
      </c>
      <c r="I53" s="169"/>
      <c r="K53" s="183">
        <f t="shared" si="0"/>
        <v>666.65</v>
      </c>
      <c r="L53" s="157"/>
      <c r="M53" s="184">
        <f t="shared" si="1"/>
        <v>995</v>
      </c>
      <c r="N53" s="185">
        <f t="shared" si="2"/>
        <v>1662.0000000000002</v>
      </c>
    </row>
    <row r="54" spans="1:14">
      <c r="A54" s="109">
        <v>49</v>
      </c>
      <c r="B54" s="110">
        <f t="shared" si="3"/>
        <v>49</v>
      </c>
      <c r="C54" s="136">
        <f>'oud NS-formulier'!C56*100-C$8</f>
        <v>1015</v>
      </c>
      <c r="D54" s="137">
        <f>'oud NS-formulier'!B56*100-D$8</f>
        <v>1695</v>
      </c>
      <c r="E54" s="137">
        <f>'oud NS-formulier'!I56*100-E$8</f>
        <v>813</v>
      </c>
      <c r="F54" s="137">
        <f>'oud NS-formulier'!H56*100-F$8</f>
        <v>1357</v>
      </c>
      <c r="G54" s="137">
        <f>'oud NS-formulier'!G56*100-G$8</f>
        <v>609</v>
      </c>
      <c r="H54" s="137">
        <f>'oud NS-formulier'!F56*100-H$8</f>
        <v>1017</v>
      </c>
      <c r="I54" s="169"/>
      <c r="K54" s="183">
        <f t="shared" si="0"/>
        <v>680.05</v>
      </c>
      <c r="L54" s="157"/>
      <c r="M54" s="184">
        <f t="shared" si="1"/>
        <v>1015</v>
      </c>
      <c r="N54" s="185">
        <f t="shared" si="2"/>
        <v>1695</v>
      </c>
    </row>
    <row r="55" spans="1:14">
      <c r="A55" s="109">
        <v>50</v>
      </c>
      <c r="B55" s="110">
        <f t="shared" si="3"/>
        <v>50</v>
      </c>
      <c r="C55" s="136">
        <f>'oud NS-formulier'!C57*100-C$8</f>
        <v>1035</v>
      </c>
      <c r="D55" s="137">
        <f>'oud NS-formulier'!B57*100-D$8</f>
        <v>1729</v>
      </c>
      <c r="E55" s="137">
        <f>'oud NS-formulier'!I57*100-E$8</f>
        <v>828</v>
      </c>
      <c r="F55" s="137">
        <f>'oud NS-formulier'!H57*100-F$8</f>
        <v>1383</v>
      </c>
      <c r="G55" s="137">
        <f>'oud NS-formulier'!G57*100-G$8</f>
        <v>621</v>
      </c>
      <c r="H55" s="137">
        <f>'oud NS-formulier'!F57*100-H$8</f>
        <v>1037</v>
      </c>
      <c r="I55" s="169"/>
      <c r="K55" s="183">
        <f t="shared" si="0"/>
        <v>693.44999999999993</v>
      </c>
      <c r="L55" s="157"/>
      <c r="M55" s="184">
        <f t="shared" si="1"/>
        <v>1035</v>
      </c>
      <c r="N55" s="185">
        <f t="shared" si="2"/>
        <v>1729</v>
      </c>
    </row>
    <row r="56" spans="1:14">
      <c r="A56" s="109">
        <v>51</v>
      </c>
      <c r="B56" s="110">
        <f t="shared" si="3"/>
        <v>51</v>
      </c>
      <c r="C56" s="136">
        <f>'oud NS-formulier'!C58*100-C$8</f>
        <v>1055</v>
      </c>
      <c r="D56" s="137">
        <f>'oud NS-formulier'!B58*100-D$8</f>
        <v>1762.0000000000002</v>
      </c>
      <c r="E56" s="137">
        <f>'oud NS-formulier'!I58*100-E$8</f>
        <v>844.00000000000011</v>
      </c>
      <c r="F56" s="137">
        <f>'oud NS-formulier'!H58*100-F$8</f>
        <v>1409</v>
      </c>
      <c r="G56" s="137">
        <f>'oud NS-formulier'!G58*100-G$8</f>
        <v>633</v>
      </c>
      <c r="H56" s="137">
        <f>'oud NS-formulier'!F58*100-H$8</f>
        <v>1057</v>
      </c>
      <c r="I56" s="169"/>
      <c r="K56" s="183">
        <f t="shared" si="0"/>
        <v>706.84999999999991</v>
      </c>
      <c r="L56" s="157"/>
      <c r="M56" s="184">
        <f t="shared" si="1"/>
        <v>1055</v>
      </c>
      <c r="N56" s="185">
        <f t="shared" si="2"/>
        <v>1762.0000000000002</v>
      </c>
    </row>
    <row r="57" spans="1:14">
      <c r="A57" s="109">
        <v>52</v>
      </c>
      <c r="B57" s="110">
        <f t="shared" si="3"/>
        <v>52</v>
      </c>
      <c r="C57" s="136">
        <f>'oud NS-formulier'!C59*100-C$8</f>
        <v>1075</v>
      </c>
      <c r="D57" s="137">
        <f>'oud NS-formulier'!B59*100-D$8</f>
        <v>1796.0000000000002</v>
      </c>
      <c r="E57" s="137">
        <f>'oud NS-formulier'!I59*100-E$8</f>
        <v>860.00000000000011</v>
      </c>
      <c r="F57" s="137">
        <f>'oud NS-formulier'!H59*100-F$8</f>
        <v>1436</v>
      </c>
      <c r="G57" s="137">
        <f>'oud NS-formulier'!G59*100-G$8</f>
        <v>645</v>
      </c>
      <c r="H57" s="137">
        <f>'oud NS-formulier'!F59*100-H$8</f>
        <v>1077</v>
      </c>
      <c r="I57" s="169"/>
      <c r="K57" s="183">
        <f t="shared" si="0"/>
        <v>720.24999999999989</v>
      </c>
      <c r="L57" s="157"/>
      <c r="M57" s="184">
        <f t="shared" si="1"/>
        <v>1075</v>
      </c>
      <c r="N57" s="185">
        <f t="shared" si="2"/>
        <v>1796.0000000000002</v>
      </c>
    </row>
    <row r="58" spans="1:14">
      <c r="A58" s="109">
        <v>53</v>
      </c>
      <c r="B58" s="110">
        <f t="shared" si="3"/>
        <v>53</v>
      </c>
      <c r="C58" s="136">
        <f>'oud NS-formulier'!C60*100-C$8</f>
        <v>1094</v>
      </c>
      <c r="D58" s="137">
        <f>'oud NS-formulier'!B60*100-D$8</f>
        <v>1827</v>
      </c>
      <c r="E58" s="137">
        <f>'oud NS-formulier'!I60*100-E$8</f>
        <v>875.99999999999989</v>
      </c>
      <c r="F58" s="137">
        <f>'oud NS-formulier'!H60*100-F$8</f>
        <v>1461.9999999999998</v>
      </c>
      <c r="G58" s="137">
        <f>'oud NS-formulier'!G60*100-G$8</f>
        <v>656</v>
      </c>
      <c r="H58" s="137">
        <f>'oud NS-formulier'!F60*100-H$8</f>
        <v>1097</v>
      </c>
      <c r="I58" s="169"/>
      <c r="K58" s="183">
        <f t="shared" si="0"/>
        <v>732.9799999999999</v>
      </c>
      <c r="L58" s="157"/>
      <c r="M58" s="184">
        <f t="shared" si="1"/>
        <v>1094</v>
      </c>
      <c r="N58" s="185">
        <f t="shared" si="2"/>
        <v>1827</v>
      </c>
    </row>
    <row r="59" spans="1:14">
      <c r="A59" s="109">
        <v>54</v>
      </c>
      <c r="B59" s="110">
        <f t="shared" si="3"/>
        <v>54</v>
      </c>
      <c r="C59" s="136">
        <f>'oud NS-formulier'!C61*100-C$8</f>
        <v>1114</v>
      </c>
      <c r="D59" s="137">
        <f>'oud NS-formulier'!B61*100-D$8</f>
        <v>1861</v>
      </c>
      <c r="E59" s="137">
        <f>'oud NS-formulier'!I61*100-E$8</f>
        <v>891.99999999999989</v>
      </c>
      <c r="F59" s="137">
        <f>'oud NS-formulier'!H61*100-F$8</f>
        <v>1488.9999999999998</v>
      </c>
      <c r="G59" s="137">
        <f>'oud NS-formulier'!G61*100-G$8</f>
        <v>668</v>
      </c>
      <c r="H59" s="137">
        <f>'oud NS-formulier'!F61*100-H$8</f>
        <v>1117</v>
      </c>
      <c r="I59" s="169"/>
      <c r="K59" s="183">
        <f t="shared" si="0"/>
        <v>746.37999999999988</v>
      </c>
      <c r="L59" s="157"/>
      <c r="M59" s="184">
        <f t="shared" si="1"/>
        <v>1114</v>
      </c>
      <c r="N59" s="185">
        <f t="shared" si="2"/>
        <v>1861</v>
      </c>
    </row>
    <row r="60" spans="1:14">
      <c r="A60" s="109">
        <v>55</v>
      </c>
      <c r="B60" s="110">
        <f t="shared" si="3"/>
        <v>55</v>
      </c>
      <c r="C60" s="136">
        <f>'oud NS-formulier'!C62*100-C$8</f>
        <v>1134</v>
      </c>
      <c r="D60" s="137">
        <f>'oud NS-formulier'!B62*100-D$8</f>
        <v>1894</v>
      </c>
      <c r="E60" s="137">
        <f>'oud NS-formulier'!I62*100-E$8</f>
        <v>908</v>
      </c>
      <c r="F60" s="137">
        <f>'oud NS-formulier'!H62*100-F$8</f>
        <v>1515</v>
      </c>
      <c r="G60" s="137">
        <f>'oud NS-formulier'!G62*100-G$8</f>
        <v>680</v>
      </c>
      <c r="H60" s="137">
        <f>'oud NS-formulier'!F62*100-H$8</f>
        <v>1136</v>
      </c>
      <c r="I60" s="169"/>
      <c r="K60" s="183">
        <f t="shared" si="0"/>
        <v>759.78</v>
      </c>
      <c r="L60" s="157"/>
      <c r="M60" s="184">
        <f t="shared" si="1"/>
        <v>1134</v>
      </c>
      <c r="N60" s="185">
        <f t="shared" si="2"/>
        <v>1894</v>
      </c>
    </row>
    <row r="61" spans="1:14">
      <c r="A61" s="109">
        <v>56</v>
      </c>
      <c r="B61" s="110">
        <f t="shared" si="3"/>
        <v>56</v>
      </c>
      <c r="C61" s="136">
        <f>'oud NS-formulier'!C63*100-C$8</f>
        <v>1154</v>
      </c>
      <c r="D61" s="137">
        <f>'oud NS-formulier'!B63*100-D$8</f>
        <v>1928</v>
      </c>
      <c r="E61" s="137">
        <f>'oud NS-formulier'!I63*100-E$8</f>
        <v>923</v>
      </c>
      <c r="F61" s="137">
        <f>'oud NS-formulier'!H63*100-F$8</f>
        <v>1542</v>
      </c>
      <c r="G61" s="137">
        <f>'oud NS-formulier'!G63*100-G$8</f>
        <v>692</v>
      </c>
      <c r="H61" s="137">
        <f>'oud NS-formulier'!F63*100-H$8</f>
        <v>1156</v>
      </c>
      <c r="I61" s="169"/>
      <c r="K61" s="183">
        <f t="shared" si="0"/>
        <v>773.18</v>
      </c>
      <c r="L61" s="157"/>
      <c r="M61" s="184">
        <f t="shared" si="1"/>
        <v>1154</v>
      </c>
      <c r="N61" s="185">
        <f t="shared" si="2"/>
        <v>1928</v>
      </c>
    </row>
    <row r="62" spans="1:14">
      <c r="A62" s="109">
        <v>57</v>
      </c>
      <c r="B62" s="110">
        <f t="shared" si="3"/>
        <v>57</v>
      </c>
      <c r="C62" s="136">
        <f>'oud NS-formulier'!C64*100-C$8</f>
        <v>1173</v>
      </c>
      <c r="D62" s="137">
        <f>'oud NS-formulier'!B64*100-D$8</f>
        <v>1959</v>
      </c>
      <c r="E62" s="137">
        <f>'oud NS-formulier'!I64*100-E$8</f>
        <v>939</v>
      </c>
      <c r="F62" s="137">
        <f>'oud NS-formulier'!H64*100-F$8</f>
        <v>1568</v>
      </c>
      <c r="G62" s="137">
        <f>'oud NS-formulier'!G64*100-G$8</f>
        <v>704</v>
      </c>
      <c r="H62" s="137">
        <f>'oud NS-formulier'!F64*100-H$8</f>
        <v>1176</v>
      </c>
      <c r="I62" s="169"/>
      <c r="K62" s="183">
        <f t="shared" si="0"/>
        <v>785.91</v>
      </c>
      <c r="L62" s="157"/>
      <c r="M62" s="184">
        <f t="shared" si="1"/>
        <v>1173</v>
      </c>
      <c r="N62" s="185">
        <f t="shared" si="2"/>
        <v>1959</v>
      </c>
    </row>
    <row r="63" spans="1:14">
      <c r="A63" s="109">
        <v>58</v>
      </c>
      <c r="B63" s="110">
        <f t="shared" si="3"/>
        <v>58</v>
      </c>
      <c r="C63" s="136">
        <f>'oud NS-formulier'!C65*100-C$8</f>
        <v>1193</v>
      </c>
      <c r="D63" s="137">
        <f>'oud NS-formulier'!B65*100-D$8</f>
        <v>1993</v>
      </c>
      <c r="E63" s="137">
        <f>'oud NS-formulier'!I65*100-E$8</f>
        <v>955</v>
      </c>
      <c r="F63" s="137">
        <f>'oud NS-formulier'!H65*100-F$8</f>
        <v>1595</v>
      </c>
      <c r="G63" s="137">
        <f>'oud NS-formulier'!G65*100-G$8</f>
        <v>716</v>
      </c>
      <c r="H63" s="137">
        <f>'oud NS-formulier'!F65*100-H$8</f>
        <v>1196</v>
      </c>
      <c r="I63" s="169"/>
      <c r="K63" s="183">
        <f t="shared" si="0"/>
        <v>799.31</v>
      </c>
      <c r="L63" s="157"/>
      <c r="M63" s="184">
        <f t="shared" si="1"/>
        <v>1193</v>
      </c>
      <c r="N63" s="185">
        <f t="shared" si="2"/>
        <v>1993</v>
      </c>
    </row>
    <row r="64" spans="1:14">
      <c r="A64" s="109">
        <v>59</v>
      </c>
      <c r="B64" s="110">
        <f t="shared" si="3"/>
        <v>59</v>
      </c>
      <c r="C64" s="136">
        <f>'oud NS-formulier'!C66*100-C$8</f>
        <v>1213</v>
      </c>
      <c r="D64" s="137">
        <f>'oud NS-formulier'!B66*100-D$8</f>
        <v>2026</v>
      </c>
      <c r="E64" s="137">
        <f>'oud NS-formulier'!I66*100-E$8</f>
        <v>971</v>
      </c>
      <c r="F64" s="137">
        <f>'oud NS-formulier'!H66*100-F$8</f>
        <v>1620.9999999999998</v>
      </c>
      <c r="G64" s="137">
        <f>'oud NS-formulier'!G66*100-G$8</f>
        <v>728</v>
      </c>
      <c r="H64" s="137">
        <f>'oud NS-formulier'!F66*100-H$8</f>
        <v>1216</v>
      </c>
      <c r="I64" s="169"/>
      <c r="K64" s="183">
        <f t="shared" si="0"/>
        <v>812.70999999999992</v>
      </c>
      <c r="L64" s="157"/>
      <c r="M64" s="184">
        <f t="shared" si="1"/>
        <v>1213</v>
      </c>
      <c r="N64" s="185">
        <f t="shared" si="2"/>
        <v>2026</v>
      </c>
    </row>
    <row r="65" spans="1:14">
      <c r="A65" s="109">
        <v>60</v>
      </c>
      <c r="B65" s="110">
        <f t="shared" si="3"/>
        <v>60</v>
      </c>
      <c r="C65" s="136">
        <f>'oud NS-formulier'!C67*100-C$8</f>
        <v>1233</v>
      </c>
      <c r="D65" s="137">
        <f>'oud NS-formulier'!B67*100-D$8</f>
        <v>2059</v>
      </c>
      <c r="E65" s="137">
        <f>'oud NS-formulier'!I67*100-E$8</f>
        <v>987</v>
      </c>
      <c r="F65" s="137">
        <f>'oud NS-formulier'!H67*100-F$8</f>
        <v>1647</v>
      </c>
      <c r="G65" s="137">
        <f>'oud NS-formulier'!G67*100-G$8</f>
        <v>740.00000000000011</v>
      </c>
      <c r="H65" s="137">
        <f>'oud NS-formulier'!F67*100-H$8</f>
        <v>1236</v>
      </c>
      <c r="I65" s="169"/>
      <c r="K65" s="183">
        <f t="shared" si="0"/>
        <v>826.1099999999999</v>
      </c>
      <c r="L65" s="157"/>
      <c r="M65" s="184">
        <f t="shared" si="1"/>
        <v>1233</v>
      </c>
      <c r="N65" s="185">
        <f t="shared" si="2"/>
        <v>2059</v>
      </c>
    </row>
    <row r="66" spans="1:14">
      <c r="A66" s="109">
        <v>61</v>
      </c>
      <c r="B66" s="110">
        <f t="shared" si="3"/>
        <v>61</v>
      </c>
      <c r="C66" s="136">
        <f>'oud NS-formulier'!C68*100-C$8</f>
        <v>1253</v>
      </c>
      <c r="D66" s="137">
        <f>'oud NS-formulier'!B68*100-D$8</f>
        <v>2093</v>
      </c>
      <c r="E66" s="137">
        <f>'oud NS-formulier'!I68*100-E$8</f>
        <v>1003</v>
      </c>
      <c r="F66" s="137">
        <f>'oud NS-formulier'!H68*100-F$8</f>
        <v>1674</v>
      </c>
      <c r="G66" s="137">
        <f>'oud NS-formulier'!G68*100-G$8</f>
        <v>751</v>
      </c>
      <c r="H66" s="137">
        <f>'oud NS-formulier'!F68*100-H$8</f>
        <v>1255</v>
      </c>
      <c r="I66" s="169"/>
      <c r="K66" s="183">
        <f t="shared" si="0"/>
        <v>839.50999999999988</v>
      </c>
      <c r="L66" s="157"/>
      <c r="M66" s="184">
        <f t="shared" si="1"/>
        <v>1253</v>
      </c>
      <c r="N66" s="185">
        <f t="shared" si="2"/>
        <v>2093</v>
      </c>
    </row>
    <row r="67" spans="1:14">
      <c r="A67" s="109">
        <v>62</v>
      </c>
      <c r="B67" s="110">
        <f t="shared" si="3"/>
        <v>62</v>
      </c>
      <c r="C67" s="136">
        <f>'oud NS-formulier'!C69*100-C$8</f>
        <v>1272</v>
      </c>
      <c r="D67" s="137">
        <f>'oud NS-formulier'!B69*100-D$8</f>
        <v>2125</v>
      </c>
      <c r="E67" s="137">
        <f>'oud NS-formulier'!I69*100-E$8</f>
        <v>1018</v>
      </c>
      <c r="F67" s="137">
        <f>'oud NS-formulier'!H69*100-F$8</f>
        <v>1700.0000000000002</v>
      </c>
      <c r="G67" s="137">
        <f>'oud NS-formulier'!G69*100-G$8</f>
        <v>762.99999999999989</v>
      </c>
      <c r="H67" s="137">
        <f>'oud NS-formulier'!F69*100-H$8</f>
        <v>1275</v>
      </c>
      <c r="I67" s="169"/>
      <c r="K67" s="183">
        <f t="shared" si="0"/>
        <v>852.2399999999999</v>
      </c>
      <c r="L67" s="157"/>
      <c r="M67" s="184">
        <f t="shared" si="1"/>
        <v>1272</v>
      </c>
      <c r="N67" s="185">
        <f t="shared" si="2"/>
        <v>2125</v>
      </c>
    </row>
    <row r="68" spans="1:14">
      <c r="A68" s="109">
        <v>63</v>
      </c>
      <c r="B68" s="110">
        <f t="shared" si="3"/>
        <v>63</v>
      </c>
      <c r="C68" s="136">
        <f>'oud NS-formulier'!C70*100-C$8</f>
        <v>1292</v>
      </c>
      <c r="D68" s="137">
        <f>'oud NS-formulier'!B70*100-D$8</f>
        <v>2158</v>
      </c>
      <c r="E68" s="137">
        <f>'oud NS-formulier'!I70*100-E$8</f>
        <v>1034</v>
      </c>
      <c r="F68" s="137">
        <f>'oud NS-formulier'!H70*100-F$8</f>
        <v>1727</v>
      </c>
      <c r="G68" s="137">
        <f>'oud NS-formulier'!G70*100-G$8</f>
        <v>775</v>
      </c>
      <c r="H68" s="137">
        <f>'oud NS-formulier'!F70*100-H$8</f>
        <v>1295</v>
      </c>
      <c r="I68" s="169"/>
      <c r="K68" s="183">
        <f t="shared" si="0"/>
        <v>865.63999999999987</v>
      </c>
      <c r="L68" s="157"/>
      <c r="M68" s="184">
        <f t="shared" si="1"/>
        <v>1292</v>
      </c>
      <c r="N68" s="185">
        <f t="shared" si="2"/>
        <v>2158</v>
      </c>
    </row>
    <row r="69" spans="1:14">
      <c r="A69" s="109">
        <v>64</v>
      </c>
      <c r="B69" s="110">
        <f t="shared" si="3"/>
        <v>64</v>
      </c>
      <c r="C69" s="136">
        <f>'oud NS-formulier'!C71*100-C$8</f>
        <v>1312</v>
      </c>
      <c r="D69" s="137">
        <f>'oud NS-formulier'!B71*100-D$8</f>
        <v>2191</v>
      </c>
      <c r="E69" s="137">
        <f>'oud NS-formulier'!I71*100-E$8</f>
        <v>1050</v>
      </c>
      <c r="F69" s="137">
        <f>'oud NS-formulier'!H71*100-F$8</f>
        <v>1753</v>
      </c>
      <c r="G69" s="137">
        <f>'oud NS-formulier'!G71*100-G$8</f>
        <v>787</v>
      </c>
      <c r="H69" s="137">
        <f>'oud NS-formulier'!F71*100-H$8</f>
        <v>1315</v>
      </c>
      <c r="I69" s="169"/>
      <c r="K69" s="183">
        <f t="shared" si="0"/>
        <v>879.04</v>
      </c>
      <c r="L69" s="157"/>
      <c r="M69" s="184">
        <f t="shared" si="1"/>
        <v>1312</v>
      </c>
      <c r="N69" s="185">
        <f t="shared" si="2"/>
        <v>2191</v>
      </c>
    </row>
    <row r="70" spans="1:14">
      <c r="A70" s="109">
        <v>65</v>
      </c>
      <c r="B70" s="110">
        <f t="shared" si="3"/>
        <v>65</v>
      </c>
      <c r="C70" s="136">
        <f>'oud NS-formulier'!C72*100-C$8</f>
        <v>1332</v>
      </c>
      <c r="D70" s="137">
        <f>'oud NS-formulier'!B72*100-D$8</f>
        <v>2225</v>
      </c>
      <c r="E70" s="137">
        <f>'oud NS-formulier'!I72*100-E$8</f>
        <v>1066</v>
      </c>
      <c r="F70" s="137">
        <f>'oud NS-formulier'!H72*100-F$8</f>
        <v>1779.9999999999998</v>
      </c>
      <c r="G70" s="137">
        <f>'oud NS-formulier'!G72*100-G$8</f>
        <v>799</v>
      </c>
      <c r="H70" s="137">
        <f>'oud NS-formulier'!F72*100-H$8</f>
        <v>1335</v>
      </c>
      <c r="I70" s="169"/>
      <c r="K70" s="183">
        <f t="shared" si="0"/>
        <v>892.43999999999994</v>
      </c>
      <c r="L70" s="157"/>
      <c r="M70" s="184">
        <f t="shared" si="1"/>
        <v>1332</v>
      </c>
      <c r="N70" s="185">
        <f t="shared" si="2"/>
        <v>2225</v>
      </c>
    </row>
    <row r="71" spans="1:14">
      <c r="A71" s="109">
        <v>66</v>
      </c>
      <c r="B71" s="110">
        <f t="shared" si="3"/>
        <v>66</v>
      </c>
      <c r="C71" s="136">
        <f>'oud NS-formulier'!C73*100-C$8</f>
        <v>1352</v>
      </c>
      <c r="D71" s="137">
        <f>'oud NS-formulier'!B73*100-D$8</f>
        <v>2258</v>
      </c>
      <c r="E71" s="137">
        <f>'oud NS-formulier'!I73*100-E$8</f>
        <v>1082</v>
      </c>
      <c r="F71" s="137">
        <f>'oud NS-formulier'!H73*100-F$8</f>
        <v>1806</v>
      </c>
      <c r="G71" s="137">
        <f>'oud NS-formulier'!G73*100-G$8</f>
        <v>811</v>
      </c>
      <c r="H71" s="137">
        <f>'oud NS-formulier'!F73*100-H$8</f>
        <v>1354</v>
      </c>
      <c r="I71" s="169"/>
      <c r="K71" s="183">
        <f t="shared" si="0"/>
        <v>905.83999999999992</v>
      </c>
      <c r="L71" s="157"/>
      <c r="M71" s="184">
        <f t="shared" si="1"/>
        <v>1352</v>
      </c>
      <c r="N71" s="185">
        <f t="shared" si="2"/>
        <v>2258</v>
      </c>
    </row>
    <row r="72" spans="1:14">
      <c r="A72" s="109">
        <v>67</v>
      </c>
      <c r="B72" s="110">
        <f t="shared" si="3"/>
        <v>67</v>
      </c>
      <c r="C72" s="136">
        <f>'oud NS-formulier'!C74*100-C$8</f>
        <v>1371</v>
      </c>
      <c r="D72" s="137">
        <f>'oud NS-formulier'!B74*100-D$8</f>
        <v>2290</v>
      </c>
      <c r="E72" s="137">
        <f>'oud NS-formulier'!I74*100-E$8</f>
        <v>1097</v>
      </c>
      <c r="F72" s="137">
        <f>'oud NS-formulier'!H74*100-F$8</f>
        <v>1832.0000000000002</v>
      </c>
      <c r="G72" s="137">
        <f>'oud NS-formulier'!G74*100-G$8</f>
        <v>823.00000000000011</v>
      </c>
      <c r="H72" s="137">
        <f>'oud NS-formulier'!F74*100-H$8</f>
        <v>1374</v>
      </c>
      <c r="I72" s="169"/>
      <c r="K72" s="183">
        <f t="shared" si="0"/>
        <v>918.56999999999994</v>
      </c>
      <c r="L72" s="157"/>
      <c r="M72" s="184">
        <f t="shared" si="1"/>
        <v>1371</v>
      </c>
      <c r="N72" s="185">
        <f t="shared" si="2"/>
        <v>2290</v>
      </c>
    </row>
    <row r="73" spans="1:14">
      <c r="A73" s="109">
        <v>68</v>
      </c>
      <c r="B73" s="110">
        <f t="shared" si="3"/>
        <v>68</v>
      </c>
      <c r="C73" s="136">
        <f>'oud NS-formulier'!C75*100-C$8</f>
        <v>1391</v>
      </c>
      <c r="D73" s="137">
        <f>'oud NS-formulier'!B75*100-D$8</f>
        <v>2323</v>
      </c>
      <c r="E73" s="137">
        <f>'oud NS-formulier'!I75*100-E$8</f>
        <v>1113</v>
      </c>
      <c r="F73" s="137">
        <f>'oud NS-formulier'!H75*100-F$8</f>
        <v>1859</v>
      </c>
      <c r="G73" s="137">
        <f>'oud NS-formulier'!G75*100-G$8</f>
        <v>834</v>
      </c>
      <c r="H73" s="137">
        <f>'oud NS-formulier'!F75*100-H$8</f>
        <v>1394</v>
      </c>
      <c r="I73" s="169"/>
      <c r="K73" s="183">
        <f t="shared" si="0"/>
        <v>931.96999999999991</v>
      </c>
      <c r="L73" s="157"/>
      <c r="M73" s="184">
        <f t="shared" si="1"/>
        <v>1391</v>
      </c>
      <c r="N73" s="185">
        <f t="shared" si="2"/>
        <v>2323</v>
      </c>
    </row>
    <row r="74" spans="1:14">
      <c r="A74" s="109">
        <v>69</v>
      </c>
      <c r="B74" s="110">
        <f t="shared" si="3"/>
        <v>69</v>
      </c>
      <c r="C74" s="136">
        <f>'oud NS-formulier'!C76*100-C$8</f>
        <v>1411</v>
      </c>
      <c r="D74" s="137">
        <f>'oud NS-formulier'!B76*100-D$8</f>
        <v>2357</v>
      </c>
      <c r="E74" s="137">
        <f>'oud NS-formulier'!I76*100-E$8</f>
        <v>1129</v>
      </c>
      <c r="F74" s="137">
        <f>'oud NS-formulier'!H76*100-F$8</f>
        <v>1885</v>
      </c>
      <c r="G74" s="137">
        <f>'oud NS-formulier'!G76*100-G$8</f>
        <v>846</v>
      </c>
      <c r="H74" s="137">
        <f>'oud NS-formulier'!F76*100-H$8</f>
        <v>1414</v>
      </c>
      <c r="I74" s="169"/>
      <c r="K74" s="183">
        <f t="shared" si="0"/>
        <v>945.36999999999989</v>
      </c>
      <c r="L74" s="157"/>
      <c r="M74" s="184">
        <f t="shared" si="1"/>
        <v>1411</v>
      </c>
      <c r="N74" s="185">
        <f t="shared" si="2"/>
        <v>2357</v>
      </c>
    </row>
    <row r="75" spans="1:14">
      <c r="A75" s="109">
        <v>70</v>
      </c>
      <c r="B75" s="110">
        <f t="shared" si="3"/>
        <v>70</v>
      </c>
      <c r="C75" s="136">
        <f>'oud NS-formulier'!C77*100-C$8</f>
        <v>1431</v>
      </c>
      <c r="D75" s="137">
        <f>'oud NS-formulier'!B77*100-D$8</f>
        <v>2390</v>
      </c>
      <c r="E75" s="137">
        <f>'oud NS-formulier'!I77*100-E$8</f>
        <v>1145</v>
      </c>
      <c r="F75" s="137">
        <f>'oud NS-formulier'!H77*100-F$8</f>
        <v>1912</v>
      </c>
      <c r="G75" s="137">
        <f>'oud NS-formulier'!G77*100-G$8</f>
        <v>858</v>
      </c>
      <c r="H75" s="137">
        <f>'oud NS-formulier'!F77*100-H$8</f>
        <v>1434</v>
      </c>
      <c r="I75" s="169"/>
      <c r="K75" s="183">
        <f t="shared" si="0"/>
        <v>958.76999999999987</v>
      </c>
      <c r="L75" s="157"/>
      <c r="M75" s="184">
        <f t="shared" si="1"/>
        <v>1431</v>
      </c>
      <c r="N75" s="185">
        <f t="shared" si="2"/>
        <v>2390</v>
      </c>
    </row>
    <row r="76" spans="1:14">
      <c r="A76" s="109">
        <v>71</v>
      </c>
      <c r="B76" s="110">
        <f t="shared" si="3"/>
        <v>71</v>
      </c>
      <c r="C76" s="136">
        <f>'oud NS-formulier'!C78*100-C$8</f>
        <v>1450</v>
      </c>
      <c r="D76" s="137">
        <f>'oud NS-formulier'!B78*100-D$8</f>
        <v>2422</v>
      </c>
      <c r="E76" s="137">
        <f>'oud NS-formulier'!I78*100-E$8</f>
        <v>1161</v>
      </c>
      <c r="F76" s="137">
        <f>'oud NS-formulier'!H78*100-F$8</f>
        <v>1938</v>
      </c>
      <c r="G76" s="137">
        <f>'oud NS-formulier'!G78*100-G$8</f>
        <v>870</v>
      </c>
      <c r="H76" s="137">
        <f>'oud NS-formulier'!F78*100-H$8</f>
        <v>1454</v>
      </c>
      <c r="I76" s="169"/>
      <c r="K76" s="183">
        <f t="shared" si="0"/>
        <v>971.49999999999989</v>
      </c>
      <c r="L76" s="157"/>
      <c r="M76" s="184">
        <f t="shared" si="1"/>
        <v>1450</v>
      </c>
      <c r="N76" s="185">
        <f t="shared" si="2"/>
        <v>2422</v>
      </c>
    </row>
    <row r="77" spans="1:14">
      <c r="A77" s="109">
        <v>72</v>
      </c>
      <c r="B77" s="110">
        <f t="shared" si="3"/>
        <v>72</v>
      </c>
      <c r="C77" s="136">
        <f>'oud NS-formulier'!C79*100-C$8</f>
        <v>1470</v>
      </c>
      <c r="D77" s="137">
        <f>'oud NS-formulier'!B79*100-D$8</f>
        <v>2455</v>
      </c>
      <c r="E77" s="137">
        <f>'oud NS-formulier'!I79*100-E$8</f>
        <v>1177</v>
      </c>
      <c r="F77" s="137">
        <f>'oud NS-formulier'!H79*100-F$8</f>
        <v>1965</v>
      </c>
      <c r="G77" s="137">
        <f>'oud NS-formulier'!G79*100-G$8</f>
        <v>882.00000000000011</v>
      </c>
      <c r="H77" s="137">
        <f>'oud NS-formulier'!F79*100-H$8</f>
        <v>1473</v>
      </c>
      <c r="I77" s="169"/>
      <c r="K77" s="183">
        <f t="shared" si="0"/>
        <v>984.89999999999986</v>
      </c>
      <c r="L77" s="157"/>
      <c r="M77" s="184">
        <f t="shared" si="1"/>
        <v>1470</v>
      </c>
      <c r="N77" s="185">
        <f t="shared" si="2"/>
        <v>2455</v>
      </c>
    </row>
    <row r="78" spans="1:14">
      <c r="A78" s="109">
        <v>73</v>
      </c>
      <c r="B78" s="110">
        <f t="shared" si="3"/>
        <v>73</v>
      </c>
      <c r="C78" s="136">
        <f>'oud NS-formulier'!C80*100-C$8</f>
        <v>1490</v>
      </c>
      <c r="D78" s="137">
        <f>'oud NS-formulier'!B80*100-D$8</f>
        <v>2489</v>
      </c>
      <c r="E78" s="137">
        <f>'oud NS-formulier'!I80*100-E$8</f>
        <v>1192</v>
      </c>
      <c r="F78" s="137">
        <f>'oud NS-formulier'!H80*100-F$8</f>
        <v>1991</v>
      </c>
      <c r="G78" s="137">
        <f>'oud NS-formulier'!G80*100-G$8</f>
        <v>894</v>
      </c>
      <c r="H78" s="137">
        <f>'oud NS-formulier'!F80*100-H$8</f>
        <v>1493.0000000000002</v>
      </c>
      <c r="I78" s="169"/>
      <c r="K78" s="183">
        <f t="shared" ref="K78:K141" si="4">C78*$K$9</f>
        <v>998.29999999999984</v>
      </c>
      <c r="L78" s="157"/>
      <c r="M78" s="184">
        <f t="shared" ref="M78:M141" si="5">C78</f>
        <v>1490</v>
      </c>
      <c r="N78" s="185">
        <f t="shared" ref="N78:N141" si="6">D78</f>
        <v>2489</v>
      </c>
    </row>
    <row r="79" spans="1:14">
      <c r="A79" s="109">
        <v>74</v>
      </c>
      <c r="B79" s="110">
        <f t="shared" ref="B79:B142" si="7">A79</f>
        <v>74</v>
      </c>
      <c r="C79" s="136">
        <f>'oud NS-formulier'!C81*100-C$8</f>
        <v>1510</v>
      </c>
      <c r="D79" s="137">
        <f>'oud NS-formulier'!B81*100-D$8</f>
        <v>2522</v>
      </c>
      <c r="E79" s="137">
        <f>'oud NS-formulier'!I81*100-E$8</f>
        <v>1208</v>
      </c>
      <c r="F79" s="137">
        <f>'oud NS-formulier'!H81*100-F$8</f>
        <v>2017</v>
      </c>
      <c r="G79" s="137">
        <f>'oud NS-formulier'!G81*100-G$8</f>
        <v>906.00000000000011</v>
      </c>
      <c r="H79" s="137">
        <f>'oud NS-formulier'!F81*100-H$8</f>
        <v>1513</v>
      </c>
      <c r="I79" s="169"/>
      <c r="K79" s="183">
        <f t="shared" si="4"/>
        <v>1011.6999999999999</v>
      </c>
      <c r="L79" s="157"/>
      <c r="M79" s="184">
        <f t="shared" si="5"/>
        <v>1510</v>
      </c>
      <c r="N79" s="185">
        <f t="shared" si="6"/>
        <v>2522</v>
      </c>
    </row>
    <row r="80" spans="1:14">
      <c r="A80" s="109">
        <v>75</v>
      </c>
      <c r="B80" s="110">
        <f t="shared" si="7"/>
        <v>75</v>
      </c>
      <c r="C80" s="136">
        <f>'oud NS-formulier'!C82*100-C$8</f>
        <v>1530</v>
      </c>
      <c r="D80" s="137">
        <f>'oud NS-formulier'!B82*100-D$8</f>
        <v>2555</v>
      </c>
      <c r="E80" s="137">
        <f>'oud NS-formulier'!I82*100-E$8</f>
        <v>1224</v>
      </c>
      <c r="F80" s="137">
        <f>'oud NS-formulier'!H82*100-F$8</f>
        <v>2044</v>
      </c>
      <c r="G80" s="137">
        <f>'oud NS-formulier'!G82*100-G$8</f>
        <v>918</v>
      </c>
      <c r="H80" s="137">
        <f>'oud NS-formulier'!F82*100-H$8</f>
        <v>1533</v>
      </c>
      <c r="I80" s="169"/>
      <c r="K80" s="183">
        <f t="shared" si="4"/>
        <v>1025.0999999999999</v>
      </c>
      <c r="L80" s="157"/>
      <c r="M80" s="184">
        <f t="shared" si="5"/>
        <v>1530</v>
      </c>
      <c r="N80" s="185">
        <f t="shared" si="6"/>
        <v>2555</v>
      </c>
    </row>
    <row r="81" spans="1:14">
      <c r="A81" s="109">
        <v>76</v>
      </c>
      <c r="B81" s="110">
        <f t="shared" si="7"/>
        <v>76</v>
      </c>
      <c r="C81" s="136">
        <f>'oud NS-formulier'!C83*100-C$8</f>
        <v>1549</v>
      </c>
      <c r="D81" s="137">
        <f>'oud NS-formulier'!B83*100-D$8</f>
        <v>2587</v>
      </c>
      <c r="E81" s="137">
        <f>'oud NS-formulier'!I83*100-E$8</f>
        <v>1240</v>
      </c>
      <c r="F81" s="137">
        <f>'oud NS-formulier'!H83*100-F$8</f>
        <v>2070</v>
      </c>
      <c r="G81" s="137">
        <f>'oud NS-formulier'!G83*100-G$8</f>
        <v>929</v>
      </c>
      <c r="H81" s="137">
        <f>'oud NS-formulier'!F83*100-H$8</f>
        <v>1553</v>
      </c>
      <c r="I81" s="169"/>
      <c r="K81" s="183">
        <f t="shared" si="4"/>
        <v>1037.83</v>
      </c>
      <c r="L81" s="157"/>
      <c r="M81" s="184">
        <f t="shared" si="5"/>
        <v>1549</v>
      </c>
      <c r="N81" s="185">
        <f t="shared" si="6"/>
        <v>2587</v>
      </c>
    </row>
    <row r="82" spans="1:14">
      <c r="A82" s="109">
        <v>77</v>
      </c>
      <c r="B82" s="110">
        <f t="shared" si="7"/>
        <v>77</v>
      </c>
      <c r="C82" s="136">
        <f>'oud NS-formulier'!C84*100-C$8</f>
        <v>1569</v>
      </c>
      <c r="D82" s="137">
        <f>'oud NS-formulier'!B84*100-D$8</f>
        <v>2621</v>
      </c>
      <c r="E82" s="137">
        <f>'oud NS-formulier'!I84*100-E$8</f>
        <v>1256</v>
      </c>
      <c r="F82" s="137">
        <f>'oud NS-formulier'!H84*100-F$8</f>
        <v>2097</v>
      </c>
      <c r="G82" s="137">
        <f>'oud NS-formulier'!G84*100-G$8</f>
        <v>941</v>
      </c>
      <c r="H82" s="137">
        <f>'oud NS-formulier'!F84*100-H$8</f>
        <v>1572.9999999999998</v>
      </c>
      <c r="I82" s="169"/>
      <c r="K82" s="183">
        <f t="shared" si="4"/>
        <v>1051.2299999999998</v>
      </c>
      <c r="L82" s="157"/>
      <c r="M82" s="184">
        <f t="shared" si="5"/>
        <v>1569</v>
      </c>
      <c r="N82" s="185">
        <f t="shared" si="6"/>
        <v>2621</v>
      </c>
    </row>
    <row r="83" spans="1:14">
      <c r="A83" s="109">
        <v>78</v>
      </c>
      <c r="B83" s="110">
        <f t="shared" si="7"/>
        <v>78</v>
      </c>
      <c r="C83" s="136">
        <f>'oud NS-formulier'!C85*100-C$8</f>
        <v>1589</v>
      </c>
      <c r="D83" s="137">
        <f>'oud NS-formulier'!B85*100-D$8</f>
        <v>2654</v>
      </c>
      <c r="E83" s="137">
        <f>'oud NS-formulier'!I85*100-E$8</f>
        <v>1272</v>
      </c>
      <c r="F83" s="137">
        <f>'oud NS-formulier'!H85*100-F$8</f>
        <v>2123</v>
      </c>
      <c r="G83" s="137">
        <f>'oud NS-formulier'!G85*100-G$8</f>
        <v>953</v>
      </c>
      <c r="H83" s="137">
        <f>'oud NS-formulier'!F85*100-H$8</f>
        <v>1592</v>
      </c>
      <c r="I83" s="169"/>
      <c r="K83" s="183">
        <f t="shared" si="4"/>
        <v>1064.6299999999999</v>
      </c>
      <c r="L83" s="157"/>
      <c r="M83" s="184">
        <f t="shared" si="5"/>
        <v>1589</v>
      </c>
      <c r="N83" s="185">
        <f t="shared" si="6"/>
        <v>2654</v>
      </c>
    </row>
    <row r="84" spans="1:14">
      <c r="A84" s="109">
        <v>79</v>
      </c>
      <c r="B84" s="110">
        <f t="shared" si="7"/>
        <v>79</v>
      </c>
      <c r="C84" s="136">
        <f>'oud NS-formulier'!C86*100-C$8</f>
        <v>1609.0000000000002</v>
      </c>
      <c r="D84" s="137">
        <f>'oud NS-formulier'!B86*100-D$8</f>
        <v>2687</v>
      </c>
      <c r="E84" s="137">
        <f>'oud NS-formulier'!I86*100-E$8</f>
        <v>1287</v>
      </c>
      <c r="F84" s="137">
        <f>'oud NS-formulier'!H86*100-F$8</f>
        <v>2150</v>
      </c>
      <c r="G84" s="137">
        <f>'oud NS-formulier'!G86*100-G$8</f>
        <v>965</v>
      </c>
      <c r="H84" s="137">
        <f>'oud NS-formulier'!F86*100-H$8</f>
        <v>1612</v>
      </c>
      <c r="I84" s="169"/>
      <c r="K84" s="183">
        <f t="shared" si="4"/>
        <v>1078.03</v>
      </c>
      <c r="L84" s="157"/>
      <c r="M84" s="184">
        <f t="shared" si="5"/>
        <v>1609.0000000000002</v>
      </c>
      <c r="N84" s="185">
        <f t="shared" si="6"/>
        <v>2687</v>
      </c>
    </row>
    <row r="85" spans="1:14">
      <c r="A85" s="109">
        <v>80</v>
      </c>
      <c r="B85" s="110">
        <f t="shared" si="7"/>
        <v>80</v>
      </c>
      <c r="C85" s="136">
        <f>'oud NS-formulier'!C87*100-C$8</f>
        <v>1629</v>
      </c>
      <c r="D85" s="137">
        <f>'oud NS-formulier'!B87*100-D$8</f>
        <v>2721</v>
      </c>
      <c r="E85" s="137">
        <f>'oud NS-formulier'!I87*100-E$8</f>
        <v>1303</v>
      </c>
      <c r="F85" s="137">
        <f>'oud NS-formulier'!H87*100-F$8</f>
        <v>2176</v>
      </c>
      <c r="G85" s="137">
        <f>'oud NS-formulier'!G87*100-G$8</f>
        <v>977</v>
      </c>
      <c r="H85" s="137">
        <f>'oud NS-formulier'!F87*100-H$8</f>
        <v>1631.9999999999998</v>
      </c>
      <c r="I85" s="169"/>
      <c r="K85" s="183">
        <f t="shared" si="4"/>
        <v>1091.4299999999998</v>
      </c>
      <c r="L85" s="157"/>
      <c r="M85" s="184">
        <f t="shared" si="5"/>
        <v>1629</v>
      </c>
      <c r="N85" s="185">
        <f t="shared" si="6"/>
        <v>2721</v>
      </c>
    </row>
    <row r="86" spans="1:14">
      <c r="A86" s="109">
        <v>81</v>
      </c>
      <c r="B86" s="110">
        <f t="shared" si="7"/>
        <v>81</v>
      </c>
      <c r="C86" s="136">
        <f>'oud NS-formulier'!C88*100-C$8</f>
        <v>1646</v>
      </c>
      <c r="D86" s="137">
        <f>'oud NS-formulier'!B88*100-D$8</f>
        <v>2749</v>
      </c>
      <c r="E86" s="137">
        <f>'oud NS-formulier'!I88*100-E$8</f>
        <v>1317</v>
      </c>
      <c r="F86" s="137">
        <f>'oud NS-formulier'!H88*100-F$8</f>
        <v>2200</v>
      </c>
      <c r="G86" s="137">
        <f>'oud NS-formulier'!G88*100-G$8</f>
        <v>987</v>
      </c>
      <c r="H86" s="137">
        <f>'oud NS-formulier'!F88*100-H$8</f>
        <v>1649.9999999999998</v>
      </c>
      <c r="I86" s="169"/>
      <c r="K86" s="183">
        <f t="shared" si="4"/>
        <v>1102.82</v>
      </c>
      <c r="L86" s="157"/>
      <c r="M86" s="184">
        <f t="shared" si="5"/>
        <v>1646</v>
      </c>
      <c r="N86" s="185">
        <f t="shared" si="6"/>
        <v>2749</v>
      </c>
    </row>
    <row r="87" spans="1:14">
      <c r="A87" s="109">
        <v>82</v>
      </c>
      <c r="B87" s="110">
        <f t="shared" si="7"/>
        <v>82</v>
      </c>
      <c r="C87" s="136">
        <f>'oud NS-formulier'!C89*100-C$8</f>
        <v>1664</v>
      </c>
      <c r="D87" s="137">
        <f>'oud NS-formulier'!B89*100-D$8</f>
        <v>2779</v>
      </c>
      <c r="E87" s="137">
        <f>'oud NS-formulier'!I89*100-E$8</f>
        <v>1331</v>
      </c>
      <c r="F87" s="137">
        <f>'oud NS-formulier'!H89*100-F$8</f>
        <v>2223</v>
      </c>
      <c r="G87" s="137">
        <f>'oud NS-formulier'!G89*100-G$8</f>
        <v>998</v>
      </c>
      <c r="H87" s="137">
        <f>'oud NS-formulier'!F89*100-H$8</f>
        <v>1667</v>
      </c>
      <c r="I87" s="169"/>
      <c r="K87" s="183">
        <f t="shared" si="4"/>
        <v>1114.8799999999999</v>
      </c>
      <c r="L87" s="157"/>
      <c r="M87" s="184">
        <f t="shared" si="5"/>
        <v>1664</v>
      </c>
      <c r="N87" s="185">
        <f t="shared" si="6"/>
        <v>2779</v>
      </c>
    </row>
    <row r="88" spans="1:14">
      <c r="A88" s="109">
        <v>83</v>
      </c>
      <c r="B88" s="110">
        <f t="shared" si="7"/>
        <v>83</v>
      </c>
      <c r="C88" s="136">
        <f>'oud NS-formulier'!C90*100-C$8</f>
        <v>1681</v>
      </c>
      <c r="D88" s="137">
        <f>'oud NS-formulier'!B90*100-D$8</f>
        <v>2808</v>
      </c>
      <c r="E88" s="137">
        <f>'oud NS-formulier'!I90*100-E$8</f>
        <v>1345</v>
      </c>
      <c r="F88" s="137">
        <f>'oud NS-formulier'!H90*100-F$8</f>
        <v>2247</v>
      </c>
      <c r="G88" s="137">
        <f>'oud NS-formulier'!G90*100-G$8</f>
        <v>1009</v>
      </c>
      <c r="H88" s="137">
        <f>'oud NS-formulier'!F90*100-H$8</f>
        <v>1685</v>
      </c>
      <c r="I88" s="169"/>
      <c r="K88" s="183">
        <f t="shared" si="4"/>
        <v>1126.27</v>
      </c>
      <c r="L88" s="157"/>
      <c r="M88" s="184">
        <f t="shared" si="5"/>
        <v>1681</v>
      </c>
      <c r="N88" s="185">
        <f t="shared" si="6"/>
        <v>2808</v>
      </c>
    </row>
    <row r="89" spans="1:14">
      <c r="A89" s="109">
        <v>84</v>
      </c>
      <c r="B89" s="110">
        <f t="shared" si="7"/>
        <v>84</v>
      </c>
      <c r="C89" s="136">
        <f>'oud NS-formulier'!C91*100-C$8</f>
        <v>1699</v>
      </c>
      <c r="D89" s="137">
        <f>'oud NS-formulier'!B91*100-D$8</f>
        <v>2838</v>
      </c>
      <c r="E89" s="137">
        <f>'oud NS-formulier'!I91*100-E$8</f>
        <v>1360</v>
      </c>
      <c r="F89" s="137">
        <f>'oud NS-formulier'!H91*100-F$8</f>
        <v>2270</v>
      </c>
      <c r="G89" s="137">
        <f>'oud NS-formulier'!G91*100-G$8</f>
        <v>1019</v>
      </c>
      <c r="H89" s="137">
        <f>'oud NS-formulier'!F91*100-H$8</f>
        <v>1703</v>
      </c>
      <c r="I89" s="169"/>
      <c r="K89" s="183">
        <f t="shared" si="4"/>
        <v>1138.33</v>
      </c>
      <c r="L89" s="157"/>
      <c r="M89" s="184">
        <f t="shared" si="5"/>
        <v>1699</v>
      </c>
      <c r="N89" s="185">
        <f t="shared" si="6"/>
        <v>2838</v>
      </c>
    </row>
    <row r="90" spans="1:14">
      <c r="A90" s="109">
        <v>85</v>
      </c>
      <c r="B90" s="110">
        <f t="shared" si="7"/>
        <v>85</v>
      </c>
      <c r="C90" s="136">
        <f>'oud NS-formulier'!C92*100-C$8</f>
        <v>1715.9999999999998</v>
      </c>
      <c r="D90" s="137">
        <f>'oud NS-formulier'!B92*100-D$8</f>
        <v>2866</v>
      </c>
      <c r="E90" s="137">
        <f>'oud NS-formulier'!I92*100-E$8</f>
        <v>1374</v>
      </c>
      <c r="F90" s="137">
        <f>'oud NS-formulier'!H92*100-F$8</f>
        <v>2294</v>
      </c>
      <c r="G90" s="137">
        <f>'oud NS-formulier'!G92*100-G$8</f>
        <v>1030</v>
      </c>
      <c r="H90" s="137">
        <f>'oud NS-formulier'!F92*100-H$8</f>
        <v>1720</v>
      </c>
      <c r="I90" s="169"/>
      <c r="K90" s="183">
        <f t="shared" si="4"/>
        <v>1149.7199999999998</v>
      </c>
      <c r="L90" s="157"/>
      <c r="M90" s="184">
        <f t="shared" si="5"/>
        <v>1715.9999999999998</v>
      </c>
      <c r="N90" s="185">
        <f t="shared" si="6"/>
        <v>2866</v>
      </c>
    </row>
    <row r="91" spans="1:14">
      <c r="A91" s="109">
        <v>86</v>
      </c>
      <c r="B91" s="110">
        <f t="shared" si="7"/>
        <v>86</v>
      </c>
      <c r="C91" s="136">
        <f>'oud NS-formulier'!C93*100-C$8</f>
        <v>1734.0000000000002</v>
      </c>
      <c r="D91" s="137">
        <f>'oud NS-formulier'!B93*100-D$8</f>
        <v>2896</v>
      </c>
      <c r="E91" s="137">
        <f>'oud NS-formulier'!I93*100-E$8</f>
        <v>1388</v>
      </c>
      <c r="F91" s="137">
        <f>'oud NS-formulier'!H93*100-F$8</f>
        <v>2317</v>
      </c>
      <c r="G91" s="137">
        <f>'oud NS-formulier'!G93*100-G$8</f>
        <v>1040</v>
      </c>
      <c r="H91" s="137">
        <f>'oud NS-formulier'!F93*100-H$8</f>
        <v>1738</v>
      </c>
      <c r="I91" s="169"/>
      <c r="K91" s="183">
        <f t="shared" si="4"/>
        <v>1161.78</v>
      </c>
      <c r="L91" s="157"/>
      <c r="M91" s="184">
        <f t="shared" si="5"/>
        <v>1734.0000000000002</v>
      </c>
      <c r="N91" s="185">
        <f t="shared" si="6"/>
        <v>2896</v>
      </c>
    </row>
    <row r="92" spans="1:14">
      <c r="A92" s="109">
        <v>87</v>
      </c>
      <c r="B92" s="110">
        <f t="shared" si="7"/>
        <v>87</v>
      </c>
      <c r="C92" s="136">
        <f>'oud NS-formulier'!C94*100-C$8</f>
        <v>1752.0000000000002</v>
      </c>
      <c r="D92" s="137">
        <f>'oud NS-formulier'!B94*100-D$8</f>
        <v>2926</v>
      </c>
      <c r="E92" s="137">
        <f>'oud NS-formulier'!I94*100-E$8</f>
        <v>1402</v>
      </c>
      <c r="F92" s="137">
        <f>'oud NS-formulier'!H94*100-F$8</f>
        <v>2341</v>
      </c>
      <c r="G92" s="137">
        <f>'oud NS-formulier'!G94*100-G$8</f>
        <v>1051</v>
      </c>
      <c r="H92" s="137">
        <f>'oud NS-formulier'!F94*100-H$8</f>
        <v>1755</v>
      </c>
      <c r="I92" s="169"/>
      <c r="K92" s="183">
        <f t="shared" si="4"/>
        <v>1173.8399999999999</v>
      </c>
      <c r="L92" s="157"/>
      <c r="M92" s="184">
        <f t="shared" si="5"/>
        <v>1752.0000000000002</v>
      </c>
      <c r="N92" s="185">
        <f t="shared" si="6"/>
        <v>2926</v>
      </c>
    </row>
    <row r="93" spans="1:14">
      <c r="A93" s="109">
        <v>88</v>
      </c>
      <c r="B93" s="110">
        <f t="shared" si="7"/>
        <v>88</v>
      </c>
      <c r="C93" s="136">
        <f>'oud NS-formulier'!C95*100-C$8</f>
        <v>1769</v>
      </c>
      <c r="D93" s="137">
        <f>'oud NS-formulier'!B95*100-D$8</f>
        <v>2955</v>
      </c>
      <c r="E93" s="137">
        <f>'oud NS-formulier'!I95*100-E$8</f>
        <v>1416</v>
      </c>
      <c r="F93" s="137">
        <f>'oud NS-formulier'!H95*100-F$8</f>
        <v>2364</v>
      </c>
      <c r="G93" s="137">
        <f>'oud NS-formulier'!G95*100-G$8</f>
        <v>1061</v>
      </c>
      <c r="H93" s="137">
        <f>'oud NS-formulier'!F95*100-H$8</f>
        <v>1772.9999999999998</v>
      </c>
      <c r="I93" s="169"/>
      <c r="K93" s="183">
        <f t="shared" si="4"/>
        <v>1185.2299999999998</v>
      </c>
      <c r="L93" s="157"/>
      <c r="M93" s="184">
        <f t="shared" si="5"/>
        <v>1769</v>
      </c>
      <c r="N93" s="185">
        <f t="shared" si="6"/>
        <v>2955</v>
      </c>
    </row>
    <row r="94" spans="1:14">
      <c r="A94" s="109">
        <v>89</v>
      </c>
      <c r="B94" s="110">
        <f t="shared" si="7"/>
        <v>89</v>
      </c>
      <c r="C94" s="136">
        <f>'oud NS-formulier'!C96*100-C$8</f>
        <v>1787</v>
      </c>
      <c r="D94" s="137">
        <f>'oud NS-formulier'!B96*100-D$8</f>
        <v>2985</v>
      </c>
      <c r="E94" s="137">
        <f>'oud NS-formulier'!I96*100-E$8</f>
        <v>1430</v>
      </c>
      <c r="F94" s="137">
        <f>'oud NS-formulier'!H96*100-F$8</f>
        <v>2388</v>
      </c>
      <c r="G94" s="137">
        <f>'oud NS-formulier'!G96*100-G$8</f>
        <v>1072</v>
      </c>
      <c r="H94" s="137">
        <f>'oud NS-formulier'!F96*100-H$8</f>
        <v>1790.9999999999998</v>
      </c>
      <c r="I94" s="169"/>
      <c r="K94" s="183">
        <f t="shared" si="4"/>
        <v>1197.29</v>
      </c>
      <c r="L94" s="157"/>
      <c r="M94" s="184">
        <f t="shared" si="5"/>
        <v>1787</v>
      </c>
      <c r="N94" s="185">
        <f t="shared" si="6"/>
        <v>2985</v>
      </c>
    </row>
    <row r="95" spans="1:14">
      <c r="A95" s="109">
        <v>90</v>
      </c>
      <c r="B95" s="110">
        <f t="shared" si="7"/>
        <v>90</v>
      </c>
      <c r="C95" s="136">
        <f>'oud NS-formulier'!C97*100-C$8</f>
        <v>1804</v>
      </c>
      <c r="D95" s="137">
        <f>'oud NS-formulier'!B97*100-D$8</f>
        <v>3013</v>
      </c>
      <c r="E95" s="137">
        <f>'oud NS-formulier'!I97*100-E$8</f>
        <v>1444</v>
      </c>
      <c r="F95" s="137">
        <f>'oud NS-formulier'!H97*100-F$8</f>
        <v>2411</v>
      </c>
      <c r="G95" s="137">
        <f>'oud NS-formulier'!G97*100-G$8</f>
        <v>1082</v>
      </c>
      <c r="H95" s="137">
        <f>'oud NS-formulier'!F97*100-H$8</f>
        <v>1808</v>
      </c>
      <c r="I95" s="169"/>
      <c r="K95" s="183">
        <f t="shared" si="4"/>
        <v>1208.6799999999998</v>
      </c>
      <c r="L95" s="157"/>
      <c r="M95" s="184">
        <f t="shared" si="5"/>
        <v>1804</v>
      </c>
      <c r="N95" s="185">
        <f t="shared" si="6"/>
        <v>3013</v>
      </c>
    </row>
    <row r="96" spans="1:14">
      <c r="A96" s="109">
        <v>91</v>
      </c>
      <c r="B96" s="110">
        <f t="shared" si="7"/>
        <v>91</v>
      </c>
      <c r="C96" s="136">
        <f>'oud NS-formulier'!C98*100-C$8</f>
        <v>1822</v>
      </c>
      <c r="D96" s="137">
        <f>'oud NS-formulier'!B98*100-D$8</f>
        <v>3042.9999999999995</v>
      </c>
      <c r="E96" s="137">
        <f>'oud NS-formulier'!I98*100-E$8</f>
        <v>1458</v>
      </c>
      <c r="F96" s="137">
        <f>'oud NS-formulier'!H98*100-F$8</f>
        <v>2435</v>
      </c>
      <c r="G96" s="137">
        <f>'oud NS-formulier'!G98*100-G$8</f>
        <v>1093</v>
      </c>
      <c r="H96" s="137">
        <f>'oud NS-formulier'!F98*100-H$8</f>
        <v>1826</v>
      </c>
      <c r="I96" s="169"/>
      <c r="K96" s="183">
        <f t="shared" si="4"/>
        <v>1220.7399999999998</v>
      </c>
      <c r="L96" s="157"/>
      <c r="M96" s="184">
        <f t="shared" si="5"/>
        <v>1822</v>
      </c>
      <c r="N96" s="185">
        <f t="shared" si="6"/>
        <v>3042.9999999999995</v>
      </c>
    </row>
    <row r="97" spans="1:14">
      <c r="A97" s="109">
        <v>92</v>
      </c>
      <c r="B97" s="110">
        <f t="shared" si="7"/>
        <v>92</v>
      </c>
      <c r="C97" s="136">
        <f>'oud NS-formulier'!C99*100-C$8</f>
        <v>1840</v>
      </c>
      <c r="D97" s="137">
        <f>'oud NS-formulier'!B99*100-D$8</f>
        <v>3073</v>
      </c>
      <c r="E97" s="137">
        <f>'oud NS-formulier'!I99*100-E$8</f>
        <v>1472</v>
      </c>
      <c r="F97" s="137">
        <f>'oud NS-formulier'!H99*100-F$8</f>
        <v>2458</v>
      </c>
      <c r="G97" s="137">
        <f>'oud NS-formulier'!G99*100-G$8</f>
        <v>1104</v>
      </c>
      <c r="H97" s="137">
        <f>'oud NS-formulier'!F99*100-H$8</f>
        <v>1843.0000000000002</v>
      </c>
      <c r="I97" s="169"/>
      <c r="K97" s="183">
        <f t="shared" si="4"/>
        <v>1232.8</v>
      </c>
      <c r="L97" s="157"/>
      <c r="M97" s="184">
        <f t="shared" si="5"/>
        <v>1840</v>
      </c>
      <c r="N97" s="185">
        <f t="shared" si="6"/>
        <v>3073</v>
      </c>
    </row>
    <row r="98" spans="1:14">
      <c r="A98" s="109">
        <v>93</v>
      </c>
      <c r="B98" s="110">
        <f t="shared" si="7"/>
        <v>93</v>
      </c>
      <c r="C98" s="136">
        <f>'oud NS-formulier'!C100*100-C$8</f>
        <v>1856.9999999999998</v>
      </c>
      <c r="D98" s="137">
        <f>'oud NS-formulier'!B100*100-D$8</f>
        <v>3102</v>
      </c>
      <c r="E98" s="137">
        <f>'oud NS-formulier'!I100*100-E$8</f>
        <v>1486</v>
      </c>
      <c r="F98" s="137">
        <f>'oud NS-formulier'!H100*100-F$8</f>
        <v>2481</v>
      </c>
      <c r="G98" s="137">
        <f>'oud NS-formulier'!G100*100-G$8</f>
        <v>1114</v>
      </c>
      <c r="H98" s="137">
        <f>'oud NS-formulier'!F100*100-H$8</f>
        <v>1861.0000000000002</v>
      </c>
      <c r="I98" s="169"/>
      <c r="K98" s="183">
        <f t="shared" si="4"/>
        <v>1244.1899999999998</v>
      </c>
      <c r="L98" s="157"/>
      <c r="M98" s="184">
        <f t="shared" si="5"/>
        <v>1856.9999999999998</v>
      </c>
      <c r="N98" s="185">
        <f t="shared" si="6"/>
        <v>3102</v>
      </c>
    </row>
    <row r="99" spans="1:14">
      <c r="A99" s="109">
        <v>94</v>
      </c>
      <c r="B99" s="110">
        <f t="shared" si="7"/>
        <v>94</v>
      </c>
      <c r="C99" s="136">
        <f>'oud NS-formulier'!C101*100-C$8</f>
        <v>1874.9999999999998</v>
      </c>
      <c r="D99" s="137">
        <f>'oud NS-formulier'!B101*100-D$8</f>
        <v>3131.9999999999995</v>
      </c>
      <c r="E99" s="137">
        <f>'oud NS-formulier'!I101*100-E$8</f>
        <v>1500</v>
      </c>
      <c r="F99" s="137">
        <f>'oud NS-formulier'!H101*100-F$8</f>
        <v>2505</v>
      </c>
      <c r="G99" s="137">
        <f>'oud NS-formulier'!G101*100-G$8</f>
        <v>1125</v>
      </c>
      <c r="H99" s="137">
        <f>'oud NS-formulier'!F101*100-H$8</f>
        <v>1879</v>
      </c>
      <c r="I99" s="169"/>
      <c r="K99" s="183">
        <f t="shared" si="4"/>
        <v>1256.2499999999998</v>
      </c>
      <c r="L99" s="157"/>
      <c r="M99" s="184">
        <f t="shared" si="5"/>
        <v>1874.9999999999998</v>
      </c>
      <c r="N99" s="185">
        <f t="shared" si="6"/>
        <v>3131.9999999999995</v>
      </c>
    </row>
    <row r="100" spans="1:14">
      <c r="A100" s="109">
        <v>95</v>
      </c>
      <c r="B100" s="110">
        <f t="shared" si="7"/>
        <v>95</v>
      </c>
      <c r="C100" s="136">
        <f>'oud NS-formulier'!C102*100-C$8</f>
        <v>1892</v>
      </c>
      <c r="D100" s="137">
        <f>'oud NS-formulier'!B102*100-D$8</f>
        <v>3160</v>
      </c>
      <c r="E100" s="137">
        <f>'oud NS-formulier'!I102*100-E$8</f>
        <v>1514</v>
      </c>
      <c r="F100" s="137">
        <f>'oud NS-formulier'!H102*100-F$8</f>
        <v>2528</v>
      </c>
      <c r="G100" s="137">
        <f>'oud NS-formulier'!G102*100-G$8</f>
        <v>1135</v>
      </c>
      <c r="H100" s="137">
        <f>'oud NS-formulier'!F102*100-H$8</f>
        <v>1896</v>
      </c>
      <c r="I100" s="169"/>
      <c r="K100" s="183">
        <f t="shared" si="4"/>
        <v>1267.6399999999999</v>
      </c>
      <c r="L100" s="157"/>
      <c r="M100" s="184">
        <f t="shared" si="5"/>
        <v>1892</v>
      </c>
      <c r="N100" s="185">
        <f t="shared" si="6"/>
        <v>3160</v>
      </c>
    </row>
    <row r="101" spans="1:14">
      <c r="A101" s="109">
        <v>96</v>
      </c>
      <c r="B101" s="110">
        <f t="shared" si="7"/>
        <v>96</v>
      </c>
      <c r="C101" s="136">
        <f>'oud NS-formulier'!C103*100-C$8</f>
        <v>1910</v>
      </c>
      <c r="D101" s="137">
        <f>'oud NS-formulier'!B103*100-D$8</f>
        <v>3190.0000000000005</v>
      </c>
      <c r="E101" s="137">
        <f>'oud NS-formulier'!I103*100-E$8</f>
        <v>1528</v>
      </c>
      <c r="F101" s="137">
        <f>'oud NS-formulier'!H103*100-F$8</f>
        <v>2552</v>
      </c>
      <c r="G101" s="137">
        <f>'oud NS-formulier'!G103*100-G$8</f>
        <v>1146</v>
      </c>
      <c r="H101" s="137">
        <f>'oud NS-formulier'!F103*100-H$8</f>
        <v>1914</v>
      </c>
      <c r="I101" s="169"/>
      <c r="K101" s="183">
        <f t="shared" si="4"/>
        <v>1279.6999999999998</v>
      </c>
      <c r="L101" s="157"/>
      <c r="M101" s="184">
        <f t="shared" si="5"/>
        <v>1910</v>
      </c>
      <c r="N101" s="185">
        <f t="shared" si="6"/>
        <v>3190.0000000000005</v>
      </c>
    </row>
    <row r="102" spans="1:14">
      <c r="A102" s="109">
        <v>97</v>
      </c>
      <c r="B102" s="110">
        <f t="shared" si="7"/>
        <v>97</v>
      </c>
      <c r="C102" s="136">
        <f>'oud NS-formulier'!C104*100-C$8</f>
        <v>1928</v>
      </c>
      <c r="D102" s="137">
        <f>'oud NS-formulier'!B104*100-D$8</f>
        <v>3220</v>
      </c>
      <c r="E102" s="137">
        <f>'oud NS-formulier'!I104*100-E$8</f>
        <v>1542</v>
      </c>
      <c r="F102" s="137">
        <f>'oud NS-formulier'!H104*100-F$8</f>
        <v>2575</v>
      </c>
      <c r="G102" s="137">
        <f>'oud NS-formulier'!G104*100-G$8</f>
        <v>1156</v>
      </c>
      <c r="H102" s="137">
        <f>'oud NS-formulier'!F104*100-H$8</f>
        <v>1931.9999999999998</v>
      </c>
      <c r="I102" s="169"/>
      <c r="K102" s="183">
        <f t="shared" si="4"/>
        <v>1291.7599999999998</v>
      </c>
      <c r="L102" s="157"/>
      <c r="M102" s="184">
        <f t="shared" si="5"/>
        <v>1928</v>
      </c>
      <c r="N102" s="185">
        <f t="shared" si="6"/>
        <v>3220</v>
      </c>
    </row>
    <row r="103" spans="1:14">
      <c r="A103" s="109">
        <v>98</v>
      </c>
      <c r="B103" s="110">
        <f t="shared" si="7"/>
        <v>98</v>
      </c>
      <c r="C103" s="136">
        <f>'oud NS-formulier'!C105*100-C$8</f>
        <v>1945</v>
      </c>
      <c r="D103" s="137">
        <f>'oud NS-formulier'!B105*100-D$8</f>
        <v>3249</v>
      </c>
      <c r="E103" s="137">
        <f>'oud NS-formulier'!I105*100-E$8</f>
        <v>1556.0000000000002</v>
      </c>
      <c r="F103" s="137">
        <f>'oud NS-formulier'!H105*100-F$8</f>
        <v>2599</v>
      </c>
      <c r="G103" s="137">
        <f>'oud NS-formulier'!G105*100-G$8</f>
        <v>1167</v>
      </c>
      <c r="H103" s="137">
        <f>'oud NS-formulier'!F105*100-H$8</f>
        <v>1949</v>
      </c>
      <c r="I103" s="169"/>
      <c r="K103" s="183">
        <f t="shared" si="4"/>
        <v>1303.1499999999999</v>
      </c>
      <c r="L103" s="157"/>
      <c r="M103" s="184">
        <f t="shared" si="5"/>
        <v>1945</v>
      </c>
      <c r="N103" s="185">
        <f t="shared" si="6"/>
        <v>3249</v>
      </c>
    </row>
    <row r="104" spans="1:14">
      <c r="A104" s="109">
        <v>99</v>
      </c>
      <c r="B104" s="110">
        <f t="shared" si="7"/>
        <v>99</v>
      </c>
      <c r="C104" s="136">
        <f>'oud NS-formulier'!C106*100-C$8</f>
        <v>1963</v>
      </c>
      <c r="D104" s="137">
        <f>'oud NS-formulier'!B106*100-D$8</f>
        <v>3279.0000000000005</v>
      </c>
      <c r="E104" s="137">
        <f>'oud NS-formulier'!I106*100-E$8</f>
        <v>1571</v>
      </c>
      <c r="F104" s="137">
        <f>'oud NS-formulier'!H106*100-F$8</f>
        <v>2622</v>
      </c>
      <c r="G104" s="137">
        <f>'oud NS-formulier'!G106*100-G$8</f>
        <v>1177</v>
      </c>
      <c r="H104" s="137">
        <f>'oud NS-formulier'!F106*100-H$8</f>
        <v>1967</v>
      </c>
      <c r="I104" s="169"/>
      <c r="K104" s="183">
        <f t="shared" si="4"/>
        <v>1315.2099999999998</v>
      </c>
      <c r="L104" s="157"/>
      <c r="M104" s="184">
        <f t="shared" si="5"/>
        <v>1963</v>
      </c>
      <c r="N104" s="185">
        <f t="shared" si="6"/>
        <v>3279.0000000000005</v>
      </c>
    </row>
    <row r="105" spans="1:14">
      <c r="A105" s="109">
        <v>100</v>
      </c>
      <c r="B105" s="110">
        <f t="shared" si="7"/>
        <v>100</v>
      </c>
      <c r="C105" s="136">
        <f>'oud NS-formulier'!C107*100-C$8</f>
        <v>1980</v>
      </c>
      <c r="D105" s="137">
        <f>'oud NS-formulier'!B107*100-D$8</f>
        <v>3306.9999999999995</v>
      </c>
      <c r="E105" s="137">
        <f>'oud NS-formulier'!I107*100-E$8</f>
        <v>1585</v>
      </c>
      <c r="F105" s="137">
        <f>'oud NS-formulier'!H107*100-F$8</f>
        <v>2646</v>
      </c>
      <c r="G105" s="137">
        <f>'oud NS-formulier'!G107*100-G$8</f>
        <v>1188</v>
      </c>
      <c r="H105" s="137">
        <f>'oud NS-formulier'!F107*100-H$8</f>
        <v>1984</v>
      </c>
      <c r="I105" s="169"/>
      <c r="K105" s="183">
        <f t="shared" si="4"/>
        <v>1326.6</v>
      </c>
      <c r="L105" s="157"/>
      <c r="M105" s="184">
        <f t="shared" si="5"/>
        <v>1980</v>
      </c>
      <c r="N105" s="185">
        <f t="shared" si="6"/>
        <v>3306.9999999999995</v>
      </c>
    </row>
    <row r="106" spans="1:14">
      <c r="A106" s="109">
        <v>101</v>
      </c>
      <c r="B106" s="110">
        <f t="shared" si="7"/>
        <v>101</v>
      </c>
      <c r="C106" s="136">
        <f>'oud NS-formulier'!C108*100-C$8</f>
        <v>1994</v>
      </c>
      <c r="D106" s="137">
        <f>'oud NS-formulier'!B108*100-D$8</f>
        <v>3330</v>
      </c>
      <c r="E106" s="137">
        <f>'oud NS-formulier'!I108*100-E$8</f>
        <v>1596</v>
      </c>
      <c r="F106" s="137">
        <f>'oud NS-formulier'!H108*100-F$8</f>
        <v>2665</v>
      </c>
      <c r="G106" s="137">
        <f>'oud NS-formulier'!G108*100-G$8</f>
        <v>1196</v>
      </c>
      <c r="H106" s="137">
        <f>'oud NS-formulier'!F108*100-H$8</f>
        <v>1999</v>
      </c>
      <c r="I106" s="169"/>
      <c r="K106" s="183">
        <f t="shared" si="4"/>
        <v>1335.9799999999998</v>
      </c>
      <c r="L106" s="157"/>
      <c r="M106" s="184">
        <f t="shared" si="5"/>
        <v>1994</v>
      </c>
      <c r="N106" s="185">
        <f t="shared" si="6"/>
        <v>3330</v>
      </c>
    </row>
    <row r="107" spans="1:14">
      <c r="A107" s="109">
        <v>102</v>
      </c>
      <c r="B107" s="110">
        <f t="shared" si="7"/>
        <v>102</v>
      </c>
      <c r="C107" s="136">
        <f>'oud NS-formulier'!C109*100-C$8</f>
        <v>2009</v>
      </c>
      <c r="D107" s="137">
        <f>'oud NS-formulier'!B109*100-D$8</f>
        <v>3355</v>
      </c>
      <c r="E107" s="137">
        <f>'oud NS-formulier'!I109*100-E$8</f>
        <v>1607</v>
      </c>
      <c r="F107" s="137">
        <f>'oud NS-formulier'!H109*100-F$8</f>
        <v>2684</v>
      </c>
      <c r="G107" s="137">
        <f>'oud NS-formulier'!G109*100-G$8</f>
        <v>1205</v>
      </c>
      <c r="H107" s="137">
        <f>'oud NS-formulier'!F109*100-H$8</f>
        <v>2013</v>
      </c>
      <c r="I107" s="169"/>
      <c r="K107" s="183">
        <f t="shared" si="4"/>
        <v>1346.0299999999997</v>
      </c>
      <c r="L107" s="157"/>
      <c r="M107" s="184">
        <f t="shared" si="5"/>
        <v>2009</v>
      </c>
      <c r="N107" s="185">
        <f t="shared" si="6"/>
        <v>3355</v>
      </c>
    </row>
    <row r="108" spans="1:14">
      <c r="A108" s="109">
        <v>103</v>
      </c>
      <c r="B108" s="110">
        <f t="shared" si="7"/>
        <v>103</v>
      </c>
      <c r="C108" s="136">
        <f>'oud NS-formulier'!C110*100-C$8</f>
        <v>2023</v>
      </c>
      <c r="D108" s="137">
        <f>'oud NS-formulier'!B110*100-D$8</f>
        <v>3379.0000000000005</v>
      </c>
      <c r="E108" s="137">
        <f>'oud NS-formulier'!I110*100-E$8</f>
        <v>1619</v>
      </c>
      <c r="F108" s="137">
        <f>'oud NS-formulier'!H110*100-F$8</f>
        <v>2703</v>
      </c>
      <c r="G108" s="137">
        <f>'oud NS-formulier'!G110*100-G$8</f>
        <v>1213</v>
      </c>
      <c r="H108" s="137">
        <f>'oud NS-formulier'!F110*100-H$8</f>
        <v>2027</v>
      </c>
      <c r="I108" s="169"/>
      <c r="K108" s="183">
        <f t="shared" si="4"/>
        <v>1355.4099999999999</v>
      </c>
      <c r="L108" s="157"/>
      <c r="M108" s="184">
        <f t="shared" si="5"/>
        <v>2023</v>
      </c>
      <c r="N108" s="185">
        <f t="shared" si="6"/>
        <v>3379.0000000000005</v>
      </c>
    </row>
    <row r="109" spans="1:14">
      <c r="A109" s="109">
        <v>104</v>
      </c>
      <c r="B109" s="110">
        <f t="shared" si="7"/>
        <v>104</v>
      </c>
      <c r="C109" s="136">
        <f>'oud NS-formulier'!C111*100-C$8</f>
        <v>2037</v>
      </c>
      <c r="D109" s="137">
        <f>'oud NS-formulier'!B111*100-D$8</f>
        <v>3402</v>
      </c>
      <c r="E109" s="137">
        <f>'oud NS-formulier'!I111*100-E$8</f>
        <v>1630</v>
      </c>
      <c r="F109" s="137">
        <f>'oud NS-formulier'!H111*100-F$8</f>
        <v>2722</v>
      </c>
      <c r="G109" s="137">
        <f>'oud NS-formulier'!G111*100-G$8</f>
        <v>1222</v>
      </c>
      <c r="H109" s="137">
        <f>'oud NS-formulier'!F111*100-H$8</f>
        <v>2041</v>
      </c>
      <c r="I109" s="169"/>
      <c r="K109" s="183">
        <f t="shared" si="4"/>
        <v>1364.79</v>
      </c>
      <c r="L109" s="157"/>
      <c r="M109" s="184">
        <f t="shared" si="5"/>
        <v>2037</v>
      </c>
      <c r="N109" s="185">
        <f t="shared" si="6"/>
        <v>3402</v>
      </c>
    </row>
    <row r="110" spans="1:14">
      <c r="A110" s="109">
        <v>105</v>
      </c>
      <c r="B110" s="110">
        <f t="shared" si="7"/>
        <v>105</v>
      </c>
      <c r="C110" s="136">
        <f>'oud NS-formulier'!C112*100-C$8</f>
        <v>2051</v>
      </c>
      <c r="D110" s="137">
        <f>'oud NS-formulier'!B112*100-D$8</f>
        <v>3426</v>
      </c>
      <c r="E110" s="137">
        <f>'oud NS-formulier'!I112*100-E$8</f>
        <v>1641</v>
      </c>
      <c r="F110" s="137">
        <f>'oud NS-formulier'!H112*100-F$8</f>
        <v>2740</v>
      </c>
      <c r="G110" s="137">
        <f>'oud NS-formulier'!G112*100-G$8</f>
        <v>1230</v>
      </c>
      <c r="H110" s="137">
        <f>'oud NS-formulier'!F112*100-H$8</f>
        <v>2055</v>
      </c>
      <c r="I110" s="169"/>
      <c r="K110" s="183">
        <f t="shared" si="4"/>
        <v>1374.1699999999998</v>
      </c>
      <c r="L110" s="157"/>
      <c r="M110" s="184">
        <f t="shared" si="5"/>
        <v>2051</v>
      </c>
      <c r="N110" s="185">
        <f t="shared" si="6"/>
        <v>3426</v>
      </c>
    </row>
    <row r="111" spans="1:14">
      <c r="A111" s="109">
        <v>106</v>
      </c>
      <c r="B111" s="110">
        <f t="shared" si="7"/>
        <v>106</v>
      </c>
      <c r="C111" s="136">
        <f>'oud NS-formulier'!C113*100-C$8</f>
        <v>2065</v>
      </c>
      <c r="D111" s="137">
        <f>'oud NS-formulier'!B113*100-D$8</f>
        <v>3449</v>
      </c>
      <c r="E111" s="137">
        <f>'oud NS-formulier'!I113*100-E$8</f>
        <v>1653</v>
      </c>
      <c r="F111" s="137">
        <f>'oud NS-formulier'!H113*100-F$8</f>
        <v>2759</v>
      </c>
      <c r="G111" s="137">
        <f>'oud NS-formulier'!G113*100-G$8</f>
        <v>1239</v>
      </c>
      <c r="H111" s="137">
        <f>'oud NS-formulier'!F113*100-H$8</f>
        <v>2070</v>
      </c>
      <c r="I111" s="169"/>
      <c r="K111" s="183">
        <f t="shared" si="4"/>
        <v>1383.55</v>
      </c>
      <c r="L111" s="157"/>
      <c r="M111" s="184">
        <f t="shared" si="5"/>
        <v>2065</v>
      </c>
      <c r="N111" s="185">
        <f t="shared" si="6"/>
        <v>3449</v>
      </c>
    </row>
    <row r="112" spans="1:14">
      <c r="A112" s="109">
        <v>107</v>
      </c>
      <c r="B112" s="110">
        <f t="shared" si="7"/>
        <v>107</v>
      </c>
      <c r="C112" s="136">
        <f>'oud NS-formulier'!C114*100-C$8</f>
        <v>2079</v>
      </c>
      <c r="D112" s="137">
        <f>'oud NS-formulier'!B114*100-D$8</f>
        <v>3472.0000000000005</v>
      </c>
      <c r="E112" s="137">
        <f>'oud NS-formulier'!I114*100-E$8</f>
        <v>1664</v>
      </c>
      <c r="F112" s="137">
        <f>'oud NS-formulier'!H114*100-F$8</f>
        <v>2778</v>
      </c>
      <c r="G112" s="137">
        <f>'oud NS-formulier'!G114*100-G$8</f>
        <v>1247</v>
      </c>
      <c r="H112" s="137">
        <f>'oud NS-formulier'!F114*100-H$8</f>
        <v>2084</v>
      </c>
      <c r="I112" s="169"/>
      <c r="K112" s="183">
        <f t="shared" si="4"/>
        <v>1392.9299999999998</v>
      </c>
      <c r="L112" s="157"/>
      <c r="M112" s="184">
        <f t="shared" si="5"/>
        <v>2079</v>
      </c>
      <c r="N112" s="185">
        <f t="shared" si="6"/>
        <v>3472.0000000000005</v>
      </c>
    </row>
    <row r="113" spans="1:14">
      <c r="A113" s="109">
        <v>108</v>
      </c>
      <c r="B113" s="110">
        <f t="shared" si="7"/>
        <v>108</v>
      </c>
      <c r="C113" s="136">
        <f>'oud NS-formulier'!C115*100-C$8</f>
        <v>2093</v>
      </c>
      <c r="D113" s="137">
        <f>'oud NS-formulier'!B115*100-D$8</f>
        <v>3496</v>
      </c>
      <c r="E113" s="137">
        <f>'oud NS-formulier'!I115*100-E$8</f>
        <v>1675</v>
      </c>
      <c r="F113" s="137">
        <f>'oud NS-formulier'!H115*100-F$8</f>
        <v>2797</v>
      </c>
      <c r="G113" s="137">
        <f>'oud NS-formulier'!G115*100-G$8</f>
        <v>1256</v>
      </c>
      <c r="H113" s="137">
        <f>'oud NS-formulier'!F115*100-H$8</f>
        <v>2098</v>
      </c>
      <c r="I113" s="169"/>
      <c r="K113" s="183">
        <f t="shared" si="4"/>
        <v>1402.31</v>
      </c>
      <c r="L113" s="157"/>
      <c r="M113" s="184">
        <f t="shared" si="5"/>
        <v>2093</v>
      </c>
      <c r="N113" s="185">
        <f t="shared" si="6"/>
        <v>3496</v>
      </c>
    </row>
    <row r="114" spans="1:14">
      <c r="A114" s="109">
        <v>109</v>
      </c>
      <c r="B114" s="110">
        <f t="shared" si="7"/>
        <v>109</v>
      </c>
      <c r="C114" s="136">
        <f>'oud NS-formulier'!C116*100-C$8</f>
        <v>2108</v>
      </c>
      <c r="D114" s="137">
        <f>'oud NS-formulier'!B116*100-D$8</f>
        <v>3521</v>
      </c>
      <c r="E114" s="137">
        <f>'oud NS-formulier'!I116*100-E$8</f>
        <v>1686</v>
      </c>
      <c r="F114" s="137">
        <f>'oud NS-formulier'!H116*100-F$8</f>
        <v>2816</v>
      </c>
      <c r="G114" s="137">
        <f>'oud NS-formulier'!G116*100-G$8</f>
        <v>1264</v>
      </c>
      <c r="H114" s="137">
        <f>'oud NS-formulier'!F116*100-H$8</f>
        <v>2112</v>
      </c>
      <c r="I114" s="169"/>
      <c r="K114" s="183">
        <f t="shared" si="4"/>
        <v>1412.36</v>
      </c>
      <c r="L114" s="157"/>
      <c r="M114" s="184">
        <f t="shared" si="5"/>
        <v>2108</v>
      </c>
      <c r="N114" s="185">
        <f t="shared" si="6"/>
        <v>3521</v>
      </c>
    </row>
    <row r="115" spans="1:14">
      <c r="A115" s="109">
        <v>110</v>
      </c>
      <c r="B115" s="110">
        <f t="shared" si="7"/>
        <v>110</v>
      </c>
      <c r="C115" s="136">
        <f>'oud NS-formulier'!C117*100-C$8</f>
        <v>2122</v>
      </c>
      <c r="D115" s="137">
        <f>'oud NS-formulier'!B117*100-D$8</f>
        <v>3544</v>
      </c>
      <c r="E115" s="137">
        <f>'oud NS-formulier'!I117*100-E$8</f>
        <v>1698</v>
      </c>
      <c r="F115" s="137">
        <f>'oud NS-formulier'!H117*100-F$8</f>
        <v>2835</v>
      </c>
      <c r="G115" s="137">
        <f>'oud NS-formulier'!G117*100-G$8</f>
        <v>1273</v>
      </c>
      <c r="H115" s="137">
        <f>'oud NS-formulier'!F117*100-H$8</f>
        <v>2126</v>
      </c>
      <c r="I115" s="169"/>
      <c r="K115" s="183">
        <f t="shared" si="4"/>
        <v>1421.7399999999998</v>
      </c>
      <c r="L115" s="157"/>
      <c r="M115" s="184">
        <f t="shared" si="5"/>
        <v>2122</v>
      </c>
      <c r="N115" s="185">
        <f t="shared" si="6"/>
        <v>3544</v>
      </c>
    </row>
    <row r="116" spans="1:14">
      <c r="A116" s="109">
        <v>111</v>
      </c>
      <c r="B116" s="110">
        <f t="shared" si="7"/>
        <v>111</v>
      </c>
      <c r="C116" s="136">
        <f>'oud NS-formulier'!C118*100-C$8</f>
        <v>2136</v>
      </c>
      <c r="D116" s="137">
        <f>'oud NS-formulier'!B118*100-D$8</f>
        <v>3567</v>
      </c>
      <c r="E116" s="137">
        <f>'oud NS-formulier'!I118*100-E$8</f>
        <v>1709</v>
      </c>
      <c r="F116" s="137">
        <f>'oud NS-formulier'!H118*100-F$8</f>
        <v>2854</v>
      </c>
      <c r="G116" s="137">
        <f>'oud NS-formulier'!G118*100-G$8</f>
        <v>1281</v>
      </c>
      <c r="H116" s="137">
        <f>'oud NS-formulier'!F118*100-H$8</f>
        <v>2140</v>
      </c>
      <c r="I116" s="169"/>
      <c r="K116" s="183">
        <f t="shared" si="4"/>
        <v>1431.12</v>
      </c>
      <c r="L116" s="157"/>
      <c r="M116" s="184">
        <f t="shared" si="5"/>
        <v>2136</v>
      </c>
      <c r="N116" s="185">
        <f t="shared" si="6"/>
        <v>3567</v>
      </c>
    </row>
    <row r="117" spans="1:14">
      <c r="A117" s="109">
        <v>112</v>
      </c>
      <c r="B117" s="110">
        <f t="shared" si="7"/>
        <v>112</v>
      </c>
      <c r="C117" s="136">
        <f>'oud NS-formulier'!C119*100-C$8</f>
        <v>2150</v>
      </c>
      <c r="D117" s="137">
        <f>'oud NS-formulier'!B119*100-D$8</f>
        <v>3591</v>
      </c>
      <c r="E117" s="137">
        <f>'oud NS-formulier'!I119*100-E$8</f>
        <v>1719.9999999999998</v>
      </c>
      <c r="F117" s="137">
        <f>'oud NS-formulier'!H119*100-F$8</f>
        <v>2873</v>
      </c>
      <c r="G117" s="137">
        <f>'oud NS-formulier'!G119*100-G$8</f>
        <v>1290</v>
      </c>
      <c r="H117" s="137">
        <f>'oud NS-formulier'!F119*100-H$8</f>
        <v>2155</v>
      </c>
      <c r="I117" s="169"/>
      <c r="K117" s="183">
        <f t="shared" si="4"/>
        <v>1440.4999999999998</v>
      </c>
      <c r="L117" s="157"/>
      <c r="M117" s="184">
        <f t="shared" si="5"/>
        <v>2150</v>
      </c>
      <c r="N117" s="185">
        <f t="shared" si="6"/>
        <v>3591</v>
      </c>
    </row>
    <row r="118" spans="1:14">
      <c r="A118" s="109">
        <v>113</v>
      </c>
      <c r="B118" s="110">
        <f t="shared" si="7"/>
        <v>113</v>
      </c>
      <c r="C118" s="136">
        <f>'oud NS-formulier'!C120*100-C$8</f>
        <v>2164</v>
      </c>
      <c r="D118" s="137">
        <f>'oud NS-formulier'!B120*100-D$8</f>
        <v>3614</v>
      </c>
      <c r="E118" s="137">
        <f>'oud NS-formulier'!I120*100-E$8</f>
        <v>1732</v>
      </c>
      <c r="F118" s="137">
        <f>'oud NS-formulier'!H120*100-F$8</f>
        <v>2892</v>
      </c>
      <c r="G118" s="137">
        <f>'oud NS-formulier'!G120*100-G$8</f>
        <v>1298</v>
      </c>
      <c r="H118" s="137">
        <f>'oud NS-formulier'!F120*100-H$8</f>
        <v>2169</v>
      </c>
      <c r="I118" s="169"/>
      <c r="K118" s="183">
        <f t="shared" si="4"/>
        <v>1449.8799999999999</v>
      </c>
      <c r="L118" s="157"/>
      <c r="M118" s="184">
        <f t="shared" si="5"/>
        <v>2164</v>
      </c>
      <c r="N118" s="185">
        <f t="shared" si="6"/>
        <v>3614</v>
      </c>
    </row>
    <row r="119" spans="1:14">
      <c r="A119" s="109">
        <v>114</v>
      </c>
      <c r="B119" s="110">
        <f t="shared" si="7"/>
        <v>114</v>
      </c>
      <c r="C119" s="136">
        <f>'oud NS-formulier'!C121*100-C$8</f>
        <v>2178</v>
      </c>
      <c r="D119" s="137">
        <f>'oud NS-formulier'!B121*100-D$8</f>
        <v>3638</v>
      </c>
      <c r="E119" s="137">
        <f>'oud NS-formulier'!I121*100-E$8</f>
        <v>1743</v>
      </c>
      <c r="F119" s="137">
        <f>'oud NS-formulier'!H121*100-F$8</f>
        <v>2911</v>
      </c>
      <c r="G119" s="137">
        <f>'oud NS-formulier'!G121*100-G$8</f>
        <v>1307</v>
      </c>
      <c r="H119" s="137">
        <f>'oud NS-formulier'!F121*100-H$8</f>
        <v>2183</v>
      </c>
      <c r="I119" s="169"/>
      <c r="K119" s="183">
        <f t="shared" si="4"/>
        <v>1459.2599999999998</v>
      </c>
      <c r="L119" s="157"/>
      <c r="M119" s="184">
        <f t="shared" si="5"/>
        <v>2178</v>
      </c>
      <c r="N119" s="185">
        <f t="shared" si="6"/>
        <v>3638</v>
      </c>
    </row>
    <row r="120" spans="1:14">
      <c r="A120" s="109">
        <v>115</v>
      </c>
      <c r="B120" s="110">
        <f t="shared" si="7"/>
        <v>115</v>
      </c>
      <c r="C120" s="136">
        <f>'oud NS-formulier'!C122*100-C$8</f>
        <v>2193</v>
      </c>
      <c r="D120" s="137">
        <f>'oud NS-formulier'!B122*100-D$8</f>
        <v>3663</v>
      </c>
      <c r="E120" s="137">
        <f>'oud NS-formulier'!I122*100-E$8</f>
        <v>1753.9999999999998</v>
      </c>
      <c r="F120" s="137">
        <f>'oud NS-formulier'!H122*100-F$8</f>
        <v>2929</v>
      </c>
      <c r="G120" s="137">
        <f>'oud NS-formulier'!G122*100-G$8</f>
        <v>1315</v>
      </c>
      <c r="H120" s="137">
        <f>'oud NS-formulier'!F122*100-H$8</f>
        <v>2197</v>
      </c>
      <c r="I120" s="169"/>
      <c r="K120" s="183">
        <f t="shared" si="4"/>
        <v>1469.31</v>
      </c>
      <c r="L120" s="157"/>
      <c r="M120" s="184">
        <f t="shared" si="5"/>
        <v>2193</v>
      </c>
      <c r="N120" s="185">
        <f t="shared" si="6"/>
        <v>3663</v>
      </c>
    </row>
    <row r="121" spans="1:14">
      <c r="A121" s="109">
        <v>116</v>
      </c>
      <c r="B121" s="110">
        <f t="shared" si="7"/>
        <v>116</v>
      </c>
      <c r="C121" s="136">
        <f>'oud NS-formulier'!C123*100-C$8</f>
        <v>2207</v>
      </c>
      <c r="D121" s="137">
        <f>'oud NS-formulier'!B123*100-D$8</f>
        <v>3685.9999999999995</v>
      </c>
      <c r="E121" s="137">
        <f>'oud NS-formulier'!I123*100-E$8</f>
        <v>1766</v>
      </c>
      <c r="F121" s="137">
        <f>'oud NS-formulier'!H123*100-F$8</f>
        <v>2948</v>
      </c>
      <c r="G121" s="137">
        <f>'oud NS-formulier'!G123*100-G$8</f>
        <v>1324</v>
      </c>
      <c r="H121" s="137">
        <f>'oud NS-formulier'!F123*100-H$8</f>
        <v>2211</v>
      </c>
      <c r="I121" s="169"/>
      <c r="K121" s="183">
        <f t="shared" si="4"/>
        <v>1478.6899999999998</v>
      </c>
      <c r="L121" s="157"/>
      <c r="M121" s="184">
        <f t="shared" si="5"/>
        <v>2207</v>
      </c>
      <c r="N121" s="185">
        <f t="shared" si="6"/>
        <v>3685.9999999999995</v>
      </c>
    </row>
    <row r="122" spans="1:14">
      <c r="A122" s="109">
        <v>117</v>
      </c>
      <c r="B122" s="110">
        <f t="shared" si="7"/>
        <v>117</v>
      </c>
      <c r="C122" s="136">
        <f>'oud NS-formulier'!C124*100-C$8</f>
        <v>2221</v>
      </c>
      <c r="D122" s="137">
        <f>'oud NS-formulier'!B124*100-D$8</f>
        <v>3709</v>
      </c>
      <c r="E122" s="137">
        <f>'oud NS-formulier'!I124*100-E$8</f>
        <v>1777</v>
      </c>
      <c r="F122" s="137">
        <f>'oud NS-formulier'!H124*100-F$8</f>
        <v>2967</v>
      </c>
      <c r="G122" s="137">
        <f>'oud NS-formulier'!G124*100-G$8</f>
        <v>1332</v>
      </c>
      <c r="H122" s="137">
        <f>'oud NS-formulier'!F124*100-H$8</f>
        <v>2225</v>
      </c>
      <c r="I122" s="169"/>
      <c r="K122" s="183">
        <f t="shared" si="4"/>
        <v>1488.07</v>
      </c>
      <c r="L122" s="157"/>
      <c r="M122" s="184">
        <f t="shared" si="5"/>
        <v>2221</v>
      </c>
      <c r="N122" s="185">
        <f t="shared" si="6"/>
        <v>3709</v>
      </c>
    </row>
    <row r="123" spans="1:14">
      <c r="A123" s="109">
        <v>118</v>
      </c>
      <c r="B123" s="110">
        <f t="shared" si="7"/>
        <v>118</v>
      </c>
      <c r="C123" s="136">
        <f>'oud NS-formulier'!C125*100-C$8</f>
        <v>2235</v>
      </c>
      <c r="D123" s="137">
        <f>'oud NS-formulier'!B125*100-D$8</f>
        <v>3733.0000000000005</v>
      </c>
      <c r="E123" s="137">
        <f>'oud NS-formulier'!I125*100-E$8</f>
        <v>1787.9999999999998</v>
      </c>
      <c r="F123" s="137">
        <f>'oud NS-formulier'!H125*100-F$8</f>
        <v>2986</v>
      </c>
      <c r="G123" s="137">
        <f>'oud NS-formulier'!G125*100-G$8</f>
        <v>1341</v>
      </c>
      <c r="H123" s="137">
        <f>'oud NS-formulier'!F125*100-H$8</f>
        <v>2240</v>
      </c>
      <c r="I123" s="169"/>
      <c r="K123" s="183">
        <f t="shared" si="4"/>
        <v>1497.4499999999998</v>
      </c>
      <c r="L123" s="157"/>
      <c r="M123" s="184">
        <f t="shared" si="5"/>
        <v>2235</v>
      </c>
      <c r="N123" s="185">
        <f t="shared" si="6"/>
        <v>3733.0000000000005</v>
      </c>
    </row>
    <row r="124" spans="1:14">
      <c r="A124" s="109">
        <v>119</v>
      </c>
      <c r="B124" s="110">
        <f t="shared" si="7"/>
        <v>119</v>
      </c>
      <c r="C124" s="136">
        <f>'oud NS-formulier'!C126*100-C$8</f>
        <v>2249</v>
      </c>
      <c r="D124" s="137">
        <f>'oud NS-formulier'!B126*100-D$8</f>
        <v>3756</v>
      </c>
      <c r="E124" s="137">
        <f>'oud NS-formulier'!I126*100-E$8</f>
        <v>1800</v>
      </c>
      <c r="F124" s="137">
        <f>'oud NS-formulier'!H126*100-F$8</f>
        <v>3005</v>
      </c>
      <c r="G124" s="137">
        <f>'oud NS-formulier'!G126*100-G$8</f>
        <v>1349</v>
      </c>
      <c r="H124" s="137">
        <f>'oud NS-formulier'!F126*100-H$8</f>
        <v>2254</v>
      </c>
      <c r="I124" s="169"/>
      <c r="K124" s="183">
        <f t="shared" si="4"/>
        <v>1506.83</v>
      </c>
      <c r="L124" s="157"/>
      <c r="M124" s="184">
        <f t="shared" si="5"/>
        <v>2249</v>
      </c>
      <c r="N124" s="185">
        <f t="shared" si="6"/>
        <v>3756</v>
      </c>
    </row>
    <row r="125" spans="1:14">
      <c r="A125" s="109">
        <v>120</v>
      </c>
      <c r="B125" s="110">
        <f t="shared" si="7"/>
        <v>120</v>
      </c>
      <c r="C125" s="136">
        <f>'oud NS-formulier'!C127*100-C$8</f>
        <v>2263</v>
      </c>
      <c r="D125" s="137">
        <f>'oud NS-formulier'!B127*100-D$8</f>
        <v>3780</v>
      </c>
      <c r="E125" s="137">
        <f>'oud NS-formulier'!I127*100-E$8</f>
        <v>1811</v>
      </c>
      <c r="F125" s="137">
        <f>'oud NS-formulier'!H127*100-F$8</f>
        <v>3024</v>
      </c>
      <c r="G125" s="137">
        <f>'oud NS-formulier'!G127*100-G$8</f>
        <v>1358</v>
      </c>
      <c r="H125" s="137">
        <f>'oud NS-formulier'!F127*100-H$8</f>
        <v>2268</v>
      </c>
      <c r="I125" s="169"/>
      <c r="K125" s="183">
        <f t="shared" si="4"/>
        <v>1516.2099999999998</v>
      </c>
      <c r="L125" s="157"/>
      <c r="M125" s="184">
        <f t="shared" si="5"/>
        <v>2263</v>
      </c>
      <c r="N125" s="185">
        <f t="shared" si="6"/>
        <v>3780</v>
      </c>
    </row>
    <row r="126" spans="1:14">
      <c r="A126" s="109">
        <v>121</v>
      </c>
      <c r="B126" s="110">
        <f t="shared" si="7"/>
        <v>121</v>
      </c>
      <c r="C126" s="136">
        <f>'oud NS-formulier'!C128*100-C$8</f>
        <v>2273</v>
      </c>
      <c r="D126" s="137">
        <f>'oud NS-formulier'!B128*100-D$8</f>
        <v>3796</v>
      </c>
      <c r="E126" s="137">
        <f>'oud NS-formulier'!I128*100-E$8</f>
        <v>1819</v>
      </c>
      <c r="F126" s="137">
        <f>'oud NS-formulier'!H128*100-F$8</f>
        <v>3037</v>
      </c>
      <c r="G126" s="137">
        <f>'oud NS-formulier'!G128*100-G$8</f>
        <v>1364</v>
      </c>
      <c r="H126" s="137">
        <f>'oud NS-formulier'!F128*100-H$8</f>
        <v>2278</v>
      </c>
      <c r="I126" s="169"/>
      <c r="K126" s="183">
        <f t="shared" si="4"/>
        <v>1522.9099999999999</v>
      </c>
      <c r="L126" s="157"/>
      <c r="M126" s="184">
        <f t="shared" si="5"/>
        <v>2273</v>
      </c>
      <c r="N126" s="185">
        <f t="shared" si="6"/>
        <v>3796</v>
      </c>
    </row>
    <row r="127" spans="1:14">
      <c r="A127" s="109">
        <v>122</v>
      </c>
      <c r="B127" s="110">
        <f t="shared" si="7"/>
        <v>122</v>
      </c>
      <c r="C127" s="136">
        <f>'oud NS-formulier'!C129*100-C$8</f>
        <v>2283</v>
      </c>
      <c r="D127" s="137">
        <f>'oud NS-formulier'!B129*100-D$8</f>
        <v>3813</v>
      </c>
      <c r="E127" s="137">
        <f>'oud NS-formulier'!I129*100-E$8</f>
        <v>1827</v>
      </c>
      <c r="F127" s="137">
        <f>'oud NS-formulier'!H129*100-F$8</f>
        <v>3050</v>
      </c>
      <c r="G127" s="137">
        <f>'oud NS-formulier'!G129*100-G$8</f>
        <v>1369</v>
      </c>
      <c r="H127" s="137">
        <f>'oud NS-formulier'!F129*100-H$8</f>
        <v>2287</v>
      </c>
      <c r="I127" s="169"/>
      <c r="K127" s="183">
        <f t="shared" si="4"/>
        <v>1529.61</v>
      </c>
      <c r="L127" s="157"/>
      <c r="M127" s="184">
        <f t="shared" si="5"/>
        <v>2283</v>
      </c>
      <c r="N127" s="185">
        <f t="shared" si="6"/>
        <v>3813</v>
      </c>
    </row>
    <row r="128" spans="1:14">
      <c r="A128" s="109">
        <v>123</v>
      </c>
      <c r="B128" s="110">
        <f t="shared" si="7"/>
        <v>123</v>
      </c>
      <c r="C128" s="136">
        <f>'oud NS-formulier'!C130*100-C$8</f>
        <v>2292</v>
      </c>
      <c r="D128" s="137">
        <f>'oud NS-formulier'!B130*100-D$8</f>
        <v>3828</v>
      </c>
      <c r="E128" s="137">
        <f>'oud NS-formulier'!I130*100-E$8</f>
        <v>1834</v>
      </c>
      <c r="F128" s="137">
        <f>'oud NS-formulier'!H130*100-F$8</f>
        <v>3063</v>
      </c>
      <c r="G128" s="137">
        <f>'oud NS-formulier'!G130*100-G$8</f>
        <v>1375</v>
      </c>
      <c r="H128" s="137">
        <f>'oud NS-formulier'!F130*100-H$8</f>
        <v>2297</v>
      </c>
      <c r="I128" s="169"/>
      <c r="K128" s="183">
        <f t="shared" si="4"/>
        <v>1535.6399999999999</v>
      </c>
      <c r="L128" s="157"/>
      <c r="M128" s="184">
        <f t="shared" si="5"/>
        <v>2292</v>
      </c>
      <c r="N128" s="185">
        <f t="shared" si="6"/>
        <v>3828</v>
      </c>
    </row>
    <row r="129" spans="1:14">
      <c r="A129" s="109">
        <v>124</v>
      </c>
      <c r="B129" s="110">
        <f t="shared" si="7"/>
        <v>124</v>
      </c>
      <c r="C129" s="136">
        <f>'oud NS-formulier'!C131*100-C$8</f>
        <v>2302</v>
      </c>
      <c r="D129" s="137">
        <f>'oud NS-formulier'!B131*100-D$8</f>
        <v>3845</v>
      </c>
      <c r="E129" s="137">
        <f>'oud NS-formulier'!I131*100-E$8</f>
        <v>1842</v>
      </c>
      <c r="F129" s="137">
        <f>'oud NS-formulier'!H131*100-F$8</f>
        <v>3076.0000000000005</v>
      </c>
      <c r="G129" s="137">
        <f>'oud NS-formulier'!G131*100-G$8</f>
        <v>1381</v>
      </c>
      <c r="H129" s="137">
        <f>'oud NS-formulier'!F131*100-H$8</f>
        <v>2307</v>
      </c>
      <c r="I129" s="169"/>
      <c r="K129" s="183">
        <f t="shared" si="4"/>
        <v>1542.34</v>
      </c>
      <c r="L129" s="157"/>
      <c r="M129" s="184">
        <f t="shared" si="5"/>
        <v>2302</v>
      </c>
      <c r="N129" s="185">
        <f t="shared" si="6"/>
        <v>3845</v>
      </c>
    </row>
    <row r="130" spans="1:14">
      <c r="A130" s="109">
        <v>125</v>
      </c>
      <c r="B130" s="110">
        <f t="shared" si="7"/>
        <v>125</v>
      </c>
      <c r="C130" s="136">
        <f>'oud NS-formulier'!C132*100-C$8</f>
        <v>2312</v>
      </c>
      <c r="D130" s="137">
        <f>'oud NS-formulier'!B132*100-D$8</f>
        <v>3860.9999999999995</v>
      </c>
      <c r="E130" s="137">
        <f>'oud NS-formulier'!I132*100-E$8</f>
        <v>1850</v>
      </c>
      <c r="F130" s="137">
        <f>'oud NS-formulier'!H132*100-F$8</f>
        <v>3089</v>
      </c>
      <c r="G130" s="137">
        <f>'oud NS-formulier'!G132*100-G$8</f>
        <v>1387</v>
      </c>
      <c r="H130" s="137">
        <f>'oud NS-formulier'!F132*100-H$8</f>
        <v>2317</v>
      </c>
      <c r="I130" s="169"/>
      <c r="K130" s="183">
        <f t="shared" si="4"/>
        <v>1549.0399999999997</v>
      </c>
      <c r="L130" s="157"/>
      <c r="M130" s="184">
        <f t="shared" si="5"/>
        <v>2312</v>
      </c>
      <c r="N130" s="185">
        <f t="shared" si="6"/>
        <v>3860.9999999999995</v>
      </c>
    </row>
    <row r="131" spans="1:14">
      <c r="A131" s="109">
        <v>126</v>
      </c>
      <c r="B131" s="110">
        <f t="shared" si="7"/>
        <v>126</v>
      </c>
      <c r="C131" s="136">
        <f>'oud NS-formulier'!C133*100-C$8</f>
        <v>2321</v>
      </c>
      <c r="D131" s="137">
        <f>'oud NS-formulier'!B133*100-D$8</f>
        <v>3876</v>
      </c>
      <c r="E131" s="137">
        <f>'oud NS-formulier'!I133*100-E$8</f>
        <v>1858.0000000000002</v>
      </c>
      <c r="F131" s="137">
        <f>'oud NS-formulier'!H133*100-F$8</f>
        <v>3102</v>
      </c>
      <c r="G131" s="137">
        <f>'oud NS-formulier'!G133*100-G$8</f>
        <v>1393</v>
      </c>
      <c r="H131" s="137">
        <f>'oud NS-formulier'!F133*100-H$8</f>
        <v>2326</v>
      </c>
      <c r="I131" s="169"/>
      <c r="K131" s="183">
        <f t="shared" si="4"/>
        <v>1555.07</v>
      </c>
      <c r="L131" s="157"/>
      <c r="M131" s="184">
        <f t="shared" si="5"/>
        <v>2321</v>
      </c>
      <c r="N131" s="185">
        <f t="shared" si="6"/>
        <v>3876</v>
      </c>
    </row>
    <row r="132" spans="1:14">
      <c r="A132" s="109">
        <v>127</v>
      </c>
      <c r="B132" s="110">
        <f t="shared" si="7"/>
        <v>127</v>
      </c>
      <c r="C132" s="136">
        <f>'oud NS-formulier'!C134*100-C$8</f>
        <v>2331</v>
      </c>
      <c r="D132" s="137">
        <f>'oud NS-formulier'!B134*100-D$8</f>
        <v>3892.9999999999995</v>
      </c>
      <c r="E132" s="137">
        <f>'oud NS-formulier'!I134*100-E$8</f>
        <v>1865.0000000000002</v>
      </c>
      <c r="F132" s="137">
        <f>'oud NS-formulier'!H134*100-F$8</f>
        <v>3115.0000000000005</v>
      </c>
      <c r="G132" s="137">
        <f>'oud NS-formulier'!G134*100-G$8</f>
        <v>1398</v>
      </c>
      <c r="H132" s="137">
        <f>'oud NS-formulier'!F134*100-H$8</f>
        <v>2336</v>
      </c>
      <c r="I132" s="169"/>
      <c r="K132" s="183">
        <f t="shared" si="4"/>
        <v>1561.7699999999998</v>
      </c>
      <c r="L132" s="157"/>
      <c r="M132" s="184">
        <f t="shared" si="5"/>
        <v>2331</v>
      </c>
      <c r="N132" s="185">
        <f t="shared" si="6"/>
        <v>3892.9999999999995</v>
      </c>
    </row>
    <row r="133" spans="1:14">
      <c r="A133" s="109">
        <v>128</v>
      </c>
      <c r="B133" s="110">
        <f t="shared" si="7"/>
        <v>128</v>
      </c>
      <c r="C133" s="136">
        <f>'oud NS-formulier'!C135*100-C$8</f>
        <v>2341</v>
      </c>
      <c r="D133" s="137">
        <f>'oud NS-formulier'!B135*100-D$8</f>
        <v>3910</v>
      </c>
      <c r="E133" s="137">
        <f>'oud NS-formulier'!I135*100-E$8</f>
        <v>1873</v>
      </c>
      <c r="F133" s="137">
        <f>'oud NS-formulier'!H135*100-F$8</f>
        <v>3128</v>
      </c>
      <c r="G133" s="137">
        <f>'oud NS-formulier'!G135*100-G$8</f>
        <v>1404</v>
      </c>
      <c r="H133" s="137">
        <f>'oud NS-formulier'!F135*100-H$8</f>
        <v>2346</v>
      </c>
      <c r="I133" s="169"/>
      <c r="K133" s="183">
        <f t="shared" si="4"/>
        <v>1568.4699999999998</v>
      </c>
      <c r="L133" s="157"/>
      <c r="M133" s="184">
        <f t="shared" si="5"/>
        <v>2341</v>
      </c>
      <c r="N133" s="185">
        <f t="shared" si="6"/>
        <v>3910</v>
      </c>
    </row>
    <row r="134" spans="1:14">
      <c r="A134" s="109">
        <v>129</v>
      </c>
      <c r="B134" s="110">
        <f t="shared" si="7"/>
        <v>129</v>
      </c>
      <c r="C134" s="136">
        <f>'oud NS-formulier'!C136*100-C$8</f>
        <v>2351</v>
      </c>
      <c r="D134" s="137">
        <f>'oud NS-formulier'!B136*100-D$8</f>
        <v>3927</v>
      </c>
      <c r="E134" s="137">
        <f>'oud NS-formulier'!I136*100-E$8</f>
        <v>1881.0000000000002</v>
      </c>
      <c r="F134" s="137">
        <f>'oud NS-formulier'!H136*100-F$8</f>
        <v>3141</v>
      </c>
      <c r="G134" s="137">
        <f>'oud NS-formulier'!G136*100-G$8</f>
        <v>1410</v>
      </c>
      <c r="H134" s="137">
        <f>'oud NS-formulier'!F136*100-H$8</f>
        <v>2355</v>
      </c>
      <c r="I134" s="169"/>
      <c r="K134" s="183">
        <f t="shared" si="4"/>
        <v>1575.1699999999998</v>
      </c>
      <c r="L134" s="157"/>
      <c r="M134" s="184">
        <f t="shared" si="5"/>
        <v>2351</v>
      </c>
      <c r="N134" s="185">
        <f t="shared" si="6"/>
        <v>3927</v>
      </c>
    </row>
    <row r="135" spans="1:14">
      <c r="A135" s="109">
        <v>130</v>
      </c>
      <c r="B135" s="110">
        <f t="shared" si="7"/>
        <v>130</v>
      </c>
      <c r="C135" s="136">
        <f>'oud NS-formulier'!C137*100-C$8</f>
        <v>2360</v>
      </c>
      <c r="D135" s="137">
        <f>'oud NS-formulier'!B137*100-D$8</f>
        <v>3942</v>
      </c>
      <c r="E135" s="137">
        <f>'oud NS-formulier'!I137*100-E$8</f>
        <v>1889</v>
      </c>
      <c r="F135" s="137">
        <f>'oud NS-formulier'!H137*100-F$8</f>
        <v>3153.9999999999995</v>
      </c>
      <c r="G135" s="137">
        <f>'oud NS-formulier'!G137*100-G$8</f>
        <v>1416</v>
      </c>
      <c r="H135" s="137">
        <f>'oud NS-formulier'!F137*100-H$8</f>
        <v>2365</v>
      </c>
      <c r="I135" s="169"/>
      <c r="K135" s="183">
        <f t="shared" si="4"/>
        <v>1581.1999999999998</v>
      </c>
      <c r="L135" s="157"/>
      <c r="M135" s="184">
        <f t="shared" si="5"/>
        <v>2360</v>
      </c>
      <c r="N135" s="185">
        <f t="shared" si="6"/>
        <v>3942</v>
      </c>
    </row>
    <row r="136" spans="1:14">
      <c r="A136" s="109">
        <v>131</v>
      </c>
      <c r="B136" s="110">
        <f t="shared" si="7"/>
        <v>131</v>
      </c>
      <c r="C136" s="136">
        <f>'oud NS-formulier'!C138*100-C$8</f>
        <v>2370</v>
      </c>
      <c r="D136" s="137">
        <f>'oud NS-formulier'!B138*100-D$8</f>
        <v>3958</v>
      </c>
      <c r="E136" s="137">
        <f>'oud NS-formulier'!I138*100-E$8</f>
        <v>1896</v>
      </c>
      <c r="F136" s="137">
        <f>'oud NS-formulier'!H138*100-F$8</f>
        <v>3167</v>
      </c>
      <c r="G136" s="137">
        <f>'oud NS-formulier'!G138*100-G$8</f>
        <v>1422</v>
      </c>
      <c r="H136" s="137">
        <f>'oud NS-formulier'!F138*100-H$8</f>
        <v>2375</v>
      </c>
      <c r="I136" s="169"/>
      <c r="K136" s="183">
        <f t="shared" si="4"/>
        <v>1587.8999999999999</v>
      </c>
      <c r="L136" s="157"/>
      <c r="M136" s="184">
        <f t="shared" si="5"/>
        <v>2370</v>
      </c>
      <c r="N136" s="185">
        <f t="shared" si="6"/>
        <v>3958</v>
      </c>
    </row>
    <row r="137" spans="1:14">
      <c r="A137" s="109">
        <v>132</v>
      </c>
      <c r="B137" s="110">
        <f t="shared" si="7"/>
        <v>132</v>
      </c>
      <c r="C137" s="136">
        <f>'oud NS-formulier'!C139*100-C$8</f>
        <v>2380</v>
      </c>
      <c r="D137" s="137">
        <f>'oud NS-formulier'!B139*100-D$8</f>
        <v>3975</v>
      </c>
      <c r="E137" s="137">
        <f>'oud NS-formulier'!I139*100-E$8</f>
        <v>1903.9999999999998</v>
      </c>
      <c r="F137" s="137">
        <f>'oud NS-formulier'!H139*100-F$8</f>
        <v>3178.9999999999995</v>
      </c>
      <c r="G137" s="137">
        <f>'oud NS-formulier'!G139*100-G$8</f>
        <v>1428</v>
      </c>
      <c r="H137" s="137">
        <f>'oud NS-formulier'!F139*100-H$8</f>
        <v>2385</v>
      </c>
      <c r="I137" s="169"/>
      <c r="K137" s="183">
        <f t="shared" si="4"/>
        <v>1594.6</v>
      </c>
      <c r="L137" s="157"/>
      <c r="M137" s="184">
        <f t="shared" si="5"/>
        <v>2380</v>
      </c>
      <c r="N137" s="185">
        <f t="shared" si="6"/>
        <v>3975</v>
      </c>
    </row>
    <row r="138" spans="1:14">
      <c r="A138" s="109">
        <v>133</v>
      </c>
      <c r="B138" s="110">
        <f t="shared" si="7"/>
        <v>133</v>
      </c>
      <c r="C138" s="136">
        <f>'oud NS-formulier'!C140*100-C$8</f>
        <v>2389</v>
      </c>
      <c r="D138" s="137">
        <f>'oud NS-formulier'!B140*100-D$8</f>
        <v>3990</v>
      </c>
      <c r="E138" s="137">
        <f>'oud NS-formulier'!I140*100-E$8</f>
        <v>1912</v>
      </c>
      <c r="F138" s="137">
        <f>'oud NS-formulier'!H140*100-F$8</f>
        <v>3192</v>
      </c>
      <c r="G138" s="137">
        <f>'oud NS-formulier'!G140*100-G$8</f>
        <v>1433</v>
      </c>
      <c r="H138" s="137">
        <f>'oud NS-formulier'!F140*100-H$8</f>
        <v>2394</v>
      </c>
      <c r="I138" s="169"/>
      <c r="K138" s="183">
        <f t="shared" si="4"/>
        <v>1600.6299999999999</v>
      </c>
      <c r="L138" s="157"/>
      <c r="M138" s="184">
        <f t="shared" si="5"/>
        <v>2389</v>
      </c>
      <c r="N138" s="185">
        <f t="shared" si="6"/>
        <v>3990</v>
      </c>
    </row>
    <row r="139" spans="1:14">
      <c r="A139" s="109">
        <v>134</v>
      </c>
      <c r="B139" s="110">
        <f t="shared" si="7"/>
        <v>134</v>
      </c>
      <c r="C139" s="136">
        <f>'oud NS-formulier'!C141*100-C$8</f>
        <v>2399</v>
      </c>
      <c r="D139" s="137">
        <f>'oud NS-formulier'!B141*100-D$8</f>
        <v>4007</v>
      </c>
      <c r="E139" s="137">
        <f>'oud NS-formulier'!I141*100-E$8</f>
        <v>1919.9999999999998</v>
      </c>
      <c r="F139" s="137">
        <f>'oud NS-formulier'!H141*100-F$8</f>
        <v>3205</v>
      </c>
      <c r="G139" s="137">
        <f>'oud NS-formulier'!G141*100-G$8</f>
        <v>1439</v>
      </c>
      <c r="H139" s="137">
        <f>'oud NS-formulier'!F141*100-H$8</f>
        <v>2404</v>
      </c>
      <c r="I139" s="169"/>
      <c r="K139" s="183">
        <f t="shared" si="4"/>
        <v>1607.33</v>
      </c>
      <c r="L139" s="157"/>
      <c r="M139" s="184">
        <f t="shared" si="5"/>
        <v>2399</v>
      </c>
      <c r="N139" s="185">
        <f t="shared" si="6"/>
        <v>4007</v>
      </c>
    </row>
    <row r="140" spans="1:14">
      <c r="A140" s="109">
        <v>135</v>
      </c>
      <c r="B140" s="110">
        <f t="shared" si="7"/>
        <v>135</v>
      </c>
      <c r="C140" s="136">
        <f>'oud NS-formulier'!C142*100-C$8</f>
        <v>2409</v>
      </c>
      <c r="D140" s="137">
        <f>'oud NS-formulier'!B142*100-D$8</f>
        <v>4023</v>
      </c>
      <c r="E140" s="137">
        <f>'oud NS-formulier'!I142*100-E$8</f>
        <v>1927</v>
      </c>
      <c r="F140" s="137">
        <f>'oud NS-formulier'!H142*100-F$8</f>
        <v>3217.9999999999995</v>
      </c>
      <c r="G140" s="137">
        <f>'oud NS-formulier'!G142*100-G$8</f>
        <v>1445</v>
      </c>
      <c r="H140" s="137">
        <f>'oud NS-formulier'!F142*100-H$8</f>
        <v>2414</v>
      </c>
      <c r="I140" s="169"/>
      <c r="K140" s="183">
        <f t="shared" si="4"/>
        <v>1614.0299999999997</v>
      </c>
      <c r="L140" s="157"/>
      <c r="M140" s="184">
        <f t="shared" si="5"/>
        <v>2409</v>
      </c>
      <c r="N140" s="185">
        <f t="shared" si="6"/>
        <v>4023</v>
      </c>
    </row>
    <row r="141" spans="1:14">
      <c r="A141" s="109">
        <v>136</v>
      </c>
      <c r="B141" s="110">
        <f t="shared" si="7"/>
        <v>136</v>
      </c>
      <c r="C141" s="136">
        <f>'oud NS-formulier'!C143*100-C$8</f>
        <v>2418</v>
      </c>
      <c r="D141" s="137">
        <f>'oud NS-formulier'!B143*100-D$8</f>
        <v>4038</v>
      </c>
      <c r="E141" s="137">
        <f>'oud NS-formulier'!I143*100-E$8</f>
        <v>1935</v>
      </c>
      <c r="F141" s="137">
        <f>'oud NS-formulier'!H143*100-F$8</f>
        <v>3231</v>
      </c>
      <c r="G141" s="137">
        <f>'oud NS-formulier'!G143*100-G$8</f>
        <v>1451</v>
      </c>
      <c r="H141" s="137">
        <f>'oud NS-formulier'!F143*100-H$8</f>
        <v>2424</v>
      </c>
      <c r="I141" s="169"/>
      <c r="K141" s="183">
        <f t="shared" si="4"/>
        <v>1620.0599999999997</v>
      </c>
      <c r="L141" s="157"/>
      <c r="M141" s="184">
        <f t="shared" si="5"/>
        <v>2418</v>
      </c>
      <c r="N141" s="185">
        <f t="shared" si="6"/>
        <v>4038</v>
      </c>
    </row>
    <row r="142" spans="1:14">
      <c r="A142" s="109">
        <v>137</v>
      </c>
      <c r="B142" s="110">
        <f t="shared" si="7"/>
        <v>137</v>
      </c>
      <c r="C142" s="136">
        <f>'oud NS-formulier'!C144*100-C$8</f>
        <v>2428</v>
      </c>
      <c r="D142" s="137">
        <f>'oud NS-formulier'!B144*100-D$8</f>
        <v>4055</v>
      </c>
      <c r="E142" s="137">
        <f>'oud NS-formulier'!I144*100-E$8</f>
        <v>1943</v>
      </c>
      <c r="F142" s="137">
        <f>'oud NS-formulier'!H144*100-F$8</f>
        <v>3244.0000000000005</v>
      </c>
      <c r="G142" s="137">
        <f>'oud NS-formulier'!G144*100-G$8</f>
        <v>1457</v>
      </c>
      <c r="H142" s="137">
        <f>'oud NS-formulier'!F144*100-H$8</f>
        <v>2433</v>
      </c>
      <c r="I142" s="169"/>
      <c r="K142" s="183">
        <f t="shared" ref="K142:K205" si="8">C142*$K$9</f>
        <v>1626.7599999999998</v>
      </c>
      <c r="L142" s="157"/>
      <c r="M142" s="184">
        <f t="shared" ref="M142:M205" si="9">C142</f>
        <v>2428</v>
      </c>
      <c r="N142" s="185">
        <f t="shared" ref="N142:N205" si="10">D142</f>
        <v>4055</v>
      </c>
    </row>
    <row r="143" spans="1:14">
      <c r="A143" s="109">
        <v>138</v>
      </c>
      <c r="B143" s="110">
        <f t="shared" ref="B143:B206" si="11">A143</f>
        <v>138</v>
      </c>
      <c r="C143" s="136">
        <f>'oud NS-formulier'!C145*100-C$8</f>
        <v>2438</v>
      </c>
      <c r="D143" s="137">
        <f>'oud NS-formulier'!B145*100-D$8</f>
        <v>4072</v>
      </c>
      <c r="E143" s="137">
        <f>'oud NS-formulier'!I145*100-E$8</f>
        <v>1951</v>
      </c>
      <c r="F143" s="137">
        <f>'oud NS-formulier'!H145*100-F$8</f>
        <v>3257</v>
      </c>
      <c r="G143" s="137">
        <f>'oud NS-formulier'!G145*100-G$8</f>
        <v>1463</v>
      </c>
      <c r="H143" s="137">
        <f>'oud NS-formulier'!F145*100-H$8</f>
        <v>2443</v>
      </c>
      <c r="I143" s="169"/>
      <c r="K143" s="183">
        <f t="shared" si="8"/>
        <v>1633.4599999999998</v>
      </c>
      <c r="L143" s="157"/>
      <c r="M143" s="184">
        <f t="shared" si="9"/>
        <v>2438</v>
      </c>
      <c r="N143" s="185">
        <f t="shared" si="10"/>
        <v>4072</v>
      </c>
    </row>
    <row r="144" spans="1:14">
      <c r="A144" s="109">
        <v>139</v>
      </c>
      <c r="B144" s="110">
        <f t="shared" si="11"/>
        <v>139</v>
      </c>
      <c r="C144" s="136">
        <f>'oud NS-formulier'!C146*100-C$8</f>
        <v>2448</v>
      </c>
      <c r="D144" s="137">
        <f>'oud NS-formulier'!B146*100-D$8</f>
        <v>4089</v>
      </c>
      <c r="E144" s="137">
        <f>'oud NS-formulier'!I146*100-E$8</f>
        <v>1958.0000000000002</v>
      </c>
      <c r="F144" s="137">
        <f>'oud NS-formulier'!H146*100-F$8</f>
        <v>3270</v>
      </c>
      <c r="G144" s="137">
        <f>'oud NS-formulier'!G146*100-G$8</f>
        <v>1468</v>
      </c>
      <c r="H144" s="137">
        <f>'oud NS-formulier'!F146*100-H$8</f>
        <v>2453</v>
      </c>
      <c r="I144" s="169"/>
      <c r="K144" s="183">
        <f t="shared" si="8"/>
        <v>1640.1599999999999</v>
      </c>
      <c r="L144" s="157"/>
      <c r="M144" s="184">
        <f t="shared" si="9"/>
        <v>2448</v>
      </c>
      <c r="N144" s="185">
        <f t="shared" si="10"/>
        <v>4089</v>
      </c>
    </row>
    <row r="145" spans="1:14">
      <c r="A145" s="109">
        <v>140</v>
      </c>
      <c r="B145" s="110">
        <f t="shared" si="11"/>
        <v>140</v>
      </c>
      <c r="C145" s="136">
        <f>'oud NS-formulier'!C147*100-C$8</f>
        <v>2457</v>
      </c>
      <c r="D145" s="137">
        <f>'oud NS-formulier'!B147*100-D$8</f>
        <v>4104</v>
      </c>
      <c r="E145" s="137">
        <f>'oud NS-formulier'!I147*100-E$8</f>
        <v>1966</v>
      </c>
      <c r="F145" s="137">
        <f>'oud NS-formulier'!H147*100-F$8</f>
        <v>3283.0000000000005</v>
      </c>
      <c r="G145" s="137">
        <f>'oud NS-formulier'!G147*100-G$8</f>
        <v>1474</v>
      </c>
      <c r="H145" s="137">
        <f>'oud NS-formulier'!F147*100-H$8</f>
        <v>2462</v>
      </c>
      <c r="I145" s="169"/>
      <c r="K145" s="183">
        <f t="shared" si="8"/>
        <v>1646.1899999999998</v>
      </c>
      <c r="L145" s="157"/>
      <c r="M145" s="184">
        <f t="shared" si="9"/>
        <v>2457</v>
      </c>
      <c r="N145" s="185">
        <f t="shared" si="10"/>
        <v>4104</v>
      </c>
    </row>
    <row r="146" spans="1:14">
      <c r="A146" s="109">
        <v>141</v>
      </c>
      <c r="B146" s="110">
        <f t="shared" si="11"/>
        <v>141</v>
      </c>
      <c r="C146" s="136">
        <f>'oud NS-formulier'!C148*100-C$8</f>
        <v>2467</v>
      </c>
      <c r="D146" s="137">
        <f>'oud NS-formulier'!B148*100-D$8</f>
        <v>4120</v>
      </c>
      <c r="E146" s="137">
        <f>'oud NS-formulier'!I148*100-E$8</f>
        <v>1974</v>
      </c>
      <c r="F146" s="137">
        <f>'oud NS-formulier'!H148*100-F$8</f>
        <v>3296</v>
      </c>
      <c r="G146" s="137">
        <f>'oud NS-formulier'!G148*100-G$8</f>
        <v>1480</v>
      </c>
      <c r="H146" s="137">
        <f>'oud NS-formulier'!F148*100-H$8</f>
        <v>2472</v>
      </c>
      <c r="I146" s="169"/>
      <c r="K146" s="183">
        <f t="shared" si="8"/>
        <v>1652.8899999999999</v>
      </c>
      <c r="L146" s="157"/>
      <c r="M146" s="184">
        <f t="shared" si="9"/>
        <v>2467</v>
      </c>
      <c r="N146" s="185">
        <f t="shared" si="10"/>
        <v>4120</v>
      </c>
    </row>
    <row r="147" spans="1:14">
      <c r="A147" s="109">
        <v>142</v>
      </c>
      <c r="B147" s="110">
        <f t="shared" si="11"/>
        <v>142</v>
      </c>
      <c r="C147" s="136">
        <f>'oud NS-formulier'!C149*100-C$8</f>
        <v>2477</v>
      </c>
      <c r="D147" s="137">
        <f>'oud NS-formulier'!B149*100-D$8</f>
        <v>4137</v>
      </c>
      <c r="E147" s="137">
        <f>'oud NS-formulier'!I149*100-E$8</f>
        <v>1982</v>
      </c>
      <c r="F147" s="137">
        <f>'oud NS-formulier'!H149*100-F$8</f>
        <v>3309</v>
      </c>
      <c r="G147" s="137">
        <f>'oud NS-formulier'!G149*100-G$8</f>
        <v>1486</v>
      </c>
      <c r="H147" s="137">
        <f>'oud NS-formulier'!F149*100-H$8</f>
        <v>2482</v>
      </c>
      <c r="I147" s="169"/>
      <c r="K147" s="183">
        <f t="shared" si="8"/>
        <v>1659.59</v>
      </c>
      <c r="L147" s="157"/>
      <c r="M147" s="184">
        <f t="shared" si="9"/>
        <v>2477</v>
      </c>
      <c r="N147" s="185">
        <f t="shared" si="10"/>
        <v>4137</v>
      </c>
    </row>
    <row r="148" spans="1:14">
      <c r="A148" s="109">
        <v>143</v>
      </c>
      <c r="B148" s="110">
        <f t="shared" si="11"/>
        <v>143</v>
      </c>
      <c r="C148" s="136">
        <f>'oud NS-formulier'!C150*100-C$8</f>
        <v>2486</v>
      </c>
      <c r="D148" s="137">
        <f>'oud NS-formulier'!B150*100-D$8</f>
        <v>4152</v>
      </c>
      <c r="E148" s="137">
        <f>'oud NS-formulier'!I150*100-E$8</f>
        <v>1989</v>
      </c>
      <c r="F148" s="137">
        <f>'oud NS-formulier'!H150*100-F$8</f>
        <v>3321.9999999999995</v>
      </c>
      <c r="G148" s="137">
        <f>'oud NS-formulier'!G150*100-G$8</f>
        <v>1492</v>
      </c>
      <c r="H148" s="137">
        <f>'oud NS-formulier'!F150*100-H$8</f>
        <v>2492</v>
      </c>
      <c r="I148" s="169"/>
      <c r="K148" s="183">
        <f t="shared" si="8"/>
        <v>1665.62</v>
      </c>
      <c r="L148" s="157"/>
      <c r="M148" s="184">
        <f t="shared" si="9"/>
        <v>2486</v>
      </c>
      <c r="N148" s="185">
        <f t="shared" si="10"/>
        <v>4152</v>
      </c>
    </row>
    <row r="149" spans="1:14">
      <c r="A149" s="109">
        <v>144</v>
      </c>
      <c r="B149" s="110">
        <f t="shared" si="11"/>
        <v>144</v>
      </c>
      <c r="C149" s="136">
        <f>'oud NS-formulier'!C151*100-C$8</f>
        <v>2496</v>
      </c>
      <c r="D149" s="137">
        <f>'oud NS-formulier'!B151*100-D$8</f>
        <v>4169</v>
      </c>
      <c r="E149" s="137">
        <f>'oud NS-formulier'!I151*100-E$8</f>
        <v>1997</v>
      </c>
      <c r="F149" s="137">
        <f>'oud NS-formulier'!H151*100-F$8</f>
        <v>3335</v>
      </c>
      <c r="G149" s="137">
        <f>'oud NS-formulier'!G151*100-G$8</f>
        <v>1497</v>
      </c>
      <c r="H149" s="137">
        <f>'oud NS-formulier'!F151*100-H$8</f>
        <v>2501</v>
      </c>
      <c r="I149" s="169"/>
      <c r="K149" s="183">
        <f t="shared" si="8"/>
        <v>1672.3199999999997</v>
      </c>
      <c r="L149" s="157"/>
      <c r="M149" s="184">
        <f t="shared" si="9"/>
        <v>2496</v>
      </c>
      <c r="N149" s="185">
        <f t="shared" si="10"/>
        <v>4169</v>
      </c>
    </row>
    <row r="150" spans="1:14">
      <c r="A150" s="109">
        <v>145</v>
      </c>
      <c r="B150" s="110">
        <f t="shared" si="11"/>
        <v>145</v>
      </c>
      <c r="C150" s="136">
        <f>'oud NS-formulier'!C152*100-C$8</f>
        <v>2506</v>
      </c>
      <c r="D150" s="137">
        <f>'oud NS-formulier'!B152*100-D$8</f>
        <v>4185</v>
      </c>
      <c r="E150" s="137">
        <f>'oud NS-formulier'!I152*100-E$8</f>
        <v>2005</v>
      </c>
      <c r="F150" s="137">
        <f>'oud NS-formulier'!H152*100-F$8</f>
        <v>3348</v>
      </c>
      <c r="G150" s="137">
        <f>'oud NS-formulier'!G152*100-G$8</f>
        <v>1503</v>
      </c>
      <c r="H150" s="137">
        <f>'oud NS-formulier'!F152*100-H$8</f>
        <v>2511</v>
      </c>
      <c r="I150" s="169"/>
      <c r="K150" s="183">
        <f t="shared" si="8"/>
        <v>1679.0199999999998</v>
      </c>
      <c r="L150" s="157"/>
      <c r="M150" s="184">
        <f t="shared" si="9"/>
        <v>2506</v>
      </c>
      <c r="N150" s="185">
        <f t="shared" si="10"/>
        <v>4185</v>
      </c>
    </row>
    <row r="151" spans="1:14">
      <c r="A151" s="109">
        <v>146</v>
      </c>
      <c r="B151" s="110">
        <f t="shared" si="11"/>
        <v>146</v>
      </c>
      <c r="C151" s="136">
        <f>'oud NS-formulier'!C153*100-C$8</f>
        <v>2515</v>
      </c>
      <c r="D151" s="137">
        <f>'oud NS-formulier'!B153*100-D$8</f>
        <v>4200</v>
      </c>
      <c r="E151" s="137">
        <f>'oud NS-formulier'!I153*100-E$8</f>
        <v>2013</v>
      </c>
      <c r="F151" s="137">
        <f>'oud NS-formulier'!H153*100-F$8</f>
        <v>3360.9999999999995</v>
      </c>
      <c r="G151" s="137">
        <f>'oud NS-formulier'!G153*100-G$8</f>
        <v>1509</v>
      </c>
      <c r="H151" s="137">
        <f>'oud NS-formulier'!F153*100-H$8</f>
        <v>2521</v>
      </c>
      <c r="I151" s="169"/>
      <c r="K151" s="183">
        <f t="shared" si="8"/>
        <v>1685.0499999999997</v>
      </c>
      <c r="L151" s="157"/>
      <c r="M151" s="184">
        <f t="shared" si="9"/>
        <v>2515</v>
      </c>
      <c r="N151" s="185">
        <f t="shared" si="10"/>
        <v>4200</v>
      </c>
    </row>
    <row r="152" spans="1:14">
      <c r="A152" s="109">
        <v>147</v>
      </c>
      <c r="B152" s="110">
        <f t="shared" si="11"/>
        <v>147</v>
      </c>
      <c r="C152" s="136">
        <f>'oud NS-formulier'!C154*100-C$8</f>
        <v>2525</v>
      </c>
      <c r="D152" s="137">
        <f>'oud NS-formulier'!B154*100-D$8</f>
        <v>4217</v>
      </c>
      <c r="E152" s="137">
        <f>'oud NS-formulier'!I154*100-E$8</f>
        <v>2021</v>
      </c>
      <c r="F152" s="137">
        <f>'oud NS-formulier'!H154*100-F$8</f>
        <v>3374</v>
      </c>
      <c r="G152" s="137">
        <f>'oud NS-formulier'!G154*100-G$8</f>
        <v>1515</v>
      </c>
      <c r="H152" s="137">
        <f>'oud NS-formulier'!F154*100-H$8</f>
        <v>2530</v>
      </c>
      <c r="I152" s="169"/>
      <c r="K152" s="183">
        <f t="shared" si="8"/>
        <v>1691.7499999999998</v>
      </c>
      <c r="L152" s="157"/>
      <c r="M152" s="184">
        <f t="shared" si="9"/>
        <v>2525</v>
      </c>
      <c r="N152" s="185">
        <f t="shared" si="10"/>
        <v>4217</v>
      </c>
    </row>
    <row r="153" spans="1:14">
      <c r="A153" s="109">
        <v>148</v>
      </c>
      <c r="B153" s="110">
        <f t="shared" si="11"/>
        <v>148</v>
      </c>
      <c r="C153" s="136">
        <f>'oud NS-formulier'!C155*100-C$8</f>
        <v>2535</v>
      </c>
      <c r="D153" s="137">
        <f>'oud NS-formulier'!B155*100-D$8</f>
        <v>4234</v>
      </c>
      <c r="E153" s="137">
        <f>'oud NS-formulier'!I155*100-E$8</f>
        <v>2028</v>
      </c>
      <c r="F153" s="137">
        <f>'oud NS-formulier'!H155*100-F$8</f>
        <v>3387</v>
      </c>
      <c r="G153" s="137">
        <f>'oud NS-formulier'!G155*100-G$8</f>
        <v>1521</v>
      </c>
      <c r="H153" s="137">
        <f>'oud NS-formulier'!F155*100-H$8</f>
        <v>2540</v>
      </c>
      <c r="I153" s="169"/>
      <c r="K153" s="183">
        <f t="shared" si="8"/>
        <v>1698.4499999999998</v>
      </c>
      <c r="L153" s="157"/>
      <c r="M153" s="184">
        <f t="shared" si="9"/>
        <v>2535</v>
      </c>
      <c r="N153" s="185">
        <f t="shared" si="10"/>
        <v>4234</v>
      </c>
    </row>
    <row r="154" spans="1:14">
      <c r="A154" s="109">
        <v>149</v>
      </c>
      <c r="B154" s="110">
        <f t="shared" si="11"/>
        <v>149</v>
      </c>
      <c r="C154" s="136">
        <f>'oud NS-formulier'!C156*100-C$8</f>
        <v>2545</v>
      </c>
      <c r="D154" s="137">
        <f>'oud NS-formulier'!B156*100-D$8</f>
        <v>4251</v>
      </c>
      <c r="E154" s="137">
        <f>'oud NS-formulier'!I156*100-E$8</f>
        <v>2036</v>
      </c>
      <c r="F154" s="137">
        <f>'oud NS-formulier'!H156*100-F$8</f>
        <v>3400</v>
      </c>
      <c r="G154" s="137">
        <f>'oud NS-formulier'!G156*100-G$8</f>
        <v>1527</v>
      </c>
      <c r="H154" s="137">
        <f>'oud NS-formulier'!F156*100-H$8</f>
        <v>2550</v>
      </c>
      <c r="I154" s="169"/>
      <c r="K154" s="183">
        <f t="shared" si="8"/>
        <v>1705.1499999999999</v>
      </c>
      <c r="L154" s="157"/>
      <c r="M154" s="184">
        <f t="shared" si="9"/>
        <v>2545</v>
      </c>
      <c r="N154" s="185">
        <f t="shared" si="10"/>
        <v>4251</v>
      </c>
    </row>
    <row r="155" spans="1:14">
      <c r="A155" s="109">
        <v>150</v>
      </c>
      <c r="B155" s="110">
        <f t="shared" si="11"/>
        <v>150</v>
      </c>
      <c r="C155" s="136">
        <f>'oud NS-formulier'!C157*100-C$8</f>
        <v>2554</v>
      </c>
      <c r="D155" s="137">
        <f>'oud NS-formulier'!B157*100-D$8</f>
        <v>4266</v>
      </c>
      <c r="E155" s="137">
        <f>'oud NS-formulier'!I157*100-E$8</f>
        <v>2044</v>
      </c>
      <c r="F155" s="137">
        <f>'oud NS-formulier'!H157*100-F$8</f>
        <v>3413</v>
      </c>
      <c r="G155" s="137">
        <f>'oud NS-formulier'!G157*100-G$8</f>
        <v>1532</v>
      </c>
      <c r="H155" s="137">
        <f>'oud NS-formulier'!F157*100-H$8</f>
        <v>2560</v>
      </c>
      <c r="I155" s="169"/>
      <c r="K155" s="183">
        <f t="shared" si="8"/>
        <v>1711.1799999999998</v>
      </c>
      <c r="L155" s="157"/>
      <c r="M155" s="184">
        <f t="shared" si="9"/>
        <v>2554</v>
      </c>
      <c r="N155" s="185">
        <f t="shared" si="10"/>
        <v>4266</v>
      </c>
    </row>
    <row r="156" spans="1:14">
      <c r="A156" s="109">
        <v>151</v>
      </c>
      <c r="B156" s="110">
        <f t="shared" si="11"/>
        <v>151</v>
      </c>
      <c r="C156" s="136">
        <f>'oud NS-formulier'!C158*100-C$8</f>
        <v>2562</v>
      </c>
      <c r="D156" s="137">
        <f>'oud NS-formulier'!B158*100-D$8</f>
        <v>4279</v>
      </c>
      <c r="E156" s="137">
        <f>'oud NS-formulier'!I158*100-E$8</f>
        <v>2050</v>
      </c>
      <c r="F156" s="137">
        <f>'oud NS-formulier'!H158*100-F$8</f>
        <v>3424</v>
      </c>
      <c r="G156" s="137">
        <f>'oud NS-formulier'!G158*100-G$8</f>
        <v>1537</v>
      </c>
      <c r="H156" s="137">
        <f>'oud NS-formulier'!F158*100-H$8</f>
        <v>2568</v>
      </c>
      <c r="I156" s="169"/>
      <c r="K156" s="183">
        <f t="shared" si="8"/>
        <v>1716.5399999999997</v>
      </c>
      <c r="L156" s="157"/>
      <c r="M156" s="184">
        <f t="shared" si="9"/>
        <v>2562</v>
      </c>
      <c r="N156" s="185">
        <f t="shared" si="10"/>
        <v>4279</v>
      </c>
    </row>
    <row r="157" spans="1:14">
      <c r="A157" s="109">
        <v>152</v>
      </c>
      <c r="B157" s="110">
        <f t="shared" si="11"/>
        <v>152</v>
      </c>
      <c r="C157" s="136">
        <f>'oud NS-formulier'!C159*100-C$8</f>
        <v>2570</v>
      </c>
      <c r="D157" s="137">
        <f>'oud NS-formulier'!B159*100-D$8</f>
        <v>4292</v>
      </c>
      <c r="E157" s="137">
        <f>'oud NS-formulier'!I159*100-E$8</f>
        <v>2057</v>
      </c>
      <c r="F157" s="137">
        <f>'oud NS-formulier'!H159*100-F$8</f>
        <v>3434</v>
      </c>
      <c r="G157" s="137">
        <f>'oud NS-formulier'!G159*100-G$8</f>
        <v>1542</v>
      </c>
      <c r="H157" s="137">
        <f>'oud NS-formulier'!F159*100-H$8</f>
        <v>2576</v>
      </c>
      <c r="I157" s="169"/>
      <c r="K157" s="183">
        <f t="shared" si="8"/>
        <v>1721.8999999999999</v>
      </c>
      <c r="L157" s="157"/>
      <c r="M157" s="184">
        <f t="shared" si="9"/>
        <v>2570</v>
      </c>
      <c r="N157" s="185">
        <f t="shared" si="10"/>
        <v>4292</v>
      </c>
    </row>
    <row r="158" spans="1:14">
      <c r="A158" s="109">
        <v>153</v>
      </c>
      <c r="B158" s="110">
        <f t="shared" si="11"/>
        <v>153</v>
      </c>
      <c r="C158" s="136">
        <f>'oud NS-formulier'!C160*100-C$8</f>
        <v>2579</v>
      </c>
      <c r="D158" s="137">
        <f>'oud NS-formulier'!B160*100-D$8</f>
        <v>4307</v>
      </c>
      <c r="E158" s="137">
        <f>'oud NS-formulier'!I160*100-E$8</f>
        <v>2063</v>
      </c>
      <c r="F158" s="137">
        <f>'oud NS-formulier'!H160*100-F$8</f>
        <v>3445</v>
      </c>
      <c r="G158" s="137">
        <f>'oud NS-formulier'!G160*100-G$8</f>
        <v>1547</v>
      </c>
      <c r="H158" s="137">
        <f>'oud NS-formulier'!F160*100-H$8</f>
        <v>2584</v>
      </c>
      <c r="I158" s="169"/>
      <c r="K158" s="183">
        <f t="shared" si="8"/>
        <v>1727.9299999999998</v>
      </c>
      <c r="L158" s="157"/>
      <c r="M158" s="184">
        <f t="shared" si="9"/>
        <v>2579</v>
      </c>
      <c r="N158" s="185">
        <f t="shared" si="10"/>
        <v>4307</v>
      </c>
    </row>
    <row r="159" spans="1:14">
      <c r="A159" s="109">
        <v>154</v>
      </c>
      <c r="B159" s="110">
        <f t="shared" si="11"/>
        <v>154</v>
      </c>
      <c r="C159" s="136">
        <f>'oud NS-formulier'!C161*100-C$8</f>
        <v>2587</v>
      </c>
      <c r="D159" s="137">
        <f>'oud NS-formulier'!B161*100-D$8</f>
        <v>4321</v>
      </c>
      <c r="E159" s="137">
        <f>'oud NS-formulier'!I161*100-E$8</f>
        <v>2070</v>
      </c>
      <c r="F159" s="137">
        <f>'oud NS-formulier'!H161*100-F$8</f>
        <v>3456</v>
      </c>
      <c r="G159" s="137">
        <f>'oud NS-formulier'!G161*100-G$8</f>
        <v>1552.0000000000002</v>
      </c>
      <c r="H159" s="137">
        <f>'oud NS-formulier'!F161*100-H$8</f>
        <v>2592</v>
      </c>
      <c r="I159" s="169"/>
      <c r="K159" s="183">
        <f t="shared" si="8"/>
        <v>1733.2899999999997</v>
      </c>
      <c r="L159" s="157"/>
      <c r="M159" s="184">
        <f t="shared" si="9"/>
        <v>2587</v>
      </c>
      <c r="N159" s="185">
        <f t="shared" si="10"/>
        <v>4321</v>
      </c>
    </row>
    <row r="160" spans="1:14">
      <c r="A160" s="109">
        <v>155</v>
      </c>
      <c r="B160" s="110">
        <f t="shared" si="11"/>
        <v>155</v>
      </c>
      <c r="C160" s="136">
        <f>'oud NS-formulier'!C162*100-C$8</f>
        <v>2595</v>
      </c>
      <c r="D160" s="137">
        <f>'oud NS-formulier'!B162*100-D$8</f>
        <v>4334</v>
      </c>
      <c r="E160" s="137">
        <f>'oud NS-formulier'!I162*100-E$8</f>
        <v>2076</v>
      </c>
      <c r="F160" s="137">
        <f>'oud NS-formulier'!H162*100-F$8</f>
        <v>3467</v>
      </c>
      <c r="G160" s="137">
        <f>'oud NS-formulier'!G162*100-G$8</f>
        <v>1557</v>
      </c>
      <c r="H160" s="137">
        <f>'oud NS-formulier'!F162*100-H$8</f>
        <v>2600</v>
      </c>
      <c r="I160" s="169"/>
      <c r="K160" s="183">
        <f t="shared" si="8"/>
        <v>1738.6499999999999</v>
      </c>
      <c r="L160" s="157"/>
      <c r="M160" s="184">
        <f t="shared" si="9"/>
        <v>2595</v>
      </c>
      <c r="N160" s="185">
        <f t="shared" si="10"/>
        <v>4334</v>
      </c>
    </row>
    <row r="161" spans="1:14">
      <c r="A161" s="109">
        <v>156</v>
      </c>
      <c r="B161" s="110">
        <f t="shared" si="11"/>
        <v>156</v>
      </c>
      <c r="C161" s="136">
        <f>'oud NS-formulier'!C163*100-C$8</f>
        <v>2603</v>
      </c>
      <c r="D161" s="137">
        <f>'oud NS-formulier'!B163*100-D$8</f>
        <v>4347</v>
      </c>
      <c r="E161" s="137">
        <f>'oud NS-formulier'!I163*100-E$8</f>
        <v>2083</v>
      </c>
      <c r="F161" s="137">
        <f>'oud NS-formulier'!H163*100-F$8</f>
        <v>3478</v>
      </c>
      <c r="G161" s="137">
        <f>'oud NS-formulier'!G163*100-G$8</f>
        <v>1561.0000000000002</v>
      </c>
      <c r="H161" s="137">
        <f>'oud NS-formulier'!F163*100-H$8</f>
        <v>2608</v>
      </c>
      <c r="I161" s="169"/>
      <c r="K161" s="183">
        <f t="shared" si="8"/>
        <v>1744.0099999999998</v>
      </c>
      <c r="L161" s="157"/>
      <c r="M161" s="184">
        <f t="shared" si="9"/>
        <v>2603</v>
      </c>
      <c r="N161" s="185">
        <f t="shared" si="10"/>
        <v>4347</v>
      </c>
    </row>
    <row r="162" spans="1:14">
      <c r="A162" s="109">
        <v>157</v>
      </c>
      <c r="B162" s="110">
        <f t="shared" si="11"/>
        <v>157</v>
      </c>
      <c r="C162" s="136">
        <f>'oud NS-formulier'!C164*100-C$8</f>
        <v>2611</v>
      </c>
      <c r="D162" s="137">
        <f>'oud NS-formulier'!B164*100-D$8</f>
        <v>4361</v>
      </c>
      <c r="E162" s="137">
        <f>'oud NS-formulier'!I164*100-E$8</f>
        <v>2089</v>
      </c>
      <c r="F162" s="137">
        <f>'oud NS-formulier'!H164*100-F$8</f>
        <v>3488</v>
      </c>
      <c r="G162" s="137">
        <f>'oud NS-formulier'!G164*100-G$8</f>
        <v>1565.9999999999998</v>
      </c>
      <c r="H162" s="137">
        <f>'oud NS-formulier'!F164*100-H$8</f>
        <v>2616</v>
      </c>
      <c r="I162" s="169"/>
      <c r="K162" s="183">
        <f t="shared" si="8"/>
        <v>1749.37</v>
      </c>
      <c r="L162" s="157"/>
      <c r="M162" s="184">
        <f t="shared" si="9"/>
        <v>2611</v>
      </c>
      <c r="N162" s="185">
        <f t="shared" si="10"/>
        <v>4361</v>
      </c>
    </row>
    <row r="163" spans="1:14">
      <c r="A163" s="109">
        <v>158</v>
      </c>
      <c r="B163" s="110">
        <f t="shared" si="11"/>
        <v>158</v>
      </c>
      <c r="C163" s="136">
        <f>'oud NS-formulier'!C165*100-C$8</f>
        <v>2619</v>
      </c>
      <c r="D163" s="137">
        <f>'oud NS-formulier'!B165*100-D$8</f>
        <v>4374</v>
      </c>
      <c r="E163" s="137">
        <f>'oud NS-formulier'!I165*100-E$8</f>
        <v>2096</v>
      </c>
      <c r="F163" s="137">
        <f>'oud NS-formulier'!H165*100-F$8</f>
        <v>3499</v>
      </c>
      <c r="G163" s="137">
        <f>'oud NS-formulier'!G165*100-G$8</f>
        <v>1571</v>
      </c>
      <c r="H163" s="137">
        <f>'oud NS-formulier'!F165*100-H$8</f>
        <v>2624</v>
      </c>
      <c r="I163" s="169"/>
      <c r="K163" s="183">
        <f t="shared" si="8"/>
        <v>1754.7299999999998</v>
      </c>
      <c r="L163" s="157"/>
      <c r="M163" s="184">
        <f t="shared" si="9"/>
        <v>2619</v>
      </c>
      <c r="N163" s="185">
        <f t="shared" si="10"/>
        <v>4374</v>
      </c>
    </row>
    <row r="164" spans="1:14">
      <c r="A164" s="109">
        <v>159</v>
      </c>
      <c r="B164" s="110">
        <f t="shared" si="11"/>
        <v>159</v>
      </c>
      <c r="C164" s="136">
        <f>'oud NS-formulier'!C166*100-C$8</f>
        <v>2627</v>
      </c>
      <c r="D164" s="137">
        <f>'oud NS-formulier'!B166*100-D$8</f>
        <v>4387</v>
      </c>
      <c r="E164" s="137">
        <f>'oud NS-formulier'!I166*100-E$8</f>
        <v>2102</v>
      </c>
      <c r="F164" s="137">
        <f>'oud NS-formulier'!H166*100-F$8</f>
        <v>3510</v>
      </c>
      <c r="G164" s="137">
        <f>'oud NS-formulier'!G166*100-G$8</f>
        <v>1576</v>
      </c>
      <c r="H164" s="137">
        <f>'oud NS-formulier'!F166*100-H$8</f>
        <v>2632</v>
      </c>
      <c r="I164" s="169"/>
      <c r="K164" s="183">
        <f t="shared" si="8"/>
        <v>1760.09</v>
      </c>
      <c r="L164" s="157"/>
      <c r="M164" s="184">
        <f t="shared" si="9"/>
        <v>2627</v>
      </c>
      <c r="N164" s="185">
        <f t="shared" si="10"/>
        <v>4387</v>
      </c>
    </row>
    <row r="165" spans="1:14">
      <c r="A165" s="109">
        <v>160</v>
      </c>
      <c r="B165" s="110">
        <f t="shared" si="11"/>
        <v>160</v>
      </c>
      <c r="C165" s="136">
        <f>'oud NS-formulier'!C167*100-C$8</f>
        <v>2635</v>
      </c>
      <c r="D165" s="137">
        <f>'oud NS-formulier'!B167*100-D$8</f>
        <v>4401</v>
      </c>
      <c r="E165" s="137">
        <f>'oud NS-formulier'!I167*100-E$8</f>
        <v>2108</v>
      </c>
      <c r="F165" s="137">
        <f>'oud NS-formulier'!H167*100-F$8</f>
        <v>3521</v>
      </c>
      <c r="G165" s="137">
        <f>'oud NS-formulier'!G167*100-G$8</f>
        <v>1581</v>
      </c>
      <c r="H165" s="137">
        <f>'oud NS-formulier'!F167*100-H$8</f>
        <v>2641</v>
      </c>
      <c r="I165" s="169"/>
      <c r="K165" s="183">
        <f t="shared" si="8"/>
        <v>1765.4499999999998</v>
      </c>
      <c r="L165" s="157"/>
      <c r="M165" s="184">
        <f t="shared" si="9"/>
        <v>2635</v>
      </c>
      <c r="N165" s="185">
        <f t="shared" si="10"/>
        <v>4401</v>
      </c>
    </row>
    <row r="166" spans="1:14">
      <c r="A166" s="109">
        <v>161</v>
      </c>
      <c r="B166" s="110">
        <f t="shared" si="11"/>
        <v>161</v>
      </c>
      <c r="C166" s="136">
        <f>'oud NS-formulier'!C168*100-C$8</f>
        <v>2643</v>
      </c>
      <c r="D166" s="137">
        <f>'oud NS-formulier'!B168*100-D$8</f>
        <v>4414</v>
      </c>
      <c r="E166" s="137">
        <f>'oud NS-formulier'!I168*100-E$8</f>
        <v>2115</v>
      </c>
      <c r="F166" s="137">
        <f>'oud NS-formulier'!H168*100-F$8</f>
        <v>3532</v>
      </c>
      <c r="G166" s="137">
        <f>'oud NS-formulier'!G168*100-G$8</f>
        <v>1586.0000000000002</v>
      </c>
      <c r="H166" s="137">
        <f>'oud NS-formulier'!F168*100-H$8</f>
        <v>2649</v>
      </c>
      <c r="I166" s="169"/>
      <c r="K166" s="183">
        <f t="shared" si="8"/>
        <v>1770.8099999999997</v>
      </c>
      <c r="L166" s="157"/>
      <c r="M166" s="184">
        <f t="shared" si="9"/>
        <v>2643</v>
      </c>
      <c r="N166" s="185">
        <f t="shared" si="10"/>
        <v>4414</v>
      </c>
    </row>
    <row r="167" spans="1:14">
      <c r="A167" s="109">
        <v>162</v>
      </c>
      <c r="B167" s="110">
        <f t="shared" si="11"/>
        <v>162</v>
      </c>
      <c r="C167" s="136">
        <f>'oud NS-formulier'!C169*100-C$8</f>
        <v>2651</v>
      </c>
      <c r="D167" s="137">
        <f>'oud NS-formulier'!B169*100-D$8</f>
        <v>4428</v>
      </c>
      <c r="E167" s="137">
        <f>'oud NS-formulier'!I169*100-E$8</f>
        <v>2121</v>
      </c>
      <c r="F167" s="137">
        <f>'oud NS-formulier'!H169*100-F$8</f>
        <v>3542</v>
      </c>
      <c r="G167" s="137">
        <f>'oud NS-formulier'!G169*100-G$8</f>
        <v>1590.9999999999998</v>
      </c>
      <c r="H167" s="137">
        <f>'oud NS-formulier'!F169*100-H$8</f>
        <v>2657</v>
      </c>
      <c r="I167" s="169"/>
      <c r="K167" s="183">
        <f t="shared" si="8"/>
        <v>1776.1699999999998</v>
      </c>
      <c r="L167" s="157"/>
      <c r="M167" s="184">
        <f t="shared" si="9"/>
        <v>2651</v>
      </c>
      <c r="N167" s="185">
        <f t="shared" si="10"/>
        <v>4428</v>
      </c>
    </row>
    <row r="168" spans="1:14">
      <c r="A168" s="109">
        <v>163</v>
      </c>
      <c r="B168" s="110">
        <f t="shared" si="11"/>
        <v>163</v>
      </c>
      <c r="C168" s="136">
        <f>'oud NS-formulier'!C170*100-C$8</f>
        <v>2659</v>
      </c>
      <c r="D168" s="137">
        <f>'oud NS-formulier'!B170*100-D$8</f>
        <v>4441</v>
      </c>
      <c r="E168" s="137">
        <f>'oud NS-formulier'!I170*100-E$8</f>
        <v>2128</v>
      </c>
      <c r="F168" s="137">
        <f>'oud NS-formulier'!H170*100-F$8</f>
        <v>3553</v>
      </c>
      <c r="G168" s="137">
        <f>'oud NS-formulier'!G170*100-G$8</f>
        <v>1595.0000000000002</v>
      </c>
      <c r="H168" s="137">
        <f>'oud NS-formulier'!F170*100-H$8</f>
        <v>2665</v>
      </c>
      <c r="I168" s="169"/>
      <c r="K168" s="183">
        <f t="shared" si="8"/>
        <v>1781.5299999999997</v>
      </c>
      <c r="L168" s="157"/>
      <c r="M168" s="184">
        <f t="shared" si="9"/>
        <v>2659</v>
      </c>
      <c r="N168" s="185">
        <f t="shared" si="10"/>
        <v>4441</v>
      </c>
    </row>
    <row r="169" spans="1:14">
      <c r="A169" s="109">
        <v>164</v>
      </c>
      <c r="B169" s="110">
        <f t="shared" si="11"/>
        <v>164</v>
      </c>
      <c r="C169" s="136">
        <f>'oud NS-formulier'!C171*100-C$8</f>
        <v>2667</v>
      </c>
      <c r="D169" s="137">
        <f>'oud NS-formulier'!B171*100-D$8</f>
        <v>4454</v>
      </c>
      <c r="E169" s="137">
        <f>'oud NS-formulier'!I171*100-E$8</f>
        <v>2134</v>
      </c>
      <c r="F169" s="137">
        <f>'oud NS-formulier'!H171*100-F$8</f>
        <v>3564</v>
      </c>
      <c r="G169" s="137">
        <f>'oud NS-formulier'!G171*100-G$8</f>
        <v>1599.9999999999998</v>
      </c>
      <c r="H169" s="137">
        <f>'oud NS-formulier'!F171*100-H$8</f>
        <v>2673</v>
      </c>
      <c r="I169" s="169"/>
      <c r="K169" s="183">
        <f t="shared" si="8"/>
        <v>1786.8899999999999</v>
      </c>
      <c r="L169" s="157"/>
      <c r="M169" s="184">
        <f t="shared" si="9"/>
        <v>2667</v>
      </c>
      <c r="N169" s="185">
        <f t="shared" si="10"/>
        <v>4454</v>
      </c>
    </row>
    <row r="170" spans="1:14">
      <c r="A170" s="109">
        <v>165</v>
      </c>
      <c r="B170" s="110">
        <f t="shared" si="11"/>
        <v>165</v>
      </c>
      <c r="C170" s="136">
        <f>'oud NS-formulier'!C172*100-C$8</f>
        <v>2676</v>
      </c>
      <c r="D170" s="137">
        <f>'oud NS-formulier'!B172*100-D$8</f>
        <v>4469</v>
      </c>
      <c r="E170" s="137">
        <f>'oud NS-formulier'!I172*100-E$8</f>
        <v>2141</v>
      </c>
      <c r="F170" s="137">
        <f>'oud NS-formulier'!H172*100-F$8</f>
        <v>3575</v>
      </c>
      <c r="G170" s="137">
        <f>'oud NS-formulier'!G172*100-G$8</f>
        <v>1605</v>
      </c>
      <c r="H170" s="137">
        <f>'oud NS-formulier'!F172*100-H$8</f>
        <v>2681</v>
      </c>
      <c r="I170" s="169"/>
      <c r="K170" s="183">
        <f t="shared" si="8"/>
        <v>1792.9199999999998</v>
      </c>
      <c r="L170" s="157"/>
      <c r="M170" s="184">
        <f t="shared" si="9"/>
        <v>2676</v>
      </c>
      <c r="N170" s="185">
        <f t="shared" si="10"/>
        <v>4469</v>
      </c>
    </row>
    <row r="171" spans="1:14">
      <c r="A171" s="109">
        <v>166</v>
      </c>
      <c r="B171" s="110">
        <f t="shared" si="11"/>
        <v>166</v>
      </c>
      <c r="C171" s="136">
        <f>'oud NS-formulier'!C173*100-C$8</f>
        <v>2684</v>
      </c>
      <c r="D171" s="137">
        <f>'oud NS-formulier'!B173*100-D$8</f>
        <v>4483</v>
      </c>
      <c r="E171" s="137">
        <f>'oud NS-formulier'!I173*100-E$8</f>
        <v>2147</v>
      </c>
      <c r="F171" s="137">
        <f>'oud NS-formulier'!H173*100-F$8</f>
        <v>3585.9999999999995</v>
      </c>
      <c r="G171" s="137">
        <f>'oud NS-formulier'!G173*100-G$8</f>
        <v>1610</v>
      </c>
      <c r="H171" s="137">
        <f>'oud NS-formulier'!F173*100-H$8</f>
        <v>2689</v>
      </c>
      <c r="I171" s="169"/>
      <c r="K171" s="183">
        <f t="shared" si="8"/>
        <v>1798.2799999999997</v>
      </c>
      <c r="L171" s="157"/>
      <c r="M171" s="184">
        <f t="shared" si="9"/>
        <v>2684</v>
      </c>
      <c r="N171" s="185">
        <f t="shared" si="10"/>
        <v>4483</v>
      </c>
    </row>
    <row r="172" spans="1:14">
      <c r="A172" s="109">
        <v>167</v>
      </c>
      <c r="B172" s="110">
        <f t="shared" si="11"/>
        <v>167</v>
      </c>
      <c r="C172" s="136">
        <f>'oud NS-formulier'!C174*100-C$8</f>
        <v>2692</v>
      </c>
      <c r="D172" s="137">
        <f>'oud NS-formulier'!B174*100-D$8</f>
        <v>4496</v>
      </c>
      <c r="E172" s="137">
        <f>'oud NS-formulier'!I174*100-E$8</f>
        <v>2154</v>
      </c>
      <c r="F172" s="137">
        <f>'oud NS-formulier'!H174*100-F$8</f>
        <v>3596</v>
      </c>
      <c r="G172" s="137">
        <f>'oud NS-formulier'!G174*100-G$8</f>
        <v>1615</v>
      </c>
      <c r="H172" s="137">
        <f>'oud NS-formulier'!F174*100-H$8</f>
        <v>2697</v>
      </c>
      <c r="I172" s="169"/>
      <c r="K172" s="183">
        <f t="shared" si="8"/>
        <v>1803.6399999999999</v>
      </c>
      <c r="L172" s="157"/>
      <c r="M172" s="184">
        <f t="shared" si="9"/>
        <v>2692</v>
      </c>
      <c r="N172" s="185">
        <f t="shared" si="10"/>
        <v>4496</v>
      </c>
    </row>
    <row r="173" spans="1:14">
      <c r="A173" s="109">
        <v>168</v>
      </c>
      <c r="B173" s="110">
        <f t="shared" si="11"/>
        <v>168</v>
      </c>
      <c r="C173" s="136">
        <f>'oud NS-formulier'!C175*100-C$8</f>
        <v>2700</v>
      </c>
      <c r="D173" s="137">
        <f>'oud NS-formulier'!B175*100-D$8</f>
        <v>4509</v>
      </c>
      <c r="E173" s="137">
        <f>'oud NS-formulier'!I175*100-E$8</f>
        <v>2160</v>
      </c>
      <c r="F173" s="137">
        <f>'oud NS-formulier'!H175*100-F$8</f>
        <v>3607</v>
      </c>
      <c r="G173" s="137">
        <f>'oud NS-formulier'!G175*100-G$8</f>
        <v>1620.0000000000002</v>
      </c>
      <c r="H173" s="137">
        <f>'oud NS-formulier'!F175*100-H$8</f>
        <v>2705</v>
      </c>
      <c r="I173" s="169"/>
      <c r="K173" s="183">
        <f t="shared" si="8"/>
        <v>1808.9999999999998</v>
      </c>
      <c r="L173" s="157"/>
      <c r="M173" s="184">
        <f t="shared" si="9"/>
        <v>2700</v>
      </c>
      <c r="N173" s="185">
        <f t="shared" si="10"/>
        <v>4509</v>
      </c>
    </row>
    <row r="174" spans="1:14">
      <c r="A174" s="109">
        <v>169</v>
      </c>
      <c r="B174" s="110">
        <f t="shared" si="11"/>
        <v>169</v>
      </c>
      <c r="C174" s="136">
        <f>'oud NS-formulier'!C176*100-C$8</f>
        <v>2708</v>
      </c>
      <c r="D174" s="137">
        <f>'oud NS-formulier'!B176*100-D$8</f>
        <v>4523</v>
      </c>
      <c r="E174" s="137">
        <f>'oud NS-formulier'!I176*100-E$8</f>
        <v>2167</v>
      </c>
      <c r="F174" s="137">
        <f>'oud NS-formulier'!H176*100-F$8</f>
        <v>3617.9999999999995</v>
      </c>
      <c r="G174" s="137">
        <f>'oud NS-formulier'!G176*100-G$8</f>
        <v>1624.9999999999998</v>
      </c>
      <c r="H174" s="137">
        <f>'oud NS-formulier'!F176*100-H$8</f>
        <v>2713</v>
      </c>
      <c r="I174" s="169"/>
      <c r="K174" s="183">
        <f t="shared" si="8"/>
        <v>1814.36</v>
      </c>
      <c r="L174" s="157"/>
      <c r="M174" s="184">
        <f t="shared" si="9"/>
        <v>2708</v>
      </c>
      <c r="N174" s="185">
        <f t="shared" si="10"/>
        <v>4523</v>
      </c>
    </row>
    <row r="175" spans="1:14">
      <c r="A175" s="109">
        <v>170</v>
      </c>
      <c r="B175" s="110">
        <f t="shared" si="11"/>
        <v>170</v>
      </c>
      <c r="C175" s="136">
        <f>'oud NS-formulier'!C177*100-C$8</f>
        <v>2716</v>
      </c>
      <c r="D175" s="137">
        <f>'oud NS-formulier'!B177*100-D$8</f>
        <v>4536</v>
      </c>
      <c r="E175" s="137">
        <f>'oud NS-formulier'!I177*100-E$8</f>
        <v>2173</v>
      </c>
      <c r="F175" s="137">
        <f>'oud NS-formulier'!H177*100-F$8</f>
        <v>3628.9999999999995</v>
      </c>
      <c r="G175" s="137">
        <f>'oud NS-formulier'!G177*100-G$8</f>
        <v>1629.0000000000002</v>
      </c>
      <c r="H175" s="137">
        <f>'oud NS-formulier'!F177*100-H$8</f>
        <v>2722</v>
      </c>
      <c r="I175" s="169"/>
      <c r="K175" s="183">
        <f t="shared" si="8"/>
        <v>1819.7199999999998</v>
      </c>
      <c r="L175" s="157"/>
      <c r="M175" s="184">
        <f t="shared" si="9"/>
        <v>2716</v>
      </c>
      <c r="N175" s="185">
        <f t="shared" si="10"/>
        <v>4536</v>
      </c>
    </row>
    <row r="176" spans="1:14">
      <c r="A176" s="109">
        <v>171</v>
      </c>
      <c r="B176" s="110">
        <f t="shared" si="11"/>
        <v>171</v>
      </c>
      <c r="C176" s="136">
        <f>'oud NS-formulier'!C178*100-C$8</f>
        <v>2724</v>
      </c>
      <c r="D176" s="137">
        <f>'oud NS-formulier'!B178*100-D$8</f>
        <v>4549</v>
      </c>
      <c r="E176" s="137">
        <f>'oud NS-formulier'!I178*100-E$8</f>
        <v>2180</v>
      </c>
      <c r="F176" s="137">
        <f>'oud NS-formulier'!H178*100-F$8</f>
        <v>3640.0000000000005</v>
      </c>
      <c r="G176" s="137">
        <f>'oud NS-formulier'!G178*100-G$8</f>
        <v>1633.9999999999998</v>
      </c>
      <c r="H176" s="137">
        <f>'oud NS-formulier'!F178*100-H$8</f>
        <v>2730</v>
      </c>
      <c r="I176" s="169"/>
      <c r="K176" s="183">
        <f t="shared" si="8"/>
        <v>1825.0799999999997</v>
      </c>
      <c r="L176" s="157"/>
      <c r="M176" s="184">
        <f t="shared" si="9"/>
        <v>2724</v>
      </c>
      <c r="N176" s="185">
        <f t="shared" si="10"/>
        <v>4549</v>
      </c>
    </row>
    <row r="177" spans="1:14">
      <c r="A177" s="109">
        <v>172</v>
      </c>
      <c r="B177" s="110">
        <f t="shared" si="11"/>
        <v>172</v>
      </c>
      <c r="C177" s="136">
        <f>'oud NS-formulier'!C179*100-C$8</f>
        <v>2732</v>
      </c>
      <c r="D177" s="137">
        <f>'oud NS-formulier'!B179*100-D$8</f>
        <v>4563</v>
      </c>
      <c r="E177" s="137">
        <f>'oud NS-formulier'!I179*100-E$8</f>
        <v>2186</v>
      </c>
      <c r="F177" s="137">
        <f>'oud NS-formulier'!H179*100-F$8</f>
        <v>3650</v>
      </c>
      <c r="G177" s="137">
        <f>'oud NS-formulier'!G179*100-G$8</f>
        <v>1639</v>
      </c>
      <c r="H177" s="137">
        <f>'oud NS-formulier'!F179*100-H$8</f>
        <v>2738</v>
      </c>
      <c r="I177" s="169"/>
      <c r="K177" s="183">
        <f t="shared" si="8"/>
        <v>1830.4399999999998</v>
      </c>
      <c r="L177" s="157"/>
      <c r="M177" s="184">
        <f t="shared" si="9"/>
        <v>2732</v>
      </c>
      <c r="N177" s="185">
        <f t="shared" si="10"/>
        <v>4563</v>
      </c>
    </row>
    <row r="178" spans="1:14">
      <c r="A178" s="109">
        <v>173</v>
      </c>
      <c r="B178" s="110">
        <f t="shared" si="11"/>
        <v>173</v>
      </c>
      <c r="C178" s="136">
        <f>'oud NS-formulier'!C180*100-C$8</f>
        <v>2740</v>
      </c>
      <c r="D178" s="137">
        <f>'oud NS-formulier'!B180*100-D$8</f>
        <v>4576</v>
      </c>
      <c r="E178" s="137">
        <f>'oud NS-formulier'!I180*100-E$8</f>
        <v>2193</v>
      </c>
      <c r="F178" s="137">
        <f>'oud NS-formulier'!H180*100-F$8</f>
        <v>3660.9999999999995</v>
      </c>
      <c r="G178" s="137">
        <f>'oud NS-formulier'!G180*100-G$8</f>
        <v>1644</v>
      </c>
      <c r="H178" s="137">
        <f>'oud NS-formulier'!F180*100-H$8</f>
        <v>2746</v>
      </c>
      <c r="I178" s="169"/>
      <c r="K178" s="183">
        <f t="shared" si="8"/>
        <v>1835.7999999999997</v>
      </c>
      <c r="L178" s="157"/>
      <c r="M178" s="184">
        <f t="shared" si="9"/>
        <v>2740</v>
      </c>
      <c r="N178" s="185">
        <f t="shared" si="10"/>
        <v>4576</v>
      </c>
    </row>
    <row r="179" spans="1:14">
      <c r="A179" s="109">
        <v>174</v>
      </c>
      <c r="B179" s="110">
        <f t="shared" si="11"/>
        <v>174</v>
      </c>
      <c r="C179" s="136">
        <f>'oud NS-formulier'!C181*100-C$8</f>
        <v>2748</v>
      </c>
      <c r="D179" s="137">
        <f>'oud NS-formulier'!B181*100-D$8</f>
        <v>4590</v>
      </c>
      <c r="E179" s="137">
        <f>'oud NS-formulier'!I181*100-E$8</f>
        <v>2199</v>
      </c>
      <c r="F179" s="137">
        <f>'oud NS-formulier'!H181*100-F$8</f>
        <v>3671.9999999999995</v>
      </c>
      <c r="G179" s="137">
        <f>'oud NS-formulier'!G181*100-G$8</f>
        <v>1649</v>
      </c>
      <c r="H179" s="137">
        <f>'oud NS-formulier'!F181*100-H$8</f>
        <v>2754</v>
      </c>
      <c r="I179" s="169"/>
      <c r="K179" s="183">
        <f t="shared" si="8"/>
        <v>1841.1599999999999</v>
      </c>
      <c r="L179" s="157"/>
      <c r="M179" s="184">
        <f t="shared" si="9"/>
        <v>2748</v>
      </c>
      <c r="N179" s="185">
        <f t="shared" si="10"/>
        <v>4590</v>
      </c>
    </row>
    <row r="180" spans="1:14">
      <c r="A180" s="109">
        <v>175</v>
      </c>
      <c r="B180" s="110">
        <f t="shared" si="11"/>
        <v>175</v>
      </c>
      <c r="C180" s="136">
        <f>'oud NS-formulier'!C182*100-C$8</f>
        <v>2756</v>
      </c>
      <c r="D180" s="137">
        <f>'oud NS-formulier'!B182*100-D$8</f>
        <v>4603</v>
      </c>
      <c r="E180" s="137">
        <f>'oud NS-formulier'!I182*100-E$8</f>
        <v>2205</v>
      </c>
      <c r="F180" s="137">
        <f>'oud NS-formulier'!H182*100-F$8</f>
        <v>3683.0000000000005</v>
      </c>
      <c r="G180" s="137">
        <f>'oud NS-formulier'!G182*100-G$8</f>
        <v>1654.0000000000002</v>
      </c>
      <c r="H180" s="137">
        <f>'oud NS-formulier'!F182*100-H$8</f>
        <v>2762</v>
      </c>
      <c r="I180" s="169"/>
      <c r="K180" s="183">
        <f t="shared" si="8"/>
        <v>1846.5199999999998</v>
      </c>
      <c r="L180" s="157"/>
      <c r="M180" s="184">
        <f t="shared" si="9"/>
        <v>2756</v>
      </c>
      <c r="N180" s="185">
        <f t="shared" si="10"/>
        <v>4603</v>
      </c>
    </row>
    <row r="181" spans="1:14">
      <c r="A181" s="109">
        <v>176</v>
      </c>
      <c r="B181" s="110">
        <f t="shared" si="11"/>
        <v>176</v>
      </c>
      <c r="C181" s="136">
        <f>'oud NS-formulier'!C183*100-C$8</f>
        <v>2764</v>
      </c>
      <c r="D181" s="137">
        <f>'oud NS-formulier'!B183*100-D$8</f>
        <v>4616</v>
      </c>
      <c r="E181" s="137">
        <f>'oud NS-formulier'!I183*100-E$8</f>
        <v>2212</v>
      </c>
      <c r="F181" s="137">
        <f>'oud NS-formulier'!H183*100-F$8</f>
        <v>3694.0000000000005</v>
      </c>
      <c r="G181" s="137">
        <f>'oud NS-formulier'!G183*100-G$8</f>
        <v>1658</v>
      </c>
      <c r="H181" s="137">
        <f>'oud NS-formulier'!F183*100-H$8</f>
        <v>2770</v>
      </c>
      <c r="I181" s="169"/>
      <c r="K181" s="183">
        <f t="shared" si="8"/>
        <v>1851.8799999999999</v>
      </c>
      <c r="L181" s="157"/>
      <c r="M181" s="184">
        <f t="shared" si="9"/>
        <v>2764</v>
      </c>
      <c r="N181" s="185">
        <f t="shared" si="10"/>
        <v>4616</v>
      </c>
    </row>
    <row r="182" spans="1:14">
      <c r="A182" s="109">
        <v>177</v>
      </c>
      <c r="B182" s="110">
        <f t="shared" si="11"/>
        <v>177</v>
      </c>
      <c r="C182" s="136">
        <f>'oud NS-formulier'!C184*100-C$8</f>
        <v>2773</v>
      </c>
      <c r="D182" s="137">
        <f>'oud NS-formulier'!B184*100-D$8</f>
        <v>4631</v>
      </c>
      <c r="E182" s="137">
        <f>'oud NS-formulier'!I184*100-E$8</f>
        <v>2218</v>
      </c>
      <c r="F182" s="137">
        <f>'oud NS-formulier'!H184*100-F$8</f>
        <v>3703.9999999999995</v>
      </c>
      <c r="G182" s="137">
        <f>'oud NS-formulier'!G184*100-G$8</f>
        <v>1663</v>
      </c>
      <c r="H182" s="137">
        <f>'oud NS-formulier'!F184*100-H$8</f>
        <v>2778</v>
      </c>
      <c r="I182" s="169"/>
      <c r="K182" s="183">
        <f t="shared" si="8"/>
        <v>1857.9099999999999</v>
      </c>
      <c r="L182" s="157"/>
      <c r="M182" s="184">
        <f t="shared" si="9"/>
        <v>2773</v>
      </c>
      <c r="N182" s="185">
        <f t="shared" si="10"/>
        <v>4631</v>
      </c>
    </row>
    <row r="183" spans="1:14">
      <c r="A183" s="109">
        <v>178</v>
      </c>
      <c r="B183" s="110">
        <f t="shared" si="11"/>
        <v>178</v>
      </c>
      <c r="C183" s="136">
        <f>'oud NS-formulier'!C185*100-C$8</f>
        <v>2781</v>
      </c>
      <c r="D183" s="137">
        <f>'oud NS-formulier'!B185*100-D$8</f>
        <v>4645</v>
      </c>
      <c r="E183" s="137">
        <f>'oud NS-formulier'!I185*100-E$8</f>
        <v>2225</v>
      </c>
      <c r="F183" s="137">
        <f>'oud NS-formulier'!H185*100-F$8</f>
        <v>3715.0000000000005</v>
      </c>
      <c r="G183" s="137">
        <f>'oud NS-formulier'!G185*100-G$8</f>
        <v>1667.9999999999998</v>
      </c>
      <c r="H183" s="137">
        <f>'oud NS-formulier'!F185*100-H$8</f>
        <v>2786</v>
      </c>
      <c r="I183" s="169"/>
      <c r="K183" s="183">
        <f t="shared" si="8"/>
        <v>1863.2699999999998</v>
      </c>
      <c r="L183" s="157"/>
      <c r="M183" s="184">
        <f t="shared" si="9"/>
        <v>2781</v>
      </c>
      <c r="N183" s="185">
        <f t="shared" si="10"/>
        <v>4645</v>
      </c>
    </row>
    <row r="184" spans="1:14">
      <c r="A184" s="109">
        <v>179</v>
      </c>
      <c r="B184" s="110">
        <f t="shared" si="11"/>
        <v>179</v>
      </c>
      <c r="C184" s="136">
        <f>'oud NS-formulier'!C186*100-C$8</f>
        <v>2789</v>
      </c>
      <c r="D184" s="137">
        <f>'oud NS-formulier'!B186*100-D$8</f>
        <v>4658</v>
      </c>
      <c r="E184" s="137">
        <f>'oud NS-formulier'!I186*100-E$8</f>
        <v>2231</v>
      </c>
      <c r="F184" s="137">
        <f>'oud NS-formulier'!H186*100-F$8</f>
        <v>3726.0000000000005</v>
      </c>
      <c r="G184" s="137">
        <f>'oud NS-formulier'!G186*100-G$8</f>
        <v>1673</v>
      </c>
      <c r="H184" s="137">
        <f>'oud NS-formulier'!F186*100-H$8</f>
        <v>2794</v>
      </c>
      <c r="I184" s="169"/>
      <c r="K184" s="183">
        <f t="shared" si="8"/>
        <v>1868.6299999999999</v>
      </c>
      <c r="L184" s="157"/>
      <c r="M184" s="184">
        <f t="shared" si="9"/>
        <v>2789</v>
      </c>
      <c r="N184" s="185">
        <f t="shared" si="10"/>
        <v>4658</v>
      </c>
    </row>
    <row r="185" spans="1:14">
      <c r="A185" s="109">
        <v>180</v>
      </c>
      <c r="B185" s="110">
        <f t="shared" si="11"/>
        <v>180</v>
      </c>
      <c r="C185" s="136">
        <f>'oud NS-formulier'!C187*100-C$8</f>
        <v>2797</v>
      </c>
      <c r="D185" s="137">
        <f>'oud NS-formulier'!B187*100-D$8</f>
        <v>4671</v>
      </c>
      <c r="E185" s="137">
        <f>'oud NS-formulier'!I187*100-E$8</f>
        <v>2238</v>
      </c>
      <c r="F185" s="137">
        <f>'oud NS-formulier'!H187*100-F$8</f>
        <v>3737</v>
      </c>
      <c r="G185" s="137">
        <f>'oud NS-formulier'!G187*100-G$8</f>
        <v>1678</v>
      </c>
      <c r="H185" s="137">
        <f>'oud NS-formulier'!F187*100-H$8</f>
        <v>2803</v>
      </c>
      <c r="I185" s="169"/>
      <c r="K185" s="183">
        <f t="shared" si="8"/>
        <v>1873.9899999999998</v>
      </c>
      <c r="L185" s="157"/>
      <c r="M185" s="184">
        <f t="shared" si="9"/>
        <v>2797</v>
      </c>
      <c r="N185" s="185">
        <f t="shared" si="10"/>
        <v>4671</v>
      </c>
    </row>
    <row r="186" spans="1:14">
      <c r="A186" s="109">
        <v>181</v>
      </c>
      <c r="B186" s="110">
        <f t="shared" si="11"/>
        <v>181</v>
      </c>
      <c r="C186" s="136">
        <f>'oud NS-formulier'!C188*100-C$8</f>
        <v>2805</v>
      </c>
      <c r="D186" s="137">
        <f>'oud NS-formulier'!B188*100-D$8</f>
        <v>4685</v>
      </c>
      <c r="E186" s="137">
        <f>'oud NS-formulier'!I188*100-E$8</f>
        <v>2244</v>
      </c>
      <c r="F186" s="137">
        <f>'oud NS-formulier'!H188*100-F$8</f>
        <v>3748</v>
      </c>
      <c r="G186" s="137">
        <f>'oud NS-formulier'!G188*100-G$8</f>
        <v>1683</v>
      </c>
      <c r="H186" s="137">
        <f>'oud NS-formulier'!F188*100-H$8</f>
        <v>2811</v>
      </c>
      <c r="I186" s="169"/>
      <c r="K186" s="183">
        <f t="shared" si="8"/>
        <v>1879.35</v>
      </c>
      <c r="L186" s="157"/>
      <c r="M186" s="184">
        <f t="shared" si="9"/>
        <v>2805</v>
      </c>
      <c r="N186" s="185">
        <f t="shared" si="10"/>
        <v>4685</v>
      </c>
    </row>
    <row r="187" spans="1:14">
      <c r="A187" s="109">
        <v>182</v>
      </c>
      <c r="B187" s="110">
        <f t="shared" si="11"/>
        <v>182</v>
      </c>
      <c r="C187" s="136">
        <f>'oud NS-formulier'!C189*100-C$8</f>
        <v>2813</v>
      </c>
      <c r="D187" s="137">
        <f>'oud NS-formulier'!B189*100-D$8</f>
        <v>4698</v>
      </c>
      <c r="E187" s="137">
        <f>'oud NS-formulier'!I189*100-E$8</f>
        <v>2251</v>
      </c>
      <c r="F187" s="137">
        <f>'oud NS-formulier'!H189*100-F$8</f>
        <v>3758.0000000000005</v>
      </c>
      <c r="G187" s="137">
        <f>'oud NS-formulier'!G189*100-G$8</f>
        <v>1688</v>
      </c>
      <c r="H187" s="137">
        <f>'oud NS-formulier'!F189*100-H$8</f>
        <v>2819</v>
      </c>
      <c r="I187" s="169"/>
      <c r="K187" s="183">
        <f t="shared" si="8"/>
        <v>1884.7099999999998</v>
      </c>
      <c r="L187" s="157"/>
      <c r="M187" s="184">
        <f t="shared" si="9"/>
        <v>2813</v>
      </c>
      <c r="N187" s="185">
        <f t="shared" si="10"/>
        <v>4698</v>
      </c>
    </row>
    <row r="188" spans="1:14">
      <c r="A188" s="109">
        <v>183</v>
      </c>
      <c r="B188" s="110">
        <f t="shared" si="11"/>
        <v>183</v>
      </c>
      <c r="C188" s="136">
        <f>'oud NS-formulier'!C190*100-C$8</f>
        <v>2821</v>
      </c>
      <c r="D188" s="137">
        <f>'oud NS-formulier'!B190*100-D$8</f>
        <v>4711</v>
      </c>
      <c r="E188" s="137">
        <f>'oud NS-formulier'!I190*100-E$8</f>
        <v>2257</v>
      </c>
      <c r="F188" s="137">
        <f>'oud NS-formulier'!H190*100-F$8</f>
        <v>3769.0000000000005</v>
      </c>
      <c r="G188" s="137">
        <f>'oud NS-formulier'!G190*100-G$8</f>
        <v>1692</v>
      </c>
      <c r="H188" s="137">
        <f>'oud NS-formulier'!F190*100-H$8</f>
        <v>2827</v>
      </c>
      <c r="I188" s="169"/>
      <c r="K188" s="183">
        <f t="shared" si="8"/>
        <v>1890.0699999999997</v>
      </c>
      <c r="L188" s="157"/>
      <c r="M188" s="184">
        <f t="shared" si="9"/>
        <v>2821</v>
      </c>
      <c r="N188" s="185">
        <f t="shared" si="10"/>
        <v>4711</v>
      </c>
    </row>
    <row r="189" spans="1:14">
      <c r="A189" s="109">
        <v>184</v>
      </c>
      <c r="B189" s="110">
        <f t="shared" si="11"/>
        <v>184</v>
      </c>
      <c r="C189" s="136">
        <f>'oud NS-formulier'!C191*100-C$8</f>
        <v>2829</v>
      </c>
      <c r="D189" s="137">
        <f>'oud NS-formulier'!B191*100-D$8</f>
        <v>4725</v>
      </c>
      <c r="E189" s="137">
        <f>'oud NS-formulier'!I191*100-E$8</f>
        <v>2264</v>
      </c>
      <c r="F189" s="137">
        <f>'oud NS-formulier'!H191*100-F$8</f>
        <v>3780</v>
      </c>
      <c r="G189" s="137">
        <f>'oud NS-formulier'!G191*100-G$8</f>
        <v>1697</v>
      </c>
      <c r="H189" s="137">
        <f>'oud NS-formulier'!F191*100-H$8</f>
        <v>2835</v>
      </c>
      <c r="I189" s="169"/>
      <c r="K189" s="183">
        <f t="shared" si="8"/>
        <v>1895.4299999999998</v>
      </c>
      <c r="L189" s="157"/>
      <c r="M189" s="184">
        <f t="shared" si="9"/>
        <v>2829</v>
      </c>
      <c r="N189" s="185">
        <f t="shared" si="10"/>
        <v>4725</v>
      </c>
    </row>
    <row r="190" spans="1:14">
      <c r="A190" s="109">
        <v>185</v>
      </c>
      <c r="B190" s="110">
        <f t="shared" si="11"/>
        <v>185</v>
      </c>
      <c r="C190" s="136">
        <f>'oud NS-formulier'!C192*100-C$8</f>
        <v>2837</v>
      </c>
      <c r="D190" s="137">
        <f>'oud NS-formulier'!B192*100-D$8</f>
        <v>4738</v>
      </c>
      <c r="E190" s="137">
        <f>'oud NS-formulier'!I192*100-E$8</f>
        <v>2270</v>
      </c>
      <c r="F190" s="137">
        <f>'oud NS-formulier'!H192*100-F$8</f>
        <v>3791</v>
      </c>
      <c r="G190" s="137">
        <f>'oud NS-formulier'!G192*100-G$8</f>
        <v>1702.0000000000002</v>
      </c>
      <c r="H190" s="137">
        <f>'oud NS-formulier'!F192*100-H$8</f>
        <v>2843</v>
      </c>
      <c r="I190" s="169"/>
      <c r="K190" s="183">
        <f t="shared" si="8"/>
        <v>1900.7899999999997</v>
      </c>
      <c r="L190" s="157"/>
      <c r="M190" s="184">
        <f t="shared" si="9"/>
        <v>2837</v>
      </c>
      <c r="N190" s="185">
        <f t="shared" si="10"/>
        <v>4738</v>
      </c>
    </row>
    <row r="191" spans="1:14">
      <c r="A191" s="109">
        <v>186</v>
      </c>
      <c r="B191" s="110">
        <f t="shared" si="11"/>
        <v>186</v>
      </c>
      <c r="C191" s="136">
        <f>'oud NS-formulier'!C193*100-C$8</f>
        <v>2845</v>
      </c>
      <c r="D191" s="137">
        <f>'oud NS-formulier'!B193*100-D$8</f>
        <v>4752</v>
      </c>
      <c r="E191" s="137">
        <f>'oud NS-formulier'!I193*100-E$8</f>
        <v>2277</v>
      </c>
      <c r="F191" s="137">
        <f>'oud NS-formulier'!H193*100-F$8</f>
        <v>3802</v>
      </c>
      <c r="G191" s="137">
        <f>'oud NS-formulier'!G193*100-G$8</f>
        <v>1707</v>
      </c>
      <c r="H191" s="137">
        <f>'oud NS-formulier'!F193*100-H$8</f>
        <v>2851</v>
      </c>
      <c r="I191" s="169"/>
      <c r="K191" s="183">
        <f t="shared" si="8"/>
        <v>1906.1499999999999</v>
      </c>
      <c r="L191" s="157"/>
      <c r="M191" s="184">
        <f t="shared" si="9"/>
        <v>2845</v>
      </c>
      <c r="N191" s="185">
        <f t="shared" si="10"/>
        <v>4752</v>
      </c>
    </row>
    <row r="192" spans="1:14">
      <c r="A192" s="109">
        <v>187</v>
      </c>
      <c r="B192" s="110">
        <f t="shared" si="11"/>
        <v>187</v>
      </c>
      <c r="C192" s="136">
        <f>'oud NS-formulier'!C194*100-C$8</f>
        <v>2853</v>
      </c>
      <c r="D192" s="137">
        <f>'oud NS-formulier'!B194*100-D$8</f>
        <v>4765</v>
      </c>
      <c r="E192" s="137">
        <f>'oud NS-formulier'!I194*100-E$8</f>
        <v>2283</v>
      </c>
      <c r="F192" s="137">
        <f>'oud NS-formulier'!H194*100-F$8</f>
        <v>3812</v>
      </c>
      <c r="G192" s="137">
        <f>'oud NS-formulier'!G194*100-G$8</f>
        <v>1712</v>
      </c>
      <c r="H192" s="137">
        <f>'oud NS-formulier'!F194*100-H$8</f>
        <v>2859</v>
      </c>
      <c r="I192" s="169"/>
      <c r="K192" s="183">
        <f t="shared" si="8"/>
        <v>1911.5099999999998</v>
      </c>
      <c r="L192" s="157"/>
      <c r="M192" s="184">
        <f t="shared" si="9"/>
        <v>2853</v>
      </c>
      <c r="N192" s="185">
        <f t="shared" si="10"/>
        <v>4765</v>
      </c>
    </row>
    <row r="193" spans="1:14">
      <c r="A193" s="109">
        <v>188</v>
      </c>
      <c r="B193" s="110">
        <f t="shared" si="11"/>
        <v>188</v>
      </c>
      <c r="C193" s="136">
        <f>'oud NS-formulier'!C195*100-C$8</f>
        <v>2861</v>
      </c>
      <c r="D193" s="137">
        <f>'oud NS-formulier'!B195*100-D$8</f>
        <v>4778</v>
      </c>
      <c r="E193" s="137">
        <f>'oud NS-formulier'!I195*100-E$8</f>
        <v>2290</v>
      </c>
      <c r="F193" s="137">
        <f>'oud NS-formulier'!H195*100-F$8</f>
        <v>3823</v>
      </c>
      <c r="G193" s="137">
        <f>'oud NS-formulier'!G195*100-G$8</f>
        <v>1717</v>
      </c>
      <c r="H193" s="137">
        <f>'oud NS-formulier'!F195*100-H$8</f>
        <v>2867</v>
      </c>
      <c r="I193" s="169"/>
      <c r="K193" s="183">
        <f t="shared" si="8"/>
        <v>1916.87</v>
      </c>
      <c r="L193" s="157"/>
      <c r="M193" s="184">
        <f t="shared" si="9"/>
        <v>2861</v>
      </c>
      <c r="N193" s="185">
        <f t="shared" si="10"/>
        <v>4778</v>
      </c>
    </row>
    <row r="194" spans="1:14">
      <c r="A194" s="109">
        <v>189</v>
      </c>
      <c r="B194" s="110">
        <f t="shared" si="11"/>
        <v>189</v>
      </c>
      <c r="C194" s="136">
        <f>'oud NS-formulier'!C196*100-C$8</f>
        <v>2870</v>
      </c>
      <c r="D194" s="137">
        <f>'oud NS-formulier'!B196*100-D$8</f>
        <v>4793</v>
      </c>
      <c r="E194" s="137">
        <f>'oud NS-formulier'!I196*100-E$8</f>
        <v>2296</v>
      </c>
      <c r="F194" s="137">
        <f>'oud NS-formulier'!H196*100-F$8</f>
        <v>3834</v>
      </c>
      <c r="G194" s="137">
        <f>'oud NS-formulier'!G196*100-G$8</f>
        <v>1722</v>
      </c>
      <c r="H194" s="137">
        <f>'oud NS-formulier'!F196*100-H$8</f>
        <v>2875</v>
      </c>
      <c r="I194" s="169"/>
      <c r="K194" s="183">
        <f t="shared" si="8"/>
        <v>1922.8999999999999</v>
      </c>
      <c r="L194" s="157"/>
      <c r="M194" s="184">
        <f t="shared" si="9"/>
        <v>2870</v>
      </c>
      <c r="N194" s="185">
        <f t="shared" si="10"/>
        <v>4793</v>
      </c>
    </row>
    <row r="195" spans="1:14">
      <c r="A195" s="109">
        <v>190</v>
      </c>
      <c r="B195" s="110">
        <f t="shared" si="11"/>
        <v>190</v>
      </c>
      <c r="C195" s="136">
        <f>'oud NS-formulier'!C197*100-C$8</f>
        <v>2878</v>
      </c>
      <c r="D195" s="137">
        <f>'oud NS-formulier'!B197*100-D$8</f>
        <v>4807</v>
      </c>
      <c r="E195" s="137">
        <f>'oud NS-formulier'!I197*100-E$8</f>
        <v>2302</v>
      </c>
      <c r="F195" s="137">
        <f>'oud NS-formulier'!H197*100-F$8</f>
        <v>3845</v>
      </c>
      <c r="G195" s="137">
        <f>'oud NS-formulier'!G197*100-G$8</f>
        <v>1726</v>
      </c>
      <c r="H195" s="137">
        <f>'oud NS-formulier'!F197*100-H$8</f>
        <v>2884</v>
      </c>
      <c r="I195" s="169"/>
      <c r="K195" s="183">
        <f t="shared" si="8"/>
        <v>1928.2599999999998</v>
      </c>
      <c r="L195" s="157"/>
      <c r="M195" s="184">
        <f t="shared" si="9"/>
        <v>2878</v>
      </c>
      <c r="N195" s="185">
        <f t="shared" si="10"/>
        <v>4807</v>
      </c>
    </row>
    <row r="196" spans="1:14">
      <c r="A196" s="109">
        <v>191</v>
      </c>
      <c r="B196" s="110">
        <f t="shared" si="11"/>
        <v>191</v>
      </c>
      <c r="C196" s="136">
        <f>'oud NS-formulier'!C198*100-C$8</f>
        <v>2886</v>
      </c>
      <c r="D196" s="137">
        <f>'oud NS-formulier'!B198*100-D$8</f>
        <v>4820</v>
      </c>
      <c r="E196" s="137">
        <f>'oud NS-formulier'!I198*100-E$8</f>
        <v>2309</v>
      </c>
      <c r="F196" s="137">
        <f>'oud NS-formulier'!H198*100-F$8</f>
        <v>3856</v>
      </c>
      <c r="G196" s="137">
        <f>'oud NS-formulier'!G198*100-G$8</f>
        <v>1731</v>
      </c>
      <c r="H196" s="137">
        <f>'oud NS-formulier'!F198*100-H$8</f>
        <v>2892</v>
      </c>
      <c r="I196" s="169"/>
      <c r="K196" s="183">
        <f t="shared" si="8"/>
        <v>1933.62</v>
      </c>
      <c r="L196" s="157"/>
      <c r="M196" s="184">
        <f t="shared" si="9"/>
        <v>2886</v>
      </c>
      <c r="N196" s="185">
        <f t="shared" si="10"/>
        <v>4820</v>
      </c>
    </row>
    <row r="197" spans="1:14">
      <c r="A197" s="109">
        <v>192</v>
      </c>
      <c r="B197" s="110">
        <f t="shared" si="11"/>
        <v>192</v>
      </c>
      <c r="C197" s="136">
        <f>'oud NS-formulier'!C199*100-C$8</f>
        <v>2894</v>
      </c>
      <c r="D197" s="137">
        <f>'oud NS-formulier'!B199*100-D$8</f>
        <v>4833</v>
      </c>
      <c r="E197" s="137">
        <f>'oud NS-formulier'!I199*100-E$8</f>
        <v>2315</v>
      </c>
      <c r="F197" s="137">
        <f>'oud NS-formulier'!H199*100-F$8</f>
        <v>3866</v>
      </c>
      <c r="G197" s="137">
        <f>'oud NS-formulier'!G199*100-G$8</f>
        <v>1736.0000000000002</v>
      </c>
      <c r="H197" s="137">
        <f>'oud NS-formulier'!F199*100-H$8</f>
        <v>2900</v>
      </c>
      <c r="I197" s="169"/>
      <c r="K197" s="183">
        <f t="shared" si="8"/>
        <v>1938.9799999999998</v>
      </c>
      <c r="L197" s="157"/>
      <c r="M197" s="184">
        <f t="shared" si="9"/>
        <v>2894</v>
      </c>
      <c r="N197" s="185">
        <f t="shared" si="10"/>
        <v>4833</v>
      </c>
    </row>
    <row r="198" spans="1:14">
      <c r="A198" s="109">
        <v>193</v>
      </c>
      <c r="B198" s="110">
        <f t="shared" si="11"/>
        <v>193</v>
      </c>
      <c r="C198" s="136">
        <f>'oud NS-formulier'!C200*100-C$8</f>
        <v>2902</v>
      </c>
      <c r="D198" s="137">
        <f>'oud NS-formulier'!B200*100-D$8</f>
        <v>4847</v>
      </c>
      <c r="E198" s="137">
        <f>'oud NS-formulier'!I200*100-E$8</f>
        <v>2322</v>
      </c>
      <c r="F198" s="137">
        <f>'oud NS-formulier'!H200*100-F$8</f>
        <v>3877</v>
      </c>
      <c r="G198" s="137">
        <f>'oud NS-formulier'!G200*100-G$8</f>
        <v>1740.9999999999998</v>
      </c>
      <c r="H198" s="137">
        <f>'oud NS-formulier'!F200*100-H$8</f>
        <v>2908</v>
      </c>
      <c r="I198" s="169"/>
      <c r="K198" s="183">
        <f t="shared" si="8"/>
        <v>1944.3399999999997</v>
      </c>
      <c r="L198" s="157"/>
      <c r="M198" s="184">
        <f t="shared" si="9"/>
        <v>2902</v>
      </c>
      <c r="N198" s="185">
        <f t="shared" si="10"/>
        <v>4847</v>
      </c>
    </row>
    <row r="199" spans="1:14">
      <c r="A199" s="109">
        <v>194</v>
      </c>
      <c r="B199" s="110">
        <f t="shared" si="11"/>
        <v>194</v>
      </c>
      <c r="C199" s="136">
        <f>'oud NS-formulier'!C201*100-C$8</f>
        <v>2910</v>
      </c>
      <c r="D199" s="137">
        <f>'oud NS-formulier'!B201*100-D$8</f>
        <v>4860</v>
      </c>
      <c r="E199" s="137">
        <f>'oud NS-formulier'!I201*100-E$8</f>
        <v>2328</v>
      </c>
      <c r="F199" s="137">
        <f>'oud NS-formulier'!H201*100-F$8</f>
        <v>3888</v>
      </c>
      <c r="G199" s="137">
        <f>'oud NS-formulier'!G201*100-G$8</f>
        <v>1746</v>
      </c>
      <c r="H199" s="137">
        <f>'oud NS-formulier'!F201*100-H$8</f>
        <v>2916</v>
      </c>
      <c r="I199" s="169"/>
      <c r="K199" s="183">
        <f t="shared" si="8"/>
        <v>1949.6999999999998</v>
      </c>
      <c r="L199" s="157"/>
      <c r="M199" s="184">
        <f t="shared" si="9"/>
        <v>2910</v>
      </c>
      <c r="N199" s="185">
        <f t="shared" si="10"/>
        <v>4860</v>
      </c>
    </row>
    <row r="200" spans="1:14">
      <c r="A200" s="109">
        <v>195</v>
      </c>
      <c r="B200" s="110">
        <f t="shared" si="11"/>
        <v>195</v>
      </c>
      <c r="C200" s="136">
        <f>'oud NS-formulier'!C202*100-C$8</f>
        <v>2918</v>
      </c>
      <c r="D200" s="137">
        <f>'oud NS-formulier'!B202*100-D$8</f>
        <v>4873</v>
      </c>
      <c r="E200" s="137">
        <f>'oud NS-formulier'!I202*100-E$8</f>
        <v>2335</v>
      </c>
      <c r="F200" s="137">
        <f>'oud NS-formulier'!H202*100-F$8</f>
        <v>3899</v>
      </c>
      <c r="G200" s="137">
        <f>'oud NS-formulier'!G202*100-G$8</f>
        <v>1751</v>
      </c>
      <c r="H200" s="137">
        <f>'oud NS-formulier'!F202*100-H$8</f>
        <v>2924</v>
      </c>
      <c r="I200" s="169"/>
      <c r="K200" s="183">
        <f t="shared" si="8"/>
        <v>1955.0599999999997</v>
      </c>
      <c r="L200" s="157"/>
      <c r="M200" s="184">
        <f t="shared" si="9"/>
        <v>2918</v>
      </c>
      <c r="N200" s="185">
        <f t="shared" si="10"/>
        <v>4873</v>
      </c>
    </row>
    <row r="201" spans="1:14">
      <c r="A201" s="109">
        <v>196</v>
      </c>
      <c r="B201" s="110">
        <f t="shared" si="11"/>
        <v>196</v>
      </c>
      <c r="C201" s="136">
        <f>'oud NS-formulier'!C203*100-C$8</f>
        <v>2926</v>
      </c>
      <c r="D201" s="137">
        <f>'oud NS-formulier'!B203*100-D$8</f>
        <v>4887</v>
      </c>
      <c r="E201" s="137">
        <f>'oud NS-formulier'!I203*100-E$8</f>
        <v>2341</v>
      </c>
      <c r="F201" s="137">
        <f>'oud NS-formulier'!H203*100-F$8</f>
        <v>3910</v>
      </c>
      <c r="G201" s="137">
        <f>'oud NS-formulier'!G203*100-G$8</f>
        <v>1755</v>
      </c>
      <c r="H201" s="137">
        <f>'oud NS-formulier'!F203*100-H$8</f>
        <v>2932</v>
      </c>
      <c r="I201" s="169"/>
      <c r="K201" s="183">
        <f t="shared" si="8"/>
        <v>1960.4199999999998</v>
      </c>
      <c r="L201" s="157"/>
      <c r="M201" s="184">
        <f t="shared" si="9"/>
        <v>2926</v>
      </c>
      <c r="N201" s="185">
        <f t="shared" si="10"/>
        <v>4887</v>
      </c>
    </row>
    <row r="202" spans="1:14">
      <c r="A202" s="109">
        <v>197</v>
      </c>
      <c r="B202" s="110">
        <f t="shared" si="11"/>
        <v>197</v>
      </c>
      <c r="C202" s="136">
        <f>'oud NS-formulier'!C204*100-C$8</f>
        <v>2934</v>
      </c>
      <c r="D202" s="137">
        <f>'oud NS-formulier'!B204*100-D$8</f>
        <v>4900</v>
      </c>
      <c r="E202" s="137">
        <f>'oud NS-formulier'!I204*100-E$8</f>
        <v>2348</v>
      </c>
      <c r="F202" s="137">
        <f>'oud NS-formulier'!H204*100-F$8</f>
        <v>3920</v>
      </c>
      <c r="G202" s="137">
        <f>'oud NS-formulier'!G204*100-G$8</f>
        <v>1760</v>
      </c>
      <c r="H202" s="137">
        <f>'oud NS-formulier'!F204*100-H$8</f>
        <v>2940</v>
      </c>
      <c r="I202" s="169"/>
      <c r="K202" s="183">
        <f t="shared" si="8"/>
        <v>1965.7799999999997</v>
      </c>
      <c r="L202" s="157"/>
      <c r="M202" s="184">
        <f t="shared" si="9"/>
        <v>2934</v>
      </c>
      <c r="N202" s="185">
        <f t="shared" si="10"/>
        <v>4900</v>
      </c>
    </row>
    <row r="203" spans="1:14">
      <c r="A203" s="109">
        <v>198</v>
      </c>
      <c r="B203" s="110">
        <f t="shared" si="11"/>
        <v>198</v>
      </c>
      <c r="C203" s="136">
        <f>'oud NS-formulier'!C205*100-C$8</f>
        <v>2942</v>
      </c>
      <c r="D203" s="137">
        <f>'oud NS-formulier'!B205*100-D$8</f>
        <v>4914</v>
      </c>
      <c r="E203" s="137">
        <f>'oud NS-formulier'!I205*100-E$8</f>
        <v>2354</v>
      </c>
      <c r="F203" s="137">
        <f>'oud NS-formulier'!H205*100-F$8</f>
        <v>3931</v>
      </c>
      <c r="G203" s="137">
        <f>'oud NS-formulier'!G205*100-G$8</f>
        <v>1765</v>
      </c>
      <c r="H203" s="137">
        <f>'oud NS-formulier'!F205*100-H$8</f>
        <v>2948</v>
      </c>
      <c r="I203" s="169"/>
      <c r="K203" s="183">
        <f t="shared" si="8"/>
        <v>1971.1399999999999</v>
      </c>
      <c r="L203" s="157"/>
      <c r="M203" s="184">
        <f t="shared" si="9"/>
        <v>2942</v>
      </c>
      <c r="N203" s="185">
        <f t="shared" si="10"/>
        <v>4914</v>
      </c>
    </row>
    <row r="204" spans="1:14">
      <c r="A204" s="109">
        <v>199</v>
      </c>
      <c r="B204" s="110">
        <f t="shared" si="11"/>
        <v>199</v>
      </c>
      <c r="C204" s="136">
        <f>'oud NS-formulier'!C206*100-C$8</f>
        <v>2950</v>
      </c>
      <c r="D204" s="137">
        <f>'oud NS-formulier'!B206*100-D$8</f>
        <v>4927</v>
      </c>
      <c r="E204" s="137">
        <f>'oud NS-formulier'!I206*100-E$8</f>
        <v>2361</v>
      </c>
      <c r="F204" s="137">
        <f>'oud NS-formulier'!H206*100-F$8</f>
        <v>3942</v>
      </c>
      <c r="G204" s="137">
        <f>'oud NS-formulier'!G206*100-G$8</f>
        <v>1770.0000000000002</v>
      </c>
      <c r="H204" s="137">
        <f>'oud NS-formulier'!F206*100-H$8</f>
        <v>2956</v>
      </c>
      <c r="I204" s="169"/>
      <c r="K204" s="183">
        <f t="shared" si="8"/>
        <v>1976.4999999999998</v>
      </c>
      <c r="L204" s="157"/>
      <c r="M204" s="184">
        <f t="shared" si="9"/>
        <v>2950</v>
      </c>
      <c r="N204" s="185">
        <f t="shared" si="10"/>
        <v>4927</v>
      </c>
    </row>
    <row r="205" spans="1:14">
      <c r="A205" s="109">
        <v>200</v>
      </c>
      <c r="B205" s="110">
        <f t="shared" si="11"/>
        <v>200</v>
      </c>
      <c r="C205" s="136">
        <f>'oud NS-formulier'!C207*100-C$8</f>
        <v>2958</v>
      </c>
      <c r="D205" s="137">
        <f>'oud NS-formulier'!B207*100-D$8</f>
        <v>4940</v>
      </c>
      <c r="E205" s="137">
        <f>'oud NS-formulier'!I207*100-E$8</f>
        <v>2367</v>
      </c>
      <c r="F205" s="137">
        <f>'oud NS-formulier'!H207*100-F$8</f>
        <v>3953</v>
      </c>
      <c r="G205" s="137">
        <f>'oud NS-formulier'!G207*100-G$8</f>
        <v>1774.9999999999998</v>
      </c>
      <c r="H205" s="137">
        <f>'oud NS-formulier'!F207*100-H$8</f>
        <v>2965</v>
      </c>
      <c r="I205" s="169"/>
      <c r="K205" s="183">
        <f t="shared" si="8"/>
        <v>1981.86</v>
      </c>
      <c r="L205" s="157"/>
      <c r="M205" s="184">
        <f t="shared" si="9"/>
        <v>2958</v>
      </c>
      <c r="N205" s="185">
        <f t="shared" si="10"/>
        <v>4940</v>
      </c>
    </row>
    <row r="206" spans="1:14">
      <c r="A206" s="109">
        <v>201</v>
      </c>
      <c r="B206" s="110">
        <f t="shared" si="11"/>
        <v>201</v>
      </c>
      <c r="C206" s="136">
        <f>'oud NS-formulier'!C208*100-C$8</f>
        <v>2961</v>
      </c>
      <c r="D206" s="137">
        <f>'oud NS-formulier'!B208*100-D$8</f>
        <v>4945</v>
      </c>
      <c r="E206" s="137">
        <f>'oud NS-formulier'!I208*100-E$8</f>
        <v>2370</v>
      </c>
      <c r="F206" s="137">
        <f>'oud NS-formulier'!H208*100-F$8</f>
        <v>3957</v>
      </c>
      <c r="G206" s="137">
        <f>'oud NS-formulier'!G208*100-G$8</f>
        <v>1777.0000000000002</v>
      </c>
      <c r="H206" s="137">
        <f>'oud NS-formulier'!F208*100-H$8</f>
        <v>2968</v>
      </c>
      <c r="I206" s="169"/>
      <c r="K206" s="183">
        <f t="shared" ref="K206:K254" si="12">C206*$K$9</f>
        <v>1983.87</v>
      </c>
      <c r="L206" s="157"/>
      <c r="M206" s="184">
        <f t="shared" ref="M206:M255" si="13">C206</f>
        <v>2961</v>
      </c>
      <c r="N206" s="185">
        <f t="shared" ref="N206:N255" si="14">D206</f>
        <v>4945</v>
      </c>
    </row>
    <row r="207" spans="1:14">
      <c r="A207" s="109">
        <v>202</v>
      </c>
      <c r="B207" s="110">
        <f t="shared" ref="B207:B254" si="15">A207</f>
        <v>202</v>
      </c>
      <c r="C207" s="136">
        <f>'oud NS-formulier'!C209*100-C$8</f>
        <v>2965</v>
      </c>
      <c r="D207" s="137">
        <f>'oud NS-formulier'!B209*100-D$8</f>
        <v>4952</v>
      </c>
      <c r="E207" s="137">
        <f>'oud NS-formulier'!I209*100-E$8</f>
        <v>2372</v>
      </c>
      <c r="F207" s="137">
        <f>'oud NS-formulier'!H209*100-F$8</f>
        <v>3961</v>
      </c>
      <c r="G207" s="137">
        <f>'oud NS-formulier'!G209*100-G$8</f>
        <v>1779.0000000000002</v>
      </c>
      <c r="H207" s="137">
        <f>'oud NS-formulier'!F209*100-H$8</f>
        <v>2971</v>
      </c>
      <c r="I207" s="169"/>
      <c r="K207" s="183">
        <f t="shared" si="12"/>
        <v>1986.5499999999997</v>
      </c>
      <c r="L207" s="157"/>
      <c r="M207" s="184">
        <f t="shared" si="13"/>
        <v>2965</v>
      </c>
      <c r="N207" s="185">
        <f t="shared" si="14"/>
        <v>4952</v>
      </c>
    </row>
    <row r="208" spans="1:14">
      <c r="A208" s="109">
        <v>203</v>
      </c>
      <c r="B208" s="110">
        <f t="shared" si="15"/>
        <v>203</v>
      </c>
      <c r="C208" s="136">
        <f>'oud NS-formulier'!C210*100-C$8</f>
        <v>2968</v>
      </c>
      <c r="D208" s="137">
        <f>'oud NS-formulier'!B210*100-D$8</f>
        <v>4957</v>
      </c>
      <c r="E208" s="137">
        <f>'oud NS-formulier'!I210*100-E$8</f>
        <v>2374</v>
      </c>
      <c r="F208" s="137">
        <f>'oud NS-formulier'!H210*100-F$8</f>
        <v>3965</v>
      </c>
      <c r="G208" s="137">
        <f>'oud NS-formulier'!G210*100-G$8</f>
        <v>1780</v>
      </c>
      <c r="H208" s="137">
        <f>'oud NS-formulier'!F210*100-H$8</f>
        <v>2974</v>
      </c>
      <c r="I208" s="169"/>
      <c r="K208" s="183">
        <f t="shared" si="12"/>
        <v>1988.5599999999997</v>
      </c>
      <c r="L208" s="157"/>
      <c r="M208" s="184">
        <f t="shared" si="13"/>
        <v>2968</v>
      </c>
      <c r="N208" s="185">
        <f t="shared" si="14"/>
        <v>4957</v>
      </c>
    </row>
    <row r="209" spans="1:14">
      <c r="A209" s="109">
        <v>204</v>
      </c>
      <c r="B209" s="110">
        <f t="shared" si="15"/>
        <v>204</v>
      </c>
      <c r="C209" s="136">
        <f>'oud NS-formulier'!C211*100-C$8</f>
        <v>2971</v>
      </c>
      <c r="D209" s="137">
        <f>'oud NS-formulier'!B211*100-D$8</f>
        <v>4962</v>
      </c>
      <c r="E209" s="137">
        <f>'oud NS-formulier'!I211*100-E$8</f>
        <v>2377</v>
      </c>
      <c r="F209" s="137">
        <f>'oud NS-formulier'!H211*100-F$8</f>
        <v>3969</v>
      </c>
      <c r="G209" s="137">
        <f>'oud NS-formulier'!G211*100-G$8</f>
        <v>1782</v>
      </c>
      <c r="H209" s="137">
        <f>'oud NS-formulier'!F211*100-H$8</f>
        <v>2977</v>
      </c>
      <c r="I209" s="169"/>
      <c r="K209" s="183">
        <f t="shared" si="12"/>
        <v>1990.5699999999997</v>
      </c>
      <c r="L209" s="157"/>
      <c r="M209" s="184">
        <f t="shared" si="13"/>
        <v>2971</v>
      </c>
      <c r="N209" s="185">
        <f t="shared" si="14"/>
        <v>4962</v>
      </c>
    </row>
    <row r="210" spans="1:14">
      <c r="A210" s="109">
        <v>205</v>
      </c>
      <c r="B210" s="110">
        <f t="shared" si="15"/>
        <v>205</v>
      </c>
      <c r="C210" s="136">
        <f>'oud NS-formulier'!C212*100-C$8</f>
        <v>2974</v>
      </c>
      <c r="D210" s="137">
        <f>'oud NS-formulier'!B212*100-D$8</f>
        <v>4967</v>
      </c>
      <c r="E210" s="137">
        <f>'oud NS-formulier'!I212*100-E$8</f>
        <v>2379</v>
      </c>
      <c r="F210" s="137">
        <f>'oud NS-formulier'!H212*100-F$8</f>
        <v>3973</v>
      </c>
      <c r="G210" s="137">
        <f>'oud NS-formulier'!G212*100-G$8</f>
        <v>1783.9999999999998</v>
      </c>
      <c r="H210" s="137">
        <f>'oud NS-formulier'!F212*100-H$8</f>
        <v>2980</v>
      </c>
      <c r="I210" s="169"/>
      <c r="K210" s="183">
        <f t="shared" si="12"/>
        <v>1992.5799999999997</v>
      </c>
      <c r="L210" s="157"/>
      <c r="M210" s="184">
        <f t="shared" si="13"/>
        <v>2974</v>
      </c>
      <c r="N210" s="185">
        <f t="shared" si="14"/>
        <v>4967</v>
      </c>
    </row>
    <row r="211" spans="1:14">
      <c r="A211" s="109">
        <v>206</v>
      </c>
      <c r="B211" s="110">
        <f t="shared" si="15"/>
        <v>206</v>
      </c>
      <c r="C211" s="136">
        <f>'oud NS-formulier'!C213*100-C$8</f>
        <v>2977</v>
      </c>
      <c r="D211" s="137">
        <f>'oud NS-formulier'!B213*100-D$8</f>
        <v>4972</v>
      </c>
      <c r="E211" s="137">
        <f>'oud NS-formulier'!I213*100-E$8</f>
        <v>2382</v>
      </c>
      <c r="F211" s="137">
        <f>'oud NS-formulier'!H213*100-F$8</f>
        <v>3977</v>
      </c>
      <c r="G211" s="137">
        <f>'oud NS-formulier'!G213*100-G$8</f>
        <v>1786.0000000000002</v>
      </c>
      <c r="H211" s="137">
        <f>'oud NS-formulier'!F213*100-H$8</f>
        <v>2983</v>
      </c>
      <c r="I211" s="169"/>
      <c r="K211" s="183">
        <f t="shared" si="12"/>
        <v>1994.5899999999997</v>
      </c>
      <c r="L211" s="157"/>
      <c r="M211" s="184">
        <f t="shared" si="13"/>
        <v>2977</v>
      </c>
      <c r="N211" s="185">
        <f t="shared" si="14"/>
        <v>4972</v>
      </c>
    </row>
    <row r="212" spans="1:14">
      <c r="A212" s="109">
        <v>207</v>
      </c>
      <c r="B212" s="110">
        <f t="shared" si="15"/>
        <v>207</v>
      </c>
      <c r="C212" s="136">
        <f>'oud NS-formulier'!C214*100-C$8</f>
        <v>2980</v>
      </c>
      <c r="D212" s="137">
        <f>'oud NS-formulier'!B214*100-D$8</f>
        <v>4977</v>
      </c>
      <c r="E212" s="137">
        <f>'oud NS-formulier'!I214*100-E$8</f>
        <v>2384</v>
      </c>
      <c r="F212" s="137">
        <f>'oud NS-formulier'!H214*100-F$8</f>
        <v>3981</v>
      </c>
      <c r="G212" s="137">
        <f>'oud NS-formulier'!G214*100-G$8</f>
        <v>1788</v>
      </c>
      <c r="H212" s="137">
        <f>'oud NS-formulier'!F214*100-H$8</f>
        <v>2986</v>
      </c>
      <c r="I212" s="169"/>
      <c r="K212" s="183">
        <f t="shared" si="12"/>
        <v>1996.5999999999997</v>
      </c>
      <c r="L212" s="157"/>
      <c r="M212" s="184">
        <f t="shared" si="13"/>
        <v>2980</v>
      </c>
      <c r="N212" s="185">
        <f t="shared" si="14"/>
        <v>4977</v>
      </c>
    </row>
    <row r="213" spans="1:14">
      <c r="A213" s="109">
        <v>208</v>
      </c>
      <c r="B213" s="110">
        <f t="shared" si="15"/>
        <v>208</v>
      </c>
      <c r="C213" s="136">
        <f>'oud NS-formulier'!C215*100-C$8</f>
        <v>2983</v>
      </c>
      <c r="D213" s="137">
        <f>'oud NS-formulier'!B215*100-D$8</f>
        <v>4982</v>
      </c>
      <c r="E213" s="137">
        <f>'oud NS-formulier'!I215*100-E$8</f>
        <v>2387</v>
      </c>
      <c r="F213" s="137">
        <f>'oud NS-formulier'!H215*100-F$8</f>
        <v>3985</v>
      </c>
      <c r="G213" s="137">
        <f>'oud NS-formulier'!G215*100-G$8</f>
        <v>1789</v>
      </c>
      <c r="H213" s="137">
        <f>'oud NS-formulier'!F215*100-H$8</f>
        <v>2989</v>
      </c>
      <c r="I213" s="169"/>
      <c r="K213" s="183">
        <f t="shared" si="12"/>
        <v>1998.61</v>
      </c>
      <c r="L213" s="157"/>
      <c r="M213" s="184">
        <f t="shared" si="13"/>
        <v>2983</v>
      </c>
      <c r="N213" s="185">
        <f t="shared" si="14"/>
        <v>4982</v>
      </c>
    </row>
    <row r="214" spans="1:14">
      <c r="A214" s="109">
        <v>209</v>
      </c>
      <c r="B214" s="110">
        <f t="shared" si="15"/>
        <v>209</v>
      </c>
      <c r="C214" s="136">
        <f>'oud NS-formulier'!C216*100-C$8</f>
        <v>2986</v>
      </c>
      <c r="D214" s="137">
        <f>'oud NS-formulier'!B216*100-D$8</f>
        <v>4987</v>
      </c>
      <c r="E214" s="137">
        <f>'oud NS-formulier'!I216*100-E$8</f>
        <v>2389</v>
      </c>
      <c r="F214" s="137">
        <f>'oud NS-formulier'!H216*100-F$8</f>
        <v>3989</v>
      </c>
      <c r="G214" s="137">
        <f>'oud NS-formulier'!G216*100-G$8</f>
        <v>1790.9999999999998</v>
      </c>
      <c r="H214" s="137">
        <f>'oud NS-formulier'!F216*100-H$8</f>
        <v>2992</v>
      </c>
      <c r="I214" s="169"/>
      <c r="K214" s="183">
        <f t="shared" si="12"/>
        <v>2000.62</v>
      </c>
      <c r="L214" s="157"/>
      <c r="M214" s="184">
        <f t="shared" si="13"/>
        <v>2986</v>
      </c>
      <c r="N214" s="185">
        <f t="shared" si="14"/>
        <v>4987</v>
      </c>
    </row>
    <row r="215" spans="1:14">
      <c r="A215" s="109">
        <v>210</v>
      </c>
      <c r="B215" s="110">
        <f t="shared" si="15"/>
        <v>210</v>
      </c>
      <c r="C215" s="136">
        <f>'oud NS-formulier'!C217*100-C$8</f>
        <v>2989</v>
      </c>
      <c r="D215" s="137">
        <f>'oud NS-formulier'!B217*100-D$8</f>
        <v>4992</v>
      </c>
      <c r="E215" s="137">
        <f>'oud NS-formulier'!I217*100-E$8</f>
        <v>2391</v>
      </c>
      <c r="F215" s="137">
        <f>'oud NS-formulier'!H217*100-F$8</f>
        <v>3993</v>
      </c>
      <c r="G215" s="137">
        <f>'oud NS-formulier'!G217*100-G$8</f>
        <v>1792.9999999999998</v>
      </c>
      <c r="H215" s="137">
        <f>'oud NS-formulier'!F217*100-H$8</f>
        <v>2995</v>
      </c>
      <c r="I215" s="169"/>
      <c r="K215" s="183">
        <f t="shared" si="12"/>
        <v>2002.6299999999999</v>
      </c>
      <c r="L215" s="157"/>
      <c r="M215" s="184">
        <f t="shared" si="13"/>
        <v>2989</v>
      </c>
      <c r="N215" s="185">
        <f t="shared" si="14"/>
        <v>4992</v>
      </c>
    </row>
    <row r="216" spans="1:14">
      <c r="A216" s="109">
        <v>211</v>
      </c>
      <c r="B216" s="110">
        <f t="shared" si="15"/>
        <v>211</v>
      </c>
      <c r="C216" s="136">
        <f>'oud NS-formulier'!C218*100-C$8</f>
        <v>2992</v>
      </c>
      <c r="D216" s="137">
        <f>'oud NS-formulier'!B218*100-D$8</f>
        <v>4997</v>
      </c>
      <c r="E216" s="137">
        <f>'oud NS-formulier'!I218*100-E$8</f>
        <v>2394</v>
      </c>
      <c r="F216" s="137">
        <f>'oud NS-formulier'!H218*100-F$8</f>
        <v>3997</v>
      </c>
      <c r="G216" s="137">
        <f>'oud NS-formulier'!G218*100-G$8</f>
        <v>1795.0000000000002</v>
      </c>
      <c r="H216" s="137">
        <f>'oud NS-formulier'!F218*100-H$8</f>
        <v>2998</v>
      </c>
      <c r="I216" s="169"/>
      <c r="K216" s="183">
        <f t="shared" si="12"/>
        <v>2004.6399999999999</v>
      </c>
      <c r="L216" s="157"/>
      <c r="M216" s="184">
        <f t="shared" si="13"/>
        <v>2992</v>
      </c>
      <c r="N216" s="185">
        <f t="shared" si="14"/>
        <v>4997</v>
      </c>
    </row>
    <row r="217" spans="1:14">
      <c r="A217" s="109">
        <v>212</v>
      </c>
      <c r="B217" s="110">
        <f t="shared" si="15"/>
        <v>212</v>
      </c>
      <c r="C217" s="136">
        <f>'oud NS-formulier'!C219*100-C$8</f>
        <v>2995</v>
      </c>
      <c r="D217" s="137">
        <f>'oud NS-formulier'!B219*100-D$8</f>
        <v>5002</v>
      </c>
      <c r="E217" s="137">
        <f>'oud NS-formulier'!I219*100-E$8</f>
        <v>2396</v>
      </c>
      <c r="F217" s="137">
        <f>'oud NS-formulier'!H219*100-F$8</f>
        <v>4001</v>
      </c>
      <c r="G217" s="137">
        <f>'oud NS-formulier'!G219*100-G$8</f>
        <v>1797</v>
      </c>
      <c r="H217" s="137">
        <f>'oud NS-formulier'!F219*100-H$8</f>
        <v>3001</v>
      </c>
      <c r="I217" s="169"/>
      <c r="K217" s="183">
        <f t="shared" si="12"/>
        <v>2006.6499999999999</v>
      </c>
      <c r="L217" s="157"/>
      <c r="M217" s="184">
        <f t="shared" si="13"/>
        <v>2995</v>
      </c>
      <c r="N217" s="185">
        <f t="shared" si="14"/>
        <v>5002</v>
      </c>
    </row>
    <row r="218" spans="1:14">
      <c r="A218" s="109">
        <v>213</v>
      </c>
      <c r="B218" s="110">
        <f t="shared" si="15"/>
        <v>213</v>
      </c>
      <c r="C218" s="136">
        <f>'oud NS-formulier'!C220*100-C$8</f>
        <v>2998</v>
      </c>
      <c r="D218" s="137">
        <f>'oud NS-formulier'!B220*100-D$8</f>
        <v>5007</v>
      </c>
      <c r="E218" s="137">
        <f>'oud NS-formulier'!I220*100-E$8</f>
        <v>2399</v>
      </c>
      <c r="F218" s="137">
        <f>'oud NS-formulier'!H220*100-F$8</f>
        <v>4005</v>
      </c>
      <c r="G218" s="137">
        <f>'oud NS-formulier'!G220*100-G$8</f>
        <v>1799</v>
      </c>
      <c r="H218" s="137">
        <f>'oud NS-formulier'!F220*100-H$8</f>
        <v>3004</v>
      </c>
      <c r="I218" s="169"/>
      <c r="K218" s="183">
        <f t="shared" si="12"/>
        <v>2008.6599999999999</v>
      </c>
      <c r="L218" s="157"/>
      <c r="M218" s="184">
        <f t="shared" si="13"/>
        <v>2998</v>
      </c>
      <c r="N218" s="185">
        <f t="shared" si="14"/>
        <v>5007</v>
      </c>
    </row>
    <row r="219" spans="1:14">
      <c r="A219" s="109">
        <v>214</v>
      </c>
      <c r="B219" s="110">
        <f t="shared" si="15"/>
        <v>214</v>
      </c>
      <c r="C219" s="136">
        <f>'oud NS-formulier'!C221*100-C$8</f>
        <v>3001</v>
      </c>
      <c r="D219" s="137">
        <f>'oud NS-formulier'!B221*100-D$8</f>
        <v>5012</v>
      </c>
      <c r="E219" s="137">
        <f>'oud NS-formulier'!I221*100-E$8</f>
        <v>2401</v>
      </c>
      <c r="F219" s="137">
        <f>'oud NS-formulier'!H221*100-F$8</f>
        <v>4009</v>
      </c>
      <c r="G219" s="137">
        <f>'oud NS-formulier'!G221*100-G$8</f>
        <v>1799.9999999999998</v>
      </c>
      <c r="H219" s="137">
        <f>'oud NS-formulier'!F221*100-H$8</f>
        <v>3007</v>
      </c>
      <c r="I219" s="169"/>
      <c r="K219" s="183">
        <f t="shared" si="12"/>
        <v>2010.6699999999998</v>
      </c>
      <c r="L219" s="157"/>
      <c r="M219" s="184">
        <f t="shared" si="13"/>
        <v>3001</v>
      </c>
      <c r="N219" s="185">
        <f t="shared" si="14"/>
        <v>5012</v>
      </c>
    </row>
    <row r="220" spans="1:14">
      <c r="A220" s="109">
        <v>215</v>
      </c>
      <c r="B220" s="110">
        <f t="shared" si="15"/>
        <v>215</v>
      </c>
      <c r="C220" s="136">
        <f>'oud NS-formulier'!C222*100-C$8</f>
        <v>3004</v>
      </c>
      <c r="D220" s="137">
        <f>'oud NS-formulier'!B222*100-D$8</f>
        <v>5017</v>
      </c>
      <c r="E220" s="137">
        <f>'oud NS-formulier'!I222*100-E$8</f>
        <v>2404</v>
      </c>
      <c r="F220" s="137">
        <f>'oud NS-formulier'!H222*100-F$8</f>
        <v>4014</v>
      </c>
      <c r="G220" s="137">
        <f>'oud NS-formulier'!G222*100-G$8</f>
        <v>1802.0000000000002</v>
      </c>
      <c r="H220" s="137">
        <f>'oud NS-formulier'!F222*100-H$8</f>
        <v>3010</v>
      </c>
      <c r="I220" s="169"/>
      <c r="K220" s="183">
        <f t="shared" si="12"/>
        <v>2012.6799999999998</v>
      </c>
      <c r="L220" s="157"/>
      <c r="M220" s="184">
        <f t="shared" si="13"/>
        <v>3004</v>
      </c>
      <c r="N220" s="185">
        <f t="shared" si="14"/>
        <v>5017</v>
      </c>
    </row>
    <row r="221" spans="1:14">
      <c r="A221" s="109">
        <v>216</v>
      </c>
      <c r="B221" s="110">
        <f t="shared" si="15"/>
        <v>216</v>
      </c>
      <c r="C221" s="136">
        <f>'oud NS-formulier'!C223*100-C$8</f>
        <v>3007</v>
      </c>
      <c r="D221" s="137">
        <f>'oud NS-formulier'!B223*100-D$8</f>
        <v>5022</v>
      </c>
      <c r="E221" s="137">
        <f>'oud NS-formulier'!I223*100-E$8</f>
        <v>2406</v>
      </c>
      <c r="F221" s="137">
        <f>'oud NS-formulier'!H223*100-F$8</f>
        <v>4018</v>
      </c>
      <c r="G221" s="137">
        <f>'oud NS-formulier'!G223*100-G$8</f>
        <v>1804.0000000000002</v>
      </c>
      <c r="H221" s="137">
        <f>'oud NS-formulier'!F223*100-H$8</f>
        <v>3013</v>
      </c>
      <c r="I221" s="169"/>
      <c r="K221" s="183">
        <f t="shared" si="12"/>
        <v>2014.6899999999998</v>
      </c>
      <c r="L221" s="157"/>
      <c r="M221" s="184">
        <f t="shared" si="13"/>
        <v>3007</v>
      </c>
      <c r="N221" s="185">
        <f t="shared" si="14"/>
        <v>5022</v>
      </c>
    </row>
    <row r="222" spans="1:14">
      <c r="A222" s="109">
        <v>217</v>
      </c>
      <c r="B222" s="110">
        <f t="shared" si="15"/>
        <v>217</v>
      </c>
      <c r="C222" s="136">
        <f>'oud NS-formulier'!C224*100-C$8</f>
        <v>3010</v>
      </c>
      <c r="D222" s="137">
        <f>'oud NS-formulier'!B224*100-D$8</f>
        <v>5027</v>
      </c>
      <c r="E222" s="137">
        <f>'oud NS-formulier'!I224*100-E$8</f>
        <v>2408</v>
      </c>
      <c r="F222" s="137">
        <f>'oud NS-formulier'!H224*100-F$8</f>
        <v>4022</v>
      </c>
      <c r="G222" s="137">
        <f>'oud NS-formulier'!G224*100-G$8</f>
        <v>1806</v>
      </c>
      <c r="H222" s="137">
        <f>'oud NS-formulier'!F224*100-H$8</f>
        <v>3016</v>
      </c>
      <c r="I222" s="169"/>
      <c r="K222" s="183">
        <f t="shared" si="12"/>
        <v>2016.6999999999998</v>
      </c>
      <c r="L222" s="157"/>
      <c r="M222" s="184">
        <f t="shared" si="13"/>
        <v>3010</v>
      </c>
      <c r="N222" s="185">
        <f t="shared" si="14"/>
        <v>5027</v>
      </c>
    </row>
    <row r="223" spans="1:14">
      <c r="A223" s="109">
        <v>218</v>
      </c>
      <c r="B223" s="110">
        <f t="shared" si="15"/>
        <v>218</v>
      </c>
      <c r="C223" s="136">
        <f>'oud NS-formulier'!C225*100-C$8</f>
        <v>3013</v>
      </c>
      <c r="D223" s="137">
        <f>'oud NS-formulier'!B225*100-D$8</f>
        <v>5032</v>
      </c>
      <c r="E223" s="137">
        <f>'oud NS-formulier'!I225*100-E$8</f>
        <v>2411</v>
      </c>
      <c r="F223" s="137">
        <f>'oud NS-formulier'!H225*100-F$8</f>
        <v>4026</v>
      </c>
      <c r="G223" s="137">
        <f>'oud NS-formulier'!G225*100-G$8</f>
        <v>1808</v>
      </c>
      <c r="H223" s="137">
        <f>'oud NS-formulier'!F225*100-H$8</f>
        <v>3019</v>
      </c>
      <c r="I223" s="169"/>
      <c r="K223" s="183">
        <f t="shared" si="12"/>
        <v>2018.7099999999998</v>
      </c>
      <c r="L223" s="157"/>
      <c r="M223" s="184">
        <f t="shared" si="13"/>
        <v>3013</v>
      </c>
      <c r="N223" s="185">
        <f t="shared" si="14"/>
        <v>5032</v>
      </c>
    </row>
    <row r="224" spans="1:14">
      <c r="A224" s="109">
        <v>219</v>
      </c>
      <c r="B224" s="110">
        <f t="shared" si="15"/>
        <v>219</v>
      </c>
      <c r="C224" s="136">
        <f>'oud NS-formulier'!C226*100-C$8</f>
        <v>3016</v>
      </c>
      <c r="D224" s="137">
        <f>'oud NS-formulier'!B226*100-D$8</f>
        <v>5037</v>
      </c>
      <c r="E224" s="137">
        <f>'oud NS-formulier'!I226*100-E$8</f>
        <v>2413</v>
      </c>
      <c r="F224" s="137">
        <f>'oud NS-formulier'!H226*100-F$8</f>
        <v>4030</v>
      </c>
      <c r="G224" s="137">
        <f>'oud NS-formulier'!G226*100-G$8</f>
        <v>1808.9999999999998</v>
      </c>
      <c r="H224" s="137">
        <f>'oud NS-formulier'!F226*100-H$8</f>
        <v>3022</v>
      </c>
      <c r="I224" s="169"/>
      <c r="K224" s="183">
        <f t="shared" si="12"/>
        <v>2020.7199999999998</v>
      </c>
      <c r="L224" s="157"/>
      <c r="M224" s="184">
        <f t="shared" si="13"/>
        <v>3016</v>
      </c>
      <c r="N224" s="185">
        <f t="shared" si="14"/>
        <v>5037</v>
      </c>
    </row>
    <row r="225" spans="1:14">
      <c r="A225" s="109">
        <v>220</v>
      </c>
      <c r="B225" s="110">
        <f t="shared" si="15"/>
        <v>220</v>
      </c>
      <c r="C225" s="136">
        <f>'oud NS-formulier'!C227*100-C$8</f>
        <v>3019</v>
      </c>
      <c r="D225" s="137">
        <f>'oud NS-formulier'!B227*100-D$8</f>
        <v>5042</v>
      </c>
      <c r="E225" s="137">
        <f>'oud NS-formulier'!I227*100-E$8</f>
        <v>2416</v>
      </c>
      <c r="F225" s="137">
        <f>'oud NS-formulier'!H227*100-F$8</f>
        <v>4034</v>
      </c>
      <c r="G225" s="137">
        <f>'oud NS-formulier'!G227*100-G$8</f>
        <v>1811.0000000000002</v>
      </c>
      <c r="H225" s="137">
        <f>'oud NS-formulier'!F227*100-H$8</f>
        <v>3025</v>
      </c>
      <c r="I225" s="169"/>
      <c r="K225" s="183">
        <f t="shared" si="12"/>
        <v>2022.7299999999998</v>
      </c>
      <c r="L225" s="157"/>
      <c r="M225" s="184">
        <f t="shared" si="13"/>
        <v>3019</v>
      </c>
      <c r="N225" s="185">
        <f t="shared" si="14"/>
        <v>5042</v>
      </c>
    </row>
    <row r="226" spans="1:14">
      <c r="A226" s="109">
        <v>221</v>
      </c>
      <c r="B226" s="110">
        <f t="shared" si="15"/>
        <v>221</v>
      </c>
      <c r="C226" s="136">
        <f>'oud NS-formulier'!C228*100-C$8</f>
        <v>3022</v>
      </c>
      <c r="D226" s="137">
        <f>'oud NS-formulier'!B228*100-D$8</f>
        <v>5047</v>
      </c>
      <c r="E226" s="137">
        <f>'oud NS-formulier'!I228*100-E$8</f>
        <v>2418</v>
      </c>
      <c r="F226" s="137">
        <f>'oud NS-formulier'!H228*100-F$8</f>
        <v>4038</v>
      </c>
      <c r="G226" s="137">
        <f>'oud NS-formulier'!G228*100-G$8</f>
        <v>1813</v>
      </c>
      <c r="H226" s="137">
        <f>'oud NS-formulier'!F228*100-H$8</f>
        <v>3028</v>
      </c>
      <c r="I226" s="169"/>
      <c r="K226" s="183">
        <f t="shared" si="12"/>
        <v>2024.7399999999998</v>
      </c>
      <c r="L226" s="157"/>
      <c r="M226" s="184">
        <f t="shared" si="13"/>
        <v>3022</v>
      </c>
      <c r="N226" s="185">
        <f t="shared" si="14"/>
        <v>5047</v>
      </c>
    </row>
    <row r="227" spans="1:14">
      <c r="A227" s="109">
        <v>222</v>
      </c>
      <c r="B227" s="110">
        <f t="shared" si="15"/>
        <v>222</v>
      </c>
      <c r="C227" s="136">
        <f>'oud NS-formulier'!C229*100-C$8</f>
        <v>3025</v>
      </c>
      <c r="D227" s="137">
        <f>'oud NS-formulier'!B229*100-D$8</f>
        <v>5052</v>
      </c>
      <c r="E227" s="137">
        <f>'oud NS-formulier'!I229*100-E$8</f>
        <v>2421</v>
      </c>
      <c r="F227" s="137">
        <f>'oud NS-formulier'!H229*100-F$8</f>
        <v>4042</v>
      </c>
      <c r="G227" s="137">
        <f>'oud NS-formulier'!G229*100-G$8</f>
        <v>1815</v>
      </c>
      <c r="H227" s="137">
        <f>'oud NS-formulier'!F229*100-H$8</f>
        <v>3031</v>
      </c>
      <c r="I227" s="169"/>
      <c r="K227" s="183">
        <f t="shared" si="12"/>
        <v>2026.7499999999998</v>
      </c>
      <c r="L227" s="157"/>
      <c r="M227" s="184">
        <f t="shared" si="13"/>
        <v>3025</v>
      </c>
      <c r="N227" s="185">
        <f t="shared" si="14"/>
        <v>5052</v>
      </c>
    </row>
    <row r="228" spans="1:14">
      <c r="A228" s="109">
        <v>223</v>
      </c>
      <c r="B228" s="110">
        <f t="shared" si="15"/>
        <v>223</v>
      </c>
      <c r="C228" s="136">
        <f>'oud NS-formulier'!C230*100-C$8</f>
        <v>3028</v>
      </c>
      <c r="D228" s="137">
        <f>'oud NS-formulier'!B230*100-D$8</f>
        <v>5057</v>
      </c>
      <c r="E228" s="137">
        <f>'oud NS-formulier'!I230*100-E$8</f>
        <v>2423</v>
      </c>
      <c r="F228" s="137">
        <f>'oud NS-formulier'!H230*100-F$8</f>
        <v>4046</v>
      </c>
      <c r="G228" s="137">
        <f>'oud NS-formulier'!G230*100-G$8</f>
        <v>1817</v>
      </c>
      <c r="H228" s="137">
        <f>'oud NS-formulier'!F230*100-H$8</f>
        <v>3034</v>
      </c>
      <c r="I228" s="169"/>
      <c r="K228" s="183">
        <f t="shared" si="12"/>
        <v>2028.7599999999998</v>
      </c>
      <c r="L228" s="157"/>
      <c r="M228" s="184">
        <f t="shared" si="13"/>
        <v>3028</v>
      </c>
      <c r="N228" s="185">
        <f t="shared" si="14"/>
        <v>5057</v>
      </c>
    </row>
    <row r="229" spans="1:14">
      <c r="A229" s="109">
        <v>224</v>
      </c>
      <c r="B229" s="110">
        <f t="shared" si="15"/>
        <v>224</v>
      </c>
      <c r="C229" s="136">
        <f>'oud NS-formulier'!C231*100-C$8</f>
        <v>3031</v>
      </c>
      <c r="D229" s="137">
        <f>'oud NS-formulier'!B231*100-D$8</f>
        <v>5062</v>
      </c>
      <c r="E229" s="137">
        <f>'oud NS-formulier'!I231*100-E$8</f>
        <v>2425</v>
      </c>
      <c r="F229" s="137">
        <f>'oud NS-formulier'!H231*100-F$8</f>
        <v>4050</v>
      </c>
      <c r="G229" s="137">
        <f>'oud NS-formulier'!G231*100-G$8</f>
        <v>1819</v>
      </c>
      <c r="H229" s="137">
        <f>'oud NS-formulier'!F231*100-H$8</f>
        <v>3037</v>
      </c>
      <c r="I229" s="169"/>
      <c r="K229" s="183">
        <f t="shared" si="12"/>
        <v>2030.7699999999998</v>
      </c>
      <c r="L229" s="157"/>
      <c r="M229" s="184">
        <f t="shared" si="13"/>
        <v>3031</v>
      </c>
      <c r="N229" s="185">
        <f t="shared" si="14"/>
        <v>5062</v>
      </c>
    </row>
    <row r="230" spans="1:14">
      <c r="A230" s="109">
        <v>225</v>
      </c>
      <c r="B230" s="110">
        <f t="shared" si="15"/>
        <v>225</v>
      </c>
      <c r="C230" s="136">
        <f>'oud NS-formulier'!C232*100-C$8</f>
        <v>3034</v>
      </c>
      <c r="D230" s="137">
        <f>'oud NS-formulier'!B232*100-D$8</f>
        <v>5067</v>
      </c>
      <c r="E230" s="137">
        <f>'oud NS-formulier'!I232*100-E$8</f>
        <v>2428</v>
      </c>
      <c r="F230" s="137">
        <f>'oud NS-formulier'!H232*100-F$8</f>
        <v>4054</v>
      </c>
      <c r="G230" s="137">
        <f>'oud NS-formulier'!G232*100-G$8</f>
        <v>1820.0000000000002</v>
      </c>
      <c r="H230" s="137">
        <f>'oud NS-formulier'!F232*100-H$8</f>
        <v>3041</v>
      </c>
      <c r="I230" s="169"/>
      <c r="K230" s="183">
        <f t="shared" si="12"/>
        <v>2032.7799999999997</v>
      </c>
      <c r="L230" s="157"/>
      <c r="M230" s="184">
        <f t="shared" si="13"/>
        <v>3034</v>
      </c>
      <c r="N230" s="185">
        <f t="shared" si="14"/>
        <v>5067</v>
      </c>
    </row>
    <row r="231" spans="1:14">
      <c r="A231" s="109">
        <v>226</v>
      </c>
      <c r="B231" s="110">
        <f t="shared" si="15"/>
        <v>226</v>
      </c>
      <c r="C231" s="136">
        <f>'oud NS-formulier'!C233*100-C$8</f>
        <v>3037</v>
      </c>
      <c r="D231" s="137">
        <f>'oud NS-formulier'!B233*100-D$8</f>
        <v>5072</v>
      </c>
      <c r="E231" s="137">
        <f>'oud NS-formulier'!I233*100-E$8</f>
        <v>2430</v>
      </c>
      <c r="F231" s="137">
        <f>'oud NS-formulier'!H233*100-F$8</f>
        <v>4058</v>
      </c>
      <c r="G231" s="137">
        <f>'oud NS-formulier'!G233*100-G$8</f>
        <v>1822</v>
      </c>
      <c r="H231" s="137">
        <f>'oud NS-formulier'!F233*100-H$8</f>
        <v>3044</v>
      </c>
      <c r="I231" s="169"/>
      <c r="K231" s="183">
        <f t="shared" si="12"/>
        <v>2034.7899999999997</v>
      </c>
      <c r="L231" s="157"/>
      <c r="M231" s="184">
        <f t="shared" si="13"/>
        <v>3037</v>
      </c>
      <c r="N231" s="185">
        <f t="shared" si="14"/>
        <v>5072</v>
      </c>
    </row>
    <row r="232" spans="1:14">
      <c r="A232" s="109">
        <v>227</v>
      </c>
      <c r="B232" s="110">
        <f t="shared" si="15"/>
        <v>227</v>
      </c>
      <c r="C232" s="136">
        <f>'oud NS-formulier'!C234*100-C$8</f>
        <v>3040</v>
      </c>
      <c r="D232" s="137">
        <f>'oud NS-formulier'!B234*100-D$8</f>
        <v>5077</v>
      </c>
      <c r="E232" s="137">
        <f>'oud NS-formulier'!I234*100-E$8</f>
        <v>2433</v>
      </c>
      <c r="F232" s="137">
        <f>'oud NS-formulier'!H234*100-F$8</f>
        <v>4062</v>
      </c>
      <c r="G232" s="137">
        <f>'oud NS-formulier'!G234*100-G$8</f>
        <v>1824</v>
      </c>
      <c r="H232" s="137">
        <f>'oud NS-formulier'!F234*100-H$8</f>
        <v>3047</v>
      </c>
      <c r="I232" s="169"/>
      <c r="K232" s="183">
        <f t="shared" si="12"/>
        <v>2036.7999999999997</v>
      </c>
      <c r="L232" s="157"/>
      <c r="M232" s="184">
        <f t="shared" si="13"/>
        <v>3040</v>
      </c>
      <c r="N232" s="185">
        <f t="shared" si="14"/>
        <v>5077</v>
      </c>
    </row>
    <row r="233" spans="1:14">
      <c r="A233" s="109">
        <v>228</v>
      </c>
      <c r="B233" s="110">
        <f t="shared" si="15"/>
        <v>228</v>
      </c>
      <c r="C233" s="136">
        <f>'oud NS-formulier'!C235*100-C$8</f>
        <v>3043</v>
      </c>
      <c r="D233" s="137">
        <f>'oud NS-formulier'!B235*100-D$8</f>
        <v>5082</v>
      </c>
      <c r="E233" s="137">
        <f>'oud NS-formulier'!I235*100-E$8</f>
        <v>2435</v>
      </c>
      <c r="F233" s="137">
        <f>'oud NS-formulier'!H235*100-F$8</f>
        <v>4066</v>
      </c>
      <c r="G233" s="137">
        <f>'oud NS-formulier'!G235*100-G$8</f>
        <v>1826</v>
      </c>
      <c r="H233" s="137">
        <f>'oud NS-formulier'!F235*100-H$8</f>
        <v>3050</v>
      </c>
      <c r="I233" s="169"/>
      <c r="K233" s="183">
        <f t="shared" si="12"/>
        <v>2038.8099999999997</v>
      </c>
      <c r="L233" s="157"/>
      <c r="M233" s="184">
        <f t="shared" si="13"/>
        <v>3043</v>
      </c>
      <c r="N233" s="185">
        <f t="shared" si="14"/>
        <v>5082</v>
      </c>
    </row>
    <row r="234" spans="1:14">
      <c r="A234" s="109">
        <v>229</v>
      </c>
      <c r="B234" s="110">
        <f t="shared" si="15"/>
        <v>229</v>
      </c>
      <c r="C234" s="136">
        <f>'oud NS-formulier'!C236*100-C$8</f>
        <v>3046</v>
      </c>
      <c r="D234" s="137">
        <f>'oud NS-formulier'!B236*100-D$8</f>
        <v>5087</v>
      </c>
      <c r="E234" s="137">
        <f>'oud NS-formulier'!I236*100-E$8</f>
        <v>2438</v>
      </c>
      <c r="F234" s="137">
        <f>'oud NS-formulier'!H236*100-F$8</f>
        <v>4070</v>
      </c>
      <c r="G234" s="137">
        <f>'oud NS-formulier'!G236*100-G$8</f>
        <v>1828</v>
      </c>
      <c r="H234" s="137">
        <f>'oud NS-formulier'!F236*100-H$8</f>
        <v>3053</v>
      </c>
      <c r="I234" s="169"/>
      <c r="K234" s="183">
        <f t="shared" si="12"/>
        <v>2040.8199999999997</v>
      </c>
      <c r="L234" s="157"/>
      <c r="M234" s="184">
        <f t="shared" si="13"/>
        <v>3046</v>
      </c>
      <c r="N234" s="185">
        <f t="shared" si="14"/>
        <v>5087</v>
      </c>
    </row>
    <row r="235" spans="1:14">
      <c r="A235" s="109">
        <v>230</v>
      </c>
      <c r="B235" s="110">
        <f t="shared" si="15"/>
        <v>230</v>
      </c>
      <c r="C235" s="136">
        <f>'oud NS-formulier'!C237*100-C$8</f>
        <v>3049</v>
      </c>
      <c r="D235" s="137">
        <f>'oud NS-formulier'!B237*100-D$8</f>
        <v>5092</v>
      </c>
      <c r="E235" s="137">
        <f>'oud NS-formulier'!I237*100-E$8</f>
        <v>2440</v>
      </c>
      <c r="F235" s="137">
        <f>'oud NS-formulier'!H237*100-F$8</f>
        <v>4074</v>
      </c>
      <c r="G235" s="137">
        <f>'oud NS-formulier'!G237*100-G$8</f>
        <v>1829.0000000000002</v>
      </c>
      <c r="H235" s="137">
        <f>'oud NS-formulier'!F237*100-H$8</f>
        <v>3056</v>
      </c>
      <c r="I235" s="169"/>
      <c r="K235" s="183">
        <f t="shared" si="12"/>
        <v>2042.8299999999997</v>
      </c>
      <c r="L235" s="157"/>
      <c r="M235" s="184">
        <f t="shared" si="13"/>
        <v>3049</v>
      </c>
      <c r="N235" s="185">
        <f t="shared" si="14"/>
        <v>5092</v>
      </c>
    </row>
    <row r="236" spans="1:14">
      <c r="A236" s="109">
        <v>231</v>
      </c>
      <c r="B236" s="110">
        <f t="shared" si="15"/>
        <v>231</v>
      </c>
      <c r="C236" s="136">
        <f>'oud NS-formulier'!C238*100-C$8</f>
        <v>3052</v>
      </c>
      <c r="D236" s="137">
        <f>'oud NS-formulier'!B238*100-D$8</f>
        <v>5097</v>
      </c>
      <c r="E236" s="137">
        <f>'oud NS-formulier'!I238*100-E$8</f>
        <v>2442</v>
      </c>
      <c r="F236" s="137">
        <f>'oud NS-formulier'!H238*100-F$8</f>
        <v>4078</v>
      </c>
      <c r="G236" s="137">
        <f>'oud NS-formulier'!G238*100-G$8</f>
        <v>1831</v>
      </c>
      <c r="H236" s="137">
        <f>'oud NS-formulier'!F238*100-H$8</f>
        <v>3059</v>
      </c>
      <c r="I236" s="169"/>
      <c r="K236" s="183">
        <f t="shared" si="12"/>
        <v>2044.8399999999997</v>
      </c>
      <c r="L236" s="157"/>
      <c r="M236" s="184">
        <f t="shared" si="13"/>
        <v>3052</v>
      </c>
      <c r="N236" s="185">
        <f t="shared" si="14"/>
        <v>5097</v>
      </c>
    </row>
    <row r="237" spans="1:14">
      <c r="A237" s="109">
        <v>232</v>
      </c>
      <c r="B237" s="110">
        <f t="shared" si="15"/>
        <v>232</v>
      </c>
      <c r="C237" s="136">
        <f>'oud NS-formulier'!C239*100-C$8</f>
        <v>3055</v>
      </c>
      <c r="D237" s="137">
        <f>'oud NS-formulier'!B239*100-D$8</f>
        <v>5102</v>
      </c>
      <c r="E237" s="137">
        <f>'oud NS-formulier'!I239*100-E$8</f>
        <v>2445</v>
      </c>
      <c r="F237" s="137">
        <f>'oud NS-formulier'!H239*100-F$8</f>
        <v>4082</v>
      </c>
      <c r="G237" s="137">
        <f>'oud NS-formulier'!G239*100-G$8</f>
        <v>1833</v>
      </c>
      <c r="H237" s="137">
        <f>'oud NS-formulier'!F239*100-H$8</f>
        <v>3062</v>
      </c>
      <c r="I237" s="169"/>
      <c r="K237" s="183">
        <f t="shared" si="12"/>
        <v>2046.8499999999997</v>
      </c>
      <c r="L237" s="157"/>
      <c r="M237" s="184">
        <f t="shared" si="13"/>
        <v>3055</v>
      </c>
      <c r="N237" s="185">
        <f t="shared" si="14"/>
        <v>5102</v>
      </c>
    </row>
    <row r="238" spans="1:14">
      <c r="A238" s="109">
        <v>233</v>
      </c>
      <c r="B238" s="110">
        <f t="shared" si="15"/>
        <v>233</v>
      </c>
      <c r="C238" s="136">
        <f>'oud NS-formulier'!C240*100-C$8</f>
        <v>3059</v>
      </c>
      <c r="D238" s="137">
        <f>'oud NS-formulier'!B240*100-D$8</f>
        <v>5109</v>
      </c>
      <c r="E238" s="137">
        <f>'oud NS-formulier'!I240*100-E$8</f>
        <v>2447</v>
      </c>
      <c r="F238" s="137">
        <f>'oud NS-formulier'!H240*100-F$8</f>
        <v>4086</v>
      </c>
      <c r="G238" s="137">
        <f>'oud NS-formulier'!G240*100-G$8</f>
        <v>1835</v>
      </c>
      <c r="H238" s="137">
        <f>'oud NS-formulier'!F240*100-H$8</f>
        <v>3065</v>
      </c>
      <c r="I238" s="169"/>
      <c r="K238" s="183">
        <f t="shared" si="12"/>
        <v>2049.5299999999997</v>
      </c>
      <c r="L238" s="157"/>
      <c r="M238" s="184">
        <f t="shared" si="13"/>
        <v>3059</v>
      </c>
      <c r="N238" s="185">
        <f t="shared" si="14"/>
        <v>5109</v>
      </c>
    </row>
    <row r="239" spans="1:14">
      <c r="A239" s="109">
        <v>234</v>
      </c>
      <c r="B239" s="110">
        <f t="shared" si="15"/>
        <v>234</v>
      </c>
      <c r="C239" s="136">
        <f>'oud NS-formulier'!C241*100-C$8</f>
        <v>3062</v>
      </c>
      <c r="D239" s="137">
        <f>'oud NS-formulier'!B241*100-D$8</f>
        <v>5114</v>
      </c>
      <c r="E239" s="137">
        <f>'oud NS-formulier'!I241*100-E$8</f>
        <v>2450</v>
      </c>
      <c r="F239" s="137">
        <f>'oud NS-formulier'!H241*100-F$8</f>
        <v>4090</v>
      </c>
      <c r="G239" s="137">
        <f>'oud NS-formulier'!G241*100-G$8</f>
        <v>1837</v>
      </c>
      <c r="H239" s="137">
        <f>'oud NS-formulier'!F241*100-H$8</f>
        <v>3068</v>
      </c>
      <c r="I239" s="169"/>
      <c r="K239" s="183">
        <f t="shared" si="12"/>
        <v>2051.54</v>
      </c>
      <c r="L239" s="157"/>
      <c r="M239" s="184">
        <f t="shared" si="13"/>
        <v>3062</v>
      </c>
      <c r="N239" s="185">
        <f t="shared" si="14"/>
        <v>5114</v>
      </c>
    </row>
    <row r="240" spans="1:14">
      <c r="A240" s="109">
        <v>235</v>
      </c>
      <c r="B240" s="110">
        <f t="shared" si="15"/>
        <v>235</v>
      </c>
      <c r="C240" s="136">
        <f>'oud NS-formulier'!C242*100-C$8</f>
        <v>3065</v>
      </c>
      <c r="D240" s="137">
        <f>'oud NS-formulier'!B242*100-D$8</f>
        <v>5119</v>
      </c>
      <c r="E240" s="137">
        <f>'oud NS-formulier'!I242*100-E$8</f>
        <v>2452</v>
      </c>
      <c r="F240" s="137">
        <f>'oud NS-formulier'!H242*100-F$8</f>
        <v>4095</v>
      </c>
      <c r="G240" s="137">
        <f>'oud NS-formulier'!G242*100-G$8</f>
        <v>1839</v>
      </c>
      <c r="H240" s="137">
        <f>'oud NS-formulier'!F242*100-H$8</f>
        <v>3071</v>
      </c>
      <c r="I240" s="169"/>
      <c r="K240" s="183">
        <f t="shared" si="12"/>
        <v>2053.5499999999997</v>
      </c>
      <c r="L240" s="157"/>
      <c r="M240" s="184">
        <f t="shared" si="13"/>
        <v>3065</v>
      </c>
      <c r="N240" s="185">
        <f t="shared" si="14"/>
        <v>5119</v>
      </c>
    </row>
    <row r="241" spans="1:14">
      <c r="A241" s="109">
        <v>236</v>
      </c>
      <c r="B241" s="110">
        <f t="shared" si="15"/>
        <v>236</v>
      </c>
      <c r="C241" s="136">
        <f>'oud NS-formulier'!C243*100-C$8</f>
        <v>3068</v>
      </c>
      <c r="D241" s="137">
        <f>'oud NS-formulier'!B243*100-D$8</f>
        <v>5124</v>
      </c>
      <c r="E241" s="137">
        <f>'oud NS-formulier'!I243*100-E$8</f>
        <v>2454</v>
      </c>
      <c r="F241" s="137">
        <f>'oud NS-formulier'!H243*100-F$8</f>
        <v>4099</v>
      </c>
      <c r="G241" s="137">
        <f>'oud NS-formulier'!G243*100-G$8</f>
        <v>1840</v>
      </c>
      <c r="H241" s="137">
        <f>'oud NS-formulier'!F243*100-H$8</f>
        <v>3074</v>
      </c>
      <c r="I241" s="169"/>
      <c r="K241" s="183">
        <f t="shared" si="12"/>
        <v>2055.56</v>
      </c>
      <c r="L241" s="157"/>
      <c r="M241" s="184">
        <f t="shared" si="13"/>
        <v>3068</v>
      </c>
      <c r="N241" s="185">
        <f t="shared" si="14"/>
        <v>5124</v>
      </c>
    </row>
    <row r="242" spans="1:14">
      <c r="A242" s="109">
        <v>237</v>
      </c>
      <c r="B242" s="110">
        <f t="shared" si="15"/>
        <v>237</v>
      </c>
      <c r="C242" s="136">
        <f>'oud NS-formulier'!C244*100-C$8</f>
        <v>3071</v>
      </c>
      <c r="D242" s="137">
        <f>'oud NS-formulier'!B244*100-D$8</f>
        <v>5129</v>
      </c>
      <c r="E242" s="137">
        <f>'oud NS-formulier'!I244*100-E$8</f>
        <v>2457</v>
      </c>
      <c r="F242" s="137">
        <f>'oud NS-formulier'!H244*100-F$8</f>
        <v>4103</v>
      </c>
      <c r="G242" s="137">
        <f>'oud NS-formulier'!G244*100-G$8</f>
        <v>1842</v>
      </c>
      <c r="H242" s="137">
        <f>'oud NS-formulier'!F244*100-H$8</f>
        <v>3077</v>
      </c>
      <c r="I242" s="169"/>
      <c r="K242" s="183">
        <f t="shared" si="12"/>
        <v>2057.5699999999997</v>
      </c>
      <c r="L242" s="157"/>
      <c r="M242" s="184">
        <f t="shared" si="13"/>
        <v>3071</v>
      </c>
      <c r="N242" s="185">
        <f t="shared" si="14"/>
        <v>5129</v>
      </c>
    </row>
    <row r="243" spans="1:14">
      <c r="A243" s="109">
        <v>238</v>
      </c>
      <c r="B243" s="110">
        <f t="shared" si="15"/>
        <v>238</v>
      </c>
      <c r="C243" s="136">
        <f>'oud NS-formulier'!C245*100-C$8</f>
        <v>3074</v>
      </c>
      <c r="D243" s="137">
        <f>'oud NS-formulier'!B245*100-D$8</f>
        <v>5134</v>
      </c>
      <c r="E243" s="137">
        <f>'oud NS-formulier'!I245*100-E$8</f>
        <v>2459</v>
      </c>
      <c r="F243" s="137">
        <f>'oud NS-formulier'!H245*100-F$8</f>
        <v>4107</v>
      </c>
      <c r="G243" s="137">
        <f>'oud NS-formulier'!G245*100-G$8</f>
        <v>1844</v>
      </c>
      <c r="H243" s="137">
        <f>'oud NS-formulier'!F245*100-H$8</f>
        <v>3080</v>
      </c>
      <c r="I243" s="169"/>
      <c r="K243" s="183">
        <f t="shared" si="12"/>
        <v>2059.58</v>
      </c>
      <c r="L243" s="157"/>
      <c r="M243" s="184">
        <f t="shared" si="13"/>
        <v>3074</v>
      </c>
      <c r="N243" s="185">
        <f t="shared" si="14"/>
        <v>5134</v>
      </c>
    </row>
    <row r="244" spans="1:14">
      <c r="A244" s="109">
        <v>239</v>
      </c>
      <c r="B244" s="110">
        <f t="shared" si="15"/>
        <v>239</v>
      </c>
      <c r="C244" s="136">
        <f>'oud NS-formulier'!C246*100-C$8</f>
        <v>3077</v>
      </c>
      <c r="D244" s="137">
        <f>'oud NS-formulier'!B246*100-D$8</f>
        <v>5139</v>
      </c>
      <c r="E244" s="137">
        <f>'oud NS-formulier'!I246*100-E$8</f>
        <v>2462</v>
      </c>
      <c r="F244" s="137">
        <f>'oud NS-formulier'!H246*100-F$8</f>
        <v>4111</v>
      </c>
      <c r="G244" s="137">
        <f>'oud NS-formulier'!G246*100-G$8</f>
        <v>1846</v>
      </c>
      <c r="H244" s="137">
        <f>'oud NS-formulier'!F246*100-H$8</f>
        <v>3083</v>
      </c>
      <c r="I244" s="169"/>
      <c r="K244" s="183">
        <f t="shared" si="12"/>
        <v>2061.5899999999997</v>
      </c>
      <c r="L244" s="157"/>
      <c r="M244" s="184">
        <f t="shared" si="13"/>
        <v>3077</v>
      </c>
      <c r="N244" s="185">
        <f t="shared" si="14"/>
        <v>5139</v>
      </c>
    </row>
    <row r="245" spans="1:14">
      <c r="A245" s="109">
        <v>240</v>
      </c>
      <c r="B245" s="110">
        <f t="shared" si="15"/>
        <v>240</v>
      </c>
      <c r="C245" s="136">
        <f>'oud NS-formulier'!C247*100-C$8</f>
        <v>3080</v>
      </c>
      <c r="D245" s="137">
        <f>'oud NS-formulier'!B247*100-D$8</f>
        <v>5144</v>
      </c>
      <c r="E245" s="137">
        <f>'oud NS-formulier'!I247*100-E$8</f>
        <v>2464</v>
      </c>
      <c r="F245" s="137">
        <f>'oud NS-formulier'!H247*100-F$8</f>
        <v>4115</v>
      </c>
      <c r="G245" s="137">
        <f>'oud NS-formulier'!G247*100-G$8</f>
        <v>1848</v>
      </c>
      <c r="H245" s="137">
        <f>'oud NS-formulier'!F247*100-H$8</f>
        <v>3086</v>
      </c>
      <c r="I245" s="169"/>
      <c r="K245" s="183">
        <f t="shared" si="12"/>
        <v>2063.6</v>
      </c>
      <c r="L245" s="157"/>
      <c r="M245" s="184">
        <f t="shared" si="13"/>
        <v>3080</v>
      </c>
      <c r="N245" s="185">
        <f t="shared" si="14"/>
        <v>5144</v>
      </c>
    </row>
    <row r="246" spans="1:14">
      <c r="A246" s="109">
        <v>241</v>
      </c>
      <c r="B246" s="110">
        <f t="shared" si="15"/>
        <v>241</v>
      </c>
      <c r="C246" s="136">
        <f>'oud NS-formulier'!C248*100-C$8</f>
        <v>3083</v>
      </c>
      <c r="D246" s="137">
        <f>'oud NS-formulier'!B248*100-D$8</f>
        <v>5149</v>
      </c>
      <c r="E246" s="137">
        <f>'oud NS-formulier'!I248*100-E$8</f>
        <v>2467</v>
      </c>
      <c r="F246" s="137">
        <f>'oud NS-formulier'!H248*100-F$8</f>
        <v>4119</v>
      </c>
      <c r="G246" s="137">
        <f>'oud NS-formulier'!G248*100-G$8</f>
        <v>1849</v>
      </c>
      <c r="H246" s="137">
        <f>'oud NS-formulier'!F248*100-H$8</f>
        <v>3089</v>
      </c>
      <c r="I246" s="169"/>
      <c r="K246" s="183">
        <f t="shared" si="12"/>
        <v>2065.6099999999997</v>
      </c>
      <c r="L246" s="157"/>
      <c r="M246" s="184">
        <f t="shared" si="13"/>
        <v>3083</v>
      </c>
      <c r="N246" s="185">
        <f t="shared" si="14"/>
        <v>5149</v>
      </c>
    </row>
    <row r="247" spans="1:14">
      <c r="A247" s="109">
        <v>242</v>
      </c>
      <c r="B247" s="110">
        <f t="shared" si="15"/>
        <v>242</v>
      </c>
      <c r="C247" s="136">
        <f>'oud NS-formulier'!C249*100-C$8</f>
        <v>3086</v>
      </c>
      <c r="D247" s="137">
        <f>'oud NS-formulier'!B249*100-D$8</f>
        <v>5154</v>
      </c>
      <c r="E247" s="137">
        <f>'oud NS-formulier'!I249*100-E$8</f>
        <v>2469</v>
      </c>
      <c r="F247" s="137">
        <f>'oud NS-formulier'!H249*100-F$8</f>
        <v>4123</v>
      </c>
      <c r="G247" s="137">
        <f>'oud NS-formulier'!G249*100-G$8</f>
        <v>1851</v>
      </c>
      <c r="H247" s="137">
        <f>'oud NS-formulier'!F249*100-H$8</f>
        <v>3092</v>
      </c>
      <c r="I247" s="169"/>
      <c r="K247" s="183">
        <f t="shared" si="12"/>
        <v>2067.62</v>
      </c>
      <c r="L247" s="157"/>
      <c r="M247" s="184">
        <f t="shared" si="13"/>
        <v>3086</v>
      </c>
      <c r="N247" s="185">
        <f t="shared" si="14"/>
        <v>5154</v>
      </c>
    </row>
    <row r="248" spans="1:14">
      <c r="A248" s="109">
        <v>243</v>
      </c>
      <c r="B248" s="110">
        <f t="shared" si="15"/>
        <v>243</v>
      </c>
      <c r="C248" s="136">
        <f>'oud NS-formulier'!C250*100-C$8</f>
        <v>3089</v>
      </c>
      <c r="D248" s="137">
        <f>'oud NS-formulier'!B250*100-D$8</f>
        <v>5159</v>
      </c>
      <c r="E248" s="137">
        <f>'oud NS-formulier'!I250*100-E$8</f>
        <v>2471</v>
      </c>
      <c r="F248" s="137">
        <f>'oud NS-formulier'!H250*100-F$8</f>
        <v>4127</v>
      </c>
      <c r="G248" s="137">
        <f>'oud NS-formulier'!G250*100-G$8</f>
        <v>1853</v>
      </c>
      <c r="H248" s="137">
        <f>'oud NS-formulier'!F250*100-H$8</f>
        <v>3095</v>
      </c>
      <c r="I248" s="169"/>
      <c r="K248" s="183">
        <f t="shared" si="12"/>
        <v>2069.6299999999997</v>
      </c>
      <c r="L248" s="157"/>
      <c r="M248" s="184">
        <f t="shared" si="13"/>
        <v>3089</v>
      </c>
      <c r="N248" s="185">
        <f t="shared" si="14"/>
        <v>5159</v>
      </c>
    </row>
    <row r="249" spans="1:14">
      <c r="A249" s="109">
        <v>244</v>
      </c>
      <c r="B249" s="110">
        <f t="shared" si="15"/>
        <v>244</v>
      </c>
      <c r="C249" s="136">
        <f>'oud NS-formulier'!C251*100-C$8</f>
        <v>3092</v>
      </c>
      <c r="D249" s="137">
        <f>'oud NS-formulier'!B251*100-D$8</f>
        <v>5164</v>
      </c>
      <c r="E249" s="137">
        <f>'oud NS-formulier'!I251*100-E$8</f>
        <v>2474</v>
      </c>
      <c r="F249" s="137">
        <f>'oud NS-formulier'!H251*100-F$8</f>
        <v>4131</v>
      </c>
      <c r="G249" s="137">
        <f>'oud NS-formulier'!G251*100-G$8</f>
        <v>1855</v>
      </c>
      <c r="H249" s="137">
        <f>'oud NS-formulier'!F251*100-H$8</f>
        <v>3098</v>
      </c>
      <c r="I249" s="169"/>
      <c r="K249" s="183">
        <f t="shared" si="12"/>
        <v>2071.64</v>
      </c>
      <c r="L249" s="157"/>
      <c r="M249" s="184">
        <f t="shared" si="13"/>
        <v>3092</v>
      </c>
      <c r="N249" s="185">
        <f t="shared" si="14"/>
        <v>5164</v>
      </c>
    </row>
    <row r="250" spans="1:14">
      <c r="A250" s="109">
        <v>245</v>
      </c>
      <c r="B250" s="110">
        <f t="shared" si="15"/>
        <v>245</v>
      </c>
      <c r="C250" s="136">
        <f>'oud NS-formulier'!C252*100-C$8</f>
        <v>3095</v>
      </c>
      <c r="D250" s="137">
        <f>'oud NS-formulier'!B252*100-D$8</f>
        <v>5169</v>
      </c>
      <c r="E250" s="137">
        <f>'oud NS-formulier'!I252*100-E$8</f>
        <v>2476</v>
      </c>
      <c r="F250" s="137">
        <f>'oud NS-formulier'!H252*100-F$8</f>
        <v>4135</v>
      </c>
      <c r="G250" s="137">
        <f>'oud NS-formulier'!G252*100-G$8</f>
        <v>1857</v>
      </c>
      <c r="H250" s="137">
        <f>'oud NS-formulier'!F252*100-H$8</f>
        <v>3101.0000000000005</v>
      </c>
      <c r="I250" s="169"/>
      <c r="K250" s="183">
        <f t="shared" si="12"/>
        <v>2073.6499999999996</v>
      </c>
      <c r="L250" s="157"/>
      <c r="M250" s="184">
        <f t="shared" si="13"/>
        <v>3095</v>
      </c>
      <c r="N250" s="185">
        <f t="shared" si="14"/>
        <v>5169</v>
      </c>
    </row>
    <row r="251" spans="1:14">
      <c r="A251" s="109">
        <v>246</v>
      </c>
      <c r="B251" s="110">
        <f t="shared" si="15"/>
        <v>246</v>
      </c>
      <c r="C251" s="136">
        <f>'oud NS-formulier'!C253*100-C$8</f>
        <v>3098</v>
      </c>
      <c r="D251" s="137">
        <f>'oud NS-formulier'!B253*100-D$8</f>
        <v>5174</v>
      </c>
      <c r="E251" s="137">
        <f>'oud NS-formulier'!I253*100-E$8</f>
        <v>2479</v>
      </c>
      <c r="F251" s="137">
        <f>'oud NS-formulier'!H253*100-F$8</f>
        <v>4139</v>
      </c>
      <c r="G251" s="137">
        <f>'oud NS-formulier'!G253*100-G$8</f>
        <v>1858.9999999999998</v>
      </c>
      <c r="H251" s="137">
        <f>'oud NS-formulier'!F253*100-H$8</f>
        <v>3103.9999999999995</v>
      </c>
      <c r="I251" s="169"/>
      <c r="K251" s="183">
        <f t="shared" si="12"/>
        <v>2075.66</v>
      </c>
      <c r="L251" s="157"/>
      <c r="M251" s="184">
        <f t="shared" si="13"/>
        <v>3098</v>
      </c>
      <c r="N251" s="185">
        <f t="shared" si="14"/>
        <v>5174</v>
      </c>
    </row>
    <row r="252" spans="1:14">
      <c r="A252" s="109">
        <v>247</v>
      </c>
      <c r="B252" s="110">
        <f t="shared" si="15"/>
        <v>247</v>
      </c>
      <c r="C252" s="136">
        <f>'oud NS-formulier'!C254*100-C$8</f>
        <v>3101.0000000000005</v>
      </c>
      <c r="D252" s="137">
        <f>'oud NS-formulier'!B254*100-D$8</f>
        <v>5179</v>
      </c>
      <c r="E252" s="137">
        <f>'oud NS-formulier'!I254*100-E$8</f>
        <v>2481</v>
      </c>
      <c r="F252" s="137">
        <f>'oud NS-formulier'!H254*100-F$8</f>
        <v>4143</v>
      </c>
      <c r="G252" s="137">
        <f>'oud NS-formulier'!G254*100-G$8</f>
        <v>1860</v>
      </c>
      <c r="H252" s="137">
        <f>'oud NS-formulier'!F254*100-H$8</f>
        <v>3107</v>
      </c>
      <c r="I252" s="169"/>
      <c r="K252" s="183">
        <f t="shared" si="12"/>
        <v>2077.67</v>
      </c>
      <c r="L252" s="157"/>
      <c r="M252" s="184">
        <f t="shared" si="13"/>
        <v>3101.0000000000005</v>
      </c>
      <c r="N252" s="185">
        <f t="shared" si="14"/>
        <v>5179</v>
      </c>
    </row>
    <row r="253" spans="1:14">
      <c r="A253" s="109">
        <v>248</v>
      </c>
      <c r="B253" s="110">
        <f t="shared" si="15"/>
        <v>248</v>
      </c>
      <c r="C253" s="136">
        <f>'oud NS-formulier'!C255*100-C$8</f>
        <v>3103.9999999999995</v>
      </c>
      <c r="D253" s="137">
        <f>'oud NS-formulier'!B255*100-D$8</f>
        <v>5184</v>
      </c>
      <c r="E253" s="137">
        <f>'oud NS-formulier'!I255*100-E$8</f>
        <v>2484</v>
      </c>
      <c r="F253" s="137">
        <f>'oud NS-formulier'!H255*100-F$8</f>
        <v>4147</v>
      </c>
      <c r="G253" s="137">
        <f>'oud NS-formulier'!G255*100-G$8</f>
        <v>1862</v>
      </c>
      <c r="H253" s="137">
        <f>'oud NS-formulier'!F255*100-H$8</f>
        <v>3110</v>
      </c>
      <c r="I253" s="169"/>
      <c r="K253" s="183">
        <f t="shared" si="12"/>
        <v>2079.6799999999994</v>
      </c>
      <c r="L253" s="157"/>
      <c r="M253" s="184">
        <f t="shared" si="13"/>
        <v>3103.9999999999995</v>
      </c>
      <c r="N253" s="185">
        <f t="shared" si="14"/>
        <v>5184</v>
      </c>
    </row>
    <row r="254" spans="1:14">
      <c r="A254" s="118">
        <v>249</v>
      </c>
      <c r="B254" s="119">
        <f t="shared" si="15"/>
        <v>249</v>
      </c>
      <c r="C254" s="141">
        <f>'oud NS-formulier'!C256*100-C$8</f>
        <v>3107</v>
      </c>
      <c r="D254" s="138">
        <f>'oud NS-formulier'!B256*100-D$8</f>
        <v>5189</v>
      </c>
      <c r="E254" s="138">
        <f>'oud NS-formulier'!I256*100-E$8</f>
        <v>2486</v>
      </c>
      <c r="F254" s="138">
        <f>'oud NS-formulier'!H256*100-F$8</f>
        <v>4151</v>
      </c>
      <c r="G254" s="138">
        <f>'oud NS-formulier'!G256*100-G$8</f>
        <v>1864</v>
      </c>
      <c r="H254" s="141">
        <f>'oud NS-formulier'!F256*100-H$8</f>
        <v>3113</v>
      </c>
      <c r="I254" s="169"/>
      <c r="K254" s="192">
        <f t="shared" si="12"/>
        <v>2081.6899999999996</v>
      </c>
      <c r="L254" s="157"/>
      <c r="M254" s="193">
        <f t="shared" si="13"/>
        <v>3107</v>
      </c>
      <c r="N254" s="194">
        <f t="shared" si="14"/>
        <v>5189</v>
      </c>
    </row>
    <row r="255" spans="1:14" ht="18" customHeight="1" thickBot="1">
      <c r="A255" s="116">
        <v>250</v>
      </c>
      <c r="B255" s="117">
        <v>999</v>
      </c>
      <c r="C255" s="142">
        <f>'oud NS-formulier'!C257*100-C$8</f>
        <v>3110</v>
      </c>
      <c r="D255" s="143">
        <f>'oud NS-formulier'!B257*100-D$8</f>
        <v>5194</v>
      </c>
      <c r="E255" s="143">
        <f>'oud NS-formulier'!I257*100-E$8</f>
        <v>2488</v>
      </c>
      <c r="F255" s="143">
        <f>'oud NS-formulier'!H257*100-F$8</f>
        <v>4155</v>
      </c>
      <c r="G255" s="143">
        <f>'oud NS-formulier'!G257*100-G$8</f>
        <v>1865.9999999999998</v>
      </c>
      <c r="H255" s="142">
        <f>'oud NS-formulier'!F257*100-H$8</f>
        <v>3116</v>
      </c>
      <c r="I255" s="169"/>
      <c r="K255" s="195">
        <f>C255*$K$9</f>
        <v>2083.6999999999998</v>
      </c>
      <c r="L255" s="157"/>
      <c r="M255" s="196">
        <f t="shared" si="13"/>
        <v>3110</v>
      </c>
      <c r="N255" s="197">
        <f t="shared" si="14"/>
        <v>5194</v>
      </c>
    </row>
    <row r="256" spans="1:14">
      <c r="L256" s="157"/>
    </row>
  </sheetData>
  <phoneticPr fontId="24" type="noConversion"/>
  <pageMargins left="0.75" right="0.18" top="0.53" bottom="1" header="0.5" footer="0.5"/>
  <pageSetup paperSize="9" scale="87" fitToHeight="0"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W38"/>
  <sheetViews>
    <sheetView workbookViewId="0">
      <selection activeCell="D24" sqref="D24"/>
    </sheetView>
  </sheetViews>
  <sheetFormatPr defaultRowHeight="15"/>
  <cols>
    <col min="1" max="1" width="13" customWidth="1"/>
    <col min="2" max="2" width="27.85546875" customWidth="1"/>
    <col min="3" max="6" width="9.140625" style="9"/>
    <col min="7" max="7" width="11.85546875" customWidth="1"/>
  </cols>
  <sheetData>
    <row r="3" spans="1:23">
      <c r="A3" s="4" t="s">
        <v>16</v>
      </c>
      <c r="B3" s="6">
        <v>7</v>
      </c>
      <c r="C3" s="2" t="s">
        <v>55</v>
      </c>
      <c r="D3" s="2" t="s">
        <v>56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5" spans="1:23" s="7" customFormat="1" ht="30">
      <c r="A5" s="7" t="s">
        <v>20</v>
      </c>
      <c r="B5" s="7" t="s">
        <v>19</v>
      </c>
      <c r="C5" s="8" t="s">
        <v>21</v>
      </c>
      <c r="D5" s="8" t="s">
        <v>22</v>
      </c>
      <c r="E5" s="8" t="s">
        <v>23</v>
      </c>
      <c r="F5" s="8" t="s">
        <v>24</v>
      </c>
      <c r="G5" s="7" t="s">
        <v>44</v>
      </c>
    </row>
    <row r="6" spans="1:23">
      <c r="A6">
        <v>1</v>
      </c>
      <c r="B6" t="s">
        <v>28</v>
      </c>
      <c r="C6" s="15">
        <f>rekentabel!$C$4</f>
        <v>500</v>
      </c>
      <c r="D6" s="15">
        <f>rekentabel!$C$4</f>
        <v>500</v>
      </c>
      <c r="E6" s="15">
        <f>rekentabel!$G$4</f>
        <v>500</v>
      </c>
      <c r="F6"/>
    </row>
    <row r="7" spans="1:23">
      <c r="A7">
        <v>2</v>
      </c>
      <c r="B7" t="s">
        <v>29</v>
      </c>
      <c r="C7" s="15">
        <f>rekentabel!$K$4</f>
        <v>500</v>
      </c>
      <c r="D7" s="15">
        <f>rekentabel!$K$4</f>
        <v>500</v>
      </c>
      <c r="E7" s="15">
        <f>rekentabel!$O$4</f>
        <v>500</v>
      </c>
      <c r="F7"/>
    </row>
    <row r="8" spans="1:23">
      <c r="A8">
        <v>23</v>
      </c>
      <c r="B8" t="s">
        <v>30</v>
      </c>
      <c r="C8" s="15">
        <f>rekentabel!$C$4</f>
        <v>500</v>
      </c>
      <c r="D8" s="15">
        <f>rekentabel!$C$4</f>
        <v>500</v>
      </c>
      <c r="E8" s="15">
        <f>rekentabel!$G$4</f>
        <v>500</v>
      </c>
      <c r="F8"/>
    </row>
    <row r="9" spans="1:23">
      <c r="A9">
        <v>24</v>
      </c>
      <c r="B9" t="s">
        <v>31</v>
      </c>
      <c r="C9" s="15">
        <f>rekentabel!$K$4</f>
        <v>500</v>
      </c>
      <c r="D9" s="15">
        <f>rekentabel!$K$4</f>
        <v>500</v>
      </c>
      <c r="E9" s="15">
        <f>rekentabel!$O$4</f>
        <v>500</v>
      </c>
      <c r="F9"/>
    </row>
    <row r="10" spans="1:23">
      <c r="A10">
        <v>43</v>
      </c>
      <c r="B10" t="s">
        <v>32</v>
      </c>
      <c r="C10" s="9">
        <v>4</v>
      </c>
      <c r="F10" s="16"/>
      <c r="G10" s="11" t="s">
        <v>51</v>
      </c>
    </row>
    <row r="11" spans="1:23">
      <c r="A11">
        <v>301</v>
      </c>
      <c r="B11" t="s">
        <v>25</v>
      </c>
      <c r="C11" s="15">
        <f>rekentabel!$G$4</f>
        <v>500</v>
      </c>
      <c r="F11" s="16"/>
      <c r="G11" t="s">
        <v>53</v>
      </c>
    </row>
    <row r="12" spans="1:23">
      <c r="A12">
        <v>302</v>
      </c>
      <c r="B12" t="s">
        <v>26</v>
      </c>
      <c r="C12" s="15">
        <f>rekentabel!$O$4</f>
        <v>500</v>
      </c>
      <c r="F12" s="16"/>
      <c r="G12" t="s">
        <v>53</v>
      </c>
    </row>
    <row r="13" spans="1:23">
      <c r="A13">
        <v>303</v>
      </c>
      <c r="B13" t="s">
        <v>27</v>
      </c>
      <c r="C13" s="15">
        <f>rekentabel!$G$4</f>
        <v>500</v>
      </c>
      <c r="F13" s="16"/>
      <c r="G13" t="s">
        <v>53</v>
      </c>
    </row>
    <row r="14" spans="1:23">
      <c r="A14">
        <v>304</v>
      </c>
      <c r="B14" t="s">
        <v>33</v>
      </c>
      <c r="C14" s="15">
        <f>rekentabel!$O$4</f>
        <v>500</v>
      </c>
      <c r="F14" s="16"/>
      <c r="G14" t="s">
        <v>53</v>
      </c>
    </row>
    <row r="15" spans="1:23">
      <c r="A15">
        <v>326</v>
      </c>
      <c r="B15" t="s">
        <v>34</v>
      </c>
      <c r="C15" s="15">
        <f>rekentabel!$C$4</f>
        <v>500</v>
      </c>
      <c r="D15" s="15">
        <f>rekentabel!$C$4</f>
        <v>500</v>
      </c>
      <c r="E15" s="15">
        <f>rekentabel!$G$4</f>
        <v>500</v>
      </c>
      <c r="F15"/>
    </row>
    <row r="16" spans="1:23">
      <c r="A16">
        <v>329</v>
      </c>
      <c r="B16" t="s">
        <v>35</v>
      </c>
      <c r="C16" s="15">
        <f>rekentabel!$K$4</f>
        <v>500</v>
      </c>
      <c r="D16" s="15">
        <f>rekentabel!$K$4</f>
        <v>500</v>
      </c>
      <c r="E16" s="15">
        <f>rekentabel!$O$4</f>
        <v>500</v>
      </c>
      <c r="F16"/>
    </row>
    <row r="17" spans="1:13">
      <c r="A17">
        <v>1020</v>
      </c>
      <c r="B17" t="s">
        <v>36</v>
      </c>
      <c r="C17" s="9">
        <v>13</v>
      </c>
      <c r="F17" s="16"/>
      <c r="G17" s="10" t="s">
        <v>46</v>
      </c>
      <c r="M17" s="11" t="s">
        <v>51</v>
      </c>
    </row>
    <row r="18" spans="1:13">
      <c r="A18">
        <v>1021</v>
      </c>
      <c r="B18" t="s">
        <v>37</v>
      </c>
      <c r="C18" s="9">
        <v>13</v>
      </c>
      <c r="F18" s="16"/>
      <c r="G18" t="s">
        <v>45</v>
      </c>
    </row>
    <row r="19" spans="1:13">
      <c r="A19">
        <v>1022</v>
      </c>
      <c r="B19" t="s">
        <v>38</v>
      </c>
      <c r="C19" s="9">
        <v>13</v>
      </c>
      <c r="F19" s="16"/>
      <c r="G19" t="s">
        <v>45</v>
      </c>
    </row>
    <row r="20" spans="1:13">
      <c r="A20">
        <v>1023</v>
      </c>
      <c r="B20" t="s">
        <v>39</v>
      </c>
      <c r="C20" s="9">
        <v>13</v>
      </c>
      <c r="F20" s="16"/>
      <c r="G20" t="s">
        <v>45</v>
      </c>
    </row>
    <row r="21" spans="1:13">
      <c r="A21">
        <v>1801</v>
      </c>
      <c r="B21" t="s">
        <v>28</v>
      </c>
      <c r="C21" s="15">
        <f>rekentabel!$C$4</f>
        <v>500</v>
      </c>
      <c r="D21" s="15">
        <f>rekentabel!$C$4</f>
        <v>500</v>
      </c>
      <c r="E21" s="15">
        <f>rekentabel!$G$4</f>
        <v>500</v>
      </c>
      <c r="F21"/>
    </row>
    <row r="22" spans="1:13">
      <c r="A22">
        <v>1802</v>
      </c>
      <c r="B22" t="s">
        <v>29</v>
      </c>
      <c r="C22" s="15">
        <f>rekentabel!$K$4</f>
        <v>500</v>
      </c>
      <c r="D22" s="15">
        <f>rekentabel!$K$4</f>
        <v>500</v>
      </c>
      <c r="E22" s="15">
        <f>rekentabel!$O$4</f>
        <v>500</v>
      </c>
      <c r="F22"/>
    </row>
    <row r="23" spans="1:13">
      <c r="A23">
        <v>1833</v>
      </c>
      <c r="B23" t="s">
        <v>40</v>
      </c>
      <c r="C23" s="15">
        <f>rekentabel!$C$4</f>
        <v>500</v>
      </c>
      <c r="D23" s="15">
        <f>rekentabel!$C$4</f>
        <v>500</v>
      </c>
      <c r="E23" s="15">
        <f>rekentabel!$G$4</f>
        <v>500</v>
      </c>
      <c r="F23"/>
    </row>
    <row r="24" spans="1:13">
      <c r="A24">
        <v>1834</v>
      </c>
      <c r="B24" t="s">
        <v>31</v>
      </c>
      <c r="C24" s="15">
        <f>rekentabel!$K$4</f>
        <v>500</v>
      </c>
      <c r="D24" s="15">
        <f>rekentabel!$K$4</f>
        <v>500</v>
      </c>
      <c r="E24" s="15">
        <f>rekentabel!$O$4</f>
        <v>500</v>
      </c>
      <c r="F24"/>
    </row>
    <row r="25" spans="1:13">
      <c r="A25">
        <v>3020</v>
      </c>
      <c r="B25" t="s">
        <v>36</v>
      </c>
      <c r="C25" s="9">
        <v>33</v>
      </c>
      <c r="G25" s="10" t="s">
        <v>47</v>
      </c>
      <c r="L25" s="11" t="s">
        <v>51</v>
      </c>
    </row>
    <row r="26" spans="1:13">
      <c r="A26">
        <v>3021</v>
      </c>
      <c r="B26" t="s">
        <v>37</v>
      </c>
      <c r="C26" s="9">
        <v>33</v>
      </c>
      <c r="G26" t="s">
        <v>45</v>
      </c>
    </row>
    <row r="27" spans="1:13">
      <c r="A27">
        <v>3022</v>
      </c>
      <c r="B27" t="s">
        <v>38</v>
      </c>
      <c r="C27" s="9">
        <v>33</v>
      </c>
      <c r="G27" t="s">
        <v>45</v>
      </c>
    </row>
    <row r="28" spans="1:13">
      <c r="A28">
        <v>3023</v>
      </c>
      <c r="B28" t="s">
        <v>39</v>
      </c>
      <c r="C28" s="9">
        <v>33</v>
      </c>
      <c r="G28" t="s">
        <v>45</v>
      </c>
    </row>
    <row r="29" spans="1:13">
      <c r="A29">
        <v>5113</v>
      </c>
      <c r="B29" t="s">
        <v>41</v>
      </c>
      <c r="C29" s="15">
        <f>rekentabel!S4</f>
        <v>510</v>
      </c>
      <c r="G29" t="s">
        <v>48</v>
      </c>
    </row>
    <row r="30" spans="1:13">
      <c r="A30">
        <v>5142</v>
      </c>
      <c r="B30" t="s">
        <v>28</v>
      </c>
      <c r="C30" s="15">
        <f>rekentabel!$C$4</f>
        <v>500</v>
      </c>
      <c r="G30" s="12" t="s">
        <v>49</v>
      </c>
    </row>
    <row r="31" spans="1:13">
      <c r="A31">
        <v>5143</v>
      </c>
      <c r="B31" t="s">
        <v>29</v>
      </c>
      <c r="C31" s="15">
        <f>rekentabel!$K$4</f>
        <v>500</v>
      </c>
      <c r="G31" s="12" t="s">
        <v>49</v>
      </c>
    </row>
    <row r="32" spans="1:13">
      <c r="A32">
        <v>5158</v>
      </c>
      <c r="B32" t="s">
        <v>36</v>
      </c>
      <c r="C32" s="15">
        <f>rekentabel!U4</f>
        <v>510</v>
      </c>
      <c r="G32" t="s">
        <v>52</v>
      </c>
    </row>
    <row r="33" spans="1:7">
      <c r="A33">
        <v>5159</v>
      </c>
      <c r="B33" t="s">
        <v>42</v>
      </c>
      <c r="C33" s="15" t="e">
        <f>rekentabel!#REF!</f>
        <v>#REF!</v>
      </c>
      <c r="G33" t="s">
        <v>50</v>
      </c>
    </row>
    <row r="34" spans="1:7">
      <c r="A34">
        <v>5900</v>
      </c>
      <c r="B34" t="s">
        <v>43</v>
      </c>
      <c r="C34" s="15">
        <f>rekentabel!$C$4</f>
        <v>500</v>
      </c>
      <c r="D34" s="15"/>
      <c r="E34" s="15">
        <f>rekentabel!$G$4</f>
        <v>500</v>
      </c>
      <c r="F34" s="15">
        <f>rekentabel!$I$4</f>
        <v>500</v>
      </c>
      <c r="G34" s="12" t="s">
        <v>54</v>
      </c>
    </row>
    <row r="35" spans="1:7">
      <c r="A35">
        <v>5901</v>
      </c>
      <c r="B35" t="s">
        <v>43</v>
      </c>
      <c r="C35" s="15">
        <f>rekentabel!$K$4</f>
        <v>500</v>
      </c>
      <c r="E35" s="15">
        <f>rekentabel!$O$4</f>
        <v>500</v>
      </c>
      <c r="F35" s="15">
        <f>rekentabel!$Q$4</f>
        <v>500</v>
      </c>
      <c r="G35" s="12" t="s">
        <v>54</v>
      </c>
    </row>
    <row r="37" spans="1:7">
      <c r="A37" s="13" t="s">
        <v>57</v>
      </c>
      <c r="B37" s="13" t="s">
        <v>58</v>
      </c>
      <c r="C37" s="14"/>
      <c r="D37" s="14"/>
      <c r="F37" s="14" t="s">
        <v>59</v>
      </c>
    </row>
    <row r="38" spans="1:7">
      <c r="B38" s="13" t="s">
        <v>61</v>
      </c>
      <c r="C38" s="13"/>
      <c r="D38" s="13"/>
      <c r="E38" s="13"/>
      <c r="F38" s="13"/>
      <c r="G38" s="13"/>
    </row>
  </sheetData>
  <phoneticPr fontId="24" type="noConversion"/>
  <pageMargins left="0.7" right="0.7" top="0.75" bottom="0.75" header="0.3" footer="0.3"/>
  <pageSetup paperSize="9" orientation="portrait" r:id="rId1"/>
  <ignoredErrors>
    <ignoredError sqref="D5:F5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258"/>
  <sheetViews>
    <sheetView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F6" sqref="AF6"/>
    </sheetView>
  </sheetViews>
  <sheetFormatPr defaultRowHeight="15"/>
  <cols>
    <col min="1" max="1" width="17.5703125" style="40" bestFit="1" customWidth="1"/>
    <col min="2" max="2" width="12.28515625" style="41" bestFit="1" customWidth="1"/>
    <col min="3" max="3" width="10.42578125" style="41" bestFit="1" customWidth="1"/>
    <col min="4" max="4" width="9.140625" style="41"/>
    <col min="5" max="5" width="11.5703125" style="41" bestFit="1" customWidth="1"/>
    <col min="6" max="6" width="9.140625" style="41" customWidth="1"/>
    <col min="7" max="7" width="9.140625" style="41"/>
    <col min="8" max="8" width="9.85546875" style="41" customWidth="1"/>
    <col min="9" max="13" width="9.140625" style="41"/>
    <col min="14" max="14" width="12.28515625" style="41" bestFit="1" customWidth="1"/>
    <col min="15" max="15" width="9.140625" style="41"/>
    <col min="16" max="17" width="10.5703125" style="41" bestFit="1" customWidth="1"/>
    <col min="18" max="18" width="9.28515625" style="41" customWidth="1"/>
    <col min="19" max="19" width="9.5703125" style="43" bestFit="1" customWidth="1"/>
    <col min="20" max="20" width="9.42578125" style="41" customWidth="1"/>
    <col min="21" max="21" width="9.28515625" style="43" bestFit="1" customWidth="1"/>
    <col min="22" max="23" width="9.140625" style="41"/>
    <col min="24" max="25" width="10.42578125" style="10" bestFit="1" customWidth="1"/>
    <col min="26" max="26" width="11.7109375" style="10" customWidth="1"/>
    <col min="27" max="27" width="11.28515625" style="10" customWidth="1"/>
    <col min="28" max="16384" width="9.140625" style="10"/>
  </cols>
  <sheetData>
    <row r="1" spans="1:31">
      <c r="A1" s="41"/>
    </row>
    <row r="2" spans="1:31" s="157" customFormat="1">
      <c r="A2" s="4" t="s">
        <v>111</v>
      </c>
      <c r="B2" s="6">
        <v>4</v>
      </c>
      <c r="C2" s="2" t="s">
        <v>112</v>
      </c>
      <c r="D2" s="2"/>
      <c r="E2" s="2"/>
      <c r="F2" s="2"/>
      <c r="G2" s="2"/>
      <c r="H2" s="2"/>
      <c r="I2" s="6"/>
      <c r="J2" s="2"/>
      <c r="K2" s="2"/>
      <c r="L2" s="2"/>
      <c r="M2" s="2"/>
      <c r="N2" s="2"/>
      <c r="O2" s="2"/>
      <c r="P2" s="2"/>
      <c r="Q2" s="2"/>
      <c r="R2" s="155" t="s">
        <v>144</v>
      </c>
      <c r="S2" s="156"/>
      <c r="T2" s="155"/>
      <c r="U2" s="156"/>
      <c r="V2" s="155"/>
      <c r="W2" s="155"/>
    </row>
    <row r="3" spans="1:31" s="157" customFormat="1" ht="30">
      <c r="A3" s="4" t="s">
        <v>113</v>
      </c>
      <c r="B3" s="6">
        <f>2^B2</f>
        <v>16</v>
      </c>
      <c r="C3" s="2"/>
      <c r="D3" s="2"/>
      <c r="E3" s="2"/>
      <c r="F3" s="155" t="s">
        <v>114</v>
      </c>
      <c r="G3" s="155"/>
      <c r="H3" s="155"/>
      <c r="I3" s="158"/>
      <c r="J3" s="2"/>
      <c r="K3" s="2"/>
      <c r="L3" s="2"/>
      <c r="M3" s="2"/>
      <c r="N3" s="2"/>
      <c r="O3" s="2"/>
      <c r="P3" s="2"/>
      <c r="Q3" s="2"/>
      <c r="R3" s="154" t="s">
        <v>115</v>
      </c>
      <c r="S3" s="154"/>
      <c r="T3" s="159" t="s">
        <v>116</v>
      </c>
      <c r="U3" s="159"/>
      <c r="V3" s="159"/>
      <c r="W3" s="159"/>
    </row>
    <row r="4" spans="1:31" s="152" customFormat="1">
      <c r="A4" s="5" t="s">
        <v>60</v>
      </c>
      <c r="B4" s="5">
        <v>1</v>
      </c>
      <c r="C4" s="5">
        <v>1</v>
      </c>
      <c r="D4" s="5">
        <v>1</v>
      </c>
      <c r="E4" s="5">
        <v>1</v>
      </c>
      <c r="F4" s="5">
        <v>20</v>
      </c>
      <c r="G4" s="5">
        <v>20</v>
      </c>
      <c r="H4" s="5">
        <v>60</v>
      </c>
      <c r="I4" s="5">
        <v>60</v>
      </c>
      <c r="J4" s="5">
        <v>2</v>
      </c>
      <c r="K4" s="5">
        <v>2</v>
      </c>
      <c r="L4" s="5">
        <v>2</v>
      </c>
      <c r="M4" s="5">
        <v>2</v>
      </c>
      <c r="N4" s="5">
        <v>10</v>
      </c>
      <c r="O4" s="5">
        <v>10</v>
      </c>
      <c r="P4" s="5">
        <v>61</v>
      </c>
      <c r="Q4" s="5">
        <v>61</v>
      </c>
      <c r="R4" s="5">
        <v>37</v>
      </c>
      <c r="S4" s="5">
        <v>37</v>
      </c>
      <c r="T4" s="5">
        <v>34</v>
      </c>
      <c r="U4" s="5">
        <v>34</v>
      </c>
      <c r="V4" s="5">
        <v>36</v>
      </c>
      <c r="W4" s="5">
        <v>36</v>
      </c>
      <c r="X4" s="153">
        <v>53</v>
      </c>
      <c r="Y4" s="153">
        <v>53</v>
      </c>
      <c r="Z4" s="153">
        <v>54</v>
      </c>
      <c r="AA4" s="153">
        <v>54</v>
      </c>
    </row>
    <row r="5" spans="1:31" s="152" customFormat="1">
      <c r="A5" s="153" t="s">
        <v>17</v>
      </c>
      <c r="B5" s="153">
        <f>$B$2*1000+B4</f>
        <v>4001</v>
      </c>
      <c r="C5" s="153">
        <f t="shared" ref="C5:V5" si="0">$B$2*1000+C4</f>
        <v>4001</v>
      </c>
      <c r="D5" s="153">
        <f t="shared" si="0"/>
        <v>4001</v>
      </c>
      <c r="E5" s="153">
        <f t="shared" si="0"/>
        <v>4001</v>
      </c>
      <c r="F5" s="153">
        <f t="shared" si="0"/>
        <v>4020</v>
      </c>
      <c r="G5" s="153">
        <f t="shared" si="0"/>
        <v>4020</v>
      </c>
      <c r="H5" s="153">
        <f t="shared" si="0"/>
        <v>4060</v>
      </c>
      <c r="I5" s="153">
        <f t="shared" si="0"/>
        <v>4060</v>
      </c>
      <c r="J5" s="153">
        <f t="shared" si="0"/>
        <v>4002</v>
      </c>
      <c r="K5" s="153">
        <f t="shared" si="0"/>
        <v>4002</v>
      </c>
      <c r="L5" s="153">
        <f t="shared" si="0"/>
        <v>4002</v>
      </c>
      <c r="M5" s="153">
        <f t="shared" si="0"/>
        <v>4002</v>
      </c>
      <c r="N5" s="153">
        <f t="shared" si="0"/>
        <v>4010</v>
      </c>
      <c r="O5" s="153">
        <f t="shared" si="0"/>
        <v>4010</v>
      </c>
      <c r="P5" s="153">
        <f t="shared" si="0"/>
        <v>4061</v>
      </c>
      <c r="Q5" s="153">
        <f t="shared" si="0"/>
        <v>4061</v>
      </c>
      <c r="R5" s="153">
        <f t="shared" si="0"/>
        <v>4037</v>
      </c>
      <c r="S5" s="153">
        <f t="shared" si="0"/>
        <v>4037</v>
      </c>
      <c r="T5" s="153">
        <f t="shared" si="0"/>
        <v>4034</v>
      </c>
      <c r="U5" s="153">
        <f t="shared" si="0"/>
        <v>4034</v>
      </c>
      <c r="V5" s="153">
        <f t="shared" si="0"/>
        <v>4036</v>
      </c>
      <c r="W5" s="153">
        <f>$B$2*1000+W4</f>
        <v>4036</v>
      </c>
      <c r="X5" s="153">
        <v>5327</v>
      </c>
      <c r="Y5" s="153">
        <v>5327</v>
      </c>
      <c r="Z5" s="153">
        <v>5328</v>
      </c>
      <c r="AA5" s="153">
        <v>5328</v>
      </c>
    </row>
    <row r="6" spans="1:31" s="45" customFormat="1" ht="60">
      <c r="A6" s="44" t="s">
        <v>18</v>
      </c>
      <c r="B6" s="154" t="s">
        <v>2</v>
      </c>
      <c r="C6" s="154" t="s">
        <v>1</v>
      </c>
      <c r="D6" s="154" t="s">
        <v>0</v>
      </c>
      <c r="E6" s="154" t="s">
        <v>3</v>
      </c>
      <c r="F6" s="154" t="s">
        <v>4</v>
      </c>
      <c r="G6" s="154" t="s">
        <v>5</v>
      </c>
      <c r="H6" s="154" t="s">
        <v>6</v>
      </c>
      <c r="I6" s="154" t="s">
        <v>7</v>
      </c>
      <c r="J6" s="154" t="s">
        <v>15</v>
      </c>
      <c r="K6" s="154" t="s">
        <v>8</v>
      </c>
      <c r="L6" s="154" t="s">
        <v>9</v>
      </c>
      <c r="M6" s="154" t="s">
        <v>10</v>
      </c>
      <c r="N6" s="154" t="s">
        <v>11</v>
      </c>
      <c r="O6" s="154" t="s">
        <v>12</v>
      </c>
      <c r="P6" s="154" t="s">
        <v>13</v>
      </c>
      <c r="Q6" s="154" t="s">
        <v>14</v>
      </c>
      <c r="R6" s="154" t="s">
        <v>67</v>
      </c>
      <c r="S6" s="154" t="s">
        <v>66</v>
      </c>
      <c r="T6" s="154" t="s">
        <v>62</v>
      </c>
      <c r="U6" s="154" t="s">
        <v>63</v>
      </c>
      <c r="V6" s="154" t="s">
        <v>64</v>
      </c>
      <c r="W6" s="154" t="s">
        <v>65</v>
      </c>
      <c r="X6" s="17" t="s">
        <v>138</v>
      </c>
      <c r="Y6" s="17" t="s">
        <v>139</v>
      </c>
      <c r="Z6" s="17" t="s">
        <v>140</v>
      </c>
      <c r="AA6" s="17" t="s">
        <v>141</v>
      </c>
    </row>
    <row r="7" spans="1:31" s="45" customFormat="1">
      <c r="A7" s="46">
        <v>0</v>
      </c>
      <c r="B7" s="290">
        <f>ROUND(rekentabel!B7,2)</f>
        <v>4.9800000000000004</v>
      </c>
      <c r="C7" s="290">
        <f>ROUND(rekentabel!C7,2)</f>
        <v>2.98</v>
      </c>
      <c r="D7" s="43"/>
      <c r="E7" s="43"/>
      <c r="F7" s="43">
        <f>ROUND(rekentabel!F7,2)</f>
        <v>2.99</v>
      </c>
      <c r="G7" s="43">
        <f>ROUND(rekentabel!G7,2)</f>
        <v>1.79</v>
      </c>
      <c r="H7" s="43">
        <f>ROUND(rekentabel!H7,2)</f>
        <v>3.99</v>
      </c>
      <c r="I7" s="43">
        <f>ROUND(rekentabel!I7,2)</f>
        <v>2.39</v>
      </c>
      <c r="J7" s="47">
        <f>ROUND(rekentabel!J7,2)</f>
        <v>9.9600000000000009</v>
      </c>
      <c r="K7" s="47">
        <f>ROUND(rekentabel!K7,2)</f>
        <v>5.96</v>
      </c>
      <c r="L7" s="47"/>
      <c r="M7" s="47"/>
      <c r="N7" s="47">
        <f>ROUND(rekentabel!N7,2)</f>
        <v>5.98</v>
      </c>
      <c r="O7" s="47">
        <f>ROUND(rekentabel!O7,2)</f>
        <v>3.58</v>
      </c>
      <c r="P7" s="47">
        <f>ROUND(rekentabel!P7,2)</f>
        <v>7.98</v>
      </c>
      <c r="Q7" s="47">
        <f>ROUND(rekentabel!Q7,2)</f>
        <v>4.78</v>
      </c>
      <c r="R7" s="42">
        <f>ROUND(rekentabel!R7,2)</f>
        <v>754</v>
      </c>
      <c r="S7" s="42">
        <f>ROUND(rekentabel!S7,2)</f>
        <v>754</v>
      </c>
      <c r="T7" s="42">
        <f>ROUND(rekentabel!T7,2)</f>
        <v>107</v>
      </c>
      <c r="U7" s="42">
        <f>ROUND(rekentabel!U7,2)</f>
        <v>64</v>
      </c>
      <c r="V7" s="42" t="e">
        <f>ROUND(rekentabel!#REF!,2)</f>
        <v>#REF!</v>
      </c>
      <c r="W7" s="42" t="e">
        <f>ROUND(rekentabel!#REF!,2)</f>
        <v>#REF!</v>
      </c>
      <c r="X7" s="263">
        <f>ROUND(rekentabel!V7,2)</f>
        <v>128.4</v>
      </c>
      <c r="Y7" s="263">
        <f>ROUND(rekentabel!W7,2)</f>
        <v>76.8</v>
      </c>
      <c r="Z7" s="263">
        <f>T7*3</f>
        <v>321</v>
      </c>
      <c r="AA7" s="263">
        <f>U8*3</f>
        <v>192</v>
      </c>
      <c r="AB7" s="10"/>
      <c r="AE7" s="10"/>
    </row>
    <row r="8" spans="1:31">
      <c r="A8" s="40">
        <v>1</v>
      </c>
      <c r="B8" s="290">
        <f>ROUND(rekentabel!B8,2)</f>
        <v>4.9800000000000004</v>
      </c>
      <c r="C8" s="290">
        <f>ROUND(rekentabel!C8,2)</f>
        <v>2.98</v>
      </c>
      <c r="D8" s="43"/>
      <c r="E8" s="43"/>
      <c r="F8" s="43">
        <f>ROUND(rekentabel!F8,2)</f>
        <v>2.99</v>
      </c>
      <c r="G8" s="43">
        <f>ROUND(rekentabel!G8,2)</f>
        <v>1.79</v>
      </c>
      <c r="H8" s="43">
        <f>ROUND(rekentabel!H8,2)</f>
        <v>3.99</v>
      </c>
      <c r="I8" s="43">
        <f>ROUND(rekentabel!I8,2)</f>
        <v>2.39</v>
      </c>
      <c r="J8" s="47">
        <f>ROUND(rekentabel!J8,2)</f>
        <v>9.9600000000000009</v>
      </c>
      <c r="K8" s="47">
        <f>ROUND(rekentabel!K8,2)</f>
        <v>5.96</v>
      </c>
      <c r="L8" s="47"/>
      <c r="M8" s="47"/>
      <c r="N8" s="47">
        <f>ROUND(rekentabel!N8,2)</f>
        <v>5.98</v>
      </c>
      <c r="O8" s="47">
        <f>ROUND(rekentabel!O8,2)</f>
        <v>3.58</v>
      </c>
      <c r="P8" s="47">
        <f>ROUND(rekentabel!P8,2)</f>
        <v>7.98</v>
      </c>
      <c r="Q8" s="47">
        <f>ROUND(rekentabel!Q8,2)</f>
        <v>4.78</v>
      </c>
      <c r="R8" s="42">
        <f>ROUND(rekentabel!R8,2)</f>
        <v>754</v>
      </c>
      <c r="S8" s="42">
        <f>ROUND(rekentabel!S8,2)</f>
        <v>754</v>
      </c>
      <c r="T8" s="42">
        <f>ROUND(rekentabel!T8,2)</f>
        <v>107</v>
      </c>
      <c r="U8" s="42">
        <f>ROUND(rekentabel!U8,2)</f>
        <v>64</v>
      </c>
      <c r="V8" s="42" t="e">
        <f>ROUND(rekentabel!#REF!,2)</f>
        <v>#REF!</v>
      </c>
      <c r="W8" s="42" t="e">
        <f>ROUND(rekentabel!#REF!,2)</f>
        <v>#REF!</v>
      </c>
      <c r="X8" s="263">
        <f>ROUND(rekentabel!V8,2)</f>
        <v>128.4</v>
      </c>
      <c r="Y8" s="263">
        <f>ROUND(rekentabel!W8,2)</f>
        <v>76.8</v>
      </c>
      <c r="Z8" s="263">
        <f>ROUND(rekentabel!X8,2)</f>
        <v>321</v>
      </c>
      <c r="AA8" s="263">
        <f>ROUND(rekentabel!Y8,2)</f>
        <v>192</v>
      </c>
    </row>
    <row r="9" spans="1:31">
      <c r="A9" s="40">
        <v>2</v>
      </c>
      <c r="B9" s="290">
        <f>ROUND(rekentabel!B9,2)</f>
        <v>4.9800000000000004</v>
      </c>
      <c r="C9" s="290">
        <f>ROUND(rekentabel!C9,2)</f>
        <v>2.98</v>
      </c>
      <c r="D9" s="43"/>
      <c r="E9" s="43"/>
      <c r="F9" s="43">
        <f>ROUND(rekentabel!F9,2)</f>
        <v>2.99</v>
      </c>
      <c r="G9" s="43">
        <f>ROUND(rekentabel!G9,2)</f>
        <v>1.79</v>
      </c>
      <c r="H9" s="43">
        <f>ROUND(rekentabel!H9,2)</f>
        <v>3.99</v>
      </c>
      <c r="I9" s="43">
        <f>ROUND(rekentabel!I9,2)</f>
        <v>2.39</v>
      </c>
      <c r="J9" s="47">
        <f>ROUND(rekentabel!J9,2)</f>
        <v>9.9600000000000009</v>
      </c>
      <c r="K9" s="47">
        <f>ROUND(rekentabel!K9,2)</f>
        <v>5.96</v>
      </c>
      <c r="L9" s="47"/>
      <c r="M9" s="47"/>
      <c r="N9" s="47">
        <f>ROUND(rekentabel!N9,2)</f>
        <v>5.98</v>
      </c>
      <c r="O9" s="47">
        <f>ROUND(rekentabel!O9,2)</f>
        <v>3.58</v>
      </c>
      <c r="P9" s="47">
        <f>ROUND(rekentabel!P9,2)</f>
        <v>7.98</v>
      </c>
      <c r="Q9" s="47">
        <f>ROUND(rekentabel!Q9,2)</f>
        <v>4.78</v>
      </c>
      <c r="R9" s="42">
        <f>ROUND(rekentabel!R9,2)</f>
        <v>754</v>
      </c>
      <c r="S9" s="42">
        <f>ROUND(rekentabel!S9,2)</f>
        <v>754</v>
      </c>
      <c r="T9" s="42">
        <f>ROUND(rekentabel!T9,2)</f>
        <v>107</v>
      </c>
      <c r="U9" s="42">
        <f>ROUND(rekentabel!U9,2)</f>
        <v>64</v>
      </c>
      <c r="V9" s="42" t="e">
        <f>ROUND(rekentabel!#REF!,2)</f>
        <v>#REF!</v>
      </c>
      <c r="W9" s="42" t="e">
        <f>ROUND(rekentabel!#REF!,2)</f>
        <v>#REF!</v>
      </c>
      <c r="X9" s="263">
        <f>ROUND(rekentabel!V9,2)</f>
        <v>128.4</v>
      </c>
      <c r="Y9" s="263">
        <f>ROUND(rekentabel!W9,2)</f>
        <v>76.8</v>
      </c>
      <c r="Z9" s="263">
        <f>ROUND(rekentabel!X9,2)</f>
        <v>321</v>
      </c>
      <c r="AA9" s="263">
        <f>ROUND(rekentabel!Y9,2)</f>
        <v>192</v>
      </c>
    </row>
    <row r="10" spans="1:31">
      <c r="A10" s="40">
        <v>3</v>
      </c>
      <c r="B10" s="290">
        <f>ROUND(rekentabel!B10,2)</f>
        <v>4.9800000000000004</v>
      </c>
      <c r="C10" s="290">
        <f>ROUND(rekentabel!C10,2)</f>
        <v>2.98</v>
      </c>
      <c r="D10" s="43"/>
      <c r="E10" s="43"/>
      <c r="F10" s="43">
        <f>ROUND(rekentabel!F10,2)</f>
        <v>2.99</v>
      </c>
      <c r="G10" s="43">
        <f>ROUND(rekentabel!G10,2)</f>
        <v>1.79</v>
      </c>
      <c r="H10" s="43">
        <f>ROUND(rekentabel!H10,2)</f>
        <v>3.99</v>
      </c>
      <c r="I10" s="43">
        <f>ROUND(rekentabel!I10,2)</f>
        <v>2.39</v>
      </c>
      <c r="J10" s="47">
        <f>ROUND(rekentabel!J10,2)</f>
        <v>9.9600000000000009</v>
      </c>
      <c r="K10" s="47">
        <f>ROUND(rekentabel!K10,2)</f>
        <v>5.96</v>
      </c>
      <c r="L10" s="47"/>
      <c r="M10" s="47"/>
      <c r="N10" s="47">
        <f>ROUND(rekentabel!N10,2)</f>
        <v>5.98</v>
      </c>
      <c r="O10" s="47">
        <f>ROUND(rekentabel!O10,2)</f>
        <v>3.58</v>
      </c>
      <c r="P10" s="47">
        <f>ROUND(rekentabel!P10,2)</f>
        <v>7.98</v>
      </c>
      <c r="Q10" s="47">
        <f>ROUND(rekentabel!Q10,2)</f>
        <v>4.78</v>
      </c>
      <c r="R10" s="42">
        <f>ROUND(rekentabel!R10,2)</f>
        <v>754</v>
      </c>
      <c r="S10" s="42">
        <f>ROUND(rekentabel!S10,2)</f>
        <v>754</v>
      </c>
      <c r="T10" s="42">
        <f>ROUND(rekentabel!T10,2)</f>
        <v>107</v>
      </c>
      <c r="U10" s="42">
        <f>ROUND(rekentabel!U10,2)</f>
        <v>64</v>
      </c>
      <c r="V10" s="42" t="e">
        <f>ROUND(rekentabel!#REF!,2)</f>
        <v>#REF!</v>
      </c>
      <c r="W10" s="42" t="e">
        <f>ROUND(rekentabel!#REF!,2)</f>
        <v>#REF!</v>
      </c>
      <c r="X10" s="263">
        <f>ROUND(rekentabel!V10,2)</f>
        <v>128.4</v>
      </c>
      <c r="Y10" s="263">
        <f>ROUND(rekentabel!W10,2)</f>
        <v>76.8</v>
      </c>
      <c r="Z10" s="263">
        <f>ROUND(rekentabel!X10,2)</f>
        <v>321</v>
      </c>
      <c r="AA10" s="263">
        <f>ROUND(rekentabel!Y10,2)</f>
        <v>192</v>
      </c>
    </row>
    <row r="11" spans="1:31">
      <c r="A11" s="40">
        <v>4</v>
      </c>
      <c r="B11" s="290">
        <f>ROUND(rekentabel!B11,2)</f>
        <v>4.9800000000000004</v>
      </c>
      <c r="C11" s="290">
        <f>ROUND(rekentabel!C11,2)</f>
        <v>2.98</v>
      </c>
      <c r="D11" s="43"/>
      <c r="E11" s="43"/>
      <c r="F11" s="43">
        <f>ROUND(rekentabel!F11,2)</f>
        <v>2.99</v>
      </c>
      <c r="G11" s="43">
        <f>ROUND(rekentabel!G11,2)</f>
        <v>1.79</v>
      </c>
      <c r="H11" s="43">
        <f>ROUND(rekentabel!H11,2)</f>
        <v>3.99</v>
      </c>
      <c r="I11" s="43">
        <f>ROUND(rekentabel!I11,2)</f>
        <v>2.39</v>
      </c>
      <c r="J11" s="47">
        <f>ROUND(rekentabel!J11,2)</f>
        <v>9.9600000000000009</v>
      </c>
      <c r="K11" s="47">
        <f>ROUND(rekentabel!K11,2)</f>
        <v>5.96</v>
      </c>
      <c r="L11" s="47"/>
      <c r="M11" s="47"/>
      <c r="N11" s="47">
        <f>ROUND(rekentabel!N11,2)</f>
        <v>5.98</v>
      </c>
      <c r="O11" s="47">
        <f>ROUND(rekentabel!O11,2)</f>
        <v>3.58</v>
      </c>
      <c r="P11" s="47">
        <f>ROUND(rekentabel!P11,2)</f>
        <v>7.98</v>
      </c>
      <c r="Q11" s="47">
        <f>ROUND(rekentabel!Q11,2)</f>
        <v>4.78</v>
      </c>
      <c r="R11" s="42">
        <f>ROUND(rekentabel!R11,2)</f>
        <v>754</v>
      </c>
      <c r="S11" s="42">
        <f>ROUND(rekentabel!S11,2)</f>
        <v>754</v>
      </c>
      <c r="T11" s="42">
        <f>ROUND(rekentabel!T11,2)</f>
        <v>107</v>
      </c>
      <c r="U11" s="42">
        <f>ROUND(rekentabel!U11,2)</f>
        <v>64</v>
      </c>
      <c r="V11" s="42" t="e">
        <f>ROUND(rekentabel!#REF!,2)</f>
        <v>#REF!</v>
      </c>
      <c r="W11" s="42" t="e">
        <f>ROUND(rekentabel!#REF!,2)</f>
        <v>#REF!</v>
      </c>
      <c r="X11" s="263">
        <f>ROUND(rekentabel!V11,2)</f>
        <v>128.4</v>
      </c>
      <c r="Y11" s="263">
        <f>ROUND(rekentabel!W11,2)</f>
        <v>76.8</v>
      </c>
      <c r="Z11" s="263">
        <f>ROUND(rekentabel!X11,2)</f>
        <v>321</v>
      </c>
      <c r="AA11" s="263">
        <f>ROUND(rekentabel!Y11,2)</f>
        <v>192</v>
      </c>
    </row>
    <row r="12" spans="1:31">
      <c r="A12" s="40">
        <v>5</v>
      </c>
      <c r="B12" s="290">
        <f>ROUND(rekentabel!B12,2)</f>
        <v>4.9800000000000004</v>
      </c>
      <c r="C12" s="290">
        <f>ROUND(rekentabel!C12,2)</f>
        <v>2.98</v>
      </c>
      <c r="D12" s="43"/>
      <c r="E12" s="43"/>
      <c r="F12" s="43">
        <f>ROUND(rekentabel!F12,2)</f>
        <v>2.99</v>
      </c>
      <c r="G12" s="43">
        <f>ROUND(rekentabel!G12,2)</f>
        <v>1.79</v>
      </c>
      <c r="H12" s="43">
        <f>ROUND(rekentabel!H12,2)</f>
        <v>3.99</v>
      </c>
      <c r="I12" s="43">
        <f>ROUND(rekentabel!I12,2)</f>
        <v>2.39</v>
      </c>
      <c r="J12" s="47">
        <f>ROUND(rekentabel!J12,2)</f>
        <v>9.9600000000000009</v>
      </c>
      <c r="K12" s="47">
        <f>ROUND(rekentabel!K12,2)</f>
        <v>5.96</v>
      </c>
      <c r="L12" s="47"/>
      <c r="M12" s="47"/>
      <c r="N12" s="47">
        <f>ROUND(rekentabel!N12,2)</f>
        <v>5.98</v>
      </c>
      <c r="O12" s="47">
        <f>ROUND(rekentabel!O12,2)</f>
        <v>3.58</v>
      </c>
      <c r="P12" s="47">
        <f>ROUND(rekentabel!P12,2)</f>
        <v>7.98</v>
      </c>
      <c r="Q12" s="47">
        <f>ROUND(rekentabel!Q12,2)</f>
        <v>4.78</v>
      </c>
      <c r="R12" s="42">
        <f>ROUND(rekentabel!R12,2)</f>
        <v>754</v>
      </c>
      <c r="S12" s="42">
        <f>ROUND(rekentabel!S12,2)</f>
        <v>754</v>
      </c>
      <c r="T12" s="42">
        <f>ROUND(rekentabel!T12,2)</f>
        <v>107</v>
      </c>
      <c r="U12" s="42">
        <f>ROUND(rekentabel!U12,2)</f>
        <v>64</v>
      </c>
      <c r="V12" s="42" t="e">
        <f>ROUND(rekentabel!#REF!,2)</f>
        <v>#REF!</v>
      </c>
      <c r="W12" s="42" t="e">
        <f>ROUND(rekentabel!#REF!,2)</f>
        <v>#REF!</v>
      </c>
      <c r="X12" s="263">
        <f>ROUND(rekentabel!V12,2)</f>
        <v>128.4</v>
      </c>
      <c r="Y12" s="263">
        <f>ROUND(rekentabel!W12,2)</f>
        <v>76.8</v>
      </c>
      <c r="Z12" s="263">
        <f>ROUND(rekentabel!X12,2)</f>
        <v>321</v>
      </c>
      <c r="AA12" s="263">
        <f>ROUND(rekentabel!Y12,2)</f>
        <v>192</v>
      </c>
    </row>
    <row r="13" spans="1:31">
      <c r="A13" s="40">
        <v>6</v>
      </c>
      <c r="B13" s="290">
        <f>ROUND(rekentabel!B13,2)</f>
        <v>4.9800000000000004</v>
      </c>
      <c r="C13" s="290">
        <f>ROUND(rekentabel!C13,2)</f>
        <v>2.98</v>
      </c>
      <c r="D13" s="43"/>
      <c r="E13" s="43"/>
      <c r="F13" s="43">
        <f>ROUND(rekentabel!F13,2)</f>
        <v>2.99</v>
      </c>
      <c r="G13" s="43">
        <f>ROUND(rekentabel!G13,2)</f>
        <v>1.79</v>
      </c>
      <c r="H13" s="43">
        <f>ROUND(rekentabel!H13,2)</f>
        <v>3.99</v>
      </c>
      <c r="I13" s="43">
        <f>ROUND(rekentabel!I13,2)</f>
        <v>2.39</v>
      </c>
      <c r="J13" s="47">
        <f>ROUND(rekentabel!J13,2)</f>
        <v>9.9600000000000009</v>
      </c>
      <c r="K13" s="47">
        <f>ROUND(rekentabel!K13,2)</f>
        <v>5.96</v>
      </c>
      <c r="L13" s="47"/>
      <c r="M13" s="47"/>
      <c r="N13" s="47">
        <f>ROUND(rekentabel!N13,2)</f>
        <v>5.98</v>
      </c>
      <c r="O13" s="47">
        <f>ROUND(rekentabel!O13,2)</f>
        <v>3.58</v>
      </c>
      <c r="P13" s="47">
        <f>ROUND(rekentabel!P13,2)</f>
        <v>7.98</v>
      </c>
      <c r="Q13" s="47">
        <f>ROUND(rekentabel!Q13,2)</f>
        <v>4.78</v>
      </c>
      <c r="R13" s="42">
        <f>ROUND(rekentabel!R13,2)</f>
        <v>754</v>
      </c>
      <c r="S13" s="42">
        <f>ROUND(rekentabel!S13,2)</f>
        <v>754</v>
      </c>
      <c r="T13" s="42">
        <f>ROUND(rekentabel!T13,2)</f>
        <v>107</v>
      </c>
      <c r="U13" s="42">
        <f>ROUND(rekentabel!U13,2)</f>
        <v>64</v>
      </c>
      <c r="V13" s="42" t="e">
        <f>ROUND(rekentabel!#REF!,2)</f>
        <v>#REF!</v>
      </c>
      <c r="W13" s="42" t="e">
        <f>ROUND(rekentabel!#REF!,2)</f>
        <v>#REF!</v>
      </c>
      <c r="X13" s="263">
        <f>ROUND(rekentabel!V13,2)</f>
        <v>128.4</v>
      </c>
      <c r="Y13" s="263">
        <f>ROUND(rekentabel!W13,2)</f>
        <v>76.8</v>
      </c>
      <c r="Z13" s="263">
        <f>ROUND(rekentabel!X13,2)</f>
        <v>321</v>
      </c>
      <c r="AA13" s="263">
        <f>ROUND(rekentabel!Y13,2)</f>
        <v>192</v>
      </c>
    </row>
    <row r="14" spans="1:31">
      <c r="A14" s="40">
        <v>7</v>
      </c>
      <c r="B14" s="290">
        <f>ROUND(rekentabel!B14,2)</f>
        <v>4.9800000000000004</v>
      </c>
      <c r="C14" s="290">
        <f>ROUND(rekentabel!C14,2)</f>
        <v>2.98</v>
      </c>
      <c r="D14" s="43"/>
      <c r="E14" s="43"/>
      <c r="F14" s="43">
        <f>ROUND(rekentabel!F14,2)</f>
        <v>2.99</v>
      </c>
      <c r="G14" s="43">
        <f>ROUND(rekentabel!G14,2)</f>
        <v>1.79</v>
      </c>
      <c r="H14" s="43">
        <f>ROUND(rekentabel!H14,2)</f>
        <v>3.99</v>
      </c>
      <c r="I14" s="43">
        <f>ROUND(rekentabel!I14,2)</f>
        <v>2.39</v>
      </c>
      <c r="J14" s="47">
        <f>ROUND(rekentabel!J14,2)</f>
        <v>9.9600000000000009</v>
      </c>
      <c r="K14" s="47">
        <f>ROUND(rekentabel!K14,2)</f>
        <v>5.96</v>
      </c>
      <c r="L14" s="47"/>
      <c r="M14" s="47"/>
      <c r="N14" s="47">
        <f>ROUND(rekentabel!N14,2)</f>
        <v>5.98</v>
      </c>
      <c r="O14" s="47">
        <f>ROUND(rekentabel!O14,2)</f>
        <v>3.58</v>
      </c>
      <c r="P14" s="47">
        <f>ROUND(rekentabel!P14,2)</f>
        <v>7.98</v>
      </c>
      <c r="Q14" s="47">
        <f>ROUND(rekentabel!Q14,2)</f>
        <v>4.78</v>
      </c>
      <c r="R14" s="42">
        <f>ROUND(rekentabel!R14,2)</f>
        <v>754</v>
      </c>
      <c r="S14" s="42">
        <f>ROUND(rekentabel!S14,2)</f>
        <v>754</v>
      </c>
      <c r="T14" s="42">
        <f>ROUND(rekentabel!T14,2)</f>
        <v>107</v>
      </c>
      <c r="U14" s="42">
        <f>ROUND(rekentabel!U14,2)</f>
        <v>64</v>
      </c>
      <c r="V14" s="42" t="e">
        <f>ROUND(rekentabel!#REF!,2)</f>
        <v>#REF!</v>
      </c>
      <c r="W14" s="42" t="e">
        <f>ROUND(rekentabel!#REF!,2)</f>
        <v>#REF!</v>
      </c>
      <c r="X14" s="263">
        <f>ROUND(rekentabel!V14,2)</f>
        <v>128.4</v>
      </c>
      <c r="Y14" s="263">
        <f>ROUND(rekentabel!W14,2)</f>
        <v>76.8</v>
      </c>
      <c r="Z14" s="263">
        <f>ROUND(rekentabel!X14,2)</f>
        <v>321</v>
      </c>
      <c r="AA14" s="263">
        <f>ROUND(rekentabel!Y14,2)</f>
        <v>192</v>
      </c>
    </row>
    <row r="15" spans="1:31">
      <c r="A15" s="40">
        <v>8</v>
      </c>
      <c r="B15" s="290">
        <f>ROUND(rekentabel!B15,2)</f>
        <v>4.9800000000000004</v>
      </c>
      <c r="C15" s="290">
        <f>ROUND(rekentabel!C15,2)</f>
        <v>2.98</v>
      </c>
      <c r="D15" s="43"/>
      <c r="E15" s="43"/>
      <c r="F15" s="43">
        <f>ROUND(rekentabel!F15,2)</f>
        <v>2.99</v>
      </c>
      <c r="G15" s="43">
        <f>ROUND(rekentabel!G15,2)</f>
        <v>1.79</v>
      </c>
      <c r="H15" s="43">
        <f>ROUND(rekentabel!H15,2)</f>
        <v>3.99</v>
      </c>
      <c r="I15" s="43">
        <f>ROUND(rekentabel!I15,2)</f>
        <v>2.39</v>
      </c>
      <c r="J15" s="47">
        <f>ROUND(rekentabel!J15,2)</f>
        <v>9.9600000000000009</v>
      </c>
      <c r="K15" s="47">
        <f>ROUND(rekentabel!K15,2)</f>
        <v>5.96</v>
      </c>
      <c r="L15" s="47"/>
      <c r="M15" s="47"/>
      <c r="N15" s="47">
        <f>ROUND(rekentabel!N15,2)</f>
        <v>5.98</v>
      </c>
      <c r="O15" s="47">
        <f>ROUND(rekentabel!O15,2)</f>
        <v>3.58</v>
      </c>
      <c r="P15" s="47">
        <f>ROUND(rekentabel!P15,2)</f>
        <v>7.98</v>
      </c>
      <c r="Q15" s="47">
        <f>ROUND(rekentabel!Q15,2)</f>
        <v>4.78</v>
      </c>
      <c r="R15" s="42">
        <f>ROUND(rekentabel!R15,2)</f>
        <v>754</v>
      </c>
      <c r="S15" s="42">
        <f>ROUND(rekentabel!S15,2)</f>
        <v>754</v>
      </c>
      <c r="T15" s="42">
        <f>ROUND(rekentabel!T15,2)</f>
        <v>107</v>
      </c>
      <c r="U15" s="42">
        <f>ROUND(rekentabel!U15,2)</f>
        <v>64</v>
      </c>
      <c r="V15" s="42" t="e">
        <f>ROUND(rekentabel!#REF!,2)</f>
        <v>#REF!</v>
      </c>
      <c r="W15" s="42" t="e">
        <f>ROUND(rekentabel!#REF!,2)</f>
        <v>#REF!</v>
      </c>
      <c r="X15" s="263">
        <f>ROUND(rekentabel!V15,2)</f>
        <v>128.4</v>
      </c>
      <c r="Y15" s="263">
        <f>ROUND(rekentabel!W15,2)</f>
        <v>76.8</v>
      </c>
      <c r="Z15" s="263">
        <f>ROUND(rekentabel!X15,2)</f>
        <v>321</v>
      </c>
      <c r="AA15" s="263">
        <f>ROUND(rekentabel!Y15,2)</f>
        <v>192</v>
      </c>
    </row>
    <row r="16" spans="1:31">
      <c r="A16" s="40">
        <v>9</v>
      </c>
      <c r="B16" s="43">
        <f>ROUND(rekentabel!B16,2)</f>
        <v>5.33</v>
      </c>
      <c r="C16" s="43">
        <f>ROUND(rekentabel!C16,2)</f>
        <v>3.19</v>
      </c>
      <c r="D16" s="43"/>
      <c r="E16" s="43"/>
      <c r="F16" s="43">
        <f>ROUND(rekentabel!F16,2)</f>
        <v>3.19</v>
      </c>
      <c r="G16" s="43">
        <f>ROUND(rekentabel!G16,2)</f>
        <v>1.91</v>
      </c>
      <c r="H16" s="43">
        <f>ROUND(rekentabel!H16,2)</f>
        <v>4.26</v>
      </c>
      <c r="I16" s="43">
        <f>ROUND(rekentabel!I16,2)</f>
        <v>2.5499999999999998</v>
      </c>
      <c r="J16" s="47">
        <f>ROUND(rekentabel!J16,2)</f>
        <v>10.66</v>
      </c>
      <c r="K16" s="47">
        <f>ROUND(rekentabel!K16,2)</f>
        <v>6.38</v>
      </c>
      <c r="L16" s="47"/>
      <c r="M16" s="47"/>
      <c r="N16" s="47">
        <f>ROUND(rekentabel!N16,2)</f>
        <v>6.38</v>
      </c>
      <c r="O16" s="47">
        <f>ROUND(rekentabel!O16,2)</f>
        <v>3.82</v>
      </c>
      <c r="P16" s="47">
        <f>ROUND(rekentabel!P16,2)</f>
        <v>8.52</v>
      </c>
      <c r="Q16" s="47">
        <f>ROUND(rekentabel!Q16,2)</f>
        <v>5.0999999999999996</v>
      </c>
      <c r="R16" s="42">
        <f>ROUND(rekentabel!R16,2)</f>
        <v>826</v>
      </c>
      <c r="S16" s="42">
        <f>ROUND(rekentabel!S16,2)</f>
        <v>826</v>
      </c>
      <c r="T16" s="42">
        <f>ROUND(rekentabel!T16,2)</f>
        <v>118</v>
      </c>
      <c r="U16" s="42">
        <f>ROUND(rekentabel!U16,2)</f>
        <v>69</v>
      </c>
      <c r="V16" s="42" t="e">
        <f>ROUND(rekentabel!#REF!,2)</f>
        <v>#REF!</v>
      </c>
      <c r="W16" s="42" t="e">
        <f>ROUND(rekentabel!#REF!,2)</f>
        <v>#REF!</v>
      </c>
      <c r="X16" s="263">
        <f>ROUND(rekentabel!V16,2)</f>
        <v>141.6</v>
      </c>
      <c r="Y16" s="263">
        <f>ROUND(rekentabel!W16,2)</f>
        <v>82.8</v>
      </c>
      <c r="Z16" s="263">
        <f>ROUND(rekentabel!X16,2)</f>
        <v>354</v>
      </c>
      <c r="AA16" s="263">
        <f>ROUND(rekentabel!Y16,2)</f>
        <v>207</v>
      </c>
    </row>
    <row r="17" spans="1:27">
      <c r="A17" s="40">
        <v>10</v>
      </c>
      <c r="B17" s="43">
        <f>ROUND(rekentabel!B17,2)</f>
        <v>5.66</v>
      </c>
      <c r="C17" s="43">
        <f>ROUND(rekentabel!C17,2)</f>
        <v>3.39</v>
      </c>
      <c r="D17" s="43"/>
      <c r="E17" s="43"/>
      <c r="F17" s="43">
        <f>ROUND(rekentabel!F17,2)</f>
        <v>3.4</v>
      </c>
      <c r="G17" s="43">
        <f>ROUND(rekentabel!G17,2)</f>
        <v>2.0299999999999998</v>
      </c>
      <c r="H17" s="43">
        <f>ROUND(rekentabel!H17,2)</f>
        <v>4.53</v>
      </c>
      <c r="I17" s="43">
        <f>ROUND(rekentabel!I17,2)</f>
        <v>2.71</v>
      </c>
      <c r="J17" s="47">
        <f>ROUND(rekentabel!J17,2)</f>
        <v>11.32</v>
      </c>
      <c r="K17" s="47">
        <f>ROUND(rekentabel!K17,2)</f>
        <v>6.78</v>
      </c>
      <c r="L17" s="47"/>
      <c r="M17" s="47"/>
      <c r="N17" s="47">
        <f>ROUND(rekentabel!N17,2)</f>
        <v>6.8</v>
      </c>
      <c r="O17" s="47">
        <f>ROUND(rekentabel!O17,2)</f>
        <v>4.0599999999999996</v>
      </c>
      <c r="P17" s="47">
        <f>ROUND(rekentabel!P17,2)</f>
        <v>9.06</v>
      </c>
      <c r="Q17" s="47">
        <f>ROUND(rekentabel!Q17,2)</f>
        <v>5.42</v>
      </c>
      <c r="R17" s="42">
        <f>ROUND(rekentabel!R17,2)</f>
        <v>883</v>
      </c>
      <c r="S17" s="42">
        <f>ROUND(rekentabel!S17,2)</f>
        <v>883</v>
      </c>
      <c r="T17" s="42">
        <f>ROUND(rekentabel!T17,2)</f>
        <v>126</v>
      </c>
      <c r="U17" s="42">
        <f>ROUND(rekentabel!U17,2)</f>
        <v>74</v>
      </c>
      <c r="V17" s="42" t="e">
        <f>ROUND(rekentabel!#REF!,2)</f>
        <v>#REF!</v>
      </c>
      <c r="W17" s="42" t="e">
        <f>ROUND(rekentabel!#REF!,2)</f>
        <v>#REF!</v>
      </c>
      <c r="X17" s="263">
        <f>ROUND(rekentabel!V17,2)</f>
        <v>151.19999999999999</v>
      </c>
      <c r="Y17" s="263">
        <f>ROUND(rekentabel!W17,2)</f>
        <v>88.8</v>
      </c>
      <c r="Z17" s="263">
        <f>ROUND(rekentabel!X17,2)</f>
        <v>378</v>
      </c>
      <c r="AA17" s="263">
        <f>ROUND(rekentabel!Y17,2)</f>
        <v>222</v>
      </c>
    </row>
    <row r="18" spans="1:27">
      <c r="A18" s="40">
        <v>11</v>
      </c>
      <c r="B18" s="43">
        <f>ROUND(rekentabel!B18,2)</f>
        <v>6</v>
      </c>
      <c r="C18" s="43">
        <f>ROUND(rekentabel!C18,2)</f>
        <v>3.59</v>
      </c>
      <c r="D18" s="43"/>
      <c r="E18" s="43"/>
      <c r="F18" s="43">
        <f>ROUND(rekentabel!F18,2)</f>
        <v>3.6</v>
      </c>
      <c r="G18" s="43">
        <f>ROUND(rekentabel!G18,2)</f>
        <v>2.15</v>
      </c>
      <c r="H18" s="43">
        <f>ROUND(rekentabel!H18,2)</f>
        <v>4.8</v>
      </c>
      <c r="I18" s="43">
        <f>ROUND(rekentabel!I18,2)</f>
        <v>2.87</v>
      </c>
      <c r="J18" s="47">
        <f>ROUND(rekentabel!J18,2)</f>
        <v>12</v>
      </c>
      <c r="K18" s="47">
        <f>ROUND(rekentabel!K18,2)</f>
        <v>7.18</v>
      </c>
      <c r="L18" s="47"/>
      <c r="M18" s="47"/>
      <c r="N18" s="47">
        <f>ROUND(rekentabel!N18,2)</f>
        <v>7.2</v>
      </c>
      <c r="O18" s="47">
        <f>ROUND(rekentabel!O18,2)</f>
        <v>4.3</v>
      </c>
      <c r="P18" s="47">
        <f>ROUND(rekentabel!P18,2)</f>
        <v>9.6</v>
      </c>
      <c r="Q18" s="47">
        <f>ROUND(rekentabel!Q18,2)</f>
        <v>5.74</v>
      </c>
      <c r="R18" s="42">
        <f>ROUND(rekentabel!R18,2)</f>
        <v>956</v>
      </c>
      <c r="S18" s="42">
        <f>ROUND(rekentabel!S18,2)</f>
        <v>956</v>
      </c>
      <c r="T18" s="42">
        <f>ROUND(rekentabel!T18,2)</f>
        <v>135</v>
      </c>
      <c r="U18" s="42">
        <f>ROUND(rekentabel!U18,2)</f>
        <v>79</v>
      </c>
      <c r="V18" s="42" t="e">
        <f>ROUND(rekentabel!#REF!,2)</f>
        <v>#REF!</v>
      </c>
      <c r="W18" s="42" t="e">
        <f>ROUND(rekentabel!#REF!,2)</f>
        <v>#REF!</v>
      </c>
      <c r="X18" s="263">
        <f>ROUND(rekentabel!V18,2)</f>
        <v>162</v>
      </c>
      <c r="Y18" s="263">
        <f>ROUND(rekentabel!W18,2)</f>
        <v>94.8</v>
      </c>
      <c r="Z18" s="263">
        <f>ROUND(rekentabel!X18,2)</f>
        <v>405</v>
      </c>
      <c r="AA18" s="263">
        <f>ROUND(rekentabel!Y18,2)</f>
        <v>237</v>
      </c>
    </row>
    <row r="19" spans="1:27">
      <c r="A19" s="40">
        <v>12</v>
      </c>
      <c r="B19" s="43">
        <f>ROUND(rekentabel!B19,2)</f>
        <v>6.33</v>
      </c>
      <c r="C19" s="43">
        <f>ROUND(rekentabel!C19,2)</f>
        <v>3.79</v>
      </c>
      <c r="D19" s="43"/>
      <c r="E19" s="43"/>
      <c r="F19" s="43">
        <f>ROUND(rekentabel!F19,2)</f>
        <v>3.8</v>
      </c>
      <c r="G19" s="43">
        <f>ROUND(rekentabel!G19,2)</f>
        <v>2.2799999999999998</v>
      </c>
      <c r="H19" s="43">
        <f>ROUND(rekentabel!H19,2)</f>
        <v>5.07</v>
      </c>
      <c r="I19" s="43">
        <f>ROUND(rekentabel!I19,2)</f>
        <v>3.03</v>
      </c>
      <c r="J19" s="47">
        <f>ROUND(rekentabel!J19,2)</f>
        <v>12.66</v>
      </c>
      <c r="K19" s="47">
        <f>ROUND(rekentabel!K19,2)</f>
        <v>7.58</v>
      </c>
      <c r="L19" s="47"/>
      <c r="M19" s="47"/>
      <c r="N19" s="47">
        <f>ROUND(rekentabel!N19,2)</f>
        <v>7.6</v>
      </c>
      <c r="O19" s="47">
        <f>ROUND(rekentabel!O19,2)</f>
        <v>4.5599999999999996</v>
      </c>
      <c r="P19" s="47">
        <f>ROUND(rekentabel!P19,2)</f>
        <v>10.14</v>
      </c>
      <c r="Q19" s="47">
        <f>ROUND(rekentabel!Q19,2)</f>
        <v>6.06</v>
      </c>
      <c r="R19" s="42">
        <f>ROUND(rekentabel!R19,2)</f>
        <v>1000</v>
      </c>
      <c r="S19" s="42">
        <f>ROUND(rekentabel!S19,2)</f>
        <v>1000</v>
      </c>
      <c r="T19" s="42">
        <f>ROUND(rekentabel!T19,2)</f>
        <v>142</v>
      </c>
      <c r="U19" s="42">
        <f>ROUND(rekentabel!U19,2)</f>
        <v>82</v>
      </c>
      <c r="V19" s="42" t="e">
        <f>ROUND(rekentabel!#REF!,2)</f>
        <v>#REF!</v>
      </c>
      <c r="W19" s="42" t="e">
        <f>ROUND(rekentabel!#REF!,2)</f>
        <v>#REF!</v>
      </c>
      <c r="X19" s="263">
        <f>ROUND(rekentabel!V19,2)</f>
        <v>170.4</v>
      </c>
      <c r="Y19" s="263">
        <f>ROUND(rekentabel!W19,2)</f>
        <v>98.4</v>
      </c>
      <c r="Z19" s="263">
        <f>ROUND(rekentabel!X19,2)</f>
        <v>426</v>
      </c>
      <c r="AA19" s="263">
        <f>ROUND(rekentabel!Y19,2)</f>
        <v>246</v>
      </c>
    </row>
    <row r="20" spans="1:27">
      <c r="A20" s="40">
        <v>13</v>
      </c>
      <c r="B20" s="43">
        <f>ROUND(rekentabel!B20,2)</f>
        <v>6.66</v>
      </c>
      <c r="C20" s="43">
        <f>ROUND(rekentabel!C20,2)</f>
        <v>3.99</v>
      </c>
      <c r="D20" s="43"/>
      <c r="E20" s="43"/>
      <c r="F20" s="43">
        <f>ROUND(rekentabel!F20,2)</f>
        <v>4</v>
      </c>
      <c r="G20" s="43">
        <f>ROUND(rekentabel!G20,2)</f>
        <v>2.4</v>
      </c>
      <c r="H20" s="43">
        <f>ROUND(rekentabel!H20,2)</f>
        <v>5.34</v>
      </c>
      <c r="I20" s="43">
        <f>ROUND(rekentabel!I20,2)</f>
        <v>3.2</v>
      </c>
      <c r="J20" s="47">
        <f>ROUND(rekentabel!J20,2)</f>
        <v>13.32</v>
      </c>
      <c r="K20" s="47">
        <f>ROUND(rekentabel!K20,2)</f>
        <v>7.98</v>
      </c>
      <c r="L20" s="47"/>
      <c r="M20" s="47"/>
      <c r="N20" s="47">
        <f>ROUND(rekentabel!N20,2)</f>
        <v>8</v>
      </c>
      <c r="O20" s="47">
        <f>ROUND(rekentabel!O20,2)</f>
        <v>4.8</v>
      </c>
      <c r="P20" s="47">
        <f>ROUND(rekentabel!P20,2)</f>
        <v>10.68</v>
      </c>
      <c r="Q20" s="47">
        <f>ROUND(rekentabel!Q20,2)</f>
        <v>6.4</v>
      </c>
      <c r="R20" s="42">
        <f>ROUND(rekentabel!R20,2)</f>
        <v>1072</v>
      </c>
      <c r="S20" s="42">
        <f>ROUND(rekentabel!S20,2)</f>
        <v>1072</v>
      </c>
      <c r="T20" s="42">
        <f>ROUND(rekentabel!T20,2)</f>
        <v>151</v>
      </c>
      <c r="U20" s="42">
        <f>ROUND(rekentabel!U20,2)</f>
        <v>89</v>
      </c>
      <c r="V20" s="42" t="e">
        <f>ROUND(rekentabel!#REF!,2)</f>
        <v>#REF!</v>
      </c>
      <c r="W20" s="42" t="e">
        <f>ROUND(rekentabel!#REF!,2)</f>
        <v>#REF!</v>
      </c>
      <c r="X20" s="263">
        <f>ROUND(rekentabel!V20,2)</f>
        <v>181.2</v>
      </c>
      <c r="Y20" s="263">
        <f>ROUND(rekentabel!W20,2)</f>
        <v>106.8</v>
      </c>
      <c r="Z20" s="263">
        <f>ROUND(rekentabel!X20,2)</f>
        <v>453</v>
      </c>
      <c r="AA20" s="263">
        <f>ROUND(rekentabel!Y20,2)</f>
        <v>267</v>
      </c>
    </row>
    <row r="21" spans="1:27">
      <c r="A21" s="40">
        <v>14</v>
      </c>
      <c r="B21" s="43">
        <f>ROUND(rekentabel!B21,2)</f>
        <v>7.01</v>
      </c>
      <c r="C21" s="43">
        <f>ROUND(rekentabel!C21,2)</f>
        <v>4.2</v>
      </c>
      <c r="D21" s="43"/>
      <c r="E21" s="43"/>
      <c r="F21" s="43">
        <f>ROUND(rekentabel!F21,2)</f>
        <v>4.21</v>
      </c>
      <c r="G21" s="43">
        <f>ROUND(rekentabel!G21,2)</f>
        <v>2.52</v>
      </c>
      <c r="H21" s="43">
        <f>ROUND(rekentabel!H21,2)</f>
        <v>5.61</v>
      </c>
      <c r="I21" s="43">
        <f>ROUND(rekentabel!I21,2)</f>
        <v>3.36</v>
      </c>
      <c r="J21" s="47">
        <f>ROUND(rekentabel!J21,2)</f>
        <v>14.02</v>
      </c>
      <c r="K21" s="47">
        <f>ROUND(rekentabel!K21,2)</f>
        <v>8.4</v>
      </c>
      <c r="L21" s="47"/>
      <c r="M21" s="47"/>
      <c r="N21" s="47">
        <f>ROUND(rekentabel!N21,2)</f>
        <v>8.42</v>
      </c>
      <c r="O21" s="47">
        <f>ROUND(rekentabel!O21,2)</f>
        <v>5.04</v>
      </c>
      <c r="P21" s="47">
        <f>ROUND(rekentabel!P21,2)</f>
        <v>11.22</v>
      </c>
      <c r="Q21" s="47">
        <f>ROUND(rekentabel!Q21,2)</f>
        <v>6.72</v>
      </c>
      <c r="R21" s="42">
        <f>ROUND(rekentabel!R21,2)</f>
        <v>1131</v>
      </c>
      <c r="S21" s="42">
        <f>ROUND(rekentabel!S21,2)</f>
        <v>1131</v>
      </c>
      <c r="T21" s="42">
        <f>ROUND(rekentabel!T21,2)</f>
        <v>159</v>
      </c>
      <c r="U21" s="42">
        <f>ROUND(rekentabel!U21,2)</f>
        <v>94</v>
      </c>
      <c r="V21" s="42" t="e">
        <f>ROUND(rekentabel!#REF!,2)</f>
        <v>#REF!</v>
      </c>
      <c r="W21" s="42" t="e">
        <f>ROUND(rekentabel!#REF!,2)</f>
        <v>#REF!</v>
      </c>
      <c r="X21" s="263">
        <f>ROUND(rekentabel!V21,2)</f>
        <v>190.8</v>
      </c>
      <c r="Y21" s="263">
        <f>ROUND(rekentabel!W21,2)</f>
        <v>112.8</v>
      </c>
      <c r="Z21" s="263">
        <f>ROUND(rekentabel!X21,2)</f>
        <v>477</v>
      </c>
      <c r="AA21" s="263">
        <f>ROUND(rekentabel!Y21,2)</f>
        <v>282</v>
      </c>
    </row>
    <row r="22" spans="1:27">
      <c r="A22" s="40">
        <v>15</v>
      </c>
      <c r="B22" s="43">
        <f>ROUND(rekentabel!B22,2)</f>
        <v>7.35</v>
      </c>
      <c r="C22" s="43">
        <f>ROUND(rekentabel!C22,2)</f>
        <v>4.4000000000000004</v>
      </c>
      <c r="D22" s="43"/>
      <c r="E22" s="43"/>
      <c r="F22" s="43">
        <f>ROUND(rekentabel!F22,2)</f>
        <v>4.41</v>
      </c>
      <c r="G22" s="43">
        <f>ROUND(rekentabel!G22,2)</f>
        <v>2.64</v>
      </c>
      <c r="H22" s="43">
        <f>ROUND(rekentabel!H22,2)</f>
        <v>5.88</v>
      </c>
      <c r="I22" s="43">
        <f>ROUND(rekentabel!I22,2)</f>
        <v>3.52</v>
      </c>
      <c r="J22" s="47">
        <f>ROUND(rekentabel!J22,2)</f>
        <v>14.7</v>
      </c>
      <c r="K22" s="47">
        <f>ROUND(rekentabel!K22,2)</f>
        <v>8.8000000000000007</v>
      </c>
      <c r="L22" s="47"/>
      <c r="M22" s="47"/>
      <c r="N22" s="47">
        <f>ROUND(rekentabel!N22,2)</f>
        <v>8.82</v>
      </c>
      <c r="O22" s="47">
        <f>ROUND(rekentabel!O22,2)</f>
        <v>5.28</v>
      </c>
      <c r="P22" s="47">
        <f>ROUND(rekentabel!P22,2)</f>
        <v>11.76</v>
      </c>
      <c r="Q22" s="47">
        <f>ROUND(rekentabel!Q22,2)</f>
        <v>7.04</v>
      </c>
      <c r="R22" s="42">
        <f>ROUND(rekentabel!R22,2)</f>
        <v>1189</v>
      </c>
      <c r="S22" s="42">
        <f>ROUND(rekentabel!S22,2)</f>
        <v>1189</v>
      </c>
      <c r="T22" s="42">
        <f>ROUND(rekentabel!T22,2)</f>
        <v>169</v>
      </c>
      <c r="U22" s="42">
        <f>ROUND(rekentabel!U22,2)</f>
        <v>99</v>
      </c>
      <c r="V22" s="42" t="e">
        <f>ROUND(rekentabel!#REF!,2)</f>
        <v>#REF!</v>
      </c>
      <c r="W22" s="42" t="e">
        <f>ROUND(rekentabel!#REF!,2)</f>
        <v>#REF!</v>
      </c>
      <c r="X22" s="263">
        <f>ROUND(rekentabel!V22,2)</f>
        <v>202.8</v>
      </c>
      <c r="Y22" s="263">
        <f>ROUND(rekentabel!W22,2)</f>
        <v>118.8</v>
      </c>
      <c r="Z22" s="263">
        <f>ROUND(rekentabel!X22,2)</f>
        <v>507</v>
      </c>
      <c r="AA22" s="263">
        <f>ROUND(rekentabel!Y22,2)</f>
        <v>297</v>
      </c>
    </row>
    <row r="23" spans="1:27">
      <c r="A23" s="40">
        <v>16</v>
      </c>
      <c r="B23" s="43">
        <f>ROUND(rekentabel!B23,2)</f>
        <v>7.68</v>
      </c>
      <c r="C23" s="43">
        <f>ROUND(rekentabel!C23,2)</f>
        <v>4.5999999999999996</v>
      </c>
      <c r="D23" s="43"/>
      <c r="E23" s="43"/>
      <c r="F23" s="43">
        <f>ROUND(rekentabel!F23,2)</f>
        <v>4.6100000000000003</v>
      </c>
      <c r="G23" s="43">
        <f>ROUND(rekentabel!G23,2)</f>
        <v>2.76</v>
      </c>
      <c r="H23" s="43">
        <f>ROUND(rekentabel!H23,2)</f>
        <v>6.15</v>
      </c>
      <c r="I23" s="43">
        <f>ROUND(rekentabel!I23,2)</f>
        <v>3.68</v>
      </c>
      <c r="J23" s="47">
        <f>ROUND(rekentabel!J23,2)</f>
        <v>15.36</v>
      </c>
      <c r="K23" s="47">
        <f>ROUND(rekentabel!K23,2)</f>
        <v>9.1999999999999993</v>
      </c>
      <c r="L23" s="47"/>
      <c r="M23" s="47"/>
      <c r="N23" s="47">
        <f>ROUND(rekentabel!N23,2)</f>
        <v>9.2200000000000006</v>
      </c>
      <c r="O23" s="47">
        <f>ROUND(rekentabel!O23,2)</f>
        <v>5.52</v>
      </c>
      <c r="P23" s="47">
        <f>ROUND(rekentabel!P23,2)</f>
        <v>12.3</v>
      </c>
      <c r="Q23" s="47">
        <f>ROUND(rekentabel!Q23,2)</f>
        <v>7.36</v>
      </c>
      <c r="R23" s="42">
        <f>ROUND(rekentabel!R23,2)</f>
        <v>1263</v>
      </c>
      <c r="S23" s="42">
        <f>ROUND(rekentabel!S23,2)</f>
        <v>1263</v>
      </c>
      <c r="T23" s="42">
        <f>ROUND(rekentabel!T23,2)</f>
        <v>178</v>
      </c>
      <c r="U23" s="42">
        <f>ROUND(rekentabel!U23,2)</f>
        <v>104</v>
      </c>
      <c r="V23" s="42" t="e">
        <f>ROUND(rekentabel!#REF!,2)</f>
        <v>#REF!</v>
      </c>
      <c r="W23" s="42" t="e">
        <f>ROUND(rekentabel!#REF!,2)</f>
        <v>#REF!</v>
      </c>
      <c r="X23" s="263">
        <f>ROUND(rekentabel!V23,2)</f>
        <v>213.6</v>
      </c>
      <c r="Y23" s="263">
        <f>ROUND(rekentabel!W23,2)</f>
        <v>124.8</v>
      </c>
      <c r="Z23" s="263">
        <f>ROUND(rekentabel!X23,2)</f>
        <v>534</v>
      </c>
      <c r="AA23" s="263">
        <f>ROUND(rekentabel!Y23,2)</f>
        <v>312</v>
      </c>
    </row>
    <row r="24" spans="1:27">
      <c r="A24" s="40">
        <v>17</v>
      </c>
      <c r="B24" s="43">
        <f>ROUND(rekentabel!B24,2)</f>
        <v>8.02</v>
      </c>
      <c r="C24" s="43">
        <f>ROUND(rekentabel!C24,2)</f>
        <v>4.8</v>
      </c>
      <c r="D24" s="43"/>
      <c r="E24" s="43"/>
      <c r="F24" s="43">
        <f>ROUND(rekentabel!F24,2)</f>
        <v>4.8099999999999996</v>
      </c>
      <c r="G24" s="43">
        <f>ROUND(rekentabel!G24,2)</f>
        <v>2.88</v>
      </c>
      <c r="H24" s="43">
        <f>ROUND(rekentabel!H24,2)</f>
        <v>6.42</v>
      </c>
      <c r="I24" s="43">
        <f>ROUND(rekentabel!I24,2)</f>
        <v>3.84</v>
      </c>
      <c r="J24" s="47">
        <f>ROUND(rekentabel!J24,2)</f>
        <v>16.04</v>
      </c>
      <c r="K24" s="47">
        <f>ROUND(rekentabel!K24,2)</f>
        <v>9.6</v>
      </c>
      <c r="L24" s="47"/>
      <c r="M24" s="47"/>
      <c r="N24" s="47">
        <f>ROUND(rekentabel!N24,2)</f>
        <v>9.6199999999999992</v>
      </c>
      <c r="O24" s="47">
        <f>ROUND(rekentabel!O24,2)</f>
        <v>5.76</v>
      </c>
      <c r="P24" s="47">
        <f>ROUND(rekentabel!P24,2)</f>
        <v>12.84</v>
      </c>
      <c r="Q24" s="47">
        <f>ROUND(rekentabel!Q24,2)</f>
        <v>7.68</v>
      </c>
      <c r="R24" s="42">
        <f>ROUND(rekentabel!R24,2)</f>
        <v>1320</v>
      </c>
      <c r="S24" s="42">
        <f>ROUND(rekentabel!S24,2)</f>
        <v>1320</v>
      </c>
      <c r="T24" s="42">
        <f>ROUND(rekentabel!T24,2)</f>
        <v>188</v>
      </c>
      <c r="U24" s="42">
        <f>ROUND(rekentabel!U24,2)</f>
        <v>110</v>
      </c>
      <c r="V24" s="42" t="e">
        <f>ROUND(rekentabel!#REF!,2)</f>
        <v>#REF!</v>
      </c>
      <c r="W24" s="42" t="e">
        <f>ROUND(rekentabel!#REF!,2)</f>
        <v>#REF!</v>
      </c>
      <c r="X24" s="263">
        <f>ROUND(rekentabel!V24,2)</f>
        <v>225.6</v>
      </c>
      <c r="Y24" s="263">
        <f>ROUND(rekentabel!W24,2)</f>
        <v>132</v>
      </c>
      <c r="Z24" s="263">
        <f>ROUND(rekentabel!X24,2)</f>
        <v>564</v>
      </c>
      <c r="AA24" s="263">
        <f>ROUND(rekentabel!Y24,2)</f>
        <v>330</v>
      </c>
    </row>
    <row r="25" spans="1:27">
      <c r="A25" s="40">
        <v>18</v>
      </c>
      <c r="B25" s="43">
        <f>ROUND(rekentabel!B25,2)</f>
        <v>8.3699999999999992</v>
      </c>
      <c r="C25" s="43">
        <f>ROUND(rekentabel!C25,2)</f>
        <v>5.01</v>
      </c>
      <c r="D25" s="43"/>
      <c r="E25" s="43"/>
      <c r="F25" s="43">
        <f>ROUND(rekentabel!F25,2)</f>
        <v>5.0199999999999996</v>
      </c>
      <c r="G25" s="43">
        <f>ROUND(rekentabel!G25,2)</f>
        <v>3</v>
      </c>
      <c r="H25" s="43">
        <f>ROUND(rekentabel!H25,2)</f>
        <v>6.69</v>
      </c>
      <c r="I25" s="43">
        <f>ROUND(rekentabel!I25,2)</f>
        <v>4</v>
      </c>
      <c r="J25" s="47">
        <f>ROUND(rekentabel!J25,2)</f>
        <v>16.739999999999998</v>
      </c>
      <c r="K25" s="47">
        <f>ROUND(rekentabel!K25,2)</f>
        <v>10.02</v>
      </c>
      <c r="L25" s="47"/>
      <c r="M25" s="47"/>
      <c r="N25" s="47">
        <f>ROUND(rekentabel!N25,2)</f>
        <v>10.039999999999999</v>
      </c>
      <c r="O25" s="47">
        <f>ROUND(rekentabel!O25,2)</f>
        <v>6</v>
      </c>
      <c r="P25" s="47">
        <f>ROUND(rekentabel!P25,2)</f>
        <v>13.38</v>
      </c>
      <c r="Q25" s="47">
        <f>ROUND(rekentabel!Q25,2)</f>
        <v>8</v>
      </c>
      <c r="R25" s="42">
        <f>ROUND(rekentabel!R25,2)</f>
        <v>1392</v>
      </c>
      <c r="S25" s="42">
        <f>ROUND(rekentabel!S25,2)</f>
        <v>1392</v>
      </c>
      <c r="T25" s="42">
        <f>ROUND(rekentabel!T25,2)</f>
        <v>196</v>
      </c>
      <c r="U25" s="42">
        <f>ROUND(rekentabel!U25,2)</f>
        <v>117</v>
      </c>
      <c r="V25" s="42" t="e">
        <f>ROUND(rekentabel!#REF!,2)</f>
        <v>#REF!</v>
      </c>
      <c r="W25" s="42" t="e">
        <f>ROUND(rekentabel!#REF!,2)</f>
        <v>#REF!</v>
      </c>
      <c r="X25" s="263">
        <f>ROUND(rekentabel!V25,2)</f>
        <v>235.2</v>
      </c>
      <c r="Y25" s="263">
        <f>ROUND(rekentabel!W25,2)</f>
        <v>140.4</v>
      </c>
      <c r="Z25" s="263">
        <f>ROUND(rekentabel!X25,2)</f>
        <v>588</v>
      </c>
      <c r="AA25" s="263">
        <f>ROUND(rekentabel!Y25,2)</f>
        <v>351</v>
      </c>
    </row>
    <row r="26" spans="1:27">
      <c r="A26" s="40">
        <v>19</v>
      </c>
      <c r="B26" s="43">
        <f>ROUND(rekentabel!B26,2)</f>
        <v>8.6999999999999993</v>
      </c>
      <c r="C26" s="43">
        <f>ROUND(rekentabel!C26,2)</f>
        <v>5.21</v>
      </c>
      <c r="D26" s="43"/>
      <c r="E26" s="43"/>
      <c r="F26" s="43">
        <f>ROUND(rekentabel!F26,2)</f>
        <v>5.22</v>
      </c>
      <c r="G26" s="43">
        <f>ROUND(rekentabel!G26,2)</f>
        <v>3.12</v>
      </c>
      <c r="H26" s="43">
        <f>ROUND(rekentabel!H26,2)</f>
        <v>6.96</v>
      </c>
      <c r="I26" s="43">
        <f>ROUND(rekentabel!I26,2)</f>
        <v>4.17</v>
      </c>
      <c r="J26" s="47">
        <f>ROUND(rekentabel!J26,2)</f>
        <v>17.399999999999999</v>
      </c>
      <c r="K26" s="47">
        <f>ROUND(rekentabel!K26,2)</f>
        <v>10.42</v>
      </c>
      <c r="L26" s="47"/>
      <c r="M26" s="47"/>
      <c r="N26" s="47">
        <f>ROUND(rekentabel!N26,2)</f>
        <v>10.44</v>
      </c>
      <c r="O26" s="47">
        <f>ROUND(rekentabel!O26,2)</f>
        <v>6.24</v>
      </c>
      <c r="P26" s="47">
        <f>ROUND(rekentabel!P26,2)</f>
        <v>13.92</v>
      </c>
      <c r="Q26" s="47">
        <f>ROUND(rekentabel!Q26,2)</f>
        <v>8.34</v>
      </c>
      <c r="R26" s="42">
        <f>ROUND(rekentabel!R26,2)</f>
        <v>1451</v>
      </c>
      <c r="S26" s="42">
        <f>ROUND(rekentabel!S26,2)</f>
        <v>1451</v>
      </c>
      <c r="T26" s="42">
        <f>ROUND(rekentabel!T26,2)</f>
        <v>208</v>
      </c>
      <c r="U26" s="42">
        <f>ROUND(rekentabel!U26,2)</f>
        <v>121</v>
      </c>
      <c r="V26" s="42" t="e">
        <f>ROUND(rekentabel!#REF!,2)</f>
        <v>#REF!</v>
      </c>
      <c r="W26" s="42" t="e">
        <f>ROUND(rekentabel!#REF!,2)</f>
        <v>#REF!</v>
      </c>
      <c r="X26" s="263">
        <f>ROUND(rekentabel!V26,2)</f>
        <v>249.6</v>
      </c>
      <c r="Y26" s="263">
        <f>ROUND(rekentabel!W26,2)</f>
        <v>145.19999999999999</v>
      </c>
      <c r="Z26" s="263">
        <f>ROUND(rekentabel!X26,2)</f>
        <v>624</v>
      </c>
      <c r="AA26" s="263">
        <f>ROUND(rekentabel!Y26,2)</f>
        <v>363</v>
      </c>
    </row>
    <row r="27" spans="1:27">
      <c r="A27" s="40">
        <v>20</v>
      </c>
      <c r="B27" s="43">
        <f>ROUND(rekentabel!B27,2)</f>
        <v>9.0299999999999994</v>
      </c>
      <c r="C27" s="43">
        <f>ROUND(rekentabel!C27,2)</f>
        <v>5.41</v>
      </c>
      <c r="D27" s="43"/>
      <c r="E27" s="43"/>
      <c r="F27" s="43">
        <f>ROUND(rekentabel!F27,2)</f>
        <v>5.42</v>
      </c>
      <c r="G27" s="43">
        <f>ROUND(rekentabel!G27,2)</f>
        <v>3.25</v>
      </c>
      <c r="H27" s="43">
        <f>ROUND(rekentabel!H27,2)</f>
        <v>7.23</v>
      </c>
      <c r="I27" s="43">
        <f>ROUND(rekentabel!I27,2)</f>
        <v>4.33</v>
      </c>
      <c r="J27" s="47">
        <f>ROUND(rekentabel!J27,2)</f>
        <v>18.059999999999999</v>
      </c>
      <c r="K27" s="47">
        <f>ROUND(rekentabel!K27,2)</f>
        <v>10.82</v>
      </c>
      <c r="L27" s="47"/>
      <c r="M27" s="47"/>
      <c r="N27" s="47">
        <f>ROUND(rekentabel!N27,2)</f>
        <v>10.84</v>
      </c>
      <c r="O27" s="47">
        <f>ROUND(rekentabel!O27,2)</f>
        <v>6.5</v>
      </c>
      <c r="P27" s="47">
        <f>ROUND(rekentabel!P27,2)</f>
        <v>14.46</v>
      </c>
      <c r="Q27" s="47">
        <f>ROUND(rekentabel!Q27,2)</f>
        <v>8.66</v>
      </c>
      <c r="R27" s="42">
        <f>ROUND(rekentabel!R27,2)</f>
        <v>1537</v>
      </c>
      <c r="S27" s="42">
        <f>ROUND(rekentabel!S27,2)</f>
        <v>1537</v>
      </c>
      <c r="T27" s="42">
        <f>ROUND(rekentabel!T27,2)</f>
        <v>218</v>
      </c>
      <c r="U27" s="42">
        <f>ROUND(rekentabel!U27,2)</f>
        <v>129</v>
      </c>
      <c r="V27" s="42" t="e">
        <f>ROUND(rekentabel!#REF!,2)</f>
        <v>#REF!</v>
      </c>
      <c r="W27" s="42" t="e">
        <f>ROUND(rekentabel!#REF!,2)</f>
        <v>#REF!</v>
      </c>
      <c r="X27" s="263">
        <f>ROUND(rekentabel!V27,2)</f>
        <v>261.60000000000002</v>
      </c>
      <c r="Y27" s="263">
        <f>ROUND(rekentabel!W27,2)</f>
        <v>154.80000000000001</v>
      </c>
      <c r="Z27" s="263">
        <f>ROUND(rekentabel!X27,2)</f>
        <v>654</v>
      </c>
      <c r="AA27" s="263">
        <f>ROUND(rekentabel!Y27,2)</f>
        <v>387</v>
      </c>
    </row>
    <row r="28" spans="1:27">
      <c r="A28" s="40">
        <v>21</v>
      </c>
      <c r="B28" s="43">
        <f>ROUND(rekentabel!B28,2)</f>
        <v>9.3699999999999992</v>
      </c>
      <c r="C28" s="43">
        <f>ROUND(rekentabel!C28,2)</f>
        <v>5.61</v>
      </c>
      <c r="D28" s="43"/>
      <c r="E28" s="43"/>
      <c r="F28" s="43">
        <f>ROUND(rekentabel!F28,2)</f>
        <v>5.62</v>
      </c>
      <c r="G28" s="43">
        <f>ROUND(rekentabel!G28,2)</f>
        <v>3.37</v>
      </c>
      <c r="H28" s="43">
        <f>ROUND(rekentabel!H28,2)</f>
        <v>7.5</v>
      </c>
      <c r="I28" s="43">
        <f>ROUND(rekentabel!I28,2)</f>
        <v>4.49</v>
      </c>
      <c r="J28" s="47">
        <f>ROUND(rekentabel!J28,2)</f>
        <v>18.739999999999998</v>
      </c>
      <c r="K28" s="47">
        <f>ROUND(rekentabel!K28,2)</f>
        <v>11.22</v>
      </c>
      <c r="L28" s="47"/>
      <c r="M28" s="47"/>
      <c r="N28" s="47">
        <f>ROUND(rekentabel!N28,2)</f>
        <v>11.24</v>
      </c>
      <c r="O28" s="47">
        <f>ROUND(rekentabel!O28,2)</f>
        <v>6.74</v>
      </c>
      <c r="P28" s="47">
        <f>ROUND(rekentabel!P28,2)</f>
        <v>15</v>
      </c>
      <c r="Q28" s="47">
        <f>ROUND(rekentabel!Q28,2)</f>
        <v>8.98</v>
      </c>
      <c r="R28" s="42">
        <f>ROUND(rekentabel!R28,2)</f>
        <v>1611</v>
      </c>
      <c r="S28" s="42">
        <f>ROUND(rekentabel!S28,2)</f>
        <v>1611</v>
      </c>
      <c r="T28" s="42">
        <f>ROUND(rekentabel!T28,2)</f>
        <v>226</v>
      </c>
      <c r="U28" s="42">
        <f>ROUND(rekentabel!U28,2)</f>
        <v>134</v>
      </c>
      <c r="V28" s="42" t="e">
        <f>ROUND(rekentabel!#REF!,2)</f>
        <v>#REF!</v>
      </c>
      <c r="W28" s="42" t="e">
        <f>ROUND(rekentabel!#REF!,2)</f>
        <v>#REF!</v>
      </c>
      <c r="X28" s="263">
        <f>ROUND(rekentabel!V28,2)</f>
        <v>271.2</v>
      </c>
      <c r="Y28" s="263">
        <f>ROUND(rekentabel!W28,2)</f>
        <v>160.80000000000001</v>
      </c>
      <c r="Z28" s="263">
        <f>ROUND(rekentabel!X28,2)</f>
        <v>678</v>
      </c>
      <c r="AA28" s="263">
        <f>ROUND(rekentabel!Y28,2)</f>
        <v>402</v>
      </c>
    </row>
    <row r="29" spans="1:27">
      <c r="A29" s="40">
        <v>22</v>
      </c>
      <c r="B29" s="43">
        <f>ROUND(rekentabel!B29,2)</f>
        <v>9.6999999999999993</v>
      </c>
      <c r="C29" s="43">
        <f>ROUND(rekentabel!C29,2)</f>
        <v>5.81</v>
      </c>
      <c r="D29" s="43"/>
      <c r="E29" s="43"/>
      <c r="F29" s="43">
        <f>ROUND(rekentabel!F29,2)</f>
        <v>5.83</v>
      </c>
      <c r="G29" s="43">
        <f>ROUND(rekentabel!G29,2)</f>
        <v>3.49</v>
      </c>
      <c r="H29" s="43">
        <f>ROUND(rekentabel!H29,2)</f>
        <v>7.77</v>
      </c>
      <c r="I29" s="43">
        <f>ROUND(rekentabel!I29,2)</f>
        <v>4.6500000000000004</v>
      </c>
      <c r="J29" s="47">
        <f>ROUND(rekentabel!J29,2)</f>
        <v>19.399999999999999</v>
      </c>
      <c r="K29" s="47">
        <f>ROUND(rekentabel!K29,2)</f>
        <v>11.62</v>
      </c>
      <c r="L29" s="47"/>
      <c r="M29" s="47"/>
      <c r="N29" s="47">
        <f>ROUND(rekentabel!N29,2)</f>
        <v>11.66</v>
      </c>
      <c r="O29" s="47">
        <f>ROUND(rekentabel!O29,2)</f>
        <v>6.98</v>
      </c>
      <c r="P29" s="47">
        <f>ROUND(rekentabel!P29,2)</f>
        <v>15.54</v>
      </c>
      <c r="Q29" s="47">
        <f>ROUND(rekentabel!Q29,2)</f>
        <v>9.3000000000000007</v>
      </c>
      <c r="R29" s="42">
        <f>ROUND(rekentabel!R29,2)</f>
        <v>1668</v>
      </c>
      <c r="S29" s="42">
        <f>ROUND(rekentabel!S29,2)</f>
        <v>1668</v>
      </c>
      <c r="T29" s="42">
        <f>ROUND(rekentabel!T29,2)</f>
        <v>235</v>
      </c>
      <c r="U29" s="42">
        <f>ROUND(rekentabel!U29,2)</f>
        <v>140</v>
      </c>
      <c r="V29" s="42" t="e">
        <f>ROUND(rekentabel!#REF!,2)</f>
        <v>#REF!</v>
      </c>
      <c r="W29" s="42" t="e">
        <f>ROUND(rekentabel!#REF!,2)</f>
        <v>#REF!</v>
      </c>
      <c r="X29" s="263">
        <f>ROUND(rekentabel!V29,2)</f>
        <v>282</v>
      </c>
      <c r="Y29" s="263">
        <f>ROUND(rekentabel!W29,2)</f>
        <v>168</v>
      </c>
      <c r="Z29" s="263">
        <f>ROUND(rekentabel!X29,2)</f>
        <v>705</v>
      </c>
      <c r="AA29" s="263">
        <f>ROUND(rekentabel!Y29,2)</f>
        <v>420</v>
      </c>
    </row>
    <row r="30" spans="1:27">
      <c r="A30" s="40">
        <v>23</v>
      </c>
      <c r="B30" s="43">
        <f>ROUND(rekentabel!B30,2)</f>
        <v>10.050000000000001</v>
      </c>
      <c r="C30" s="43">
        <f>ROUND(rekentabel!C30,2)</f>
        <v>6.02</v>
      </c>
      <c r="D30" s="43"/>
      <c r="E30" s="43"/>
      <c r="F30" s="43">
        <f>ROUND(rekentabel!F30,2)</f>
        <v>6.03</v>
      </c>
      <c r="G30" s="43">
        <f>ROUND(rekentabel!G30,2)</f>
        <v>3.61</v>
      </c>
      <c r="H30" s="43">
        <f>ROUND(rekentabel!H30,2)</f>
        <v>8.0399999999999991</v>
      </c>
      <c r="I30" s="43">
        <f>ROUND(rekentabel!I30,2)</f>
        <v>4.8099999999999996</v>
      </c>
      <c r="J30" s="47">
        <f>ROUND(rekentabel!J30,2)</f>
        <v>20.100000000000001</v>
      </c>
      <c r="K30" s="47">
        <f>ROUND(rekentabel!K30,2)</f>
        <v>12.04</v>
      </c>
      <c r="L30" s="47"/>
      <c r="M30" s="47"/>
      <c r="N30" s="47">
        <f>ROUND(rekentabel!N30,2)</f>
        <v>12.06</v>
      </c>
      <c r="O30" s="47">
        <f>ROUND(rekentabel!O30,2)</f>
        <v>7.22</v>
      </c>
      <c r="P30" s="47">
        <f>ROUND(rekentabel!P30,2)</f>
        <v>16.079999999999998</v>
      </c>
      <c r="Q30" s="47">
        <f>ROUND(rekentabel!Q30,2)</f>
        <v>9.6199999999999992</v>
      </c>
      <c r="R30" s="42">
        <f>ROUND(rekentabel!R30,2)</f>
        <v>1711</v>
      </c>
      <c r="S30" s="42">
        <f>ROUND(rekentabel!S30,2)</f>
        <v>1711</v>
      </c>
      <c r="T30" s="42">
        <f>ROUND(rekentabel!T30,2)</f>
        <v>242</v>
      </c>
      <c r="U30" s="42">
        <f>ROUND(rekentabel!U30,2)</f>
        <v>143</v>
      </c>
      <c r="V30" s="42" t="e">
        <f>ROUND(rekentabel!#REF!,2)</f>
        <v>#REF!</v>
      </c>
      <c r="W30" s="42" t="e">
        <f>ROUND(rekentabel!#REF!,2)</f>
        <v>#REF!</v>
      </c>
      <c r="X30" s="263">
        <f>ROUND(rekentabel!V30,2)</f>
        <v>290.39999999999998</v>
      </c>
      <c r="Y30" s="263">
        <f>ROUND(rekentabel!W30,2)</f>
        <v>171.6</v>
      </c>
      <c r="Z30" s="263">
        <f>ROUND(rekentabel!X30,2)</f>
        <v>726</v>
      </c>
      <c r="AA30" s="263">
        <f>ROUND(rekentabel!Y30,2)</f>
        <v>429</v>
      </c>
    </row>
    <row r="31" spans="1:27">
      <c r="A31" s="40">
        <v>24</v>
      </c>
      <c r="B31" s="43">
        <f>ROUND(rekentabel!B31,2)</f>
        <v>10.39</v>
      </c>
      <c r="C31" s="43">
        <f>ROUND(rekentabel!C31,2)</f>
        <v>6.22</v>
      </c>
      <c r="D31" s="43"/>
      <c r="E31" s="43"/>
      <c r="F31" s="43">
        <f>ROUND(rekentabel!F31,2)</f>
        <v>6.23</v>
      </c>
      <c r="G31" s="43">
        <f>ROUND(rekentabel!G31,2)</f>
        <v>3.73</v>
      </c>
      <c r="H31" s="43">
        <f>ROUND(rekentabel!H31,2)</f>
        <v>8.31</v>
      </c>
      <c r="I31" s="43">
        <f>ROUND(rekentabel!I31,2)</f>
        <v>4.97</v>
      </c>
      <c r="J31" s="47">
        <f>ROUND(rekentabel!J31,2)</f>
        <v>20.78</v>
      </c>
      <c r="K31" s="47">
        <f>ROUND(rekentabel!K31,2)</f>
        <v>12.44</v>
      </c>
      <c r="L31" s="47"/>
      <c r="M31" s="47"/>
      <c r="N31" s="47">
        <f>ROUND(rekentabel!N31,2)</f>
        <v>12.46</v>
      </c>
      <c r="O31" s="47">
        <f>ROUND(rekentabel!O31,2)</f>
        <v>7.46</v>
      </c>
      <c r="P31" s="47">
        <f>ROUND(rekentabel!P31,2)</f>
        <v>16.62</v>
      </c>
      <c r="Q31" s="47">
        <f>ROUND(rekentabel!Q31,2)</f>
        <v>9.94</v>
      </c>
      <c r="R31" s="42">
        <f>ROUND(rekentabel!R31,2)</f>
        <v>1785</v>
      </c>
      <c r="S31" s="42">
        <f>ROUND(rekentabel!S31,2)</f>
        <v>1785</v>
      </c>
      <c r="T31" s="42">
        <f>ROUND(rekentabel!T31,2)</f>
        <v>251</v>
      </c>
      <c r="U31" s="42">
        <f>ROUND(rekentabel!U31,2)</f>
        <v>149</v>
      </c>
      <c r="V31" s="42" t="e">
        <f>ROUND(rekentabel!#REF!,2)</f>
        <v>#REF!</v>
      </c>
      <c r="W31" s="42" t="e">
        <f>ROUND(rekentabel!#REF!,2)</f>
        <v>#REF!</v>
      </c>
      <c r="X31" s="263">
        <f>ROUND(rekentabel!V31,2)</f>
        <v>301.2</v>
      </c>
      <c r="Y31" s="263">
        <f>ROUND(rekentabel!W31,2)</f>
        <v>178.8</v>
      </c>
      <c r="Z31" s="263">
        <f>ROUND(rekentabel!X31,2)</f>
        <v>753</v>
      </c>
      <c r="AA31" s="263">
        <f>ROUND(rekentabel!Y31,2)</f>
        <v>447</v>
      </c>
    </row>
    <row r="32" spans="1:27">
      <c r="A32" s="40">
        <v>25</v>
      </c>
      <c r="B32" s="43">
        <f>ROUND(rekentabel!B32,2)</f>
        <v>10.72</v>
      </c>
      <c r="C32" s="43">
        <f>ROUND(rekentabel!C32,2)</f>
        <v>6.42</v>
      </c>
      <c r="D32" s="43"/>
      <c r="E32" s="43"/>
      <c r="F32" s="43">
        <f>ROUND(rekentabel!F32,2)</f>
        <v>6.43</v>
      </c>
      <c r="G32" s="43">
        <f>ROUND(rekentabel!G32,2)</f>
        <v>3.85</v>
      </c>
      <c r="H32" s="43">
        <f>ROUND(rekentabel!H32,2)</f>
        <v>8.58</v>
      </c>
      <c r="I32" s="43">
        <f>ROUND(rekentabel!I32,2)</f>
        <v>5.14</v>
      </c>
      <c r="J32" s="47">
        <f>ROUND(rekentabel!J32,2)</f>
        <v>21.44</v>
      </c>
      <c r="K32" s="47">
        <f>ROUND(rekentabel!K32,2)</f>
        <v>12.84</v>
      </c>
      <c r="L32" s="47"/>
      <c r="M32" s="47"/>
      <c r="N32" s="47">
        <f>ROUND(rekentabel!N32,2)</f>
        <v>12.86</v>
      </c>
      <c r="O32" s="47">
        <f>ROUND(rekentabel!O32,2)</f>
        <v>7.7</v>
      </c>
      <c r="P32" s="47">
        <f>ROUND(rekentabel!P32,2)</f>
        <v>17.16</v>
      </c>
      <c r="Q32" s="47">
        <f>ROUND(rekentabel!Q32,2)</f>
        <v>10.28</v>
      </c>
      <c r="R32" s="42">
        <f>ROUND(rekentabel!R32,2)</f>
        <v>1857</v>
      </c>
      <c r="S32" s="42">
        <f>ROUND(rekentabel!S32,2)</f>
        <v>1857</v>
      </c>
      <c r="T32" s="42">
        <f>ROUND(rekentabel!T32,2)</f>
        <v>262</v>
      </c>
      <c r="U32" s="42">
        <f>ROUND(rekentabel!U32,2)</f>
        <v>154</v>
      </c>
      <c r="V32" s="42" t="e">
        <f>ROUND(rekentabel!#REF!,2)</f>
        <v>#REF!</v>
      </c>
      <c r="W32" s="42" t="e">
        <f>ROUND(rekentabel!#REF!,2)</f>
        <v>#REF!</v>
      </c>
      <c r="X32" s="263">
        <f>ROUND(rekentabel!V32,2)</f>
        <v>314.39999999999998</v>
      </c>
      <c r="Y32" s="263">
        <f>ROUND(rekentabel!W32,2)</f>
        <v>184.8</v>
      </c>
      <c r="Z32" s="263">
        <f>ROUND(rekentabel!X32,2)</f>
        <v>786</v>
      </c>
      <c r="AA32" s="263">
        <f>ROUND(rekentabel!Y32,2)</f>
        <v>462</v>
      </c>
    </row>
    <row r="33" spans="1:32">
      <c r="A33" s="40">
        <v>26</v>
      </c>
      <c r="B33" s="43">
        <f>ROUND(rekentabel!B33,2)</f>
        <v>11.06</v>
      </c>
      <c r="C33" s="43">
        <f>ROUND(rekentabel!C33,2)</f>
        <v>6.62</v>
      </c>
      <c r="D33" s="43"/>
      <c r="E33" s="43"/>
      <c r="F33" s="43">
        <f>ROUND(rekentabel!F33,2)</f>
        <v>6.64</v>
      </c>
      <c r="G33" s="43">
        <f>ROUND(rekentabel!G33,2)</f>
        <v>3.97</v>
      </c>
      <c r="H33" s="43">
        <f>ROUND(rekentabel!H33,2)</f>
        <v>8.85</v>
      </c>
      <c r="I33" s="43">
        <f>ROUND(rekentabel!I33,2)</f>
        <v>5.3</v>
      </c>
      <c r="J33" s="47">
        <f>ROUND(rekentabel!J33,2)</f>
        <v>22.12</v>
      </c>
      <c r="K33" s="47">
        <f>ROUND(rekentabel!K33,2)</f>
        <v>13.24</v>
      </c>
      <c r="L33" s="47"/>
      <c r="M33" s="47"/>
      <c r="N33" s="47">
        <f>ROUND(rekentabel!N33,2)</f>
        <v>13.28</v>
      </c>
      <c r="O33" s="47">
        <f>ROUND(rekentabel!O33,2)</f>
        <v>7.94</v>
      </c>
      <c r="P33" s="47">
        <f>ROUND(rekentabel!P33,2)</f>
        <v>17.7</v>
      </c>
      <c r="Q33" s="47">
        <f>ROUND(rekentabel!Q33,2)</f>
        <v>10.6</v>
      </c>
      <c r="R33" s="42">
        <f>ROUND(rekentabel!R33,2)</f>
        <v>1916</v>
      </c>
      <c r="S33" s="42">
        <f>ROUND(rekentabel!S33,2)</f>
        <v>1916</v>
      </c>
      <c r="T33" s="42">
        <f>ROUND(rekentabel!T33,2)</f>
        <v>270</v>
      </c>
      <c r="U33" s="42">
        <f>ROUND(rekentabel!U33,2)</f>
        <v>159</v>
      </c>
      <c r="V33" s="42" t="e">
        <f>ROUND(rekentabel!#REF!,2)</f>
        <v>#REF!</v>
      </c>
      <c r="W33" s="42" t="e">
        <f>ROUND(rekentabel!#REF!,2)</f>
        <v>#REF!</v>
      </c>
      <c r="X33" s="263">
        <f>ROUND(rekentabel!V33,2)</f>
        <v>324</v>
      </c>
      <c r="Y33" s="263">
        <f>ROUND(rekentabel!W33,2)</f>
        <v>190.8</v>
      </c>
      <c r="Z33" s="263">
        <f>ROUND(rekentabel!X33,2)</f>
        <v>810</v>
      </c>
      <c r="AA33" s="263">
        <f>ROUND(rekentabel!Y33,2)</f>
        <v>477</v>
      </c>
    </row>
    <row r="34" spans="1:32">
      <c r="A34" s="40">
        <v>27</v>
      </c>
      <c r="B34" s="43">
        <f>ROUND(rekentabel!B34,2)</f>
        <v>11.39</v>
      </c>
      <c r="C34" s="43">
        <f>ROUND(rekentabel!C34,2)</f>
        <v>6.82</v>
      </c>
      <c r="D34" s="43"/>
      <c r="E34" s="43"/>
      <c r="F34" s="43">
        <f>ROUND(rekentabel!F34,2)</f>
        <v>6.84</v>
      </c>
      <c r="G34" s="43">
        <f>ROUND(rekentabel!G34,2)</f>
        <v>4.09</v>
      </c>
      <c r="H34" s="43">
        <f>ROUND(rekentabel!H34,2)</f>
        <v>9.1199999999999992</v>
      </c>
      <c r="I34" s="43">
        <f>ROUND(rekentabel!I34,2)</f>
        <v>5.46</v>
      </c>
      <c r="J34" s="47">
        <f>ROUND(rekentabel!J34,2)</f>
        <v>22.78</v>
      </c>
      <c r="K34" s="47">
        <f>ROUND(rekentabel!K34,2)</f>
        <v>13.64</v>
      </c>
      <c r="L34" s="47"/>
      <c r="M34" s="47"/>
      <c r="N34" s="47">
        <f>ROUND(rekentabel!N34,2)</f>
        <v>13.68</v>
      </c>
      <c r="O34" s="47">
        <f>ROUND(rekentabel!O34,2)</f>
        <v>8.18</v>
      </c>
      <c r="P34" s="47">
        <f>ROUND(rekentabel!P34,2)</f>
        <v>18.239999999999998</v>
      </c>
      <c r="Q34" s="47">
        <f>ROUND(rekentabel!Q34,2)</f>
        <v>10.92</v>
      </c>
      <c r="R34" s="42">
        <f>ROUND(rekentabel!R34,2)</f>
        <v>1988</v>
      </c>
      <c r="S34" s="42">
        <f>ROUND(rekentabel!S34,2)</f>
        <v>1988</v>
      </c>
      <c r="T34" s="42">
        <f>ROUND(rekentabel!T34,2)</f>
        <v>279</v>
      </c>
      <c r="U34" s="42">
        <f>ROUND(rekentabel!U34,2)</f>
        <v>166</v>
      </c>
      <c r="V34" s="42" t="e">
        <f>ROUND(rekentabel!#REF!,2)</f>
        <v>#REF!</v>
      </c>
      <c r="W34" s="42" t="e">
        <f>ROUND(rekentabel!#REF!,2)</f>
        <v>#REF!</v>
      </c>
      <c r="X34" s="263">
        <f>ROUND(rekentabel!V34,2)</f>
        <v>334.8</v>
      </c>
      <c r="Y34" s="263">
        <f>ROUND(rekentabel!W34,2)</f>
        <v>199.2</v>
      </c>
      <c r="Z34" s="263">
        <f>ROUND(rekentabel!X34,2)</f>
        <v>837</v>
      </c>
      <c r="AA34" s="263">
        <f>ROUND(rekentabel!Y34,2)</f>
        <v>498</v>
      </c>
    </row>
    <row r="35" spans="1:32">
      <c r="A35" s="40">
        <v>28</v>
      </c>
      <c r="B35" s="43">
        <f>ROUND(rekentabel!B35,2)</f>
        <v>11.74</v>
      </c>
      <c r="C35" s="43">
        <f>ROUND(rekentabel!C35,2)</f>
        <v>7.03</v>
      </c>
      <c r="D35" s="43"/>
      <c r="E35" s="43"/>
      <c r="F35" s="43">
        <f>ROUND(rekentabel!F35,2)</f>
        <v>7.04</v>
      </c>
      <c r="G35" s="43">
        <f>ROUND(rekentabel!G35,2)</f>
        <v>4.22</v>
      </c>
      <c r="H35" s="43">
        <f>ROUND(rekentabel!H35,2)</f>
        <v>9.39</v>
      </c>
      <c r="I35" s="43">
        <f>ROUND(rekentabel!I35,2)</f>
        <v>5.62</v>
      </c>
      <c r="J35" s="47">
        <f>ROUND(rekentabel!J35,2)</f>
        <v>23.48</v>
      </c>
      <c r="K35" s="47">
        <f>ROUND(rekentabel!K35,2)</f>
        <v>14.06</v>
      </c>
      <c r="L35" s="47"/>
      <c r="M35" s="47"/>
      <c r="N35" s="47">
        <f>ROUND(rekentabel!N35,2)</f>
        <v>14.08</v>
      </c>
      <c r="O35" s="47">
        <f>ROUND(rekentabel!O35,2)</f>
        <v>8.44</v>
      </c>
      <c r="P35" s="47">
        <f>ROUND(rekentabel!P35,2)</f>
        <v>18.78</v>
      </c>
      <c r="Q35" s="47">
        <f>ROUND(rekentabel!Q35,2)</f>
        <v>11.24</v>
      </c>
      <c r="R35" s="42">
        <f>ROUND(rekentabel!R35,2)</f>
        <v>2045</v>
      </c>
      <c r="S35" s="42">
        <f>ROUND(rekentabel!S35,2)</f>
        <v>2045</v>
      </c>
      <c r="T35" s="42">
        <f>ROUND(rekentabel!T35,2)</f>
        <v>290</v>
      </c>
      <c r="U35" s="42">
        <f>ROUND(rekentabel!U35,2)</f>
        <v>170</v>
      </c>
      <c r="V35" s="42" t="e">
        <f>ROUND(rekentabel!#REF!,2)</f>
        <v>#REF!</v>
      </c>
      <c r="W35" s="42" t="e">
        <f>ROUND(rekentabel!#REF!,2)</f>
        <v>#REF!</v>
      </c>
      <c r="X35" s="263">
        <f>ROUND(rekentabel!V35,2)</f>
        <v>348</v>
      </c>
      <c r="Y35" s="263">
        <f>ROUND(rekentabel!W35,2)</f>
        <v>204</v>
      </c>
      <c r="Z35" s="263">
        <f>ROUND(rekentabel!X35,2)</f>
        <v>870</v>
      </c>
      <c r="AA35" s="263">
        <f>ROUND(rekentabel!Y35,2)</f>
        <v>510</v>
      </c>
    </row>
    <row r="36" spans="1:32">
      <c r="A36" s="40">
        <v>29</v>
      </c>
      <c r="B36" s="43">
        <f>ROUND(rekentabel!B36,2)</f>
        <v>12.07</v>
      </c>
      <c r="C36" s="43">
        <f>ROUND(rekentabel!C36,2)</f>
        <v>7.23</v>
      </c>
      <c r="D36" s="43"/>
      <c r="E36" s="43"/>
      <c r="F36" s="43">
        <f>ROUND(rekentabel!F36,2)</f>
        <v>7.24</v>
      </c>
      <c r="G36" s="43">
        <f>ROUND(rekentabel!G36,2)</f>
        <v>4.34</v>
      </c>
      <c r="H36" s="43">
        <f>ROUND(rekentabel!H36,2)</f>
        <v>9.66</v>
      </c>
      <c r="I36" s="43">
        <f>ROUND(rekentabel!I36,2)</f>
        <v>5.78</v>
      </c>
      <c r="J36" s="47">
        <f>ROUND(rekentabel!J36,2)</f>
        <v>24.14</v>
      </c>
      <c r="K36" s="47">
        <f>ROUND(rekentabel!K36,2)</f>
        <v>14.46</v>
      </c>
      <c r="L36" s="47"/>
      <c r="M36" s="47"/>
      <c r="N36" s="47">
        <f>ROUND(rekentabel!N36,2)</f>
        <v>14.48</v>
      </c>
      <c r="O36" s="47">
        <f>ROUND(rekentabel!O36,2)</f>
        <v>8.68</v>
      </c>
      <c r="P36" s="47">
        <f>ROUND(rekentabel!P36,2)</f>
        <v>19.32</v>
      </c>
      <c r="Q36" s="47">
        <f>ROUND(rekentabel!Q36,2)</f>
        <v>11.56</v>
      </c>
      <c r="R36" s="42">
        <f>ROUND(rekentabel!R36,2)</f>
        <v>2118</v>
      </c>
      <c r="S36" s="42">
        <f>ROUND(rekentabel!S36,2)</f>
        <v>2118</v>
      </c>
      <c r="T36" s="42">
        <f>ROUND(rekentabel!T36,2)</f>
        <v>298</v>
      </c>
      <c r="U36" s="42">
        <f>ROUND(rekentabel!U36,2)</f>
        <v>175</v>
      </c>
      <c r="V36" s="42" t="e">
        <f>ROUND(rekentabel!#REF!,2)</f>
        <v>#REF!</v>
      </c>
      <c r="W36" s="42" t="e">
        <f>ROUND(rekentabel!#REF!,2)</f>
        <v>#REF!</v>
      </c>
      <c r="X36" s="263">
        <f>ROUND(rekentabel!V36,2)</f>
        <v>357.6</v>
      </c>
      <c r="Y36" s="263">
        <f>ROUND(rekentabel!W36,2)</f>
        <v>210</v>
      </c>
      <c r="Z36" s="263">
        <f>ROUND(rekentabel!X36,2)</f>
        <v>894</v>
      </c>
      <c r="AA36" s="263">
        <f>ROUND(rekentabel!Y36,2)</f>
        <v>525</v>
      </c>
    </row>
    <row r="37" spans="1:32">
      <c r="A37" s="40">
        <v>30</v>
      </c>
      <c r="B37" s="43">
        <f>ROUND(rekentabel!B37,2)</f>
        <v>12.41</v>
      </c>
      <c r="C37" s="43">
        <f>ROUND(rekentabel!C37,2)</f>
        <v>7.43</v>
      </c>
      <c r="D37" s="43"/>
      <c r="E37" s="43"/>
      <c r="F37" s="43">
        <f>ROUND(rekentabel!F37,2)</f>
        <v>7.45</v>
      </c>
      <c r="G37" s="43">
        <f>ROUND(rekentabel!G37,2)</f>
        <v>4.46</v>
      </c>
      <c r="H37" s="43">
        <f>ROUND(rekentabel!H37,2)</f>
        <v>9.93</v>
      </c>
      <c r="I37" s="43">
        <f>ROUND(rekentabel!I37,2)</f>
        <v>5.94</v>
      </c>
      <c r="J37" s="47">
        <f>ROUND(rekentabel!J37,2)</f>
        <v>24.82</v>
      </c>
      <c r="K37" s="47">
        <f>ROUND(rekentabel!K37,2)</f>
        <v>14.86</v>
      </c>
      <c r="L37" s="47"/>
      <c r="M37" s="47"/>
      <c r="N37" s="47">
        <f>ROUND(rekentabel!N37,2)</f>
        <v>14.9</v>
      </c>
      <c r="O37" s="47">
        <f>ROUND(rekentabel!O37,2)</f>
        <v>8.92</v>
      </c>
      <c r="P37" s="47">
        <f>ROUND(rekentabel!P37,2)</f>
        <v>19.86</v>
      </c>
      <c r="Q37" s="47">
        <f>ROUND(rekentabel!Q37,2)</f>
        <v>11.88</v>
      </c>
      <c r="R37" s="42">
        <f>ROUND(rekentabel!R37,2)</f>
        <v>2175</v>
      </c>
      <c r="S37" s="42">
        <f>ROUND(rekentabel!S37,2)</f>
        <v>2175</v>
      </c>
      <c r="T37" s="42">
        <f>ROUND(rekentabel!T37,2)</f>
        <v>306</v>
      </c>
      <c r="U37" s="42">
        <f>ROUND(rekentabel!U37,2)</f>
        <v>182</v>
      </c>
      <c r="V37" s="42" t="e">
        <f>ROUND(rekentabel!#REF!,2)</f>
        <v>#REF!</v>
      </c>
      <c r="W37" s="42" t="e">
        <f>ROUND(rekentabel!#REF!,2)</f>
        <v>#REF!</v>
      </c>
      <c r="X37" s="263">
        <f>ROUND(rekentabel!V37,2)</f>
        <v>367.2</v>
      </c>
      <c r="Y37" s="263">
        <f>ROUND(rekentabel!W37,2)</f>
        <v>218.4</v>
      </c>
      <c r="Z37" s="263">
        <f>ROUND(rekentabel!X37,2)</f>
        <v>918</v>
      </c>
      <c r="AA37" s="263">
        <f>ROUND(rekentabel!Y37,2)</f>
        <v>546</v>
      </c>
    </row>
    <row r="38" spans="1:32">
      <c r="A38" s="40">
        <v>31</v>
      </c>
      <c r="B38" s="43">
        <f>ROUND(rekentabel!B38,2)</f>
        <v>12.74</v>
      </c>
      <c r="C38" s="43">
        <f>ROUND(rekentabel!C38,2)</f>
        <v>7.63</v>
      </c>
      <c r="D38" s="43"/>
      <c r="E38" s="43"/>
      <c r="F38" s="43">
        <f>ROUND(rekentabel!F38,2)</f>
        <v>7.65</v>
      </c>
      <c r="G38" s="43">
        <f>ROUND(rekentabel!G38,2)</f>
        <v>4.58</v>
      </c>
      <c r="H38" s="43">
        <f>ROUND(rekentabel!H38,2)</f>
        <v>10.199999999999999</v>
      </c>
      <c r="I38" s="43">
        <f>ROUND(rekentabel!I38,2)</f>
        <v>6.11</v>
      </c>
      <c r="J38" s="47">
        <f>ROUND(rekentabel!J38,2)</f>
        <v>25.48</v>
      </c>
      <c r="K38" s="47">
        <f>ROUND(rekentabel!K38,2)</f>
        <v>15.26</v>
      </c>
      <c r="L38" s="47"/>
      <c r="M38" s="47"/>
      <c r="N38" s="47">
        <f>ROUND(rekentabel!N38,2)</f>
        <v>15.3</v>
      </c>
      <c r="O38" s="47">
        <f>ROUND(rekentabel!O38,2)</f>
        <v>9.16</v>
      </c>
      <c r="P38" s="47">
        <f>ROUND(rekentabel!P38,2)</f>
        <v>20.399999999999999</v>
      </c>
      <c r="Q38" s="47">
        <f>ROUND(rekentabel!Q38,2)</f>
        <v>12.22</v>
      </c>
      <c r="R38" s="42">
        <f>ROUND(rekentabel!R38,2)</f>
        <v>2249</v>
      </c>
      <c r="S38" s="42">
        <f>ROUND(rekentabel!S38,2)</f>
        <v>2249</v>
      </c>
      <c r="T38" s="42">
        <f>ROUND(rekentabel!T38,2)</f>
        <v>316</v>
      </c>
      <c r="U38" s="42">
        <f>ROUND(rekentabel!U38,2)</f>
        <v>188</v>
      </c>
      <c r="V38" s="42" t="e">
        <f>ROUND(rekentabel!#REF!,2)</f>
        <v>#REF!</v>
      </c>
      <c r="W38" s="42" t="e">
        <f>ROUND(rekentabel!#REF!,2)</f>
        <v>#REF!</v>
      </c>
      <c r="X38" s="263">
        <f>ROUND(rekentabel!V38,2)</f>
        <v>379.2</v>
      </c>
      <c r="Y38" s="263">
        <f>ROUND(rekentabel!W38,2)</f>
        <v>225.6</v>
      </c>
      <c r="Z38" s="263">
        <f>ROUND(rekentabel!X38,2)</f>
        <v>948</v>
      </c>
      <c r="AA38" s="263">
        <f>ROUND(rekentabel!Y38,2)</f>
        <v>564</v>
      </c>
    </row>
    <row r="39" spans="1:32">
      <c r="A39" s="40">
        <v>32</v>
      </c>
      <c r="B39" s="43">
        <f>ROUND(rekentabel!B39,2)</f>
        <v>13.08</v>
      </c>
      <c r="C39" s="43">
        <f>ROUND(rekentabel!C39,2)</f>
        <v>7.83</v>
      </c>
      <c r="D39" s="43"/>
      <c r="E39" s="43"/>
      <c r="F39" s="43">
        <f>ROUND(rekentabel!F39,2)</f>
        <v>7.85</v>
      </c>
      <c r="G39" s="43">
        <f>ROUND(rekentabel!G39,2)</f>
        <v>4.7</v>
      </c>
      <c r="H39" s="43">
        <f>ROUND(rekentabel!H39,2)</f>
        <v>10.47</v>
      </c>
      <c r="I39" s="43">
        <f>ROUND(rekentabel!I39,2)</f>
        <v>6.27</v>
      </c>
      <c r="J39" s="47">
        <f>ROUND(rekentabel!J39,2)</f>
        <v>26.16</v>
      </c>
      <c r="K39" s="47">
        <f>ROUND(rekentabel!K39,2)</f>
        <v>15.66</v>
      </c>
      <c r="L39" s="47"/>
      <c r="M39" s="47"/>
      <c r="N39" s="47">
        <f>ROUND(rekentabel!N39,2)</f>
        <v>15.7</v>
      </c>
      <c r="O39" s="47">
        <f>ROUND(rekentabel!O39,2)</f>
        <v>9.4</v>
      </c>
      <c r="P39" s="47">
        <f>ROUND(rekentabel!P39,2)</f>
        <v>20.94</v>
      </c>
      <c r="Q39" s="47">
        <f>ROUND(rekentabel!Q39,2)</f>
        <v>12.54</v>
      </c>
      <c r="R39" s="42">
        <f>ROUND(rekentabel!R39,2)</f>
        <v>2321</v>
      </c>
      <c r="S39" s="42">
        <f>ROUND(rekentabel!S39,2)</f>
        <v>2321</v>
      </c>
      <c r="T39" s="42">
        <f>ROUND(rekentabel!T39,2)</f>
        <v>327</v>
      </c>
      <c r="U39" s="42">
        <f>ROUND(rekentabel!U39,2)</f>
        <v>193</v>
      </c>
      <c r="V39" s="42" t="e">
        <f>ROUND(rekentabel!#REF!,2)</f>
        <v>#REF!</v>
      </c>
      <c r="W39" s="42" t="e">
        <f>ROUND(rekentabel!#REF!,2)</f>
        <v>#REF!</v>
      </c>
      <c r="X39" s="263">
        <f>ROUND(rekentabel!V39,2)</f>
        <v>392.4</v>
      </c>
      <c r="Y39" s="263">
        <f>ROUND(rekentabel!W39,2)</f>
        <v>231.6</v>
      </c>
      <c r="Z39" s="263">
        <f>ROUND(rekentabel!X39,2)</f>
        <v>981</v>
      </c>
      <c r="AA39" s="263">
        <f>ROUND(rekentabel!Y39,2)</f>
        <v>579</v>
      </c>
    </row>
    <row r="40" spans="1:32">
      <c r="A40" s="40">
        <v>33</v>
      </c>
      <c r="B40" s="43">
        <f>ROUND(rekentabel!B40,2)</f>
        <v>13.43</v>
      </c>
      <c r="C40" s="43">
        <f>ROUND(rekentabel!C40,2)</f>
        <v>8.0399999999999991</v>
      </c>
      <c r="D40" s="43"/>
      <c r="E40" s="43"/>
      <c r="F40" s="43">
        <f>ROUND(rekentabel!F40,2)</f>
        <v>8.0500000000000007</v>
      </c>
      <c r="G40" s="43">
        <f>ROUND(rekentabel!G40,2)</f>
        <v>4.82</v>
      </c>
      <c r="H40" s="43">
        <f>ROUND(rekentabel!H40,2)</f>
        <v>10.74</v>
      </c>
      <c r="I40" s="43">
        <f>ROUND(rekentabel!I40,2)</f>
        <v>6.43</v>
      </c>
      <c r="J40" s="47">
        <f>ROUND(rekentabel!J40,2)</f>
        <v>26.86</v>
      </c>
      <c r="K40" s="47">
        <f>ROUND(rekentabel!K40,2)</f>
        <v>16.079999999999998</v>
      </c>
      <c r="L40" s="47"/>
      <c r="M40" s="47"/>
      <c r="N40" s="47">
        <f>ROUND(rekentabel!N40,2)</f>
        <v>16.100000000000001</v>
      </c>
      <c r="O40" s="47">
        <f>ROUND(rekentabel!O40,2)</f>
        <v>9.64</v>
      </c>
      <c r="P40" s="47">
        <f>ROUND(rekentabel!P40,2)</f>
        <v>21.48</v>
      </c>
      <c r="Q40" s="47">
        <f>ROUND(rekentabel!Q40,2)</f>
        <v>12.86</v>
      </c>
      <c r="R40" s="42">
        <f>ROUND(rekentabel!R40,2)</f>
        <v>2365</v>
      </c>
      <c r="S40" s="42">
        <f>ROUND(rekentabel!S40,2)</f>
        <v>2365</v>
      </c>
      <c r="T40" s="42">
        <f>ROUND(rekentabel!T40,2)</f>
        <v>334</v>
      </c>
      <c r="U40" s="42">
        <f>ROUND(rekentabel!U40,2)</f>
        <v>196</v>
      </c>
      <c r="V40" s="42" t="e">
        <f>ROUND(rekentabel!#REF!,2)</f>
        <v>#REF!</v>
      </c>
      <c r="W40" s="42" t="e">
        <f>ROUND(rekentabel!#REF!,2)</f>
        <v>#REF!</v>
      </c>
      <c r="X40" s="263">
        <f>ROUND(rekentabel!V40,2)</f>
        <v>400.8</v>
      </c>
      <c r="Y40" s="263">
        <f>ROUND(rekentabel!W40,2)</f>
        <v>235.2</v>
      </c>
      <c r="Z40" s="263">
        <f>ROUND(rekentabel!X40,2)</f>
        <v>1002</v>
      </c>
      <c r="AA40" s="263">
        <f>ROUND(rekentabel!Y40,2)</f>
        <v>588</v>
      </c>
    </row>
    <row r="41" spans="1:32" s="19" customFormat="1">
      <c r="A41" s="35">
        <v>34</v>
      </c>
      <c r="B41" s="36">
        <f>ROUND(rekentabel!B41,2)</f>
        <v>13.76</v>
      </c>
      <c r="C41" s="36">
        <f>ROUND(rekentabel!C41,2)</f>
        <v>8.24</v>
      </c>
      <c r="D41" s="36"/>
      <c r="E41" s="43"/>
      <c r="F41" s="36">
        <f>ROUND(rekentabel!F41,2)</f>
        <v>8.26</v>
      </c>
      <c r="G41" s="36">
        <f>ROUND(rekentabel!G41,2)</f>
        <v>4.9400000000000004</v>
      </c>
      <c r="H41" s="36">
        <f>ROUND(rekentabel!H41,2)</f>
        <v>11.01</v>
      </c>
      <c r="I41" s="36">
        <f>ROUND(rekentabel!I41,2)</f>
        <v>6.59</v>
      </c>
      <c r="J41" s="48">
        <f>ROUND(rekentabel!J41,2)</f>
        <v>27.52</v>
      </c>
      <c r="K41" s="48">
        <f>ROUND(rekentabel!K41,2)</f>
        <v>16.48</v>
      </c>
      <c r="L41" s="48"/>
      <c r="M41" s="48"/>
      <c r="N41" s="48">
        <f>ROUND(rekentabel!N41,2)</f>
        <v>16.52</v>
      </c>
      <c r="O41" s="48">
        <f>ROUND(rekentabel!O41,2)</f>
        <v>9.8800000000000008</v>
      </c>
      <c r="P41" s="48">
        <f>ROUND(rekentabel!P41,2)</f>
        <v>22.02</v>
      </c>
      <c r="Q41" s="48">
        <f>ROUND(rekentabel!Q41,2)</f>
        <v>13.18</v>
      </c>
      <c r="R41" s="49">
        <f>ROUND(rekentabel!R41,2)</f>
        <v>2422</v>
      </c>
      <c r="S41" s="262">
        <f>ROUND(rekentabel!S41,2)</f>
        <v>2422</v>
      </c>
      <c r="T41" s="49">
        <f>ROUND(rekentabel!T41,2)</f>
        <v>342</v>
      </c>
      <c r="U41" s="49">
        <f>ROUND(rekentabel!U41,2)</f>
        <v>202</v>
      </c>
      <c r="V41" s="49" t="e">
        <f>ROUND(rekentabel!#REF!,2)</f>
        <v>#REF!</v>
      </c>
      <c r="W41" s="262" t="e">
        <f>ROUND(rekentabel!#REF!,2)</f>
        <v>#REF!</v>
      </c>
      <c r="X41" s="263">
        <f>ROUND(rekentabel!V41,2)</f>
        <v>410.4</v>
      </c>
      <c r="Y41" s="263">
        <f>ROUND(rekentabel!W41,2)</f>
        <v>242.4</v>
      </c>
      <c r="Z41" s="263">
        <f>ROUND(rekentabel!X41,2)</f>
        <v>1026</v>
      </c>
      <c r="AA41" s="263">
        <f>ROUND(rekentabel!Y41,2)</f>
        <v>606</v>
      </c>
      <c r="AE41" s="10"/>
      <c r="AF41" s="10"/>
    </row>
    <row r="42" spans="1:32">
      <c r="A42" s="40">
        <v>35</v>
      </c>
      <c r="B42" s="43">
        <f>ROUND(rekentabel!B42,2)</f>
        <v>14.09</v>
      </c>
      <c r="C42" s="43">
        <f>ROUND(rekentabel!C42,2)</f>
        <v>8.44</v>
      </c>
      <c r="D42" s="43"/>
      <c r="E42" s="43"/>
      <c r="F42" s="43">
        <f>ROUND(rekentabel!F42,2)</f>
        <v>8.4600000000000009</v>
      </c>
      <c r="G42" s="43">
        <f>ROUND(rekentabel!G42,2)</f>
        <v>5.0599999999999996</v>
      </c>
      <c r="H42" s="43">
        <f>ROUND(rekentabel!H42,2)</f>
        <v>11.28</v>
      </c>
      <c r="I42" s="43">
        <f>ROUND(rekentabel!I42,2)</f>
        <v>6.75</v>
      </c>
      <c r="J42" s="47">
        <f>ROUND(rekentabel!J42,2)</f>
        <v>28.18</v>
      </c>
      <c r="K42" s="47">
        <f>ROUND(rekentabel!K42,2)</f>
        <v>16.88</v>
      </c>
      <c r="L42" s="47"/>
      <c r="M42" s="47"/>
      <c r="N42" s="47">
        <f>ROUND(rekentabel!N42,2)</f>
        <v>16.920000000000002</v>
      </c>
      <c r="O42" s="47">
        <f>ROUND(rekentabel!O42,2)</f>
        <v>10.119999999999999</v>
      </c>
      <c r="P42" s="47">
        <f>ROUND(rekentabel!P42,2)</f>
        <v>22.56</v>
      </c>
      <c r="Q42" s="47">
        <f>ROUND(rekentabel!Q42,2)</f>
        <v>13.5</v>
      </c>
      <c r="R42" s="42">
        <f>ROUND(rekentabel!R42,2)</f>
        <v>2495</v>
      </c>
      <c r="S42" s="42">
        <f>ROUND(rekentabel!S42,2)</f>
        <v>2495</v>
      </c>
      <c r="T42" s="42">
        <f>ROUND(rekentabel!T42,2)</f>
        <v>351</v>
      </c>
      <c r="U42" s="42">
        <f>ROUND(rekentabel!U42,2)</f>
        <v>209</v>
      </c>
      <c r="V42" s="42" t="e">
        <f>ROUND(rekentabel!#REF!,2)</f>
        <v>#REF!</v>
      </c>
      <c r="W42" s="42" t="e">
        <f>ROUND(rekentabel!#REF!,2)</f>
        <v>#REF!</v>
      </c>
      <c r="X42" s="263">
        <f>ROUND(rekentabel!V42,2)</f>
        <v>421.2</v>
      </c>
      <c r="Y42" s="263">
        <f>ROUND(rekentabel!W42,2)</f>
        <v>250.8</v>
      </c>
      <c r="Z42" s="263">
        <f>ROUND(rekentabel!X42,2)</f>
        <v>1053</v>
      </c>
      <c r="AA42" s="263">
        <f>ROUND(rekentabel!Y42,2)</f>
        <v>627</v>
      </c>
    </row>
    <row r="43" spans="1:32">
      <c r="A43" s="40">
        <v>36</v>
      </c>
      <c r="B43" s="43">
        <f>ROUND(rekentabel!B43,2)</f>
        <v>14.43</v>
      </c>
      <c r="C43" s="43">
        <f>ROUND(rekentabel!C43,2)</f>
        <v>8.64</v>
      </c>
      <c r="D43" s="43"/>
      <c r="E43" s="43"/>
      <c r="F43" s="43">
        <f>ROUND(rekentabel!F43,2)</f>
        <v>8.66</v>
      </c>
      <c r="G43" s="43">
        <f>ROUND(rekentabel!G43,2)</f>
        <v>5.19</v>
      </c>
      <c r="H43" s="43">
        <f>ROUND(rekentabel!H43,2)</f>
        <v>11.55</v>
      </c>
      <c r="I43" s="43">
        <f>ROUND(rekentabel!I43,2)</f>
        <v>6.91</v>
      </c>
      <c r="J43" s="47">
        <f>ROUND(rekentabel!J43,2)</f>
        <v>28.86</v>
      </c>
      <c r="K43" s="47">
        <f>ROUND(rekentabel!K43,2)</f>
        <v>17.28</v>
      </c>
      <c r="L43" s="47"/>
      <c r="M43" s="47"/>
      <c r="N43" s="47">
        <f>ROUND(rekentabel!N43,2)</f>
        <v>17.32</v>
      </c>
      <c r="O43" s="47">
        <f>ROUND(rekentabel!O43,2)</f>
        <v>10.38</v>
      </c>
      <c r="P43" s="47">
        <f>ROUND(rekentabel!P43,2)</f>
        <v>23.1</v>
      </c>
      <c r="Q43" s="47">
        <f>ROUND(rekentabel!Q43,2)</f>
        <v>13.82</v>
      </c>
      <c r="R43" s="42">
        <f>ROUND(rekentabel!R43,2)</f>
        <v>2554</v>
      </c>
      <c r="S43" s="42">
        <f>ROUND(rekentabel!S43,2)</f>
        <v>2554</v>
      </c>
      <c r="T43" s="42">
        <f>ROUND(rekentabel!T43,2)</f>
        <v>360</v>
      </c>
      <c r="U43" s="42">
        <f>ROUND(rekentabel!U43,2)</f>
        <v>214</v>
      </c>
      <c r="V43" s="42" t="e">
        <f>ROUND(rekentabel!#REF!,2)</f>
        <v>#REF!</v>
      </c>
      <c r="W43" s="42" t="e">
        <f>ROUND(rekentabel!#REF!,2)</f>
        <v>#REF!</v>
      </c>
      <c r="X43" s="263">
        <f>ROUND(rekentabel!V43,2)</f>
        <v>432</v>
      </c>
      <c r="Y43" s="263">
        <f>ROUND(rekentabel!W43,2)</f>
        <v>256.8</v>
      </c>
      <c r="Z43" s="263">
        <f>ROUND(rekentabel!X43,2)</f>
        <v>1080</v>
      </c>
      <c r="AA43" s="263">
        <f>ROUND(rekentabel!Y43,2)</f>
        <v>642</v>
      </c>
    </row>
    <row r="44" spans="1:32">
      <c r="A44" s="40">
        <v>37</v>
      </c>
      <c r="B44" s="43">
        <f>ROUND(rekentabel!B44,2)</f>
        <v>14.78</v>
      </c>
      <c r="C44" s="43">
        <f>ROUND(rekentabel!C44,2)</f>
        <v>8.85</v>
      </c>
      <c r="D44" s="43"/>
      <c r="E44" s="43"/>
      <c r="F44" s="43">
        <f>ROUND(rekentabel!F44,2)</f>
        <v>8.86</v>
      </c>
      <c r="G44" s="43">
        <f>ROUND(rekentabel!G44,2)</f>
        <v>5.31</v>
      </c>
      <c r="H44" s="43">
        <f>ROUND(rekentabel!H44,2)</f>
        <v>11.82</v>
      </c>
      <c r="I44" s="43">
        <f>ROUND(rekentabel!I44,2)</f>
        <v>7.08</v>
      </c>
      <c r="J44" s="47">
        <f>ROUND(rekentabel!J44,2)</f>
        <v>29.56</v>
      </c>
      <c r="K44" s="47">
        <f>ROUND(rekentabel!K44,2)</f>
        <v>17.7</v>
      </c>
      <c r="L44" s="47"/>
      <c r="M44" s="47"/>
      <c r="N44" s="47">
        <f>ROUND(rekentabel!N44,2)</f>
        <v>17.72</v>
      </c>
      <c r="O44" s="47">
        <f>ROUND(rekentabel!O44,2)</f>
        <v>10.62</v>
      </c>
      <c r="P44" s="47">
        <f>ROUND(rekentabel!P44,2)</f>
        <v>23.64</v>
      </c>
      <c r="Q44" s="47">
        <f>ROUND(rekentabel!Q44,2)</f>
        <v>14.16</v>
      </c>
      <c r="R44" s="42">
        <f>ROUND(rekentabel!R44,2)</f>
        <v>2627</v>
      </c>
      <c r="S44" s="42">
        <f>ROUND(rekentabel!S44,2)</f>
        <v>2627</v>
      </c>
      <c r="T44" s="42">
        <f>ROUND(rekentabel!T44,2)</f>
        <v>369</v>
      </c>
      <c r="U44" s="42">
        <f>ROUND(rekentabel!U44,2)</f>
        <v>219</v>
      </c>
      <c r="V44" s="42" t="e">
        <f>ROUND(rekentabel!#REF!,2)</f>
        <v>#REF!</v>
      </c>
      <c r="W44" s="42" t="e">
        <f>ROUND(rekentabel!#REF!,2)</f>
        <v>#REF!</v>
      </c>
      <c r="X44" s="263">
        <f>ROUND(rekentabel!V44,2)</f>
        <v>442.8</v>
      </c>
      <c r="Y44" s="263">
        <f>ROUND(rekentabel!W44,2)</f>
        <v>262.8</v>
      </c>
      <c r="Z44" s="263">
        <f>ROUND(rekentabel!X44,2)</f>
        <v>1107</v>
      </c>
      <c r="AA44" s="263">
        <f>ROUND(rekentabel!Y44,2)</f>
        <v>657</v>
      </c>
    </row>
    <row r="45" spans="1:32">
      <c r="A45" s="40">
        <v>38</v>
      </c>
      <c r="B45" s="43">
        <f>ROUND(rekentabel!B45,2)</f>
        <v>15.11</v>
      </c>
      <c r="C45" s="43">
        <f>ROUND(rekentabel!C45,2)</f>
        <v>9.0500000000000007</v>
      </c>
      <c r="D45" s="43"/>
      <c r="E45" s="43"/>
      <c r="F45" s="43">
        <f>ROUND(rekentabel!F45,2)</f>
        <v>9.07</v>
      </c>
      <c r="G45" s="43">
        <f>ROUND(rekentabel!G45,2)</f>
        <v>5.43</v>
      </c>
      <c r="H45" s="43">
        <f>ROUND(rekentabel!H45,2)</f>
        <v>12.09</v>
      </c>
      <c r="I45" s="43">
        <f>ROUND(rekentabel!I45,2)</f>
        <v>7.24</v>
      </c>
      <c r="J45" s="47">
        <f>ROUND(rekentabel!J45,2)</f>
        <v>30.22</v>
      </c>
      <c r="K45" s="47">
        <f>ROUND(rekentabel!K45,2)</f>
        <v>18.100000000000001</v>
      </c>
      <c r="L45" s="47"/>
      <c r="M45" s="47"/>
      <c r="N45" s="47">
        <f>ROUND(rekentabel!N45,2)</f>
        <v>18.14</v>
      </c>
      <c r="O45" s="47">
        <f>ROUND(rekentabel!O45,2)</f>
        <v>10.86</v>
      </c>
      <c r="P45" s="47">
        <f>ROUND(rekentabel!P45,2)</f>
        <v>24.18</v>
      </c>
      <c r="Q45" s="47">
        <f>ROUND(rekentabel!Q45,2)</f>
        <v>14.48</v>
      </c>
      <c r="R45" s="42">
        <f>ROUND(rekentabel!R45,2)</f>
        <v>2685</v>
      </c>
      <c r="S45" s="42">
        <f>ROUND(rekentabel!S45,2)</f>
        <v>2685</v>
      </c>
      <c r="T45" s="42">
        <f>ROUND(rekentabel!T45,2)</f>
        <v>377</v>
      </c>
      <c r="U45" s="42">
        <f>ROUND(rekentabel!U45,2)</f>
        <v>224</v>
      </c>
      <c r="V45" s="42" t="e">
        <f>ROUND(rekentabel!#REF!,2)</f>
        <v>#REF!</v>
      </c>
      <c r="W45" s="42" t="e">
        <f>ROUND(rekentabel!#REF!,2)</f>
        <v>#REF!</v>
      </c>
      <c r="X45" s="263">
        <f>ROUND(rekentabel!V45,2)</f>
        <v>452.4</v>
      </c>
      <c r="Y45" s="263">
        <f>ROUND(rekentabel!W45,2)</f>
        <v>268.8</v>
      </c>
      <c r="Z45" s="263">
        <f>ROUND(rekentabel!X45,2)</f>
        <v>1131</v>
      </c>
      <c r="AA45" s="263">
        <f>ROUND(rekentabel!Y45,2)</f>
        <v>672</v>
      </c>
    </row>
    <row r="46" spans="1:32">
      <c r="A46" s="40">
        <v>39</v>
      </c>
      <c r="B46" s="43">
        <f>ROUND(rekentabel!B46,2)</f>
        <v>15.45</v>
      </c>
      <c r="C46" s="43">
        <f>ROUND(rekentabel!C46,2)</f>
        <v>9.25</v>
      </c>
      <c r="D46" s="43"/>
      <c r="E46" s="43"/>
      <c r="F46" s="43">
        <f>ROUND(rekentabel!F46,2)</f>
        <v>9.27</v>
      </c>
      <c r="G46" s="43">
        <f>ROUND(rekentabel!G46,2)</f>
        <v>5.55</v>
      </c>
      <c r="H46" s="43">
        <f>ROUND(rekentabel!H46,2)</f>
        <v>12.36</v>
      </c>
      <c r="I46" s="43">
        <f>ROUND(rekentabel!I46,2)</f>
        <v>7.4</v>
      </c>
      <c r="J46" s="47">
        <f>ROUND(rekentabel!J46,2)</f>
        <v>30.9</v>
      </c>
      <c r="K46" s="47">
        <f>ROUND(rekentabel!K46,2)</f>
        <v>18.5</v>
      </c>
      <c r="L46" s="47"/>
      <c r="M46" s="47"/>
      <c r="N46" s="47">
        <f>ROUND(rekentabel!N46,2)</f>
        <v>18.54</v>
      </c>
      <c r="O46" s="47">
        <f>ROUND(rekentabel!O46,2)</f>
        <v>11.1</v>
      </c>
      <c r="P46" s="47">
        <f>ROUND(rekentabel!P46,2)</f>
        <v>24.72</v>
      </c>
      <c r="Q46" s="47">
        <f>ROUND(rekentabel!Q46,2)</f>
        <v>14.8</v>
      </c>
      <c r="R46" s="42">
        <f>ROUND(rekentabel!R46,2)</f>
        <v>2756</v>
      </c>
      <c r="S46" s="42">
        <f>ROUND(rekentabel!S46,2)</f>
        <v>2756</v>
      </c>
      <c r="T46" s="42">
        <f>ROUND(rekentabel!T46,2)</f>
        <v>388</v>
      </c>
      <c r="U46" s="42">
        <f>ROUND(rekentabel!U46,2)</f>
        <v>229</v>
      </c>
      <c r="V46" s="42" t="e">
        <f>ROUND(rekentabel!#REF!,2)</f>
        <v>#REF!</v>
      </c>
      <c r="W46" s="42" t="e">
        <f>ROUND(rekentabel!#REF!,2)</f>
        <v>#REF!</v>
      </c>
      <c r="X46" s="263">
        <f>ROUND(rekentabel!V46,2)</f>
        <v>465.6</v>
      </c>
      <c r="Y46" s="263">
        <f>ROUND(rekentabel!W46,2)</f>
        <v>274.8</v>
      </c>
      <c r="Z46" s="263">
        <f>ROUND(rekentabel!X46,2)</f>
        <v>1164</v>
      </c>
      <c r="AA46" s="263">
        <f>ROUND(rekentabel!Y46,2)</f>
        <v>687</v>
      </c>
    </row>
    <row r="47" spans="1:32">
      <c r="A47" s="40">
        <v>40</v>
      </c>
      <c r="B47" s="43">
        <f>ROUND(rekentabel!B47,2)</f>
        <v>15.78</v>
      </c>
      <c r="C47" s="43">
        <f>ROUND(rekentabel!C47,2)</f>
        <v>9.4499999999999993</v>
      </c>
      <c r="D47" s="43"/>
      <c r="E47" s="43"/>
      <c r="F47" s="43">
        <f>ROUND(rekentabel!F47,2)</f>
        <v>9.4700000000000006</v>
      </c>
      <c r="G47" s="43">
        <f>ROUND(rekentabel!G47,2)</f>
        <v>5.67</v>
      </c>
      <c r="H47" s="43">
        <f>ROUND(rekentabel!H47,2)</f>
        <v>12.63</v>
      </c>
      <c r="I47" s="43">
        <f>ROUND(rekentabel!I47,2)</f>
        <v>7.56</v>
      </c>
      <c r="J47" s="47">
        <f>ROUND(rekentabel!J47,2)</f>
        <v>31.56</v>
      </c>
      <c r="K47" s="47">
        <f>ROUND(rekentabel!K47,2)</f>
        <v>18.899999999999999</v>
      </c>
      <c r="L47" s="47"/>
      <c r="M47" s="47"/>
      <c r="N47" s="47">
        <f>ROUND(rekentabel!N47,2)</f>
        <v>18.940000000000001</v>
      </c>
      <c r="O47" s="47">
        <f>ROUND(rekentabel!O47,2)</f>
        <v>11.34</v>
      </c>
      <c r="P47" s="47">
        <f>ROUND(rekentabel!P47,2)</f>
        <v>25.26</v>
      </c>
      <c r="Q47" s="47">
        <f>ROUND(rekentabel!Q47,2)</f>
        <v>15.12</v>
      </c>
      <c r="R47" s="42">
        <f>ROUND(rekentabel!R47,2)</f>
        <v>2815</v>
      </c>
      <c r="S47" s="42">
        <f>ROUND(rekentabel!S47,2)</f>
        <v>2815</v>
      </c>
      <c r="T47" s="42">
        <f>ROUND(rekentabel!T47,2)</f>
        <v>399</v>
      </c>
      <c r="U47" s="42">
        <f>ROUND(rekentabel!U47,2)</f>
        <v>234</v>
      </c>
      <c r="V47" s="42" t="e">
        <f>ROUND(rekentabel!#REF!,2)</f>
        <v>#REF!</v>
      </c>
      <c r="W47" s="42" t="e">
        <f>ROUND(rekentabel!#REF!,2)</f>
        <v>#REF!</v>
      </c>
      <c r="X47" s="263">
        <f>ROUND(rekentabel!V47,2)</f>
        <v>478.8</v>
      </c>
      <c r="Y47" s="263">
        <f>ROUND(rekentabel!W47,2)</f>
        <v>280.8</v>
      </c>
      <c r="Z47" s="263">
        <f>ROUND(rekentabel!X47,2)</f>
        <v>1197</v>
      </c>
      <c r="AA47" s="263">
        <f>ROUND(rekentabel!Y47,2)</f>
        <v>702</v>
      </c>
    </row>
    <row r="48" spans="1:32">
      <c r="A48" s="40">
        <v>41</v>
      </c>
      <c r="B48" s="43">
        <f>ROUND(rekentabel!B48,2)</f>
        <v>16.12</v>
      </c>
      <c r="C48" s="43">
        <f>ROUND(rekentabel!C48,2)</f>
        <v>9.65</v>
      </c>
      <c r="D48" s="43"/>
      <c r="E48" s="43"/>
      <c r="F48" s="43">
        <f>ROUND(rekentabel!F48,2)</f>
        <v>9.67</v>
      </c>
      <c r="G48" s="43">
        <f>ROUND(rekentabel!G48,2)</f>
        <v>5.79</v>
      </c>
      <c r="H48" s="43">
        <f>ROUND(rekentabel!H48,2)</f>
        <v>12.89</v>
      </c>
      <c r="I48" s="43">
        <f>ROUND(rekentabel!I48,2)</f>
        <v>7.72</v>
      </c>
      <c r="J48" s="47">
        <f>ROUND(rekentabel!J48,2)</f>
        <v>32.24</v>
      </c>
      <c r="K48" s="47">
        <f>ROUND(rekentabel!K48,2)</f>
        <v>19.3</v>
      </c>
      <c r="L48" s="47"/>
      <c r="M48" s="47"/>
      <c r="N48" s="47">
        <f>ROUND(rekentabel!N48,2)</f>
        <v>19.34</v>
      </c>
      <c r="O48" s="47">
        <f>ROUND(rekentabel!O48,2)</f>
        <v>11.58</v>
      </c>
      <c r="P48" s="47">
        <f>ROUND(rekentabel!P48,2)</f>
        <v>25.78</v>
      </c>
      <c r="Q48" s="47">
        <f>ROUND(rekentabel!Q48,2)</f>
        <v>15.44</v>
      </c>
      <c r="R48" s="42">
        <f>ROUND(rekentabel!R48,2)</f>
        <v>2858</v>
      </c>
      <c r="S48" s="42">
        <f>ROUND(rekentabel!S48,2)</f>
        <v>2858</v>
      </c>
      <c r="T48" s="42">
        <f>ROUND(rekentabel!T48,2)</f>
        <v>403</v>
      </c>
      <c r="U48" s="42">
        <f>ROUND(rekentabel!U48,2)</f>
        <v>238</v>
      </c>
      <c r="V48" s="42" t="e">
        <f>ROUND(rekentabel!#REF!,2)</f>
        <v>#REF!</v>
      </c>
      <c r="W48" s="42" t="e">
        <f>ROUND(rekentabel!#REF!,2)</f>
        <v>#REF!</v>
      </c>
      <c r="X48" s="263">
        <f>ROUND(rekentabel!V48,2)</f>
        <v>483.6</v>
      </c>
      <c r="Y48" s="263">
        <f>ROUND(rekentabel!W48,2)</f>
        <v>285.60000000000002</v>
      </c>
      <c r="Z48" s="263">
        <f>ROUND(rekentabel!X48,2)</f>
        <v>1209</v>
      </c>
      <c r="AA48" s="263">
        <f>ROUND(rekentabel!Y48,2)</f>
        <v>714</v>
      </c>
    </row>
    <row r="49" spans="1:27">
      <c r="A49" s="40">
        <v>42</v>
      </c>
      <c r="B49" s="43">
        <f>ROUND(rekentabel!B49,2)</f>
        <v>16.45</v>
      </c>
      <c r="C49" s="43">
        <f>ROUND(rekentabel!C49,2)</f>
        <v>9.85</v>
      </c>
      <c r="D49" s="43"/>
      <c r="E49" s="43"/>
      <c r="F49" s="43">
        <f>ROUND(rekentabel!F49,2)</f>
        <v>9.8699999999999992</v>
      </c>
      <c r="G49" s="43">
        <f>ROUND(rekentabel!G49,2)</f>
        <v>5.91</v>
      </c>
      <c r="H49" s="43">
        <f>ROUND(rekentabel!H49,2)</f>
        <v>13.16</v>
      </c>
      <c r="I49" s="43">
        <f>ROUND(rekentabel!I49,2)</f>
        <v>7.88</v>
      </c>
      <c r="J49" s="47">
        <f>ROUND(rekentabel!J49,2)</f>
        <v>32.9</v>
      </c>
      <c r="K49" s="47">
        <f>ROUND(rekentabel!K49,2)</f>
        <v>19.7</v>
      </c>
      <c r="L49" s="47"/>
      <c r="M49" s="47"/>
      <c r="N49" s="47">
        <f>ROUND(rekentabel!N49,2)</f>
        <v>19.739999999999998</v>
      </c>
      <c r="O49" s="47">
        <f>ROUND(rekentabel!O49,2)</f>
        <v>11.82</v>
      </c>
      <c r="P49" s="47">
        <f>ROUND(rekentabel!P49,2)</f>
        <v>26.32</v>
      </c>
      <c r="Q49" s="47">
        <f>ROUND(rekentabel!Q49,2)</f>
        <v>15.76</v>
      </c>
      <c r="R49" s="42">
        <f>ROUND(rekentabel!R49,2)</f>
        <v>2917</v>
      </c>
      <c r="S49" s="42">
        <f>ROUND(rekentabel!S49,2)</f>
        <v>2917</v>
      </c>
      <c r="T49" s="42">
        <f>ROUND(rekentabel!T49,2)</f>
        <v>413</v>
      </c>
      <c r="U49" s="42">
        <f>ROUND(rekentabel!U49,2)</f>
        <v>243</v>
      </c>
      <c r="V49" s="42" t="e">
        <f>ROUND(rekentabel!#REF!,2)</f>
        <v>#REF!</v>
      </c>
      <c r="W49" s="42" t="e">
        <f>ROUND(rekentabel!#REF!,2)</f>
        <v>#REF!</v>
      </c>
      <c r="X49" s="263">
        <f>ROUND(rekentabel!V49,2)</f>
        <v>495.6</v>
      </c>
      <c r="Y49" s="263">
        <f>ROUND(rekentabel!W49,2)</f>
        <v>291.60000000000002</v>
      </c>
      <c r="Z49" s="263">
        <f>ROUND(rekentabel!X49,2)</f>
        <v>1239</v>
      </c>
      <c r="AA49" s="263">
        <f>ROUND(rekentabel!Y49,2)</f>
        <v>729</v>
      </c>
    </row>
    <row r="50" spans="1:27">
      <c r="A50" s="40">
        <v>43</v>
      </c>
      <c r="B50" s="43">
        <f>ROUND(rekentabel!B50,2)</f>
        <v>16.77</v>
      </c>
      <c r="C50" s="43">
        <f>ROUND(rekentabel!C50,2)</f>
        <v>10.039999999999999</v>
      </c>
      <c r="D50" s="43"/>
      <c r="E50" s="43"/>
      <c r="F50" s="43">
        <f>ROUND(rekentabel!F50,2)</f>
        <v>10.07</v>
      </c>
      <c r="G50" s="43">
        <f>ROUND(rekentabel!G50,2)</f>
        <v>6.03</v>
      </c>
      <c r="H50" s="43">
        <f>ROUND(rekentabel!H50,2)</f>
        <v>13.42</v>
      </c>
      <c r="I50" s="43">
        <f>ROUND(rekentabel!I50,2)</f>
        <v>8.0399999999999991</v>
      </c>
      <c r="J50" s="47">
        <f>ROUND(rekentabel!J50,2)</f>
        <v>33.54</v>
      </c>
      <c r="K50" s="47">
        <f>ROUND(rekentabel!K50,2)</f>
        <v>20.079999999999998</v>
      </c>
      <c r="L50" s="47"/>
      <c r="M50" s="47"/>
      <c r="N50" s="47">
        <f>ROUND(rekentabel!N50,2)</f>
        <v>20.14</v>
      </c>
      <c r="O50" s="47">
        <f>ROUND(rekentabel!O50,2)</f>
        <v>12.06</v>
      </c>
      <c r="P50" s="47">
        <f>ROUND(rekentabel!P50,2)</f>
        <v>26.84</v>
      </c>
      <c r="Q50" s="47">
        <f>ROUND(rekentabel!Q50,2)</f>
        <v>16.079999999999998</v>
      </c>
      <c r="R50" s="42">
        <f>ROUND(rekentabel!R50,2)</f>
        <v>2989</v>
      </c>
      <c r="S50" s="42">
        <f>ROUND(rekentabel!S50,2)</f>
        <v>2989</v>
      </c>
      <c r="T50" s="42">
        <f>ROUND(rekentabel!T50,2)</f>
        <v>422</v>
      </c>
      <c r="U50" s="42">
        <f>ROUND(rekentabel!U50,2)</f>
        <v>249</v>
      </c>
      <c r="V50" s="42" t="e">
        <f>ROUND(rekentabel!#REF!,2)</f>
        <v>#REF!</v>
      </c>
      <c r="W50" s="42" t="e">
        <f>ROUND(rekentabel!#REF!,2)</f>
        <v>#REF!</v>
      </c>
      <c r="X50" s="263">
        <f>ROUND(rekentabel!V50,2)</f>
        <v>506.4</v>
      </c>
      <c r="Y50" s="263">
        <f>ROUND(rekentabel!W50,2)</f>
        <v>298.8</v>
      </c>
      <c r="Z50" s="263">
        <f>ROUND(rekentabel!X50,2)</f>
        <v>1266</v>
      </c>
      <c r="AA50" s="263">
        <f>ROUND(rekentabel!Y50,2)</f>
        <v>747</v>
      </c>
    </row>
    <row r="51" spans="1:27">
      <c r="A51" s="40">
        <v>44</v>
      </c>
      <c r="B51" s="43">
        <f>ROUND(rekentabel!B51,2)</f>
        <v>17.100000000000001</v>
      </c>
      <c r="C51" s="43">
        <f>ROUND(rekentabel!C51,2)</f>
        <v>10.24</v>
      </c>
      <c r="D51" s="43"/>
      <c r="E51" s="43"/>
      <c r="F51" s="43">
        <f>ROUND(rekentabel!F51,2)</f>
        <v>10.26</v>
      </c>
      <c r="G51" s="43">
        <f>ROUND(rekentabel!G51,2)</f>
        <v>6.15</v>
      </c>
      <c r="H51" s="43">
        <f>ROUND(rekentabel!H51,2)</f>
        <v>13.68</v>
      </c>
      <c r="I51" s="43">
        <f>ROUND(rekentabel!I51,2)</f>
        <v>8.19</v>
      </c>
      <c r="J51" s="47">
        <f>ROUND(rekentabel!J51,2)</f>
        <v>34.200000000000003</v>
      </c>
      <c r="K51" s="47">
        <f>ROUND(rekentabel!K51,2)</f>
        <v>20.48</v>
      </c>
      <c r="L51" s="47"/>
      <c r="M51" s="47"/>
      <c r="N51" s="47">
        <f>ROUND(rekentabel!N51,2)</f>
        <v>20.52</v>
      </c>
      <c r="O51" s="47">
        <f>ROUND(rekentabel!O51,2)</f>
        <v>12.3</v>
      </c>
      <c r="P51" s="47">
        <f>ROUND(rekentabel!P51,2)</f>
        <v>27.36</v>
      </c>
      <c r="Q51" s="47">
        <f>ROUND(rekentabel!Q51,2)</f>
        <v>16.38</v>
      </c>
      <c r="R51" s="42">
        <f>ROUND(rekentabel!R51,2)</f>
        <v>3032</v>
      </c>
      <c r="S51" s="42">
        <f>ROUND(rekentabel!S51,2)</f>
        <v>3032</v>
      </c>
      <c r="T51" s="42">
        <f>ROUND(rekentabel!T51,2)</f>
        <v>427</v>
      </c>
      <c r="U51" s="42">
        <f>ROUND(rekentabel!U51,2)</f>
        <v>253</v>
      </c>
      <c r="V51" s="42" t="e">
        <f>ROUND(rekentabel!#REF!,2)</f>
        <v>#REF!</v>
      </c>
      <c r="W51" s="42" t="e">
        <f>ROUND(rekentabel!#REF!,2)</f>
        <v>#REF!</v>
      </c>
      <c r="X51" s="263">
        <f>ROUND(rekentabel!V51,2)</f>
        <v>512.4</v>
      </c>
      <c r="Y51" s="263">
        <f>ROUND(rekentabel!W51,2)</f>
        <v>303.60000000000002</v>
      </c>
      <c r="Z51" s="263">
        <f>ROUND(rekentabel!X51,2)</f>
        <v>1281</v>
      </c>
      <c r="AA51" s="263">
        <f>ROUND(rekentabel!Y51,2)</f>
        <v>759</v>
      </c>
    </row>
    <row r="52" spans="1:27">
      <c r="A52" s="40">
        <v>45</v>
      </c>
      <c r="B52" s="43">
        <f>ROUND(rekentabel!B52,2)</f>
        <v>17.43</v>
      </c>
      <c r="C52" s="43">
        <f>ROUND(rekentabel!C52,2)</f>
        <v>10.44</v>
      </c>
      <c r="D52" s="43"/>
      <c r="E52" s="43"/>
      <c r="F52" s="43">
        <f>ROUND(rekentabel!F52,2)</f>
        <v>10.46</v>
      </c>
      <c r="G52" s="43">
        <f>ROUND(rekentabel!G52,2)</f>
        <v>6.26</v>
      </c>
      <c r="H52" s="43">
        <f>ROUND(rekentabel!H52,2)</f>
        <v>13.95</v>
      </c>
      <c r="I52" s="43">
        <f>ROUND(rekentabel!I52,2)</f>
        <v>8.35</v>
      </c>
      <c r="J52" s="47">
        <f>ROUND(rekentabel!J52,2)</f>
        <v>34.86</v>
      </c>
      <c r="K52" s="47">
        <f>ROUND(rekentabel!K52,2)</f>
        <v>20.88</v>
      </c>
      <c r="L52" s="47"/>
      <c r="M52" s="47"/>
      <c r="N52" s="47">
        <f>ROUND(rekentabel!N52,2)</f>
        <v>20.92</v>
      </c>
      <c r="O52" s="47">
        <f>ROUND(rekentabel!O52,2)</f>
        <v>12.52</v>
      </c>
      <c r="P52" s="47">
        <f>ROUND(rekentabel!P52,2)</f>
        <v>27.9</v>
      </c>
      <c r="Q52" s="47">
        <f>ROUND(rekentabel!Q52,2)</f>
        <v>16.7</v>
      </c>
      <c r="R52" s="42">
        <f>ROUND(rekentabel!R52,2)</f>
        <v>3105</v>
      </c>
      <c r="S52" s="42">
        <f>ROUND(rekentabel!S52,2)</f>
        <v>3105</v>
      </c>
      <c r="T52" s="42">
        <f>ROUND(rekentabel!T52,2)</f>
        <v>437</v>
      </c>
      <c r="U52" s="42">
        <f>ROUND(rekentabel!U52,2)</f>
        <v>259</v>
      </c>
      <c r="V52" s="42" t="e">
        <f>ROUND(rekentabel!#REF!,2)</f>
        <v>#REF!</v>
      </c>
      <c r="W52" s="42" t="e">
        <f>ROUND(rekentabel!#REF!,2)</f>
        <v>#REF!</v>
      </c>
      <c r="X52" s="263">
        <f>ROUND(rekentabel!V52,2)</f>
        <v>524.4</v>
      </c>
      <c r="Y52" s="263">
        <f>ROUND(rekentabel!W52,2)</f>
        <v>310.8</v>
      </c>
      <c r="Z52" s="263">
        <f>ROUND(rekentabel!X52,2)</f>
        <v>1311</v>
      </c>
      <c r="AA52" s="263">
        <f>ROUND(rekentabel!Y52,2)</f>
        <v>777</v>
      </c>
    </row>
    <row r="53" spans="1:27">
      <c r="A53" s="40">
        <v>46</v>
      </c>
      <c r="B53" s="43">
        <f>ROUND(rekentabel!B53,2)</f>
        <v>17.77</v>
      </c>
      <c r="C53" s="43">
        <f>ROUND(rekentabel!C53,2)</f>
        <v>10.64</v>
      </c>
      <c r="D53" s="43"/>
      <c r="E53" s="43"/>
      <c r="F53" s="43">
        <f>ROUND(rekentabel!F53,2)</f>
        <v>10.66</v>
      </c>
      <c r="G53" s="43">
        <f>ROUND(rekentabel!G53,2)</f>
        <v>6.38</v>
      </c>
      <c r="H53" s="43">
        <f>ROUND(rekentabel!H53,2)</f>
        <v>14.21</v>
      </c>
      <c r="I53" s="43">
        <f>ROUND(rekentabel!I53,2)</f>
        <v>8.51</v>
      </c>
      <c r="J53" s="47">
        <f>ROUND(rekentabel!J53,2)</f>
        <v>35.54</v>
      </c>
      <c r="K53" s="47">
        <f>ROUND(rekentabel!K53,2)</f>
        <v>21.28</v>
      </c>
      <c r="L53" s="47"/>
      <c r="M53" s="47"/>
      <c r="N53" s="47">
        <f>ROUND(rekentabel!N53,2)</f>
        <v>21.32</v>
      </c>
      <c r="O53" s="47">
        <f>ROUND(rekentabel!O53,2)</f>
        <v>12.76</v>
      </c>
      <c r="P53" s="47">
        <f>ROUND(rekentabel!P53,2)</f>
        <v>28.42</v>
      </c>
      <c r="Q53" s="47">
        <f>ROUND(rekentabel!Q53,2)</f>
        <v>17.02</v>
      </c>
      <c r="R53" s="42">
        <f>ROUND(rekentabel!R53,2)</f>
        <v>3163</v>
      </c>
      <c r="S53" s="42">
        <f>ROUND(rekentabel!S53,2)</f>
        <v>3163</v>
      </c>
      <c r="T53" s="42">
        <f>ROUND(rekentabel!T53,2)</f>
        <v>445</v>
      </c>
      <c r="U53" s="42">
        <f>ROUND(rekentabel!U53,2)</f>
        <v>265</v>
      </c>
      <c r="V53" s="42" t="e">
        <f>ROUND(rekentabel!#REF!,2)</f>
        <v>#REF!</v>
      </c>
      <c r="W53" s="42" t="e">
        <f>ROUND(rekentabel!#REF!,2)</f>
        <v>#REF!</v>
      </c>
      <c r="X53" s="263">
        <f>ROUND(rekentabel!V53,2)</f>
        <v>534</v>
      </c>
      <c r="Y53" s="263">
        <f>ROUND(rekentabel!W53,2)</f>
        <v>318</v>
      </c>
      <c r="Z53" s="263">
        <f>ROUND(rekentabel!X53,2)</f>
        <v>1335</v>
      </c>
      <c r="AA53" s="263">
        <f>ROUND(rekentabel!Y53,2)</f>
        <v>795</v>
      </c>
    </row>
    <row r="54" spans="1:27">
      <c r="A54" s="40">
        <v>47</v>
      </c>
      <c r="B54" s="43">
        <f>ROUND(rekentabel!B54,2)</f>
        <v>18.100000000000001</v>
      </c>
      <c r="C54" s="43">
        <f>ROUND(rekentabel!C54,2)</f>
        <v>10.84</v>
      </c>
      <c r="D54" s="43"/>
      <c r="E54" s="43"/>
      <c r="F54" s="43">
        <f>ROUND(rekentabel!F54,2)</f>
        <v>10.86</v>
      </c>
      <c r="G54" s="43">
        <f>ROUND(rekentabel!G54,2)</f>
        <v>6.5</v>
      </c>
      <c r="H54" s="43">
        <f>ROUND(rekentabel!H54,2)</f>
        <v>14.48</v>
      </c>
      <c r="I54" s="43">
        <f>ROUND(rekentabel!I54,2)</f>
        <v>8.67</v>
      </c>
      <c r="J54" s="47">
        <f>ROUND(rekentabel!J54,2)</f>
        <v>36.200000000000003</v>
      </c>
      <c r="K54" s="47">
        <f>ROUND(rekentabel!K54,2)</f>
        <v>21.68</v>
      </c>
      <c r="L54" s="47"/>
      <c r="M54" s="47"/>
      <c r="N54" s="47">
        <f>ROUND(rekentabel!N54,2)</f>
        <v>21.72</v>
      </c>
      <c r="O54" s="47">
        <f>ROUND(rekentabel!O54,2)</f>
        <v>13</v>
      </c>
      <c r="P54" s="47">
        <f>ROUND(rekentabel!P54,2)</f>
        <v>28.96</v>
      </c>
      <c r="Q54" s="47">
        <f>ROUND(rekentabel!Q54,2)</f>
        <v>17.34</v>
      </c>
      <c r="R54" s="42">
        <f>ROUND(rekentabel!R54,2)</f>
        <v>3207</v>
      </c>
      <c r="S54" s="42">
        <f>ROUND(rekentabel!S54,2)</f>
        <v>3207</v>
      </c>
      <c r="T54" s="42">
        <f>ROUND(rekentabel!T54,2)</f>
        <v>450</v>
      </c>
      <c r="U54" s="42">
        <f>ROUND(rekentabel!U54,2)</f>
        <v>268</v>
      </c>
      <c r="V54" s="42" t="e">
        <f>ROUND(rekentabel!#REF!,2)</f>
        <v>#REF!</v>
      </c>
      <c r="W54" s="42" t="e">
        <f>ROUND(rekentabel!#REF!,2)</f>
        <v>#REF!</v>
      </c>
      <c r="X54" s="263">
        <f>ROUND(rekentabel!V54,2)</f>
        <v>540</v>
      </c>
      <c r="Y54" s="263">
        <f>ROUND(rekentabel!W54,2)</f>
        <v>321.60000000000002</v>
      </c>
      <c r="Z54" s="263">
        <f>ROUND(rekentabel!X54,2)</f>
        <v>1350</v>
      </c>
      <c r="AA54" s="263">
        <f>ROUND(rekentabel!Y54,2)</f>
        <v>804</v>
      </c>
    </row>
    <row r="55" spans="1:27">
      <c r="A55" s="40">
        <v>48</v>
      </c>
      <c r="B55" s="43">
        <f>ROUND(rekentabel!B55,2)</f>
        <v>18.420000000000002</v>
      </c>
      <c r="C55" s="43">
        <f>ROUND(rekentabel!C55,2)</f>
        <v>11.03</v>
      </c>
      <c r="D55" s="43"/>
      <c r="E55" s="43"/>
      <c r="F55" s="43">
        <f>ROUND(rekentabel!F55,2)</f>
        <v>11.06</v>
      </c>
      <c r="G55" s="43">
        <f>ROUND(rekentabel!G55,2)</f>
        <v>6.62</v>
      </c>
      <c r="H55" s="43">
        <f>ROUND(rekentabel!H55,2)</f>
        <v>14.74</v>
      </c>
      <c r="I55" s="43">
        <f>ROUND(rekentabel!I55,2)</f>
        <v>8.83</v>
      </c>
      <c r="J55" s="47">
        <f>ROUND(rekentabel!J55,2)</f>
        <v>36.840000000000003</v>
      </c>
      <c r="K55" s="47">
        <f>ROUND(rekentabel!K55,2)</f>
        <v>22.06</v>
      </c>
      <c r="L55" s="47"/>
      <c r="M55" s="47"/>
      <c r="N55" s="47">
        <f>ROUND(rekentabel!N55,2)</f>
        <v>22.12</v>
      </c>
      <c r="O55" s="47">
        <f>ROUND(rekentabel!O55,2)</f>
        <v>13.24</v>
      </c>
      <c r="P55" s="47">
        <f>ROUND(rekentabel!P55,2)</f>
        <v>29.48</v>
      </c>
      <c r="Q55" s="47">
        <f>ROUND(rekentabel!Q55,2)</f>
        <v>17.66</v>
      </c>
      <c r="R55" s="42">
        <f>ROUND(rekentabel!R55,2)</f>
        <v>3265</v>
      </c>
      <c r="S55" s="42">
        <f>ROUND(rekentabel!S55,2)</f>
        <v>3265</v>
      </c>
      <c r="T55" s="42">
        <f>ROUND(rekentabel!T55,2)</f>
        <v>463</v>
      </c>
      <c r="U55" s="42">
        <f>ROUND(rekentabel!U55,2)</f>
        <v>272</v>
      </c>
      <c r="V55" s="42" t="e">
        <f>ROUND(rekentabel!#REF!,2)</f>
        <v>#REF!</v>
      </c>
      <c r="W55" s="42" t="e">
        <f>ROUND(rekentabel!#REF!,2)</f>
        <v>#REF!</v>
      </c>
      <c r="X55" s="263">
        <f>ROUND(rekentabel!V55,2)</f>
        <v>555.6</v>
      </c>
      <c r="Y55" s="263">
        <f>ROUND(rekentabel!W55,2)</f>
        <v>326.39999999999998</v>
      </c>
      <c r="Z55" s="263">
        <f>ROUND(rekentabel!X55,2)</f>
        <v>1389</v>
      </c>
      <c r="AA55" s="263">
        <f>ROUND(rekentabel!Y55,2)</f>
        <v>816</v>
      </c>
    </row>
    <row r="56" spans="1:27">
      <c r="A56" s="40">
        <v>49</v>
      </c>
      <c r="B56" s="43">
        <f>ROUND(rekentabel!B56,2)</f>
        <v>18.75</v>
      </c>
      <c r="C56" s="43">
        <f>ROUND(rekentabel!C56,2)</f>
        <v>11.23</v>
      </c>
      <c r="D56" s="43"/>
      <c r="E56" s="43"/>
      <c r="F56" s="43">
        <f>ROUND(rekentabel!F56,2)</f>
        <v>11.25</v>
      </c>
      <c r="G56" s="43">
        <f>ROUND(rekentabel!G56,2)</f>
        <v>6.74</v>
      </c>
      <c r="H56" s="43">
        <f>ROUND(rekentabel!H56,2)</f>
        <v>15.01</v>
      </c>
      <c r="I56" s="43">
        <f>ROUND(rekentabel!I56,2)</f>
        <v>8.99</v>
      </c>
      <c r="J56" s="47">
        <f>ROUND(rekentabel!J56,2)</f>
        <v>37.5</v>
      </c>
      <c r="K56" s="47">
        <f>ROUND(rekentabel!K56,2)</f>
        <v>22.46</v>
      </c>
      <c r="L56" s="47"/>
      <c r="M56" s="47"/>
      <c r="N56" s="47">
        <f>ROUND(rekentabel!N56,2)</f>
        <v>22.5</v>
      </c>
      <c r="O56" s="47">
        <f>ROUND(rekentabel!O56,2)</f>
        <v>13.48</v>
      </c>
      <c r="P56" s="47">
        <f>ROUND(rekentabel!P56,2)</f>
        <v>30.02</v>
      </c>
      <c r="Q56" s="47">
        <f>ROUND(rekentabel!Q56,2)</f>
        <v>17.98</v>
      </c>
      <c r="R56" s="42">
        <f>ROUND(rekentabel!R56,2)</f>
        <v>3338</v>
      </c>
      <c r="S56" s="42">
        <f>ROUND(rekentabel!S56,2)</f>
        <v>3338</v>
      </c>
      <c r="T56" s="42">
        <f>ROUND(rekentabel!T56,2)</f>
        <v>471</v>
      </c>
      <c r="U56" s="42">
        <f>ROUND(rekentabel!U56,2)</f>
        <v>278</v>
      </c>
      <c r="V56" s="42" t="e">
        <f>ROUND(rekentabel!#REF!,2)</f>
        <v>#REF!</v>
      </c>
      <c r="W56" s="42" t="e">
        <f>ROUND(rekentabel!#REF!,2)</f>
        <v>#REF!</v>
      </c>
      <c r="X56" s="263">
        <f>ROUND(rekentabel!V56,2)</f>
        <v>565.20000000000005</v>
      </c>
      <c r="Y56" s="263">
        <f>ROUND(rekentabel!W56,2)</f>
        <v>333.6</v>
      </c>
      <c r="Z56" s="263">
        <f>ROUND(rekentabel!X56,2)</f>
        <v>1413</v>
      </c>
      <c r="AA56" s="263">
        <f>ROUND(rekentabel!Y56,2)</f>
        <v>834</v>
      </c>
    </row>
    <row r="57" spans="1:27">
      <c r="A57" s="40">
        <v>50</v>
      </c>
      <c r="B57" s="43">
        <f>ROUND(rekentabel!B57,2)</f>
        <v>19.09</v>
      </c>
      <c r="C57" s="43">
        <f>ROUND(rekentabel!C57,2)</f>
        <v>11.43</v>
      </c>
      <c r="D57" s="43"/>
      <c r="E57" s="43"/>
      <c r="F57" s="43">
        <f>ROUND(rekentabel!F57,2)</f>
        <v>11.45</v>
      </c>
      <c r="G57" s="43">
        <f>ROUND(rekentabel!G57,2)</f>
        <v>6.86</v>
      </c>
      <c r="H57" s="43">
        <f>ROUND(rekentabel!H57,2)</f>
        <v>15.27</v>
      </c>
      <c r="I57" s="43">
        <f>ROUND(rekentabel!I57,2)</f>
        <v>9.14</v>
      </c>
      <c r="J57" s="47">
        <f>ROUND(rekentabel!J57,2)</f>
        <v>38.18</v>
      </c>
      <c r="K57" s="47">
        <f>ROUND(rekentabel!K57,2)</f>
        <v>22.86</v>
      </c>
      <c r="L57" s="47"/>
      <c r="M57" s="47"/>
      <c r="N57" s="47">
        <f>ROUND(rekentabel!N57,2)</f>
        <v>22.9</v>
      </c>
      <c r="O57" s="47">
        <f>ROUND(rekentabel!O57,2)</f>
        <v>13.72</v>
      </c>
      <c r="P57" s="47">
        <f>ROUND(rekentabel!P57,2)</f>
        <v>30.54</v>
      </c>
      <c r="Q57" s="47">
        <f>ROUND(rekentabel!Q57,2)</f>
        <v>18.28</v>
      </c>
      <c r="R57" s="42">
        <f>ROUND(rekentabel!R57,2)</f>
        <v>3382</v>
      </c>
      <c r="S57" s="42">
        <f>ROUND(rekentabel!S57,2)</f>
        <v>3382</v>
      </c>
      <c r="T57" s="42">
        <f>ROUND(rekentabel!T57,2)</f>
        <v>477</v>
      </c>
      <c r="U57" s="42">
        <f>ROUND(rekentabel!U57,2)</f>
        <v>281</v>
      </c>
      <c r="V57" s="42" t="e">
        <f>ROUND(rekentabel!#REF!,2)</f>
        <v>#REF!</v>
      </c>
      <c r="W57" s="42" t="e">
        <f>ROUND(rekentabel!#REF!,2)</f>
        <v>#REF!</v>
      </c>
      <c r="X57" s="263">
        <f>ROUND(rekentabel!V57,2)</f>
        <v>572.4</v>
      </c>
      <c r="Y57" s="263">
        <f>ROUND(rekentabel!W57,2)</f>
        <v>337.2</v>
      </c>
      <c r="Z57" s="263">
        <f>ROUND(rekentabel!X57,2)</f>
        <v>1431</v>
      </c>
      <c r="AA57" s="263">
        <f>ROUND(rekentabel!Y57,2)</f>
        <v>843</v>
      </c>
    </row>
    <row r="58" spans="1:27">
      <c r="A58" s="40">
        <v>51</v>
      </c>
      <c r="B58" s="43">
        <f>ROUND(rekentabel!B58,2)</f>
        <v>19.420000000000002</v>
      </c>
      <c r="C58" s="43">
        <f>ROUND(rekentabel!C58,2)</f>
        <v>11.63</v>
      </c>
      <c r="D58" s="43"/>
      <c r="E58" s="43"/>
      <c r="F58" s="43">
        <f>ROUND(rekentabel!F58,2)</f>
        <v>11.65</v>
      </c>
      <c r="G58" s="43">
        <f>ROUND(rekentabel!G58,2)</f>
        <v>6.98</v>
      </c>
      <c r="H58" s="43">
        <f>ROUND(rekentabel!H58,2)</f>
        <v>15.53</v>
      </c>
      <c r="I58" s="43">
        <f>ROUND(rekentabel!I58,2)</f>
        <v>9.3000000000000007</v>
      </c>
      <c r="J58" s="47">
        <f>ROUND(rekentabel!J58,2)</f>
        <v>38.840000000000003</v>
      </c>
      <c r="K58" s="47">
        <f>ROUND(rekentabel!K58,2)</f>
        <v>23.26</v>
      </c>
      <c r="L58" s="47"/>
      <c r="M58" s="47"/>
      <c r="N58" s="47">
        <f>ROUND(rekentabel!N58,2)</f>
        <v>23.3</v>
      </c>
      <c r="O58" s="47">
        <f>ROUND(rekentabel!O58,2)</f>
        <v>13.96</v>
      </c>
      <c r="P58" s="47">
        <f>ROUND(rekentabel!P58,2)</f>
        <v>31.06</v>
      </c>
      <c r="Q58" s="47">
        <f>ROUND(rekentabel!Q58,2)</f>
        <v>18.600000000000001</v>
      </c>
      <c r="R58" s="42">
        <f>ROUND(rekentabel!R58,2)</f>
        <v>3454</v>
      </c>
      <c r="S58" s="42">
        <f>ROUND(rekentabel!S58,2)</f>
        <v>3454</v>
      </c>
      <c r="T58" s="42">
        <f>ROUND(rekentabel!T58,2)</f>
        <v>486</v>
      </c>
      <c r="U58" s="42">
        <f>ROUND(rekentabel!U58,2)</f>
        <v>289</v>
      </c>
      <c r="V58" s="42" t="e">
        <f>ROUND(rekentabel!#REF!,2)</f>
        <v>#REF!</v>
      </c>
      <c r="W58" s="42" t="e">
        <f>ROUND(rekentabel!#REF!,2)</f>
        <v>#REF!</v>
      </c>
      <c r="X58" s="263">
        <f>ROUND(rekentabel!V58,2)</f>
        <v>583.20000000000005</v>
      </c>
      <c r="Y58" s="263">
        <f>ROUND(rekentabel!W58,2)</f>
        <v>346.8</v>
      </c>
      <c r="Z58" s="263">
        <f>ROUND(rekentabel!X58,2)</f>
        <v>1458</v>
      </c>
      <c r="AA58" s="263">
        <f>ROUND(rekentabel!Y58,2)</f>
        <v>867</v>
      </c>
    </row>
    <row r="59" spans="1:27">
      <c r="A59" s="40">
        <v>52</v>
      </c>
      <c r="B59" s="43">
        <f>ROUND(rekentabel!B59,2)</f>
        <v>19.760000000000002</v>
      </c>
      <c r="C59" s="43">
        <f>ROUND(rekentabel!C59,2)</f>
        <v>11.83</v>
      </c>
      <c r="D59" s="43"/>
      <c r="E59" s="43"/>
      <c r="F59" s="43">
        <f>ROUND(rekentabel!F59,2)</f>
        <v>11.85</v>
      </c>
      <c r="G59" s="43">
        <f>ROUND(rekentabel!G59,2)</f>
        <v>7.1</v>
      </c>
      <c r="H59" s="43">
        <f>ROUND(rekentabel!H59,2)</f>
        <v>15.8</v>
      </c>
      <c r="I59" s="43">
        <f>ROUND(rekentabel!I59,2)</f>
        <v>9.4600000000000009</v>
      </c>
      <c r="J59" s="47">
        <f>ROUND(rekentabel!J59,2)</f>
        <v>39.520000000000003</v>
      </c>
      <c r="K59" s="47">
        <f>ROUND(rekentabel!K59,2)</f>
        <v>23.66</v>
      </c>
      <c r="L59" s="47"/>
      <c r="M59" s="47"/>
      <c r="N59" s="47">
        <f>ROUND(rekentabel!N59,2)</f>
        <v>23.7</v>
      </c>
      <c r="O59" s="47">
        <f>ROUND(rekentabel!O59,2)</f>
        <v>14.2</v>
      </c>
      <c r="P59" s="47">
        <f>ROUND(rekentabel!P59,2)</f>
        <v>31.6</v>
      </c>
      <c r="Q59" s="47">
        <f>ROUND(rekentabel!Q59,2)</f>
        <v>18.920000000000002</v>
      </c>
      <c r="R59" s="42">
        <f>ROUND(rekentabel!R59,2)</f>
        <v>3512</v>
      </c>
      <c r="S59" s="42">
        <f>ROUND(rekentabel!S59,2)</f>
        <v>3512</v>
      </c>
      <c r="T59" s="42">
        <f>ROUND(rekentabel!T59,2)</f>
        <v>497</v>
      </c>
      <c r="U59" s="42">
        <f>ROUND(rekentabel!U59,2)</f>
        <v>293</v>
      </c>
      <c r="V59" s="42" t="e">
        <f>ROUND(rekentabel!#REF!,2)</f>
        <v>#REF!</v>
      </c>
      <c r="W59" s="42" t="e">
        <f>ROUND(rekentabel!#REF!,2)</f>
        <v>#REF!</v>
      </c>
      <c r="X59" s="263">
        <f>ROUND(rekentabel!V59,2)</f>
        <v>596.4</v>
      </c>
      <c r="Y59" s="263">
        <f>ROUND(rekentabel!W59,2)</f>
        <v>351.6</v>
      </c>
      <c r="Z59" s="263">
        <f>ROUND(rekentabel!X59,2)</f>
        <v>1491</v>
      </c>
      <c r="AA59" s="263">
        <f>ROUND(rekentabel!Y59,2)</f>
        <v>879</v>
      </c>
    </row>
    <row r="60" spans="1:27">
      <c r="A60" s="40">
        <v>53</v>
      </c>
      <c r="B60" s="43">
        <f>ROUND(rekentabel!B60,2)</f>
        <v>20.07</v>
      </c>
      <c r="C60" s="43">
        <f>ROUND(rekentabel!C60,2)</f>
        <v>12.02</v>
      </c>
      <c r="D60" s="43"/>
      <c r="E60" s="43"/>
      <c r="F60" s="43">
        <f>ROUND(rekentabel!F60,2)</f>
        <v>12.05</v>
      </c>
      <c r="G60" s="43">
        <f>ROUND(rekentabel!G60,2)</f>
        <v>7.21</v>
      </c>
      <c r="H60" s="43">
        <f>ROUND(rekentabel!H60,2)</f>
        <v>16.059999999999999</v>
      </c>
      <c r="I60" s="43">
        <f>ROUND(rekentabel!I60,2)</f>
        <v>9.6199999999999992</v>
      </c>
      <c r="J60" s="47">
        <f>ROUND(rekentabel!J60,2)</f>
        <v>40.14</v>
      </c>
      <c r="K60" s="47">
        <f>ROUND(rekentabel!K60,2)</f>
        <v>24.04</v>
      </c>
      <c r="L60" s="47"/>
      <c r="M60" s="47"/>
      <c r="N60" s="47">
        <f>ROUND(rekentabel!N60,2)</f>
        <v>24.1</v>
      </c>
      <c r="O60" s="47">
        <f>ROUND(rekentabel!O60,2)</f>
        <v>14.42</v>
      </c>
      <c r="P60" s="47">
        <f>ROUND(rekentabel!P60,2)</f>
        <v>32.119999999999997</v>
      </c>
      <c r="Q60" s="47">
        <f>ROUND(rekentabel!Q60,2)</f>
        <v>19.239999999999998</v>
      </c>
      <c r="R60" s="42">
        <f>ROUND(rekentabel!R60,2)</f>
        <v>3554</v>
      </c>
      <c r="S60" s="42">
        <f>ROUND(rekentabel!S60,2)</f>
        <v>3554</v>
      </c>
      <c r="T60" s="42">
        <f>ROUND(rekentabel!T60,2)</f>
        <v>502</v>
      </c>
      <c r="U60" s="42">
        <f>ROUND(rekentabel!U60,2)</f>
        <v>296</v>
      </c>
      <c r="V60" s="42" t="e">
        <f>ROUND(rekentabel!#REF!,2)</f>
        <v>#REF!</v>
      </c>
      <c r="W60" s="42" t="e">
        <f>ROUND(rekentabel!#REF!,2)</f>
        <v>#REF!</v>
      </c>
      <c r="X60" s="263">
        <f>ROUND(rekentabel!V60,2)</f>
        <v>602.4</v>
      </c>
      <c r="Y60" s="263">
        <f>ROUND(rekentabel!W60,2)</f>
        <v>355.2</v>
      </c>
      <c r="Z60" s="263">
        <f>ROUND(rekentabel!X60,2)</f>
        <v>1506</v>
      </c>
      <c r="AA60" s="263">
        <f>ROUND(rekentabel!Y60,2)</f>
        <v>888</v>
      </c>
    </row>
    <row r="61" spans="1:27">
      <c r="A61" s="40">
        <v>54</v>
      </c>
      <c r="B61" s="43">
        <f>ROUND(rekentabel!B61,2)</f>
        <v>20.41</v>
      </c>
      <c r="C61" s="43">
        <f>ROUND(rekentabel!C61,2)</f>
        <v>12.22</v>
      </c>
      <c r="D61" s="43"/>
      <c r="E61" s="43"/>
      <c r="F61" s="43">
        <f>ROUND(rekentabel!F61,2)</f>
        <v>12.25</v>
      </c>
      <c r="G61" s="43">
        <f>ROUND(rekentabel!G61,2)</f>
        <v>7.33</v>
      </c>
      <c r="H61" s="43">
        <f>ROUND(rekentabel!H61,2)</f>
        <v>16.329999999999998</v>
      </c>
      <c r="I61" s="43">
        <f>ROUND(rekentabel!I61,2)</f>
        <v>9.7799999999999994</v>
      </c>
      <c r="J61" s="47">
        <f>ROUND(rekentabel!J61,2)</f>
        <v>40.82</v>
      </c>
      <c r="K61" s="47">
        <f>ROUND(rekentabel!K61,2)</f>
        <v>24.44</v>
      </c>
      <c r="L61" s="47"/>
      <c r="M61" s="47"/>
      <c r="N61" s="47">
        <f>ROUND(rekentabel!N61,2)</f>
        <v>24.5</v>
      </c>
      <c r="O61" s="47">
        <f>ROUND(rekentabel!O61,2)</f>
        <v>14.66</v>
      </c>
      <c r="P61" s="47">
        <f>ROUND(rekentabel!P61,2)</f>
        <v>32.659999999999997</v>
      </c>
      <c r="Q61" s="47">
        <f>ROUND(rekentabel!Q61,2)</f>
        <v>19.559999999999999</v>
      </c>
      <c r="R61" s="42">
        <f>ROUND(rekentabel!R61,2)</f>
        <v>3613</v>
      </c>
      <c r="S61" s="42">
        <f>ROUND(rekentabel!S61,2)</f>
        <v>3613</v>
      </c>
      <c r="T61" s="42">
        <f>ROUND(rekentabel!T61,2)</f>
        <v>510</v>
      </c>
      <c r="U61" s="42">
        <f>ROUND(rekentabel!U61,2)</f>
        <v>300</v>
      </c>
      <c r="V61" s="42" t="e">
        <f>ROUND(rekentabel!#REF!,2)</f>
        <v>#REF!</v>
      </c>
      <c r="W61" s="42" t="e">
        <f>ROUND(rekentabel!#REF!,2)</f>
        <v>#REF!</v>
      </c>
      <c r="X61" s="263">
        <f>ROUND(rekentabel!V61,2)</f>
        <v>612</v>
      </c>
      <c r="Y61" s="263">
        <f>ROUND(rekentabel!W61,2)</f>
        <v>360</v>
      </c>
      <c r="Z61" s="263">
        <f>ROUND(rekentabel!X61,2)</f>
        <v>1530</v>
      </c>
      <c r="AA61" s="263">
        <f>ROUND(rekentabel!Y61,2)</f>
        <v>900</v>
      </c>
    </row>
    <row r="62" spans="1:27">
      <c r="A62" s="40">
        <v>55</v>
      </c>
      <c r="B62" s="43">
        <f>ROUND(rekentabel!B62,2)</f>
        <v>20.74</v>
      </c>
      <c r="C62" s="43">
        <f>ROUND(rekentabel!C62,2)</f>
        <v>12.42</v>
      </c>
      <c r="D62" s="43"/>
      <c r="E62" s="43"/>
      <c r="F62" s="43">
        <f>ROUND(rekentabel!F62,2)</f>
        <v>12.44</v>
      </c>
      <c r="G62" s="43">
        <f>ROUND(rekentabel!G62,2)</f>
        <v>7.45</v>
      </c>
      <c r="H62" s="43">
        <f>ROUND(rekentabel!H62,2)</f>
        <v>16.59</v>
      </c>
      <c r="I62" s="43">
        <f>ROUND(rekentabel!I62,2)</f>
        <v>9.94</v>
      </c>
      <c r="J62" s="47">
        <f>ROUND(rekentabel!J62,2)</f>
        <v>41.48</v>
      </c>
      <c r="K62" s="47">
        <f>ROUND(rekentabel!K62,2)</f>
        <v>24.84</v>
      </c>
      <c r="L62" s="47"/>
      <c r="M62" s="47"/>
      <c r="N62" s="47">
        <f>ROUND(rekentabel!N62,2)</f>
        <v>24.88</v>
      </c>
      <c r="O62" s="47">
        <f>ROUND(rekentabel!O62,2)</f>
        <v>14.9</v>
      </c>
      <c r="P62" s="47">
        <f>ROUND(rekentabel!P62,2)</f>
        <v>33.18</v>
      </c>
      <c r="Q62" s="47">
        <f>ROUND(rekentabel!Q62,2)</f>
        <v>19.88</v>
      </c>
      <c r="R62" s="42">
        <f>ROUND(rekentabel!R62,2)</f>
        <v>3685</v>
      </c>
      <c r="S62" s="42">
        <f>ROUND(rekentabel!S62,2)</f>
        <v>3685</v>
      </c>
      <c r="T62" s="42">
        <f>ROUND(rekentabel!T62,2)</f>
        <v>519</v>
      </c>
      <c r="U62" s="42">
        <f>ROUND(rekentabel!U62,2)</f>
        <v>307</v>
      </c>
      <c r="V62" s="42" t="e">
        <f>ROUND(rekentabel!#REF!,2)</f>
        <v>#REF!</v>
      </c>
      <c r="W62" s="42" t="e">
        <f>ROUND(rekentabel!#REF!,2)</f>
        <v>#REF!</v>
      </c>
      <c r="X62" s="263">
        <f>ROUND(rekentabel!V62,2)</f>
        <v>622.79999999999995</v>
      </c>
      <c r="Y62" s="263">
        <f>ROUND(rekentabel!W62,2)</f>
        <v>368.4</v>
      </c>
      <c r="Z62" s="263">
        <f>ROUND(rekentabel!X62,2)</f>
        <v>1557</v>
      </c>
      <c r="AA62" s="263">
        <f>ROUND(rekentabel!Y62,2)</f>
        <v>921</v>
      </c>
    </row>
    <row r="63" spans="1:27">
      <c r="A63" s="40">
        <v>56</v>
      </c>
      <c r="B63" s="43">
        <f>ROUND(rekentabel!B63,2)</f>
        <v>21.08</v>
      </c>
      <c r="C63" s="43">
        <f>ROUND(rekentabel!C63,2)</f>
        <v>12.62</v>
      </c>
      <c r="D63" s="43"/>
      <c r="E63" s="43"/>
      <c r="F63" s="43">
        <f>ROUND(rekentabel!F63,2)</f>
        <v>12.64</v>
      </c>
      <c r="G63" s="43">
        <f>ROUND(rekentabel!G63,2)</f>
        <v>7.57</v>
      </c>
      <c r="H63" s="43">
        <f>ROUND(rekentabel!H63,2)</f>
        <v>16.86</v>
      </c>
      <c r="I63" s="43">
        <f>ROUND(rekentabel!I63,2)</f>
        <v>10.09</v>
      </c>
      <c r="J63" s="47">
        <f>ROUND(rekentabel!J63,2)</f>
        <v>42.16</v>
      </c>
      <c r="K63" s="47">
        <f>ROUND(rekentabel!K63,2)</f>
        <v>25.24</v>
      </c>
      <c r="L63" s="47"/>
      <c r="M63" s="47"/>
      <c r="N63" s="47">
        <f>ROUND(rekentabel!N63,2)</f>
        <v>25.28</v>
      </c>
      <c r="O63" s="47">
        <f>ROUND(rekentabel!O63,2)</f>
        <v>15.14</v>
      </c>
      <c r="P63" s="47">
        <f>ROUND(rekentabel!P63,2)</f>
        <v>33.72</v>
      </c>
      <c r="Q63" s="47">
        <f>ROUND(rekentabel!Q63,2)</f>
        <v>20.18</v>
      </c>
      <c r="R63" s="42">
        <f>ROUND(rekentabel!R63,2)</f>
        <v>3729</v>
      </c>
      <c r="S63" s="42">
        <f>ROUND(rekentabel!S63,2)</f>
        <v>3729</v>
      </c>
      <c r="T63" s="42">
        <f>ROUND(rekentabel!T63,2)</f>
        <v>524</v>
      </c>
      <c r="U63" s="42">
        <f>ROUND(rekentabel!U63,2)</f>
        <v>311</v>
      </c>
      <c r="V63" s="42" t="e">
        <f>ROUND(rekentabel!#REF!,2)</f>
        <v>#REF!</v>
      </c>
      <c r="W63" s="42" t="e">
        <f>ROUND(rekentabel!#REF!,2)</f>
        <v>#REF!</v>
      </c>
      <c r="X63" s="263">
        <f>ROUND(rekentabel!V63,2)</f>
        <v>628.79999999999995</v>
      </c>
      <c r="Y63" s="263">
        <f>ROUND(rekentabel!W63,2)</f>
        <v>373.2</v>
      </c>
      <c r="Z63" s="263">
        <f>ROUND(rekentabel!X63,2)</f>
        <v>1572</v>
      </c>
      <c r="AA63" s="263">
        <f>ROUND(rekentabel!Y63,2)</f>
        <v>933</v>
      </c>
    </row>
    <row r="64" spans="1:27">
      <c r="A64" s="40">
        <v>57</v>
      </c>
      <c r="B64" s="43">
        <f>ROUND(rekentabel!B64,2)</f>
        <v>21.39</v>
      </c>
      <c r="C64" s="43">
        <f>ROUND(rekentabel!C64,2)</f>
        <v>12.81</v>
      </c>
      <c r="D64" s="43"/>
      <c r="E64" s="43"/>
      <c r="F64" s="43">
        <f>ROUND(rekentabel!F64,2)</f>
        <v>12.84</v>
      </c>
      <c r="G64" s="43">
        <f>ROUND(rekentabel!G64,2)</f>
        <v>7.69</v>
      </c>
      <c r="H64" s="43">
        <f>ROUND(rekentabel!H64,2)</f>
        <v>17.12</v>
      </c>
      <c r="I64" s="43">
        <f>ROUND(rekentabel!I64,2)</f>
        <v>10.25</v>
      </c>
      <c r="J64" s="47">
        <f>ROUND(rekentabel!J64,2)</f>
        <v>42.78</v>
      </c>
      <c r="K64" s="47">
        <f>ROUND(rekentabel!K64,2)</f>
        <v>25.62</v>
      </c>
      <c r="L64" s="47"/>
      <c r="M64" s="47"/>
      <c r="N64" s="47">
        <f>ROUND(rekentabel!N64,2)</f>
        <v>25.68</v>
      </c>
      <c r="O64" s="47">
        <f>ROUND(rekentabel!O64,2)</f>
        <v>15.38</v>
      </c>
      <c r="P64" s="47">
        <f>ROUND(rekentabel!P64,2)</f>
        <v>34.24</v>
      </c>
      <c r="Q64" s="47">
        <f>ROUND(rekentabel!Q64,2)</f>
        <v>20.5</v>
      </c>
      <c r="R64" s="42">
        <f>ROUND(rekentabel!R64,2)</f>
        <v>3802</v>
      </c>
      <c r="S64" s="42">
        <f>ROUND(rekentabel!S64,2)</f>
        <v>3802</v>
      </c>
      <c r="T64" s="42">
        <f>ROUND(rekentabel!T64,2)</f>
        <v>536</v>
      </c>
      <c r="U64" s="42">
        <f>ROUND(rekentabel!U64,2)</f>
        <v>316</v>
      </c>
      <c r="V64" s="42" t="e">
        <f>ROUND(rekentabel!#REF!,2)</f>
        <v>#REF!</v>
      </c>
      <c r="W64" s="42" t="e">
        <f>ROUND(rekentabel!#REF!,2)</f>
        <v>#REF!</v>
      </c>
      <c r="X64" s="263">
        <f>ROUND(rekentabel!V64,2)</f>
        <v>643.20000000000005</v>
      </c>
      <c r="Y64" s="263">
        <f>ROUND(rekentabel!W64,2)</f>
        <v>379.2</v>
      </c>
      <c r="Z64" s="263">
        <f>ROUND(rekentabel!X64,2)</f>
        <v>1608</v>
      </c>
      <c r="AA64" s="263">
        <f>ROUND(rekentabel!Y64,2)</f>
        <v>948</v>
      </c>
    </row>
    <row r="65" spans="1:27">
      <c r="A65" s="40">
        <v>58</v>
      </c>
      <c r="B65" s="43">
        <f>ROUND(rekentabel!B65,2)</f>
        <v>21.73</v>
      </c>
      <c r="C65" s="43">
        <f>ROUND(rekentabel!C65,2)</f>
        <v>13.01</v>
      </c>
      <c r="D65" s="43"/>
      <c r="E65" s="43"/>
      <c r="F65" s="43">
        <f>ROUND(rekentabel!F65,2)</f>
        <v>13.04</v>
      </c>
      <c r="G65" s="43">
        <f>ROUND(rekentabel!G65,2)</f>
        <v>7.81</v>
      </c>
      <c r="H65" s="43">
        <f>ROUND(rekentabel!H65,2)</f>
        <v>17.39</v>
      </c>
      <c r="I65" s="43">
        <f>ROUND(rekentabel!I65,2)</f>
        <v>10.41</v>
      </c>
      <c r="J65" s="47">
        <f>ROUND(rekentabel!J65,2)</f>
        <v>43.46</v>
      </c>
      <c r="K65" s="47">
        <f>ROUND(rekentabel!K65,2)</f>
        <v>26.02</v>
      </c>
      <c r="L65" s="47"/>
      <c r="M65" s="47"/>
      <c r="N65" s="47">
        <f>ROUND(rekentabel!N65,2)</f>
        <v>26.08</v>
      </c>
      <c r="O65" s="47">
        <f>ROUND(rekentabel!O65,2)</f>
        <v>15.62</v>
      </c>
      <c r="P65" s="47">
        <f>ROUND(rekentabel!P65,2)</f>
        <v>34.78</v>
      </c>
      <c r="Q65" s="47">
        <f>ROUND(rekentabel!Q65,2)</f>
        <v>20.82</v>
      </c>
      <c r="R65" s="42">
        <f>ROUND(rekentabel!R65,2)</f>
        <v>3831</v>
      </c>
      <c r="S65" s="42">
        <f>ROUND(rekentabel!S65,2)</f>
        <v>3831</v>
      </c>
      <c r="T65" s="42">
        <f>ROUND(rekentabel!T65,2)</f>
        <v>543</v>
      </c>
      <c r="U65" s="42">
        <f>ROUND(rekentabel!U65,2)</f>
        <v>319</v>
      </c>
      <c r="V65" s="42" t="e">
        <f>ROUND(rekentabel!#REF!,2)</f>
        <v>#REF!</v>
      </c>
      <c r="W65" s="42" t="e">
        <f>ROUND(rekentabel!#REF!,2)</f>
        <v>#REF!</v>
      </c>
      <c r="X65" s="263">
        <f>ROUND(rekentabel!V65,2)</f>
        <v>651.6</v>
      </c>
      <c r="Y65" s="263">
        <f>ROUND(rekentabel!W65,2)</f>
        <v>382.8</v>
      </c>
      <c r="Z65" s="263">
        <f>ROUND(rekentabel!X65,2)</f>
        <v>1629</v>
      </c>
      <c r="AA65" s="263">
        <f>ROUND(rekentabel!Y65,2)</f>
        <v>957</v>
      </c>
    </row>
    <row r="66" spans="1:27">
      <c r="A66" s="40">
        <v>59</v>
      </c>
      <c r="B66" s="43">
        <f>ROUND(rekentabel!B66,2)</f>
        <v>22.06</v>
      </c>
      <c r="C66" s="43">
        <f>ROUND(rekentabel!C66,2)</f>
        <v>13.21</v>
      </c>
      <c r="D66" s="43"/>
      <c r="E66" s="43"/>
      <c r="F66" s="43">
        <f>ROUND(rekentabel!F66,2)</f>
        <v>13.24</v>
      </c>
      <c r="G66" s="43">
        <f>ROUND(rekentabel!G66,2)</f>
        <v>7.93</v>
      </c>
      <c r="H66" s="43">
        <f>ROUND(rekentabel!H66,2)</f>
        <v>17.649999999999999</v>
      </c>
      <c r="I66" s="43">
        <f>ROUND(rekentabel!I66,2)</f>
        <v>10.57</v>
      </c>
      <c r="J66" s="47">
        <f>ROUND(rekentabel!J66,2)</f>
        <v>44.12</v>
      </c>
      <c r="K66" s="47">
        <f>ROUND(rekentabel!K66,2)</f>
        <v>26.42</v>
      </c>
      <c r="L66" s="47"/>
      <c r="M66" s="47"/>
      <c r="N66" s="47">
        <f>ROUND(rekentabel!N66,2)</f>
        <v>26.48</v>
      </c>
      <c r="O66" s="47">
        <f>ROUND(rekentabel!O66,2)</f>
        <v>15.86</v>
      </c>
      <c r="P66" s="47">
        <f>ROUND(rekentabel!P66,2)</f>
        <v>35.299999999999997</v>
      </c>
      <c r="Q66" s="47">
        <f>ROUND(rekentabel!Q66,2)</f>
        <v>21.14</v>
      </c>
      <c r="R66" s="42">
        <f>ROUND(rekentabel!R66,2)</f>
        <v>3902</v>
      </c>
      <c r="S66" s="42">
        <f>ROUND(rekentabel!S66,2)</f>
        <v>3902</v>
      </c>
      <c r="T66" s="42">
        <f>ROUND(rekentabel!T66,2)</f>
        <v>551</v>
      </c>
      <c r="U66" s="42">
        <f>ROUND(rekentabel!U66,2)</f>
        <v>326</v>
      </c>
      <c r="V66" s="42" t="e">
        <f>ROUND(rekentabel!#REF!,2)</f>
        <v>#REF!</v>
      </c>
      <c r="W66" s="42" t="e">
        <f>ROUND(rekentabel!#REF!,2)</f>
        <v>#REF!</v>
      </c>
      <c r="X66" s="263">
        <f>ROUND(rekentabel!V66,2)</f>
        <v>661.2</v>
      </c>
      <c r="Y66" s="263">
        <f>ROUND(rekentabel!W66,2)</f>
        <v>391.2</v>
      </c>
      <c r="Z66" s="263">
        <f>ROUND(rekentabel!X66,2)</f>
        <v>1653</v>
      </c>
      <c r="AA66" s="263">
        <f>ROUND(rekentabel!Y66,2)</f>
        <v>978</v>
      </c>
    </row>
    <row r="67" spans="1:27">
      <c r="A67" s="40">
        <v>60</v>
      </c>
      <c r="B67" s="43">
        <f>ROUND(rekentabel!B67,2)</f>
        <v>22.39</v>
      </c>
      <c r="C67" s="43">
        <f>ROUND(rekentabel!C67,2)</f>
        <v>13.41</v>
      </c>
      <c r="D67" s="43"/>
      <c r="E67" s="43"/>
      <c r="F67" s="43">
        <f>ROUND(rekentabel!F67,2)</f>
        <v>13.44</v>
      </c>
      <c r="G67" s="43">
        <f>ROUND(rekentabel!G67,2)</f>
        <v>8.0500000000000007</v>
      </c>
      <c r="H67" s="43">
        <f>ROUND(rekentabel!H67,2)</f>
        <v>17.91</v>
      </c>
      <c r="I67" s="43">
        <f>ROUND(rekentabel!I67,2)</f>
        <v>10.73</v>
      </c>
      <c r="J67" s="47">
        <f>ROUND(rekentabel!J67,2)</f>
        <v>44.78</v>
      </c>
      <c r="K67" s="47">
        <f>ROUND(rekentabel!K67,2)</f>
        <v>26.82</v>
      </c>
      <c r="L67" s="47"/>
      <c r="M67" s="47"/>
      <c r="N67" s="47">
        <f>ROUND(rekentabel!N67,2)</f>
        <v>26.88</v>
      </c>
      <c r="O67" s="47">
        <f>ROUND(rekentabel!O67,2)</f>
        <v>16.100000000000001</v>
      </c>
      <c r="P67" s="47">
        <f>ROUND(rekentabel!P67,2)</f>
        <v>35.82</v>
      </c>
      <c r="Q67" s="47">
        <f>ROUND(rekentabel!Q67,2)</f>
        <v>21.46</v>
      </c>
      <c r="R67" s="42">
        <f>ROUND(rekentabel!R67,2)</f>
        <v>3962</v>
      </c>
      <c r="S67" s="42">
        <f>ROUND(rekentabel!S67,2)</f>
        <v>3962</v>
      </c>
      <c r="T67" s="42">
        <f>ROUND(rekentabel!T67,2)</f>
        <v>561</v>
      </c>
      <c r="U67" s="42">
        <f>ROUND(rekentabel!U67,2)</f>
        <v>331</v>
      </c>
      <c r="V67" s="42" t="e">
        <f>ROUND(rekentabel!#REF!,2)</f>
        <v>#REF!</v>
      </c>
      <c r="W67" s="42" t="e">
        <f>ROUND(rekentabel!#REF!,2)</f>
        <v>#REF!</v>
      </c>
      <c r="X67" s="263">
        <f>ROUND(rekentabel!V67,2)</f>
        <v>673.2</v>
      </c>
      <c r="Y67" s="263">
        <f>ROUND(rekentabel!W67,2)</f>
        <v>397.2</v>
      </c>
      <c r="Z67" s="263">
        <f>ROUND(rekentabel!X67,2)</f>
        <v>1683</v>
      </c>
      <c r="AA67" s="263">
        <f>ROUND(rekentabel!Y67,2)</f>
        <v>993</v>
      </c>
    </row>
    <row r="68" spans="1:27">
      <c r="A68" s="40">
        <v>61</v>
      </c>
      <c r="B68" s="43">
        <f>ROUND(rekentabel!B68,2)</f>
        <v>22.73</v>
      </c>
      <c r="C68" s="43">
        <f>ROUND(rekentabel!C68,2)</f>
        <v>13.61</v>
      </c>
      <c r="D68" s="43"/>
      <c r="E68" s="43"/>
      <c r="F68" s="43">
        <f>ROUND(rekentabel!F68,2)</f>
        <v>13.63</v>
      </c>
      <c r="G68" s="43">
        <f>ROUND(rekentabel!G68,2)</f>
        <v>8.16</v>
      </c>
      <c r="H68" s="43">
        <f>ROUND(rekentabel!H68,2)</f>
        <v>18.18</v>
      </c>
      <c r="I68" s="43">
        <f>ROUND(rekentabel!I68,2)</f>
        <v>10.89</v>
      </c>
      <c r="J68" s="47">
        <f>ROUND(rekentabel!J68,2)</f>
        <v>45.46</v>
      </c>
      <c r="K68" s="47">
        <f>ROUND(rekentabel!K68,2)</f>
        <v>27.22</v>
      </c>
      <c r="L68" s="47"/>
      <c r="M68" s="47"/>
      <c r="N68" s="47">
        <f>ROUND(rekentabel!N68,2)</f>
        <v>27.26</v>
      </c>
      <c r="O68" s="47">
        <f>ROUND(rekentabel!O68,2)</f>
        <v>16.32</v>
      </c>
      <c r="P68" s="47">
        <f>ROUND(rekentabel!P68,2)</f>
        <v>36.36</v>
      </c>
      <c r="Q68" s="47">
        <f>ROUND(rekentabel!Q68,2)</f>
        <v>21.78</v>
      </c>
      <c r="R68" s="42">
        <f>ROUND(rekentabel!R68,2)</f>
        <v>4006</v>
      </c>
      <c r="S68" s="42">
        <f>ROUND(rekentabel!S68,2)</f>
        <v>4006</v>
      </c>
      <c r="T68" s="42">
        <f>ROUND(rekentabel!T68,2)</f>
        <v>567</v>
      </c>
      <c r="U68" s="42">
        <f>ROUND(rekentabel!U68,2)</f>
        <v>335</v>
      </c>
      <c r="V68" s="42" t="e">
        <f>ROUND(rekentabel!#REF!,2)</f>
        <v>#REF!</v>
      </c>
      <c r="W68" s="42" t="e">
        <f>ROUND(rekentabel!#REF!,2)</f>
        <v>#REF!</v>
      </c>
      <c r="X68" s="263">
        <f>ROUND(rekentabel!V68,2)</f>
        <v>680.4</v>
      </c>
      <c r="Y68" s="263">
        <f>ROUND(rekentabel!W68,2)</f>
        <v>402</v>
      </c>
      <c r="Z68" s="263">
        <f>ROUND(rekentabel!X68,2)</f>
        <v>1701</v>
      </c>
      <c r="AA68" s="263">
        <f>ROUND(rekentabel!Y68,2)</f>
        <v>1005</v>
      </c>
    </row>
    <row r="69" spans="1:27">
      <c r="A69" s="40">
        <v>62</v>
      </c>
      <c r="B69" s="43">
        <f>ROUND(rekentabel!B69,2)</f>
        <v>23.05</v>
      </c>
      <c r="C69" s="43">
        <f>ROUND(rekentabel!C69,2)</f>
        <v>13.8</v>
      </c>
      <c r="D69" s="43"/>
      <c r="E69" s="43"/>
      <c r="F69" s="43">
        <f>ROUND(rekentabel!F69,2)</f>
        <v>13.83</v>
      </c>
      <c r="G69" s="43">
        <f>ROUND(rekentabel!G69,2)</f>
        <v>8.2799999999999994</v>
      </c>
      <c r="H69" s="43">
        <f>ROUND(rekentabel!H69,2)</f>
        <v>18.440000000000001</v>
      </c>
      <c r="I69" s="43">
        <f>ROUND(rekentabel!I69,2)</f>
        <v>11.04</v>
      </c>
      <c r="J69" s="47">
        <f>ROUND(rekentabel!J69,2)</f>
        <v>46.1</v>
      </c>
      <c r="K69" s="47">
        <f>ROUND(rekentabel!K69,2)</f>
        <v>27.6</v>
      </c>
      <c r="L69" s="47"/>
      <c r="M69" s="47"/>
      <c r="N69" s="47">
        <f>ROUND(rekentabel!N69,2)</f>
        <v>27.66</v>
      </c>
      <c r="O69" s="47">
        <f>ROUND(rekentabel!O69,2)</f>
        <v>16.559999999999999</v>
      </c>
      <c r="P69" s="47">
        <f>ROUND(rekentabel!P69,2)</f>
        <v>36.880000000000003</v>
      </c>
      <c r="Q69" s="47">
        <f>ROUND(rekentabel!Q69,2)</f>
        <v>22.08</v>
      </c>
      <c r="R69" s="42">
        <f>ROUND(rekentabel!R69,2)</f>
        <v>4079</v>
      </c>
      <c r="S69" s="42">
        <f>ROUND(rekentabel!S69,2)</f>
        <v>4079</v>
      </c>
      <c r="T69" s="42">
        <f>ROUND(rekentabel!T69,2)</f>
        <v>575</v>
      </c>
      <c r="U69" s="42">
        <f>ROUND(rekentabel!U69,2)</f>
        <v>340</v>
      </c>
      <c r="V69" s="42" t="e">
        <f>ROUND(rekentabel!#REF!,2)</f>
        <v>#REF!</v>
      </c>
      <c r="W69" s="42" t="e">
        <f>ROUND(rekentabel!#REF!,2)</f>
        <v>#REF!</v>
      </c>
      <c r="X69" s="263">
        <f>ROUND(rekentabel!V69,2)</f>
        <v>690</v>
      </c>
      <c r="Y69" s="263">
        <f>ROUND(rekentabel!W69,2)</f>
        <v>408</v>
      </c>
      <c r="Z69" s="263">
        <f>ROUND(rekentabel!X69,2)</f>
        <v>1725</v>
      </c>
      <c r="AA69" s="263">
        <f>ROUND(rekentabel!Y69,2)</f>
        <v>1020</v>
      </c>
    </row>
    <row r="70" spans="1:27">
      <c r="A70" s="40">
        <v>63</v>
      </c>
      <c r="B70" s="43">
        <f>ROUND(rekentabel!B70,2)</f>
        <v>23.38</v>
      </c>
      <c r="C70" s="43">
        <f>ROUND(rekentabel!C70,2)</f>
        <v>14</v>
      </c>
      <c r="D70" s="43"/>
      <c r="E70" s="43"/>
      <c r="F70" s="43">
        <f>ROUND(rekentabel!F70,2)</f>
        <v>14.03</v>
      </c>
      <c r="G70" s="43">
        <f>ROUND(rekentabel!G70,2)</f>
        <v>8.4</v>
      </c>
      <c r="H70" s="43">
        <f>ROUND(rekentabel!H70,2)</f>
        <v>18.71</v>
      </c>
      <c r="I70" s="43">
        <f>ROUND(rekentabel!I70,2)</f>
        <v>11.2</v>
      </c>
      <c r="J70" s="47">
        <f>ROUND(rekentabel!J70,2)</f>
        <v>46.76</v>
      </c>
      <c r="K70" s="47">
        <f>ROUND(rekentabel!K70,2)</f>
        <v>28</v>
      </c>
      <c r="L70" s="47"/>
      <c r="M70" s="47"/>
      <c r="N70" s="47">
        <f>ROUND(rekentabel!N70,2)</f>
        <v>28.06</v>
      </c>
      <c r="O70" s="47">
        <f>ROUND(rekentabel!O70,2)</f>
        <v>16.8</v>
      </c>
      <c r="P70" s="47">
        <f>ROUND(rekentabel!P70,2)</f>
        <v>37.42</v>
      </c>
      <c r="Q70" s="47">
        <f>ROUND(rekentabel!Q70,2)</f>
        <v>22.4</v>
      </c>
      <c r="R70" s="42">
        <f>ROUND(rekentabel!R70,2)</f>
        <v>4136</v>
      </c>
      <c r="S70" s="42">
        <f>ROUND(rekentabel!S70,2)</f>
        <v>4136</v>
      </c>
      <c r="T70" s="42">
        <f>ROUND(rekentabel!T70,2)</f>
        <v>585</v>
      </c>
      <c r="U70" s="42">
        <f>ROUND(rekentabel!U70,2)</f>
        <v>344</v>
      </c>
      <c r="V70" s="42" t="e">
        <f>ROUND(rekentabel!#REF!,2)</f>
        <v>#REF!</v>
      </c>
      <c r="W70" s="42" t="e">
        <f>ROUND(rekentabel!#REF!,2)</f>
        <v>#REF!</v>
      </c>
      <c r="X70" s="263">
        <f>ROUND(rekentabel!V70,2)</f>
        <v>702</v>
      </c>
      <c r="Y70" s="263">
        <f>ROUND(rekentabel!W70,2)</f>
        <v>412.8</v>
      </c>
      <c r="Z70" s="263">
        <f>ROUND(rekentabel!X70,2)</f>
        <v>1755</v>
      </c>
      <c r="AA70" s="263">
        <f>ROUND(rekentabel!Y70,2)</f>
        <v>1032</v>
      </c>
    </row>
    <row r="71" spans="1:27">
      <c r="A71" s="40">
        <v>64</v>
      </c>
      <c r="B71" s="43">
        <f>ROUND(rekentabel!B71,2)</f>
        <v>23.71</v>
      </c>
      <c r="C71" s="43">
        <f>ROUND(rekentabel!C71,2)</f>
        <v>14.2</v>
      </c>
      <c r="D71" s="43"/>
      <c r="E71" s="43"/>
      <c r="F71" s="43">
        <f>ROUND(rekentabel!F71,2)</f>
        <v>14.23</v>
      </c>
      <c r="G71" s="43">
        <f>ROUND(rekentabel!G71,2)</f>
        <v>8.52</v>
      </c>
      <c r="H71" s="43">
        <f>ROUND(rekentabel!H71,2)</f>
        <v>18.97</v>
      </c>
      <c r="I71" s="43">
        <f>ROUND(rekentabel!I71,2)</f>
        <v>11.36</v>
      </c>
      <c r="J71" s="47">
        <f>ROUND(rekentabel!J71,2)</f>
        <v>47.42</v>
      </c>
      <c r="K71" s="47">
        <f>ROUND(rekentabel!K71,2)</f>
        <v>28.4</v>
      </c>
      <c r="L71" s="47"/>
      <c r="M71" s="47"/>
      <c r="N71" s="47">
        <f>ROUND(rekentabel!N71,2)</f>
        <v>28.46</v>
      </c>
      <c r="O71" s="47">
        <f>ROUND(rekentabel!O71,2)</f>
        <v>17.04</v>
      </c>
      <c r="P71" s="47">
        <f>ROUND(rekentabel!P71,2)</f>
        <v>37.94</v>
      </c>
      <c r="Q71" s="47">
        <f>ROUND(rekentabel!Q71,2)</f>
        <v>22.72</v>
      </c>
      <c r="R71" s="42">
        <f>ROUND(rekentabel!R71,2)</f>
        <v>4181</v>
      </c>
      <c r="S71" s="42">
        <f>ROUND(rekentabel!S71,2)</f>
        <v>4181</v>
      </c>
      <c r="T71" s="42">
        <f>ROUND(rekentabel!T71,2)</f>
        <v>590</v>
      </c>
      <c r="U71" s="42">
        <f>ROUND(rekentabel!U71,2)</f>
        <v>349</v>
      </c>
      <c r="V71" s="42" t="e">
        <f>ROUND(rekentabel!#REF!,2)</f>
        <v>#REF!</v>
      </c>
      <c r="W71" s="42" t="e">
        <f>ROUND(rekentabel!#REF!,2)</f>
        <v>#REF!</v>
      </c>
      <c r="X71" s="263">
        <f>ROUND(rekentabel!V71,2)</f>
        <v>708</v>
      </c>
      <c r="Y71" s="263">
        <f>ROUND(rekentabel!W71,2)</f>
        <v>418.8</v>
      </c>
      <c r="Z71" s="263">
        <f>ROUND(rekentabel!X71,2)</f>
        <v>1770</v>
      </c>
      <c r="AA71" s="263">
        <f>ROUND(rekentabel!Y71,2)</f>
        <v>1047</v>
      </c>
    </row>
    <row r="72" spans="1:27">
      <c r="A72" s="40">
        <v>65</v>
      </c>
      <c r="B72" s="43">
        <f>ROUND(rekentabel!B72,2)</f>
        <v>24.05</v>
      </c>
      <c r="C72" s="43">
        <f>ROUND(rekentabel!C72,2)</f>
        <v>14.4</v>
      </c>
      <c r="D72" s="43"/>
      <c r="E72" s="43"/>
      <c r="F72" s="43">
        <f>ROUND(rekentabel!F72,2)</f>
        <v>14.43</v>
      </c>
      <c r="G72" s="43">
        <f>ROUND(rekentabel!G72,2)</f>
        <v>8.64</v>
      </c>
      <c r="H72" s="43">
        <f>ROUND(rekentabel!H72,2)</f>
        <v>19.239999999999998</v>
      </c>
      <c r="I72" s="43">
        <f>ROUND(rekentabel!I72,2)</f>
        <v>11.52</v>
      </c>
      <c r="J72" s="47">
        <f>ROUND(rekentabel!J72,2)</f>
        <v>48.1</v>
      </c>
      <c r="K72" s="47">
        <f>ROUND(rekentabel!K72,2)</f>
        <v>28.8</v>
      </c>
      <c r="L72" s="47"/>
      <c r="M72" s="47"/>
      <c r="N72" s="47">
        <f>ROUND(rekentabel!N72,2)</f>
        <v>28.86</v>
      </c>
      <c r="O72" s="47">
        <f>ROUND(rekentabel!O72,2)</f>
        <v>17.28</v>
      </c>
      <c r="P72" s="47">
        <f>ROUND(rekentabel!P72,2)</f>
        <v>38.479999999999997</v>
      </c>
      <c r="Q72" s="47">
        <f>ROUND(rekentabel!Q72,2)</f>
        <v>23.04</v>
      </c>
      <c r="R72" s="42">
        <f>ROUND(rekentabel!R72,2)</f>
        <v>4253</v>
      </c>
      <c r="S72" s="42">
        <f>ROUND(rekentabel!S72,2)</f>
        <v>4253</v>
      </c>
      <c r="T72" s="42">
        <f>ROUND(rekentabel!T72,2)</f>
        <v>597</v>
      </c>
      <c r="U72" s="42">
        <f>ROUND(rekentabel!U72,2)</f>
        <v>354</v>
      </c>
      <c r="V72" s="42" t="e">
        <f>ROUND(rekentabel!#REF!,2)</f>
        <v>#REF!</v>
      </c>
      <c r="W72" s="42" t="e">
        <f>ROUND(rekentabel!#REF!,2)</f>
        <v>#REF!</v>
      </c>
      <c r="X72" s="263">
        <f>ROUND(rekentabel!V72,2)</f>
        <v>716.4</v>
      </c>
      <c r="Y72" s="263">
        <f>ROUND(rekentabel!W72,2)</f>
        <v>424.8</v>
      </c>
      <c r="Z72" s="263">
        <f>ROUND(rekentabel!X72,2)</f>
        <v>1791</v>
      </c>
      <c r="AA72" s="263">
        <f>ROUND(rekentabel!Y72,2)</f>
        <v>1062</v>
      </c>
    </row>
    <row r="73" spans="1:27">
      <c r="A73" s="40">
        <v>66</v>
      </c>
      <c r="B73" s="43">
        <f>ROUND(rekentabel!B73,2)</f>
        <v>24.38</v>
      </c>
      <c r="C73" s="43">
        <f>ROUND(rekentabel!C73,2)</f>
        <v>14.6</v>
      </c>
      <c r="D73" s="43"/>
      <c r="E73" s="43"/>
      <c r="F73" s="43">
        <f>ROUND(rekentabel!F73,2)</f>
        <v>14.62</v>
      </c>
      <c r="G73" s="43">
        <f>ROUND(rekentabel!G73,2)</f>
        <v>8.76</v>
      </c>
      <c r="H73" s="43">
        <f>ROUND(rekentabel!H73,2)</f>
        <v>19.5</v>
      </c>
      <c r="I73" s="43">
        <f>ROUND(rekentabel!I73,2)</f>
        <v>11.68</v>
      </c>
      <c r="J73" s="47">
        <f>ROUND(rekentabel!J73,2)</f>
        <v>48.76</v>
      </c>
      <c r="K73" s="47">
        <f>ROUND(rekentabel!K73,2)</f>
        <v>29.2</v>
      </c>
      <c r="L73" s="47"/>
      <c r="M73" s="47"/>
      <c r="N73" s="47">
        <f>ROUND(rekentabel!N73,2)</f>
        <v>29.24</v>
      </c>
      <c r="O73" s="47">
        <f>ROUND(rekentabel!O73,2)</f>
        <v>17.52</v>
      </c>
      <c r="P73" s="47">
        <f>ROUND(rekentabel!P73,2)</f>
        <v>39</v>
      </c>
      <c r="Q73" s="47">
        <f>ROUND(rekentabel!Q73,2)</f>
        <v>23.36</v>
      </c>
      <c r="R73" s="42">
        <f>ROUND(rekentabel!R73,2)</f>
        <v>4310</v>
      </c>
      <c r="S73" s="42">
        <f>ROUND(rekentabel!S73,2)</f>
        <v>4310</v>
      </c>
      <c r="T73" s="42">
        <f>ROUND(rekentabel!T73,2)</f>
        <v>609</v>
      </c>
      <c r="U73" s="42">
        <f>ROUND(rekentabel!U73,2)</f>
        <v>359</v>
      </c>
      <c r="V73" s="42" t="e">
        <f>ROUND(rekentabel!#REF!,2)</f>
        <v>#REF!</v>
      </c>
      <c r="W73" s="42" t="e">
        <f>ROUND(rekentabel!#REF!,2)</f>
        <v>#REF!</v>
      </c>
      <c r="X73" s="263">
        <f>ROUND(rekentabel!V73,2)</f>
        <v>730.8</v>
      </c>
      <c r="Y73" s="263">
        <f>ROUND(rekentabel!W73,2)</f>
        <v>430.8</v>
      </c>
      <c r="Z73" s="263">
        <f>ROUND(rekentabel!X73,2)</f>
        <v>1827</v>
      </c>
      <c r="AA73" s="263">
        <f>ROUND(rekentabel!Y73,2)</f>
        <v>1077</v>
      </c>
    </row>
    <row r="74" spans="1:27">
      <c r="A74" s="40">
        <v>67</v>
      </c>
      <c r="B74" s="43">
        <f>ROUND(rekentabel!B74,2)</f>
        <v>24.7</v>
      </c>
      <c r="C74" s="43">
        <f>ROUND(rekentabel!C74,2)</f>
        <v>14.79</v>
      </c>
      <c r="D74" s="43"/>
      <c r="E74" s="43"/>
      <c r="F74" s="43">
        <f>ROUND(rekentabel!F74,2)</f>
        <v>14.82</v>
      </c>
      <c r="G74" s="43">
        <f>ROUND(rekentabel!G74,2)</f>
        <v>8.8800000000000008</v>
      </c>
      <c r="H74" s="43">
        <f>ROUND(rekentabel!H74,2)</f>
        <v>19.760000000000002</v>
      </c>
      <c r="I74" s="43">
        <f>ROUND(rekentabel!I74,2)</f>
        <v>11.83</v>
      </c>
      <c r="J74" s="47">
        <f>ROUND(rekentabel!J74,2)</f>
        <v>49.4</v>
      </c>
      <c r="K74" s="47">
        <f>ROUND(rekentabel!K74,2)</f>
        <v>29.58</v>
      </c>
      <c r="L74" s="47"/>
      <c r="M74" s="47"/>
      <c r="N74" s="47">
        <f>ROUND(rekentabel!N74,2)</f>
        <v>29.64</v>
      </c>
      <c r="O74" s="47">
        <f>ROUND(rekentabel!O74,2)</f>
        <v>17.760000000000002</v>
      </c>
      <c r="P74" s="47">
        <f>ROUND(rekentabel!P74,2)</f>
        <v>39.520000000000003</v>
      </c>
      <c r="Q74" s="47">
        <f>ROUND(rekentabel!Q74,2)</f>
        <v>23.66</v>
      </c>
      <c r="R74" s="42">
        <f>ROUND(rekentabel!R74,2)</f>
        <v>4326</v>
      </c>
      <c r="S74" s="42">
        <f>ROUND(rekentabel!S74,2)</f>
        <v>4326</v>
      </c>
      <c r="T74" s="42">
        <f>ROUND(rekentabel!T74,2)</f>
        <v>609</v>
      </c>
      <c r="U74" s="42">
        <f>ROUND(rekentabel!U74,2)</f>
        <v>360</v>
      </c>
      <c r="V74" s="42" t="e">
        <f>ROUND(rekentabel!#REF!,2)</f>
        <v>#REF!</v>
      </c>
      <c r="W74" s="42" t="e">
        <f>ROUND(rekentabel!#REF!,2)</f>
        <v>#REF!</v>
      </c>
      <c r="X74" s="263">
        <f>ROUND(rekentabel!V74,2)</f>
        <v>730.8</v>
      </c>
      <c r="Y74" s="263">
        <f>ROUND(rekentabel!W74,2)</f>
        <v>432</v>
      </c>
      <c r="Z74" s="263">
        <f>ROUND(rekentabel!X74,2)</f>
        <v>1827</v>
      </c>
      <c r="AA74" s="263">
        <f>ROUND(rekentabel!Y74,2)</f>
        <v>1080</v>
      </c>
    </row>
    <row r="75" spans="1:27">
      <c r="A75" s="40">
        <v>68</v>
      </c>
      <c r="B75" s="43">
        <f>ROUND(rekentabel!B75,2)</f>
        <v>25.03</v>
      </c>
      <c r="C75" s="43">
        <f>ROUND(rekentabel!C75,2)</f>
        <v>14.99</v>
      </c>
      <c r="D75" s="43"/>
      <c r="E75" s="43"/>
      <c r="F75" s="43">
        <f>ROUND(rekentabel!F75,2)</f>
        <v>15.02</v>
      </c>
      <c r="G75" s="43">
        <f>ROUND(rekentabel!G75,2)</f>
        <v>8.99</v>
      </c>
      <c r="H75" s="43">
        <f>ROUND(rekentabel!H75,2)</f>
        <v>20.03</v>
      </c>
      <c r="I75" s="43">
        <f>ROUND(rekentabel!I75,2)</f>
        <v>11.99</v>
      </c>
      <c r="J75" s="47">
        <f>ROUND(rekentabel!J75,2)</f>
        <v>50.06</v>
      </c>
      <c r="K75" s="47">
        <f>ROUND(rekentabel!K75,2)</f>
        <v>29.98</v>
      </c>
      <c r="L75" s="47"/>
      <c r="M75" s="47"/>
      <c r="N75" s="47">
        <f>ROUND(rekentabel!N75,2)</f>
        <v>30.04</v>
      </c>
      <c r="O75" s="47">
        <f>ROUND(rekentabel!O75,2)</f>
        <v>17.98</v>
      </c>
      <c r="P75" s="47">
        <f>ROUND(rekentabel!P75,2)</f>
        <v>40.06</v>
      </c>
      <c r="Q75" s="47">
        <f>ROUND(rekentabel!Q75,2)</f>
        <v>23.98</v>
      </c>
      <c r="R75" s="42">
        <f>ROUND(rekentabel!R75,2)</f>
        <v>4382</v>
      </c>
      <c r="S75" s="42">
        <f>ROUND(rekentabel!S75,2)</f>
        <v>4382</v>
      </c>
      <c r="T75" s="42">
        <f>ROUND(rekentabel!T75,2)</f>
        <v>620</v>
      </c>
      <c r="U75" s="42">
        <f>ROUND(rekentabel!U75,2)</f>
        <v>364</v>
      </c>
      <c r="V75" s="42" t="e">
        <f>ROUND(rekentabel!#REF!,2)</f>
        <v>#REF!</v>
      </c>
      <c r="W75" s="42" t="e">
        <f>ROUND(rekentabel!#REF!,2)</f>
        <v>#REF!</v>
      </c>
      <c r="X75" s="263">
        <f>ROUND(rekentabel!V75,2)</f>
        <v>744</v>
      </c>
      <c r="Y75" s="263">
        <f>ROUND(rekentabel!W75,2)</f>
        <v>436.8</v>
      </c>
      <c r="Z75" s="263">
        <f>ROUND(rekentabel!X75,2)</f>
        <v>1860</v>
      </c>
      <c r="AA75" s="263">
        <f>ROUND(rekentabel!Y75,2)</f>
        <v>1092</v>
      </c>
    </row>
    <row r="76" spans="1:27">
      <c r="A76" s="40">
        <v>69</v>
      </c>
      <c r="B76" s="43">
        <f>ROUND(rekentabel!B76,2)</f>
        <v>25.37</v>
      </c>
      <c r="C76" s="43">
        <f>ROUND(rekentabel!C76,2)</f>
        <v>15.19</v>
      </c>
      <c r="D76" s="43"/>
      <c r="E76" s="43"/>
      <c r="F76" s="43">
        <f>ROUND(rekentabel!F76,2)</f>
        <v>15.22</v>
      </c>
      <c r="G76" s="43">
        <f>ROUND(rekentabel!G76,2)</f>
        <v>9.11</v>
      </c>
      <c r="H76" s="43">
        <f>ROUND(rekentabel!H76,2)</f>
        <v>20.29</v>
      </c>
      <c r="I76" s="43">
        <f>ROUND(rekentabel!I76,2)</f>
        <v>12.15</v>
      </c>
      <c r="J76" s="47">
        <f>ROUND(rekentabel!J76,2)</f>
        <v>50.74</v>
      </c>
      <c r="K76" s="47">
        <f>ROUND(rekentabel!K76,2)</f>
        <v>30.38</v>
      </c>
      <c r="L76" s="47"/>
      <c r="M76" s="47"/>
      <c r="N76" s="47">
        <f>ROUND(rekentabel!N76,2)</f>
        <v>30.44</v>
      </c>
      <c r="O76" s="47">
        <f>ROUND(rekentabel!O76,2)</f>
        <v>18.22</v>
      </c>
      <c r="P76" s="47">
        <f>ROUND(rekentabel!P76,2)</f>
        <v>40.58</v>
      </c>
      <c r="Q76" s="47">
        <f>ROUND(rekentabel!Q76,2)</f>
        <v>24.3</v>
      </c>
      <c r="R76" s="42">
        <f>ROUND(rekentabel!R76,2)</f>
        <v>4456</v>
      </c>
      <c r="S76" s="42">
        <f>ROUND(rekentabel!S76,2)</f>
        <v>4456</v>
      </c>
      <c r="T76" s="42">
        <f>ROUND(rekentabel!T76,2)</f>
        <v>630</v>
      </c>
      <c r="U76" s="42">
        <f>ROUND(rekentabel!U76,2)</f>
        <v>371</v>
      </c>
      <c r="V76" s="42" t="e">
        <f>ROUND(rekentabel!#REF!,2)</f>
        <v>#REF!</v>
      </c>
      <c r="W76" s="42" t="e">
        <f>ROUND(rekentabel!#REF!,2)</f>
        <v>#REF!</v>
      </c>
      <c r="X76" s="263">
        <f>ROUND(rekentabel!V76,2)</f>
        <v>756</v>
      </c>
      <c r="Y76" s="263">
        <f>ROUND(rekentabel!W76,2)</f>
        <v>445.2</v>
      </c>
      <c r="Z76" s="263">
        <f>ROUND(rekentabel!X76,2)</f>
        <v>1890</v>
      </c>
      <c r="AA76" s="263">
        <f>ROUND(rekentabel!Y76,2)</f>
        <v>1113</v>
      </c>
    </row>
    <row r="77" spans="1:27">
      <c r="A77" s="40">
        <v>70</v>
      </c>
      <c r="B77" s="43">
        <f>ROUND(rekentabel!B77,2)</f>
        <v>25.7</v>
      </c>
      <c r="C77" s="43">
        <f>ROUND(rekentabel!C77,2)</f>
        <v>15.39</v>
      </c>
      <c r="D77" s="43"/>
      <c r="E77" s="43"/>
      <c r="F77" s="43">
        <f>ROUND(rekentabel!F77,2)</f>
        <v>15.42</v>
      </c>
      <c r="G77" s="43">
        <f>ROUND(rekentabel!G77,2)</f>
        <v>9.23</v>
      </c>
      <c r="H77" s="43">
        <f>ROUND(rekentabel!H77,2)</f>
        <v>20.56</v>
      </c>
      <c r="I77" s="43">
        <f>ROUND(rekentabel!I77,2)</f>
        <v>12.31</v>
      </c>
      <c r="J77" s="47">
        <f>ROUND(rekentabel!J77,2)</f>
        <v>51.4</v>
      </c>
      <c r="K77" s="47">
        <f>ROUND(rekentabel!K77,2)</f>
        <v>30.78</v>
      </c>
      <c r="L77" s="47"/>
      <c r="M77" s="47"/>
      <c r="N77" s="47">
        <f>ROUND(rekentabel!N77,2)</f>
        <v>30.84</v>
      </c>
      <c r="O77" s="47">
        <f>ROUND(rekentabel!O77,2)</f>
        <v>18.46</v>
      </c>
      <c r="P77" s="47">
        <f>ROUND(rekentabel!P77,2)</f>
        <v>41.12</v>
      </c>
      <c r="Q77" s="47">
        <f>ROUND(rekentabel!Q77,2)</f>
        <v>24.62</v>
      </c>
      <c r="R77" s="42">
        <f>ROUND(rekentabel!R77,2)</f>
        <v>4483</v>
      </c>
      <c r="S77" s="42">
        <f>ROUND(rekentabel!S77,2)</f>
        <v>4483</v>
      </c>
      <c r="T77" s="42">
        <f>ROUND(rekentabel!T77,2)</f>
        <v>634</v>
      </c>
      <c r="U77" s="42">
        <f>ROUND(rekentabel!U77,2)</f>
        <v>373</v>
      </c>
      <c r="V77" s="42" t="e">
        <f>ROUND(rekentabel!#REF!,2)</f>
        <v>#REF!</v>
      </c>
      <c r="W77" s="42" t="e">
        <f>ROUND(rekentabel!#REF!,2)</f>
        <v>#REF!</v>
      </c>
      <c r="X77" s="263">
        <f>ROUND(rekentabel!V77,2)</f>
        <v>760.8</v>
      </c>
      <c r="Y77" s="263">
        <f>ROUND(rekentabel!W77,2)</f>
        <v>447.6</v>
      </c>
      <c r="Z77" s="263">
        <f>ROUND(rekentabel!X77,2)</f>
        <v>1902</v>
      </c>
      <c r="AA77" s="263">
        <f>ROUND(rekentabel!Y77,2)</f>
        <v>1119</v>
      </c>
    </row>
    <row r="78" spans="1:27">
      <c r="A78" s="40">
        <v>71</v>
      </c>
      <c r="B78" s="43">
        <f>ROUND(rekentabel!B78,2)</f>
        <v>26.02</v>
      </c>
      <c r="C78" s="43">
        <f>ROUND(rekentabel!C78,2)</f>
        <v>15.58</v>
      </c>
      <c r="D78" s="43"/>
      <c r="E78" s="43"/>
      <c r="F78" s="43">
        <f>ROUND(rekentabel!F78,2)</f>
        <v>15.62</v>
      </c>
      <c r="G78" s="43">
        <f>ROUND(rekentabel!G78,2)</f>
        <v>9.35</v>
      </c>
      <c r="H78" s="43">
        <f>ROUND(rekentabel!H78,2)</f>
        <v>20.82</v>
      </c>
      <c r="I78" s="43">
        <f>ROUND(rekentabel!I78,2)</f>
        <v>12.47</v>
      </c>
      <c r="J78" s="47">
        <f>ROUND(rekentabel!J78,2)</f>
        <v>52.04</v>
      </c>
      <c r="K78" s="47">
        <f>ROUND(rekentabel!K78,2)</f>
        <v>31.16</v>
      </c>
      <c r="L78" s="47"/>
      <c r="M78" s="47"/>
      <c r="N78" s="47">
        <f>ROUND(rekentabel!N78,2)</f>
        <v>31.24</v>
      </c>
      <c r="O78" s="47">
        <f>ROUND(rekentabel!O78,2)</f>
        <v>18.7</v>
      </c>
      <c r="P78" s="47">
        <f>ROUND(rekentabel!P78,2)</f>
        <v>41.64</v>
      </c>
      <c r="Q78" s="47">
        <f>ROUND(rekentabel!Q78,2)</f>
        <v>24.94</v>
      </c>
      <c r="R78" s="42">
        <f>ROUND(rekentabel!R78,2)</f>
        <v>4542</v>
      </c>
      <c r="S78" s="42">
        <f>ROUND(rekentabel!S78,2)</f>
        <v>4542</v>
      </c>
      <c r="T78" s="42">
        <f>ROUND(rekentabel!T78,2)</f>
        <v>643</v>
      </c>
      <c r="U78" s="42">
        <f>ROUND(rekentabel!U78,2)</f>
        <v>377</v>
      </c>
      <c r="V78" s="42" t="e">
        <f>ROUND(rekentabel!#REF!,2)</f>
        <v>#REF!</v>
      </c>
      <c r="W78" s="42" t="e">
        <f>ROUND(rekentabel!#REF!,2)</f>
        <v>#REF!</v>
      </c>
      <c r="X78" s="263">
        <f>ROUND(rekentabel!V78,2)</f>
        <v>771.6</v>
      </c>
      <c r="Y78" s="263">
        <f>ROUND(rekentabel!W78,2)</f>
        <v>452.4</v>
      </c>
      <c r="Z78" s="263">
        <f>ROUND(rekentabel!X78,2)</f>
        <v>1929</v>
      </c>
      <c r="AA78" s="263">
        <f>ROUND(rekentabel!Y78,2)</f>
        <v>1131</v>
      </c>
    </row>
    <row r="79" spans="1:27">
      <c r="A79" s="40">
        <v>72</v>
      </c>
      <c r="B79" s="43">
        <f>ROUND(rekentabel!B79,2)</f>
        <v>26.35</v>
      </c>
      <c r="C79" s="43">
        <f>ROUND(rekentabel!C79,2)</f>
        <v>15.78</v>
      </c>
      <c r="D79" s="43"/>
      <c r="E79" s="43"/>
      <c r="F79" s="43">
        <f>ROUND(rekentabel!F79,2)</f>
        <v>15.81</v>
      </c>
      <c r="G79" s="43">
        <f>ROUND(rekentabel!G79,2)</f>
        <v>9.4700000000000006</v>
      </c>
      <c r="H79" s="43">
        <f>ROUND(rekentabel!H79,2)</f>
        <v>21.09</v>
      </c>
      <c r="I79" s="43">
        <f>ROUND(rekentabel!I79,2)</f>
        <v>12.63</v>
      </c>
      <c r="J79" s="47">
        <f>ROUND(rekentabel!J79,2)</f>
        <v>52.7</v>
      </c>
      <c r="K79" s="47">
        <f>ROUND(rekentabel!K79,2)</f>
        <v>31.56</v>
      </c>
      <c r="L79" s="47"/>
      <c r="M79" s="47"/>
      <c r="N79" s="47">
        <f>ROUND(rekentabel!N79,2)</f>
        <v>31.62</v>
      </c>
      <c r="O79" s="47">
        <f>ROUND(rekentabel!O79,2)</f>
        <v>18.940000000000001</v>
      </c>
      <c r="P79" s="47">
        <f>ROUND(rekentabel!P79,2)</f>
        <v>42.18</v>
      </c>
      <c r="Q79" s="47">
        <f>ROUND(rekentabel!Q79,2)</f>
        <v>25.26</v>
      </c>
      <c r="R79" s="42">
        <f>ROUND(rekentabel!R79,2)</f>
        <v>4555</v>
      </c>
      <c r="S79" s="42">
        <f>ROUND(rekentabel!S79,2)</f>
        <v>4555</v>
      </c>
      <c r="T79" s="42">
        <f>ROUND(rekentabel!T79,2)</f>
        <v>645</v>
      </c>
      <c r="U79" s="42">
        <f>ROUND(rekentabel!U79,2)</f>
        <v>380</v>
      </c>
      <c r="V79" s="42" t="e">
        <f>ROUND(rekentabel!#REF!,2)</f>
        <v>#REF!</v>
      </c>
      <c r="W79" s="42" t="e">
        <f>ROUND(rekentabel!#REF!,2)</f>
        <v>#REF!</v>
      </c>
      <c r="X79" s="263">
        <f>ROUND(rekentabel!V79,2)</f>
        <v>774</v>
      </c>
      <c r="Y79" s="263">
        <f>ROUND(rekentabel!W79,2)</f>
        <v>456</v>
      </c>
      <c r="Z79" s="263">
        <f>ROUND(rekentabel!X79,2)</f>
        <v>1935</v>
      </c>
      <c r="AA79" s="263">
        <f>ROUND(rekentabel!Y79,2)</f>
        <v>1140</v>
      </c>
    </row>
    <row r="80" spans="1:27">
      <c r="A80" s="40">
        <v>73</v>
      </c>
      <c r="B80" s="43">
        <f>ROUND(rekentabel!B80,2)</f>
        <v>26.69</v>
      </c>
      <c r="C80" s="43">
        <f>ROUND(rekentabel!C80,2)</f>
        <v>15.98</v>
      </c>
      <c r="D80" s="43"/>
      <c r="E80" s="43"/>
      <c r="F80" s="43">
        <f>ROUND(rekentabel!F80,2)</f>
        <v>16.010000000000002</v>
      </c>
      <c r="G80" s="43">
        <f>ROUND(rekentabel!G80,2)</f>
        <v>9.59</v>
      </c>
      <c r="H80" s="43">
        <f>ROUND(rekentabel!H80,2)</f>
        <v>21.35</v>
      </c>
      <c r="I80" s="43">
        <f>ROUND(rekentabel!I80,2)</f>
        <v>12.78</v>
      </c>
      <c r="J80" s="47">
        <f>ROUND(rekentabel!J80,2)</f>
        <v>53.38</v>
      </c>
      <c r="K80" s="47">
        <f>ROUND(rekentabel!K80,2)</f>
        <v>31.96</v>
      </c>
      <c r="L80" s="47"/>
      <c r="M80" s="47"/>
      <c r="N80" s="47">
        <f>ROUND(rekentabel!N80,2)</f>
        <v>32.020000000000003</v>
      </c>
      <c r="O80" s="47">
        <f>ROUND(rekentabel!O80,2)</f>
        <v>19.18</v>
      </c>
      <c r="P80" s="47">
        <f>ROUND(rekentabel!P80,2)</f>
        <v>42.7</v>
      </c>
      <c r="Q80" s="47">
        <f>ROUND(rekentabel!Q80,2)</f>
        <v>25.56</v>
      </c>
      <c r="R80" s="42">
        <f>ROUND(rekentabel!R80,2)</f>
        <v>4555</v>
      </c>
      <c r="S80" s="42">
        <f>ROUND(rekentabel!S80,2)</f>
        <v>4555</v>
      </c>
      <c r="T80" s="42">
        <f>ROUND(rekentabel!T80,2)</f>
        <v>645</v>
      </c>
      <c r="U80" s="42">
        <f>ROUND(rekentabel!U80,2)</f>
        <v>380</v>
      </c>
      <c r="V80" s="42" t="e">
        <f>ROUND(rekentabel!#REF!,2)</f>
        <v>#REF!</v>
      </c>
      <c r="W80" s="42" t="e">
        <f>ROUND(rekentabel!#REF!,2)</f>
        <v>#REF!</v>
      </c>
      <c r="X80" s="263">
        <f>ROUND(rekentabel!V80,2)</f>
        <v>774</v>
      </c>
      <c r="Y80" s="263">
        <f>ROUND(rekentabel!W80,2)</f>
        <v>456</v>
      </c>
      <c r="Z80" s="263">
        <f>ROUND(rekentabel!X80,2)</f>
        <v>1935</v>
      </c>
      <c r="AA80" s="263">
        <f>ROUND(rekentabel!Y80,2)</f>
        <v>1140</v>
      </c>
    </row>
    <row r="81" spans="1:27">
      <c r="A81" s="40">
        <v>74</v>
      </c>
      <c r="B81" s="43">
        <f>ROUND(rekentabel!B81,2)</f>
        <v>27.02</v>
      </c>
      <c r="C81" s="43">
        <f>ROUND(rekentabel!C81,2)</f>
        <v>16.18</v>
      </c>
      <c r="D81" s="43"/>
      <c r="E81" s="43"/>
      <c r="F81" s="43">
        <f>ROUND(rekentabel!F81,2)</f>
        <v>16.21</v>
      </c>
      <c r="G81" s="43">
        <f>ROUND(rekentabel!G81,2)</f>
        <v>9.7100000000000009</v>
      </c>
      <c r="H81" s="43">
        <f>ROUND(rekentabel!H81,2)</f>
        <v>21.61</v>
      </c>
      <c r="I81" s="43">
        <f>ROUND(rekentabel!I81,2)</f>
        <v>12.94</v>
      </c>
      <c r="J81" s="47">
        <f>ROUND(rekentabel!J81,2)</f>
        <v>54.04</v>
      </c>
      <c r="K81" s="47">
        <f>ROUND(rekentabel!K81,2)</f>
        <v>32.36</v>
      </c>
      <c r="L81" s="47"/>
      <c r="M81" s="47"/>
      <c r="N81" s="47">
        <f>ROUND(rekentabel!N81,2)</f>
        <v>32.42</v>
      </c>
      <c r="O81" s="47">
        <f>ROUND(rekentabel!O81,2)</f>
        <v>19.420000000000002</v>
      </c>
      <c r="P81" s="47">
        <f>ROUND(rekentabel!P81,2)</f>
        <v>43.22</v>
      </c>
      <c r="Q81" s="47">
        <f>ROUND(rekentabel!Q81,2)</f>
        <v>25.88</v>
      </c>
      <c r="R81" s="42">
        <f>ROUND(rekentabel!R81,2)</f>
        <v>4587</v>
      </c>
      <c r="S81" s="42">
        <f>ROUND(rekentabel!S81,2)</f>
        <v>4587</v>
      </c>
      <c r="T81" s="42">
        <f>ROUND(rekentabel!T81,2)</f>
        <v>648</v>
      </c>
      <c r="U81" s="42">
        <f>ROUND(rekentabel!U81,2)</f>
        <v>382</v>
      </c>
      <c r="V81" s="42" t="e">
        <f>ROUND(rekentabel!#REF!,2)</f>
        <v>#REF!</v>
      </c>
      <c r="W81" s="42" t="e">
        <f>ROUND(rekentabel!#REF!,2)</f>
        <v>#REF!</v>
      </c>
      <c r="X81" s="263">
        <f>ROUND(rekentabel!V81,2)</f>
        <v>777.6</v>
      </c>
      <c r="Y81" s="263">
        <f>ROUND(rekentabel!W81,2)</f>
        <v>458.4</v>
      </c>
      <c r="Z81" s="263">
        <f>ROUND(rekentabel!X81,2)</f>
        <v>1944</v>
      </c>
      <c r="AA81" s="263">
        <f>ROUND(rekentabel!Y81,2)</f>
        <v>1146</v>
      </c>
    </row>
    <row r="82" spans="1:27">
      <c r="A82" s="40">
        <v>75</v>
      </c>
      <c r="B82" s="43">
        <f>ROUND(rekentabel!B82,2)</f>
        <v>27.35</v>
      </c>
      <c r="C82" s="43">
        <f>ROUND(rekentabel!C82,2)</f>
        <v>16.38</v>
      </c>
      <c r="D82" s="43"/>
      <c r="E82" s="43"/>
      <c r="F82" s="43">
        <f>ROUND(rekentabel!F82,2)</f>
        <v>16.41</v>
      </c>
      <c r="G82" s="43">
        <f>ROUND(rekentabel!G82,2)</f>
        <v>9.83</v>
      </c>
      <c r="H82" s="43">
        <f>ROUND(rekentabel!H82,2)</f>
        <v>21.88</v>
      </c>
      <c r="I82" s="43">
        <f>ROUND(rekentabel!I82,2)</f>
        <v>13.1</v>
      </c>
      <c r="J82" s="47">
        <f>ROUND(rekentabel!J82,2)</f>
        <v>54.7</v>
      </c>
      <c r="K82" s="47">
        <f>ROUND(rekentabel!K82,2)</f>
        <v>32.76</v>
      </c>
      <c r="L82" s="47"/>
      <c r="M82" s="47"/>
      <c r="N82" s="47">
        <f>ROUND(rekentabel!N82,2)</f>
        <v>32.82</v>
      </c>
      <c r="O82" s="47">
        <f>ROUND(rekentabel!O82,2)</f>
        <v>19.66</v>
      </c>
      <c r="P82" s="47">
        <f>ROUND(rekentabel!P82,2)</f>
        <v>43.76</v>
      </c>
      <c r="Q82" s="47">
        <f>ROUND(rekentabel!Q82,2)</f>
        <v>26.2</v>
      </c>
      <c r="R82" s="42">
        <f>ROUND(rekentabel!R82,2)</f>
        <v>4614</v>
      </c>
      <c r="S82" s="42">
        <f>ROUND(rekentabel!S82,2)</f>
        <v>4614</v>
      </c>
      <c r="T82" s="42">
        <f>ROUND(rekentabel!T82,2)</f>
        <v>652</v>
      </c>
      <c r="U82" s="42">
        <f>ROUND(rekentabel!U82,2)</f>
        <v>385</v>
      </c>
      <c r="V82" s="42" t="e">
        <f>ROUND(rekentabel!#REF!,2)</f>
        <v>#REF!</v>
      </c>
      <c r="W82" s="42" t="e">
        <f>ROUND(rekentabel!#REF!,2)</f>
        <v>#REF!</v>
      </c>
      <c r="X82" s="263">
        <f>ROUND(rekentabel!V82,2)</f>
        <v>782.4</v>
      </c>
      <c r="Y82" s="263">
        <f>ROUND(rekentabel!W82,2)</f>
        <v>462</v>
      </c>
      <c r="Z82" s="263">
        <f>ROUND(rekentabel!X82,2)</f>
        <v>1956</v>
      </c>
      <c r="AA82" s="263">
        <f>ROUND(rekentabel!Y82,2)</f>
        <v>1155</v>
      </c>
    </row>
    <row r="83" spans="1:27">
      <c r="A83" s="40">
        <v>76</v>
      </c>
      <c r="B83" s="43">
        <f>ROUND(rekentabel!B83,2)</f>
        <v>27.67</v>
      </c>
      <c r="C83" s="43">
        <f>ROUND(rekentabel!C83,2)</f>
        <v>16.57</v>
      </c>
      <c r="D83" s="43"/>
      <c r="E83" s="43"/>
      <c r="F83" s="43">
        <f>ROUND(rekentabel!F83,2)</f>
        <v>16.61</v>
      </c>
      <c r="G83" s="43">
        <f>ROUND(rekentabel!G83,2)</f>
        <v>9.94</v>
      </c>
      <c r="H83" s="43">
        <f>ROUND(rekentabel!H83,2)</f>
        <v>22.14</v>
      </c>
      <c r="I83" s="43">
        <f>ROUND(rekentabel!I83,2)</f>
        <v>13.26</v>
      </c>
      <c r="J83" s="47">
        <f>ROUND(rekentabel!J83,2)</f>
        <v>55.34</v>
      </c>
      <c r="K83" s="47">
        <f>ROUND(rekentabel!K83,2)</f>
        <v>33.14</v>
      </c>
      <c r="L83" s="47"/>
      <c r="M83" s="47"/>
      <c r="N83" s="47">
        <f>ROUND(rekentabel!N83,2)</f>
        <v>33.22</v>
      </c>
      <c r="O83" s="47">
        <f>ROUND(rekentabel!O83,2)</f>
        <v>19.88</v>
      </c>
      <c r="P83" s="47">
        <f>ROUND(rekentabel!P83,2)</f>
        <v>44.28</v>
      </c>
      <c r="Q83" s="47">
        <f>ROUND(rekentabel!Q83,2)</f>
        <v>26.52</v>
      </c>
      <c r="R83" s="42">
        <f>ROUND(rekentabel!R83,2)</f>
        <v>4615</v>
      </c>
      <c r="S83" s="42">
        <f>ROUND(rekentabel!S83,2)</f>
        <v>4615</v>
      </c>
      <c r="T83" s="42">
        <f>ROUND(rekentabel!T83,2)</f>
        <v>653</v>
      </c>
      <c r="U83" s="42">
        <f>ROUND(rekentabel!U83,2)</f>
        <v>385</v>
      </c>
      <c r="V83" s="42" t="e">
        <f>ROUND(rekentabel!#REF!,2)</f>
        <v>#REF!</v>
      </c>
      <c r="W83" s="42" t="e">
        <f>ROUND(rekentabel!#REF!,2)</f>
        <v>#REF!</v>
      </c>
      <c r="X83" s="263">
        <f>ROUND(rekentabel!V83,2)</f>
        <v>783.6</v>
      </c>
      <c r="Y83" s="263">
        <f>ROUND(rekentabel!W83,2)</f>
        <v>462</v>
      </c>
      <c r="Z83" s="263">
        <f>ROUND(rekentabel!X83,2)</f>
        <v>1959</v>
      </c>
      <c r="AA83" s="263">
        <f>ROUND(rekentabel!Y83,2)</f>
        <v>1155</v>
      </c>
    </row>
    <row r="84" spans="1:27">
      <c r="A84" s="40">
        <v>77</v>
      </c>
      <c r="B84" s="43">
        <f>ROUND(rekentabel!B84,2)</f>
        <v>28.01</v>
      </c>
      <c r="C84" s="43">
        <f>ROUND(rekentabel!C84,2)</f>
        <v>16.77</v>
      </c>
      <c r="D84" s="43"/>
      <c r="E84" s="43"/>
      <c r="F84" s="43">
        <f>ROUND(rekentabel!F84,2)</f>
        <v>16.809999999999999</v>
      </c>
      <c r="G84" s="43">
        <f>ROUND(rekentabel!G84,2)</f>
        <v>10.06</v>
      </c>
      <c r="H84" s="43">
        <f>ROUND(rekentabel!H84,2)</f>
        <v>22.41</v>
      </c>
      <c r="I84" s="43">
        <f>ROUND(rekentabel!I84,2)</f>
        <v>13.42</v>
      </c>
      <c r="J84" s="47">
        <f>ROUND(rekentabel!J84,2)</f>
        <v>56.02</v>
      </c>
      <c r="K84" s="47">
        <f>ROUND(rekentabel!K84,2)</f>
        <v>33.54</v>
      </c>
      <c r="L84" s="47"/>
      <c r="M84" s="47"/>
      <c r="N84" s="47">
        <f>ROUND(rekentabel!N84,2)</f>
        <v>33.619999999999997</v>
      </c>
      <c r="O84" s="47">
        <f>ROUND(rekentabel!O84,2)</f>
        <v>20.12</v>
      </c>
      <c r="P84" s="47">
        <f>ROUND(rekentabel!P84,2)</f>
        <v>44.82</v>
      </c>
      <c r="Q84" s="47">
        <f>ROUND(rekentabel!Q84,2)</f>
        <v>26.84</v>
      </c>
      <c r="R84" s="42">
        <f>ROUND(rekentabel!R84,2)</f>
        <v>4615</v>
      </c>
      <c r="S84" s="42">
        <f>ROUND(rekentabel!S84,2)</f>
        <v>4615</v>
      </c>
      <c r="T84" s="42">
        <f>ROUND(rekentabel!T84,2)</f>
        <v>653</v>
      </c>
      <c r="U84" s="42">
        <f>ROUND(rekentabel!U84,2)</f>
        <v>385</v>
      </c>
      <c r="V84" s="42" t="e">
        <f>ROUND(rekentabel!#REF!,2)</f>
        <v>#REF!</v>
      </c>
      <c r="W84" s="42" t="e">
        <f>ROUND(rekentabel!#REF!,2)</f>
        <v>#REF!</v>
      </c>
      <c r="X84" s="263">
        <f>ROUND(rekentabel!V84,2)</f>
        <v>783.6</v>
      </c>
      <c r="Y84" s="263">
        <f>ROUND(rekentabel!W84,2)</f>
        <v>462</v>
      </c>
      <c r="Z84" s="263">
        <f>ROUND(rekentabel!X84,2)</f>
        <v>1959</v>
      </c>
      <c r="AA84" s="263">
        <f>ROUND(rekentabel!Y84,2)</f>
        <v>1155</v>
      </c>
    </row>
    <row r="85" spans="1:27">
      <c r="A85" s="40">
        <v>78</v>
      </c>
      <c r="B85" s="43">
        <f>ROUND(rekentabel!B85,2)</f>
        <v>28.34</v>
      </c>
      <c r="C85" s="43">
        <f>ROUND(rekentabel!C85,2)</f>
        <v>16.97</v>
      </c>
      <c r="D85" s="43"/>
      <c r="E85" s="43"/>
      <c r="F85" s="43">
        <f>ROUND(rekentabel!F85,2)</f>
        <v>17</v>
      </c>
      <c r="G85" s="43">
        <f>ROUND(rekentabel!G85,2)</f>
        <v>10.18</v>
      </c>
      <c r="H85" s="43">
        <f>ROUND(rekentabel!H85,2)</f>
        <v>22.67</v>
      </c>
      <c r="I85" s="43">
        <f>ROUND(rekentabel!I85,2)</f>
        <v>13.58</v>
      </c>
      <c r="J85" s="47">
        <f>ROUND(rekentabel!J85,2)</f>
        <v>56.68</v>
      </c>
      <c r="K85" s="47">
        <f>ROUND(rekentabel!K85,2)</f>
        <v>33.94</v>
      </c>
      <c r="L85" s="47"/>
      <c r="M85" s="47"/>
      <c r="N85" s="47">
        <f>ROUND(rekentabel!N85,2)</f>
        <v>34</v>
      </c>
      <c r="O85" s="47">
        <f>ROUND(rekentabel!O85,2)</f>
        <v>20.36</v>
      </c>
      <c r="P85" s="47">
        <f>ROUND(rekentabel!P85,2)</f>
        <v>45.34</v>
      </c>
      <c r="Q85" s="47">
        <f>ROUND(rekentabel!Q85,2)</f>
        <v>27.16</v>
      </c>
      <c r="R85" s="42">
        <f>ROUND(rekentabel!R85,2)</f>
        <v>4645</v>
      </c>
      <c r="S85" s="42">
        <f>ROUND(rekentabel!S85,2)</f>
        <v>4645</v>
      </c>
      <c r="T85" s="42">
        <f>ROUND(rekentabel!T85,2)</f>
        <v>655</v>
      </c>
      <c r="U85" s="42">
        <f>ROUND(rekentabel!U85,2)</f>
        <v>387</v>
      </c>
      <c r="V85" s="42" t="e">
        <f>ROUND(rekentabel!#REF!,2)</f>
        <v>#REF!</v>
      </c>
      <c r="W85" s="42" t="e">
        <f>ROUND(rekentabel!#REF!,2)</f>
        <v>#REF!</v>
      </c>
      <c r="X85" s="263">
        <f>ROUND(rekentabel!V85,2)</f>
        <v>786</v>
      </c>
      <c r="Y85" s="263">
        <f>ROUND(rekentabel!W85,2)</f>
        <v>464.4</v>
      </c>
      <c r="Z85" s="263">
        <f>ROUND(rekentabel!X85,2)</f>
        <v>1965</v>
      </c>
      <c r="AA85" s="263">
        <f>ROUND(rekentabel!Y85,2)</f>
        <v>1161</v>
      </c>
    </row>
    <row r="86" spans="1:27">
      <c r="A86" s="40">
        <v>79</v>
      </c>
      <c r="B86" s="43">
        <f>ROUND(rekentabel!B86,2)</f>
        <v>28.67</v>
      </c>
      <c r="C86" s="43">
        <f>ROUND(rekentabel!C86,2)</f>
        <v>17.170000000000002</v>
      </c>
      <c r="D86" s="43"/>
      <c r="E86" s="43"/>
      <c r="F86" s="43">
        <f>ROUND(rekentabel!F86,2)</f>
        <v>17.2</v>
      </c>
      <c r="G86" s="43">
        <f>ROUND(rekentabel!G86,2)</f>
        <v>10.3</v>
      </c>
      <c r="H86" s="43">
        <f>ROUND(rekentabel!H86,2)</f>
        <v>22.94</v>
      </c>
      <c r="I86" s="43">
        <f>ROUND(rekentabel!I86,2)</f>
        <v>13.73</v>
      </c>
      <c r="J86" s="47">
        <f>ROUND(rekentabel!J86,2)</f>
        <v>57.34</v>
      </c>
      <c r="K86" s="47">
        <f>ROUND(rekentabel!K86,2)</f>
        <v>34.340000000000003</v>
      </c>
      <c r="L86" s="47"/>
      <c r="M86" s="47"/>
      <c r="N86" s="47">
        <f>ROUND(rekentabel!N86,2)</f>
        <v>34.4</v>
      </c>
      <c r="O86" s="47">
        <f>ROUND(rekentabel!O86,2)</f>
        <v>20.6</v>
      </c>
      <c r="P86" s="47">
        <f>ROUND(rekentabel!P86,2)</f>
        <v>45.88</v>
      </c>
      <c r="Q86" s="47">
        <f>ROUND(rekentabel!Q86,2)</f>
        <v>27.46</v>
      </c>
      <c r="R86" s="42">
        <f>ROUND(rekentabel!R86,2)</f>
        <v>4645</v>
      </c>
      <c r="S86" s="42">
        <f>ROUND(rekentabel!S86,2)</f>
        <v>4645</v>
      </c>
      <c r="T86" s="42">
        <f>ROUND(rekentabel!T86,2)</f>
        <v>656</v>
      </c>
      <c r="U86" s="42">
        <f>ROUND(rekentabel!U86,2)</f>
        <v>387</v>
      </c>
      <c r="V86" s="42" t="e">
        <f>ROUND(rekentabel!#REF!,2)</f>
        <v>#REF!</v>
      </c>
      <c r="W86" s="42" t="e">
        <f>ROUND(rekentabel!#REF!,2)</f>
        <v>#REF!</v>
      </c>
      <c r="X86" s="263">
        <f>ROUND(rekentabel!V86,2)</f>
        <v>787.2</v>
      </c>
      <c r="Y86" s="263">
        <f>ROUND(rekentabel!W86,2)</f>
        <v>464.4</v>
      </c>
      <c r="Z86" s="263">
        <f>ROUND(rekentabel!X86,2)</f>
        <v>1968</v>
      </c>
      <c r="AA86" s="263">
        <f>ROUND(rekentabel!Y86,2)</f>
        <v>1161</v>
      </c>
    </row>
    <row r="87" spans="1:27">
      <c r="A87" s="40">
        <v>80</v>
      </c>
      <c r="B87" s="43">
        <f>ROUND(rekentabel!B87,2)</f>
        <v>29.01</v>
      </c>
      <c r="C87" s="43">
        <f>ROUND(rekentabel!C87,2)</f>
        <v>17.37</v>
      </c>
      <c r="D87" s="43"/>
      <c r="E87" s="43"/>
      <c r="F87" s="43">
        <f>ROUND(rekentabel!F87,2)</f>
        <v>17.399999999999999</v>
      </c>
      <c r="G87" s="43">
        <f>ROUND(rekentabel!G87,2)</f>
        <v>10.42</v>
      </c>
      <c r="H87" s="43">
        <f>ROUND(rekentabel!H87,2)</f>
        <v>23.2</v>
      </c>
      <c r="I87" s="43">
        <f>ROUND(rekentabel!I87,2)</f>
        <v>13.89</v>
      </c>
      <c r="J87" s="47">
        <f>ROUND(rekentabel!J87,2)</f>
        <v>58.02</v>
      </c>
      <c r="K87" s="47">
        <f>ROUND(rekentabel!K87,2)</f>
        <v>34.74</v>
      </c>
      <c r="L87" s="47"/>
      <c r="M87" s="47"/>
      <c r="N87" s="47">
        <f>ROUND(rekentabel!N87,2)</f>
        <v>34.799999999999997</v>
      </c>
      <c r="O87" s="47">
        <f>ROUND(rekentabel!O87,2)</f>
        <v>20.84</v>
      </c>
      <c r="P87" s="47">
        <f>ROUND(rekentabel!P87,2)</f>
        <v>46.4</v>
      </c>
      <c r="Q87" s="47">
        <f>ROUND(rekentabel!Q87,2)</f>
        <v>27.78</v>
      </c>
      <c r="R87" s="42">
        <f>ROUND(rekentabel!R87,2)</f>
        <v>4645</v>
      </c>
      <c r="S87" s="42">
        <f>ROUND(rekentabel!S87,2)</f>
        <v>4645</v>
      </c>
      <c r="T87" s="42">
        <f>ROUND(rekentabel!T87,2)</f>
        <v>656</v>
      </c>
      <c r="U87" s="42">
        <f>ROUND(rekentabel!U87,2)</f>
        <v>387</v>
      </c>
      <c r="V87" s="42" t="e">
        <f>ROUND(rekentabel!#REF!,2)</f>
        <v>#REF!</v>
      </c>
      <c r="W87" s="42" t="e">
        <f>ROUND(rekentabel!#REF!,2)</f>
        <v>#REF!</v>
      </c>
      <c r="X87" s="263">
        <f>ROUND(rekentabel!V87,2)</f>
        <v>787.2</v>
      </c>
      <c r="Y87" s="263">
        <f>ROUND(rekentabel!W87,2)</f>
        <v>464.4</v>
      </c>
      <c r="Z87" s="263">
        <f>ROUND(rekentabel!X87,2)</f>
        <v>1968</v>
      </c>
      <c r="AA87" s="263">
        <f>ROUND(rekentabel!Y87,2)</f>
        <v>1161</v>
      </c>
    </row>
    <row r="88" spans="1:27">
      <c r="A88" s="40">
        <v>81</v>
      </c>
      <c r="B88" s="43">
        <f>ROUND(rekentabel!B88,2)</f>
        <v>29.29</v>
      </c>
      <c r="C88" s="43">
        <f>ROUND(rekentabel!C88,2)</f>
        <v>17.54</v>
      </c>
      <c r="D88" s="43"/>
      <c r="E88" s="43"/>
      <c r="F88" s="43">
        <f>ROUND(rekentabel!F88,2)</f>
        <v>17.579999999999998</v>
      </c>
      <c r="G88" s="43">
        <f>ROUND(rekentabel!G88,2)</f>
        <v>10.52</v>
      </c>
      <c r="H88" s="43">
        <f>ROUND(rekentabel!H88,2)</f>
        <v>23.44</v>
      </c>
      <c r="I88" s="43">
        <f>ROUND(rekentabel!I88,2)</f>
        <v>14.03</v>
      </c>
      <c r="J88" s="47">
        <f>ROUND(rekentabel!J88,2)</f>
        <v>58.58</v>
      </c>
      <c r="K88" s="47">
        <f>ROUND(rekentabel!K88,2)</f>
        <v>35.08</v>
      </c>
      <c r="L88" s="47"/>
      <c r="M88" s="47"/>
      <c r="N88" s="47">
        <f>ROUND(rekentabel!N88,2)</f>
        <v>35.159999999999997</v>
      </c>
      <c r="O88" s="47">
        <f>ROUND(rekentabel!O88,2)</f>
        <v>21.04</v>
      </c>
      <c r="P88" s="47">
        <f>ROUND(rekentabel!P88,2)</f>
        <v>46.88</v>
      </c>
      <c r="Q88" s="47">
        <f>ROUND(rekentabel!Q88,2)</f>
        <v>28.06</v>
      </c>
      <c r="R88" s="42">
        <f>ROUND(rekentabel!R88,2)</f>
        <v>4659</v>
      </c>
      <c r="S88" s="42">
        <f>ROUND(rekentabel!S88,2)</f>
        <v>4659</v>
      </c>
      <c r="T88" s="42">
        <f>ROUND(rekentabel!T88,2)</f>
        <v>657</v>
      </c>
      <c r="U88" s="42">
        <f>ROUND(rekentabel!U88,2)</f>
        <v>388</v>
      </c>
      <c r="V88" s="42" t="e">
        <f>ROUND(rekentabel!#REF!,2)</f>
        <v>#REF!</v>
      </c>
      <c r="W88" s="42" t="e">
        <f>ROUND(rekentabel!#REF!,2)</f>
        <v>#REF!</v>
      </c>
      <c r="X88" s="263">
        <f>ROUND(rekentabel!V88,2)</f>
        <v>788.4</v>
      </c>
      <c r="Y88" s="263">
        <f>ROUND(rekentabel!W88,2)</f>
        <v>465.6</v>
      </c>
      <c r="Z88" s="263">
        <f>ROUND(rekentabel!X88,2)</f>
        <v>1971</v>
      </c>
      <c r="AA88" s="263">
        <f>ROUND(rekentabel!Y88,2)</f>
        <v>1164</v>
      </c>
    </row>
    <row r="89" spans="1:27">
      <c r="A89" s="40">
        <v>82</v>
      </c>
      <c r="B89" s="43">
        <f>ROUND(rekentabel!B89,2)</f>
        <v>29.59</v>
      </c>
      <c r="C89" s="43">
        <f>ROUND(rekentabel!C89,2)</f>
        <v>17.72</v>
      </c>
      <c r="D89" s="43"/>
      <c r="E89" s="43"/>
      <c r="F89" s="43">
        <f>ROUND(rekentabel!F89,2)</f>
        <v>17.75</v>
      </c>
      <c r="G89" s="43">
        <f>ROUND(rekentabel!G89,2)</f>
        <v>10.63</v>
      </c>
      <c r="H89" s="43">
        <f>ROUND(rekentabel!H89,2)</f>
        <v>23.67</v>
      </c>
      <c r="I89" s="43">
        <f>ROUND(rekentabel!I89,2)</f>
        <v>14.17</v>
      </c>
      <c r="J89" s="47">
        <f>ROUND(rekentabel!J89,2)</f>
        <v>59.18</v>
      </c>
      <c r="K89" s="47">
        <f>ROUND(rekentabel!K89,2)</f>
        <v>35.44</v>
      </c>
      <c r="L89" s="47"/>
      <c r="M89" s="47"/>
      <c r="N89" s="47">
        <f>ROUND(rekentabel!N89,2)</f>
        <v>35.5</v>
      </c>
      <c r="O89" s="47">
        <f>ROUND(rekentabel!O89,2)</f>
        <v>21.26</v>
      </c>
      <c r="P89" s="47">
        <f>ROUND(rekentabel!P89,2)</f>
        <v>47.34</v>
      </c>
      <c r="Q89" s="47">
        <f>ROUND(rekentabel!Q89,2)</f>
        <v>28.34</v>
      </c>
      <c r="R89" s="42">
        <f>ROUND(rekentabel!R89,2)</f>
        <v>4659</v>
      </c>
      <c r="S89" s="42">
        <f>ROUND(rekentabel!S89,2)</f>
        <v>4659</v>
      </c>
      <c r="T89" s="42">
        <f>ROUND(rekentabel!T89,2)</f>
        <v>657</v>
      </c>
      <c r="U89" s="42">
        <f>ROUND(rekentabel!U89,2)</f>
        <v>388</v>
      </c>
      <c r="V89" s="42" t="e">
        <f>ROUND(rekentabel!#REF!,2)</f>
        <v>#REF!</v>
      </c>
      <c r="W89" s="42" t="e">
        <f>ROUND(rekentabel!#REF!,2)</f>
        <v>#REF!</v>
      </c>
      <c r="X89" s="263">
        <f>ROUND(rekentabel!V89,2)</f>
        <v>788.4</v>
      </c>
      <c r="Y89" s="263">
        <f>ROUND(rekentabel!W89,2)</f>
        <v>465.6</v>
      </c>
      <c r="Z89" s="263">
        <f>ROUND(rekentabel!X89,2)</f>
        <v>1971</v>
      </c>
      <c r="AA89" s="263">
        <f>ROUND(rekentabel!Y89,2)</f>
        <v>1164</v>
      </c>
    </row>
    <row r="90" spans="1:27">
      <c r="A90" s="40">
        <v>83</v>
      </c>
      <c r="B90" s="43">
        <f>ROUND(rekentabel!B90,2)</f>
        <v>29.88</v>
      </c>
      <c r="C90" s="43">
        <f>ROUND(rekentabel!C90,2)</f>
        <v>17.89</v>
      </c>
      <c r="D90" s="43"/>
      <c r="E90" s="43"/>
      <c r="F90" s="43">
        <f>ROUND(rekentabel!F90,2)</f>
        <v>17.93</v>
      </c>
      <c r="G90" s="43">
        <f>ROUND(rekentabel!G90,2)</f>
        <v>10.74</v>
      </c>
      <c r="H90" s="43">
        <f>ROUND(rekentabel!H90,2)</f>
        <v>23.91</v>
      </c>
      <c r="I90" s="43">
        <f>ROUND(rekentabel!I90,2)</f>
        <v>14.31</v>
      </c>
      <c r="J90" s="47">
        <f>ROUND(rekentabel!J90,2)</f>
        <v>59.76</v>
      </c>
      <c r="K90" s="47">
        <f>ROUND(rekentabel!K90,2)</f>
        <v>35.78</v>
      </c>
      <c r="L90" s="47"/>
      <c r="M90" s="47"/>
      <c r="N90" s="47">
        <f>ROUND(rekentabel!N90,2)</f>
        <v>35.86</v>
      </c>
      <c r="O90" s="47">
        <f>ROUND(rekentabel!O90,2)</f>
        <v>21.48</v>
      </c>
      <c r="P90" s="47">
        <f>ROUND(rekentabel!P90,2)</f>
        <v>47.82</v>
      </c>
      <c r="Q90" s="47">
        <f>ROUND(rekentabel!Q90,2)</f>
        <v>28.62</v>
      </c>
      <c r="R90" s="42">
        <f>ROUND(rekentabel!R90,2)</f>
        <v>4673</v>
      </c>
      <c r="S90" s="42">
        <f>ROUND(rekentabel!S90,2)</f>
        <v>4673</v>
      </c>
      <c r="T90" s="42">
        <f>ROUND(rekentabel!T90,2)</f>
        <v>659</v>
      </c>
      <c r="U90" s="42">
        <f>ROUND(rekentabel!U90,2)</f>
        <v>391</v>
      </c>
      <c r="V90" s="42" t="e">
        <f>ROUND(rekentabel!#REF!,2)</f>
        <v>#REF!</v>
      </c>
      <c r="W90" s="42" t="e">
        <f>ROUND(rekentabel!#REF!,2)</f>
        <v>#REF!</v>
      </c>
      <c r="X90" s="263">
        <f>ROUND(rekentabel!V90,2)</f>
        <v>790.8</v>
      </c>
      <c r="Y90" s="263">
        <f>ROUND(rekentabel!W90,2)</f>
        <v>469.2</v>
      </c>
      <c r="Z90" s="263">
        <f>ROUND(rekentabel!X90,2)</f>
        <v>1977</v>
      </c>
      <c r="AA90" s="263">
        <f>ROUND(rekentabel!Y90,2)</f>
        <v>1173</v>
      </c>
    </row>
    <row r="91" spans="1:27">
      <c r="A91" s="40">
        <v>84</v>
      </c>
      <c r="B91" s="43">
        <f>ROUND(rekentabel!B91,2)</f>
        <v>30.18</v>
      </c>
      <c r="C91" s="43">
        <f>ROUND(rekentabel!C91,2)</f>
        <v>18.07</v>
      </c>
      <c r="D91" s="43"/>
      <c r="E91" s="43"/>
      <c r="F91" s="43">
        <f>ROUND(rekentabel!F91,2)</f>
        <v>18.11</v>
      </c>
      <c r="G91" s="43">
        <f>ROUND(rekentabel!G91,2)</f>
        <v>10.84</v>
      </c>
      <c r="H91" s="43">
        <f>ROUND(rekentabel!H91,2)</f>
        <v>24.14</v>
      </c>
      <c r="I91" s="43">
        <f>ROUND(rekentabel!I91,2)</f>
        <v>14.46</v>
      </c>
      <c r="J91" s="47">
        <f>ROUND(rekentabel!J91,2)</f>
        <v>60.36</v>
      </c>
      <c r="K91" s="47">
        <f>ROUND(rekentabel!K91,2)</f>
        <v>36.14</v>
      </c>
      <c r="L91" s="47"/>
      <c r="M91" s="47"/>
      <c r="N91" s="47">
        <f>ROUND(rekentabel!N91,2)</f>
        <v>36.22</v>
      </c>
      <c r="O91" s="47">
        <f>ROUND(rekentabel!O91,2)</f>
        <v>21.68</v>
      </c>
      <c r="P91" s="47">
        <f>ROUND(rekentabel!P91,2)</f>
        <v>48.28</v>
      </c>
      <c r="Q91" s="47">
        <f>ROUND(rekentabel!Q91,2)</f>
        <v>28.92</v>
      </c>
      <c r="R91" s="42">
        <f>ROUND(rekentabel!R91,2)</f>
        <v>4673</v>
      </c>
      <c r="S91" s="42">
        <f>ROUND(rekentabel!S91,2)</f>
        <v>4673</v>
      </c>
      <c r="T91" s="42">
        <f>ROUND(rekentabel!T91,2)</f>
        <v>659</v>
      </c>
      <c r="U91" s="42">
        <f>ROUND(rekentabel!U91,2)</f>
        <v>391</v>
      </c>
      <c r="V91" s="42" t="e">
        <f>ROUND(rekentabel!#REF!,2)</f>
        <v>#REF!</v>
      </c>
      <c r="W91" s="42" t="e">
        <f>ROUND(rekentabel!#REF!,2)</f>
        <v>#REF!</v>
      </c>
      <c r="X91" s="263">
        <f>ROUND(rekentabel!V91,2)</f>
        <v>790.8</v>
      </c>
      <c r="Y91" s="263">
        <f>ROUND(rekentabel!W91,2)</f>
        <v>469.2</v>
      </c>
      <c r="Z91" s="263">
        <f>ROUND(rekentabel!X91,2)</f>
        <v>1977</v>
      </c>
      <c r="AA91" s="263">
        <f>ROUND(rekentabel!Y91,2)</f>
        <v>1173</v>
      </c>
    </row>
    <row r="92" spans="1:27">
      <c r="A92" s="40">
        <v>85</v>
      </c>
      <c r="B92" s="43">
        <f>ROUND(rekentabel!B92,2)</f>
        <v>30.46</v>
      </c>
      <c r="C92" s="43">
        <f>ROUND(rekentabel!C92,2)</f>
        <v>18.239999999999998</v>
      </c>
      <c r="D92" s="43"/>
      <c r="E92" s="43"/>
      <c r="F92" s="43">
        <f>ROUND(rekentabel!F92,2)</f>
        <v>18.28</v>
      </c>
      <c r="G92" s="43">
        <f>ROUND(rekentabel!G92,2)</f>
        <v>10.95</v>
      </c>
      <c r="H92" s="43">
        <f>ROUND(rekentabel!H92,2)</f>
        <v>24.38</v>
      </c>
      <c r="I92" s="43">
        <f>ROUND(rekentabel!I92,2)</f>
        <v>14.6</v>
      </c>
      <c r="J92" s="47">
        <f>ROUND(rekentabel!J92,2)</f>
        <v>60.92</v>
      </c>
      <c r="K92" s="47">
        <f>ROUND(rekentabel!K92,2)</f>
        <v>36.479999999999997</v>
      </c>
      <c r="L92" s="47"/>
      <c r="M92" s="47"/>
      <c r="N92" s="47">
        <f>ROUND(rekentabel!N92,2)</f>
        <v>36.56</v>
      </c>
      <c r="O92" s="47">
        <f>ROUND(rekentabel!O92,2)</f>
        <v>21.9</v>
      </c>
      <c r="P92" s="47">
        <f>ROUND(rekentabel!P92,2)</f>
        <v>48.76</v>
      </c>
      <c r="Q92" s="47">
        <f>ROUND(rekentabel!Q92,2)</f>
        <v>29.2</v>
      </c>
      <c r="R92" s="42">
        <f>ROUND(rekentabel!R92,2)</f>
        <v>4689</v>
      </c>
      <c r="S92" s="42">
        <f>ROUND(rekentabel!S92,2)</f>
        <v>4689</v>
      </c>
      <c r="T92" s="42">
        <f>ROUND(rekentabel!T92,2)</f>
        <v>663</v>
      </c>
      <c r="U92" s="42">
        <f>ROUND(rekentabel!U92,2)</f>
        <v>392</v>
      </c>
      <c r="V92" s="42" t="e">
        <f>ROUND(rekentabel!#REF!,2)</f>
        <v>#REF!</v>
      </c>
      <c r="W92" s="42" t="e">
        <f>ROUND(rekentabel!#REF!,2)</f>
        <v>#REF!</v>
      </c>
      <c r="X92" s="263">
        <f>ROUND(rekentabel!V92,2)</f>
        <v>795.6</v>
      </c>
      <c r="Y92" s="263">
        <f>ROUND(rekentabel!W92,2)</f>
        <v>470.4</v>
      </c>
      <c r="Z92" s="263">
        <f>ROUND(rekentabel!X92,2)</f>
        <v>1989</v>
      </c>
      <c r="AA92" s="263">
        <f>ROUND(rekentabel!Y92,2)</f>
        <v>1176</v>
      </c>
    </row>
    <row r="93" spans="1:27">
      <c r="A93" s="40">
        <v>86</v>
      </c>
      <c r="B93" s="43">
        <f>ROUND(rekentabel!B93,2)</f>
        <v>30.76</v>
      </c>
      <c r="C93" s="43">
        <f>ROUND(rekentabel!C93,2)</f>
        <v>18.420000000000002</v>
      </c>
      <c r="D93" s="43"/>
      <c r="E93" s="43"/>
      <c r="F93" s="43">
        <f>ROUND(rekentabel!F93,2)</f>
        <v>18.46</v>
      </c>
      <c r="G93" s="43">
        <f>ROUND(rekentabel!G93,2)</f>
        <v>11.05</v>
      </c>
      <c r="H93" s="43">
        <f>ROUND(rekentabel!H93,2)</f>
        <v>24.61</v>
      </c>
      <c r="I93" s="43">
        <f>ROUND(rekentabel!I93,2)</f>
        <v>14.74</v>
      </c>
      <c r="J93" s="47">
        <f>ROUND(rekentabel!J93,2)</f>
        <v>61.52</v>
      </c>
      <c r="K93" s="47">
        <f>ROUND(rekentabel!K93,2)</f>
        <v>36.840000000000003</v>
      </c>
      <c r="L93" s="47"/>
      <c r="M93" s="47"/>
      <c r="N93" s="47">
        <f>ROUND(rekentabel!N93,2)</f>
        <v>36.92</v>
      </c>
      <c r="O93" s="47">
        <f>ROUND(rekentabel!O93,2)</f>
        <v>22.1</v>
      </c>
      <c r="P93" s="47">
        <f>ROUND(rekentabel!P93,2)</f>
        <v>49.22</v>
      </c>
      <c r="Q93" s="47">
        <f>ROUND(rekentabel!Q93,2)</f>
        <v>29.48</v>
      </c>
      <c r="R93" s="42">
        <f>ROUND(rekentabel!R93,2)</f>
        <v>4701</v>
      </c>
      <c r="S93" s="42">
        <f>ROUND(rekentabel!S93,2)</f>
        <v>4701</v>
      </c>
      <c r="T93" s="42">
        <f>ROUND(rekentabel!T93,2)</f>
        <v>663</v>
      </c>
      <c r="U93" s="42">
        <f>ROUND(rekentabel!U93,2)</f>
        <v>393</v>
      </c>
      <c r="V93" s="42" t="e">
        <f>ROUND(rekentabel!#REF!,2)</f>
        <v>#REF!</v>
      </c>
      <c r="W93" s="42" t="e">
        <f>ROUND(rekentabel!#REF!,2)</f>
        <v>#REF!</v>
      </c>
      <c r="X93" s="263">
        <f>ROUND(rekentabel!V93,2)</f>
        <v>795.6</v>
      </c>
      <c r="Y93" s="263">
        <f>ROUND(rekentabel!W93,2)</f>
        <v>471.6</v>
      </c>
      <c r="Z93" s="263">
        <f>ROUND(rekentabel!X93,2)</f>
        <v>1989</v>
      </c>
      <c r="AA93" s="263">
        <f>ROUND(rekentabel!Y93,2)</f>
        <v>1179</v>
      </c>
    </row>
    <row r="94" spans="1:27">
      <c r="A94" s="40">
        <v>87</v>
      </c>
      <c r="B94" s="43">
        <f>ROUND(rekentabel!B94,2)</f>
        <v>31.06</v>
      </c>
      <c r="C94" s="43">
        <f>ROUND(rekentabel!C94,2)</f>
        <v>18.600000000000001</v>
      </c>
      <c r="D94" s="43"/>
      <c r="E94" s="43"/>
      <c r="F94" s="43">
        <f>ROUND(rekentabel!F94,2)</f>
        <v>18.63</v>
      </c>
      <c r="G94" s="43">
        <f>ROUND(rekentabel!G94,2)</f>
        <v>11.16</v>
      </c>
      <c r="H94" s="43">
        <f>ROUND(rekentabel!H94,2)</f>
        <v>24.85</v>
      </c>
      <c r="I94" s="43">
        <f>ROUND(rekentabel!I94,2)</f>
        <v>14.88</v>
      </c>
      <c r="J94" s="47">
        <f>ROUND(rekentabel!J94,2)</f>
        <v>62.12</v>
      </c>
      <c r="K94" s="47">
        <f>ROUND(rekentabel!K94,2)</f>
        <v>37.200000000000003</v>
      </c>
      <c r="L94" s="47"/>
      <c r="M94" s="47"/>
      <c r="N94" s="47">
        <f>ROUND(rekentabel!N94,2)</f>
        <v>37.26</v>
      </c>
      <c r="O94" s="47">
        <f>ROUND(rekentabel!O94,2)</f>
        <v>22.32</v>
      </c>
      <c r="P94" s="47">
        <f>ROUND(rekentabel!P94,2)</f>
        <v>49.7</v>
      </c>
      <c r="Q94" s="47">
        <f>ROUND(rekentabel!Q94,2)</f>
        <v>29.76</v>
      </c>
      <c r="R94" s="42">
        <f>ROUND(rekentabel!R94,2)</f>
        <v>4701</v>
      </c>
      <c r="S94" s="42">
        <f>ROUND(rekentabel!S94,2)</f>
        <v>4701</v>
      </c>
      <c r="T94" s="42">
        <f>ROUND(rekentabel!T94,2)</f>
        <v>663</v>
      </c>
      <c r="U94" s="42">
        <f>ROUND(rekentabel!U94,2)</f>
        <v>393</v>
      </c>
      <c r="V94" s="42" t="e">
        <f>ROUND(rekentabel!#REF!,2)</f>
        <v>#REF!</v>
      </c>
      <c r="W94" s="42" t="e">
        <f>ROUND(rekentabel!#REF!,2)</f>
        <v>#REF!</v>
      </c>
      <c r="X94" s="263">
        <f>ROUND(rekentabel!V94,2)</f>
        <v>795.6</v>
      </c>
      <c r="Y94" s="263">
        <f>ROUND(rekentabel!W94,2)</f>
        <v>471.6</v>
      </c>
      <c r="Z94" s="263">
        <f>ROUND(rekentabel!X94,2)</f>
        <v>1989</v>
      </c>
      <c r="AA94" s="263">
        <f>ROUND(rekentabel!Y94,2)</f>
        <v>1179</v>
      </c>
    </row>
    <row r="95" spans="1:27">
      <c r="A95" s="40">
        <v>88</v>
      </c>
      <c r="B95" s="43">
        <f>ROUND(rekentabel!B95,2)</f>
        <v>31.35</v>
      </c>
      <c r="C95" s="43">
        <f>ROUND(rekentabel!C95,2)</f>
        <v>18.77</v>
      </c>
      <c r="D95" s="43"/>
      <c r="E95" s="43"/>
      <c r="F95" s="43">
        <f>ROUND(rekentabel!F95,2)</f>
        <v>18.809999999999999</v>
      </c>
      <c r="G95" s="43">
        <f>ROUND(rekentabel!G95,2)</f>
        <v>11.26</v>
      </c>
      <c r="H95" s="43">
        <f>ROUND(rekentabel!H95,2)</f>
        <v>25.08</v>
      </c>
      <c r="I95" s="43">
        <f>ROUND(rekentabel!I95,2)</f>
        <v>15.02</v>
      </c>
      <c r="J95" s="47">
        <f>ROUND(rekentabel!J95,2)</f>
        <v>62.7</v>
      </c>
      <c r="K95" s="47">
        <f>ROUND(rekentabel!K95,2)</f>
        <v>37.54</v>
      </c>
      <c r="L95" s="47"/>
      <c r="M95" s="47"/>
      <c r="N95" s="47">
        <f>ROUND(rekentabel!N95,2)</f>
        <v>37.619999999999997</v>
      </c>
      <c r="O95" s="47">
        <f>ROUND(rekentabel!O95,2)</f>
        <v>22.52</v>
      </c>
      <c r="P95" s="47">
        <f>ROUND(rekentabel!P95,2)</f>
        <v>50.16</v>
      </c>
      <c r="Q95" s="47">
        <f>ROUND(rekentabel!Q95,2)</f>
        <v>30.04</v>
      </c>
      <c r="R95" s="42">
        <f>ROUND(rekentabel!R95,2)</f>
        <v>4717</v>
      </c>
      <c r="S95" s="42">
        <f>ROUND(rekentabel!S95,2)</f>
        <v>4717</v>
      </c>
      <c r="T95" s="42">
        <f>ROUND(rekentabel!T95,2)</f>
        <v>663</v>
      </c>
      <c r="U95" s="42">
        <f>ROUND(rekentabel!U95,2)</f>
        <v>394</v>
      </c>
      <c r="V95" s="42" t="e">
        <f>ROUND(rekentabel!#REF!,2)</f>
        <v>#REF!</v>
      </c>
      <c r="W95" s="42" t="e">
        <f>ROUND(rekentabel!#REF!,2)</f>
        <v>#REF!</v>
      </c>
      <c r="X95" s="263">
        <f>ROUND(rekentabel!V95,2)</f>
        <v>795.6</v>
      </c>
      <c r="Y95" s="263">
        <f>ROUND(rekentabel!W95,2)</f>
        <v>472.8</v>
      </c>
      <c r="Z95" s="263">
        <f>ROUND(rekentabel!X95,2)</f>
        <v>1989</v>
      </c>
      <c r="AA95" s="263">
        <f>ROUND(rekentabel!Y95,2)</f>
        <v>1182</v>
      </c>
    </row>
    <row r="96" spans="1:27">
      <c r="A96" s="40">
        <v>89</v>
      </c>
      <c r="B96" s="43">
        <f>ROUND(rekentabel!B96,2)</f>
        <v>31.65</v>
      </c>
      <c r="C96" s="43">
        <f>ROUND(rekentabel!C96,2)</f>
        <v>18.95</v>
      </c>
      <c r="D96" s="43"/>
      <c r="E96" s="43"/>
      <c r="F96" s="43">
        <f>ROUND(rekentabel!F96,2)</f>
        <v>18.989999999999998</v>
      </c>
      <c r="G96" s="43">
        <f>ROUND(rekentabel!G96,2)</f>
        <v>11.37</v>
      </c>
      <c r="H96" s="43">
        <f>ROUND(rekentabel!H96,2)</f>
        <v>25.32</v>
      </c>
      <c r="I96" s="43">
        <f>ROUND(rekentabel!I96,2)</f>
        <v>15.16</v>
      </c>
      <c r="J96" s="47">
        <f>ROUND(rekentabel!J96,2)</f>
        <v>63.3</v>
      </c>
      <c r="K96" s="47">
        <f>ROUND(rekentabel!K96,2)</f>
        <v>37.9</v>
      </c>
      <c r="L96" s="47"/>
      <c r="M96" s="47"/>
      <c r="N96" s="47">
        <f>ROUND(rekentabel!N96,2)</f>
        <v>37.979999999999997</v>
      </c>
      <c r="O96" s="47">
        <f>ROUND(rekentabel!O96,2)</f>
        <v>22.74</v>
      </c>
      <c r="P96" s="47">
        <f>ROUND(rekentabel!P96,2)</f>
        <v>50.64</v>
      </c>
      <c r="Q96" s="47">
        <f>ROUND(rekentabel!Q96,2)</f>
        <v>30.32</v>
      </c>
      <c r="R96" s="42">
        <f>ROUND(rekentabel!R96,2)</f>
        <v>4731</v>
      </c>
      <c r="S96" s="42">
        <f>ROUND(rekentabel!S96,2)</f>
        <v>4731</v>
      </c>
      <c r="T96" s="42">
        <f>ROUND(rekentabel!T96,2)</f>
        <v>663</v>
      </c>
      <c r="U96" s="42">
        <f>ROUND(rekentabel!U96,2)</f>
        <v>395</v>
      </c>
      <c r="V96" s="42" t="e">
        <f>ROUND(rekentabel!#REF!,2)</f>
        <v>#REF!</v>
      </c>
      <c r="W96" s="42" t="e">
        <f>ROUND(rekentabel!#REF!,2)</f>
        <v>#REF!</v>
      </c>
      <c r="X96" s="263">
        <f>ROUND(rekentabel!V96,2)</f>
        <v>795.6</v>
      </c>
      <c r="Y96" s="263">
        <f>ROUND(rekentabel!W96,2)</f>
        <v>474</v>
      </c>
      <c r="Z96" s="263">
        <f>ROUND(rekentabel!X96,2)</f>
        <v>1989</v>
      </c>
      <c r="AA96" s="263">
        <f>ROUND(rekentabel!Y96,2)</f>
        <v>1185</v>
      </c>
    </row>
    <row r="97" spans="1:27">
      <c r="A97" s="40">
        <v>90</v>
      </c>
      <c r="B97" s="43">
        <f>ROUND(rekentabel!B97,2)</f>
        <v>31.93</v>
      </c>
      <c r="C97" s="43">
        <f>ROUND(rekentabel!C97,2)</f>
        <v>19.12</v>
      </c>
      <c r="D97" s="43"/>
      <c r="E97" s="43"/>
      <c r="F97" s="43">
        <f>ROUND(rekentabel!F97,2)</f>
        <v>19.16</v>
      </c>
      <c r="G97" s="43">
        <f>ROUND(rekentabel!G97,2)</f>
        <v>11.47</v>
      </c>
      <c r="H97" s="43">
        <f>ROUND(rekentabel!H97,2)</f>
        <v>25.55</v>
      </c>
      <c r="I97" s="43">
        <f>ROUND(rekentabel!I97,2)</f>
        <v>15.3</v>
      </c>
      <c r="J97" s="47">
        <f>ROUND(rekentabel!J97,2)</f>
        <v>63.86</v>
      </c>
      <c r="K97" s="47">
        <f>ROUND(rekentabel!K97,2)</f>
        <v>38.24</v>
      </c>
      <c r="L97" s="47"/>
      <c r="M97" s="47"/>
      <c r="N97" s="47">
        <f>ROUND(rekentabel!N97,2)</f>
        <v>38.32</v>
      </c>
      <c r="O97" s="47">
        <f>ROUND(rekentabel!O97,2)</f>
        <v>22.94</v>
      </c>
      <c r="P97" s="47">
        <f>ROUND(rekentabel!P97,2)</f>
        <v>51.1</v>
      </c>
      <c r="Q97" s="47">
        <f>ROUND(rekentabel!Q97,2)</f>
        <v>30.6</v>
      </c>
      <c r="R97" s="42"/>
      <c r="S97" s="42"/>
      <c r="T97" s="42"/>
      <c r="U97" s="42"/>
      <c r="V97" s="42"/>
      <c r="W97" s="42"/>
      <c r="X97" s="263"/>
      <c r="Y97" s="263"/>
      <c r="Z97" s="263"/>
      <c r="AA97" s="263"/>
    </row>
    <row r="98" spans="1:27">
      <c r="A98" s="40">
        <v>91</v>
      </c>
      <c r="B98" s="43">
        <f>ROUND(rekentabel!B98,2)</f>
        <v>32.229999999999997</v>
      </c>
      <c r="C98" s="43">
        <f>ROUND(rekentabel!C98,2)</f>
        <v>19.3</v>
      </c>
      <c r="D98" s="43"/>
      <c r="E98" s="43"/>
      <c r="F98" s="43">
        <f>ROUND(rekentabel!F98,2)</f>
        <v>19.34</v>
      </c>
      <c r="G98" s="43">
        <f>ROUND(rekentabel!G98,2)</f>
        <v>11.58</v>
      </c>
      <c r="H98" s="43">
        <f>ROUND(rekentabel!H98,2)</f>
        <v>25.79</v>
      </c>
      <c r="I98" s="43">
        <f>ROUND(rekentabel!I98,2)</f>
        <v>15.44</v>
      </c>
      <c r="J98" s="47">
        <f>ROUND(rekentabel!J98,2)</f>
        <v>64.459999999999994</v>
      </c>
      <c r="K98" s="47">
        <f>ROUND(rekentabel!K98,2)</f>
        <v>38.6</v>
      </c>
      <c r="L98" s="47"/>
      <c r="M98" s="47"/>
      <c r="N98" s="47">
        <f>ROUND(rekentabel!N98,2)</f>
        <v>38.68</v>
      </c>
      <c r="O98" s="47">
        <f>ROUND(rekentabel!O98,2)</f>
        <v>23.16</v>
      </c>
      <c r="P98" s="47">
        <f>ROUND(rekentabel!P98,2)</f>
        <v>51.58</v>
      </c>
      <c r="Q98" s="47">
        <f>ROUND(rekentabel!Q98,2)</f>
        <v>30.88</v>
      </c>
      <c r="R98" s="42"/>
      <c r="S98" s="42"/>
      <c r="T98" s="42"/>
      <c r="U98" s="42"/>
      <c r="V98" s="42"/>
      <c r="W98" s="42"/>
      <c r="X98" s="263"/>
      <c r="Y98" s="263"/>
      <c r="Z98" s="263"/>
      <c r="AA98" s="263"/>
    </row>
    <row r="99" spans="1:27">
      <c r="A99" s="40">
        <v>92</v>
      </c>
      <c r="B99" s="43">
        <f>ROUND(rekentabel!B99,2)</f>
        <v>32.53</v>
      </c>
      <c r="C99" s="43">
        <f>ROUND(rekentabel!C99,2)</f>
        <v>19.48</v>
      </c>
      <c r="D99" s="43"/>
      <c r="E99" s="43"/>
      <c r="F99" s="43">
        <f>ROUND(rekentabel!F99,2)</f>
        <v>19.510000000000002</v>
      </c>
      <c r="G99" s="43">
        <f>ROUND(rekentabel!G99,2)</f>
        <v>11.69</v>
      </c>
      <c r="H99" s="43">
        <f>ROUND(rekentabel!H99,2)</f>
        <v>26.02</v>
      </c>
      <c r="I99" s="43">
        <f>ROUND(rekentabel!I99,2)</f>
        <v>15.58</v>
      </c>
      <c r="J99" s="47">
        <f>ROUND(rekentabel!J99,2)</f>
        <v>65.06</v>
      </c>
      <c r="K99" s="47">
        <f>ROUND(rekentabel!K99,2)</f>
        <v>38.96</v>
      </c>
      <c r="L99" s="47"/>
      <c r="M99" s="47"/>
      <c r="N99" s="47">
        <f>ROUND(rekentabel!N99,2)</f>
        <v>39.020000000000003</v>
      </c>
      <c r="O99" s="47">
        <f>ROUND(rekentabel!O99,2)</f>
        <v>23.38</v>
      </c>
      <c r="P99" s="47">
        <f>ROUND(rekentabel!P99,2)</f>
        <v>52.04</v>
      </c>
      <c r="Q99" s="47">
        <f>ROUND(rekentabel!Q99,2)</f>
        <v>31.16</v>
      </c>
      <c r="R99" s="42"/>
      <c r="S99" s="42"/>
      <c r="T99" s="42"/>
      <c r="U99" s="42"/>
      <c r="V99" s="42"/>
      <c r="W99" s="42"/>
      <c r="X99" s="263"/>
      <c r="Y99" s="263"/>
      <c r="Z99" s="263"/>
      <c r="AA99" s="263"/>
    </row>
    <row r="100" spans="1:27">
      <c r="A100" s="40">
        <v>93</v>
      </c>
      <c r="B100" s="43">
        <f>ROUND(rekentabel!B100,2)</f>
        <v>32.82</v>
      </c>
      <c r="C100" s="43">
        <f>ROUND(rekentabel!C100,2)</f>
        <v>19.649999999999999</v>
      </c>
      <c r="D100" s="43"/>
      <c r="E100" s="43"/>
      <c r="F100" s="43">
        <f>ROUND(rekentabel!F100,2)</f>
        <v>19.690000000000001</v>
      </c>
      <c r="G100" s="43">
        <f>ROUND(rekentabel!G100,2)</f>
        <v>11.79</v>
      </c>
      <c r="H100" s="43">
        <f>ROUND(rekentabel!H100,2)</f>
        <v>26.25</v>
      </c>
      <c r="I100" s="43">
        <f>ROUND(rekentabel!I100,2)</f>
        <v>15.72</v>
      </c>
      <c r="J100" s="47">
        <f>ROUND(rekentabel!J100,2)</f>
        <v>65.64</v>
      </c>
      <c r="K100" s="47">
        <f>ROUND(rekentabel!K100,2)</f>
        <v>39.299999999999997</v>
      </c>
      <c r="L100" s="47"/>
      <c r="M100" s="47"/>
      <c r="N100" s="47">
        <f>ROUND(rekentabel!N100,2)</f>
        <v>39.380000000000003</v>
      </c>
      <c r="O100" s="47">
        <f>ROUND(rekentabel!O100,2)</f>
        <v>23.58</v>
      </c>
      <c r="P100" s="47">
        <f>ROUND(rekentabel!P100,2)</f>
        <v>52.5</v>
      </c>
      <c r="Q100" s="47">
        <f>ROUND(rekentabel!Q100,2)</f>
        <v>31.44</v>
      </c>
      <c r="R100" s="42"/>
      <c r="S100" s="42"/>
      <c r="T100" s="42"/>
      <c r="U100" s="42"/>
      <c r="V100" s="42"/>
      <c r="W100" s="42"/>
      <c r="X100" s="263"/>
      <c r="Y100" s="263"/>
      <c r="Z100" s="263"/>
      <c r="AA100" s="263"/>
    </row>
    <row r="101" spans="1:27">
      <c r="A101" s="40">
        <v>94</v>
      </c>
      <c r="B101" s="43">
        <f>ROUND(rekentabel!B101,2)</f>
        <v>33.119999999999997</v>
      </c>
      <c r="C101" s="43">
        <f>ROUND(rekentabel!C101,2)</f>
        <v>19.829999999999998</v>
      </c>
      <c r="D101" s="43"/>
      <c r="E101" s="43"/>
      <c r="F101" s="43">
        <f>ROUND(rekentabel!F101,2)</f>
        <v>19.87</v>
      </c>
      <c r="G101" s="43">
        <f>ROUND(rekentabel!G101,2)</f>
        <v>11.9</v>
      </c>
      <c r="H101" s="43">
        <f>ROUND(rekentabel!H101,2)</f>
        <v>26.49</v>
      </c>
      <c r="I101" s="43">
        <f>ROUND(rekentabel!I101,2)</f>
        <v>15.86</v>
      </c>
      <c r="J101" s="47">
        <f>ROUND(rekentabel!J101,2)</f>
        <v>66.239999999999995</v>
      </c>
      <c r="K101" s="47">
        <f>ROUND(rekentabel!K101,2)</f>
        <v>39.659999999999997</v>
      </c>
      <c r="L101" s="47"/>
      <c r="M101" s="47"/>
      <c r="N101" s="47">
        <f>ROUND(rekentabel!N101,2)</f>
        <v>39.74</v>
      </c>
      <c r="O101" s="47">
        <f>ROUND(rekentabel!O101,2)</f>
        <v>23.8</v>
      </c>
      <c r="P101" s="47">
        <f>ROUND(rekentabel!P101,2)</f>
        <v>52.98</v>
      </c>
      <c r="Q101" s="47">
        <f>ROUND(rekentabel!Q101,2)</f>
        <v>31.72</v>
      </c>
      <c r="R101" s="42"/>
      <c r="S101" s="42"/>
      <c r="T101" s="42"/>
      <c r="U101" s="42"/>
      <c r="V101" s="42"/>
      <c r="W101" s="42"/>
      <c r="X101" s="263"/>
      <c r="Y101" s="263"/>
      <c r="Z101" s="263"/>
      <c r="AA101" s="263"/>
    </row>
    <row r="102" spans="1:27">
      <c r="A102" s="40">
        <v>95</v>
      </c>
      <c r="B102" s="43">
        <f>ROUND(rekentabel!B102,2)</f>
        <v>33.4</v>
      </c>
      <c r="C102" s="43">
        <f>ROUND(rekentabel!C102,2)</f>
        <v>20</v>
      </c>
      <c r="D102" s="43"/>
      <c r="E102" s="43"/>
      <c r="F102" s="43">
        <f>ROUND(rekentabel!F102,2)</f>
        <v>20.04</v>
      </c>
      <c r="G102" s="43">
        <f>ROUND(rekentabel!G102,2)</f>
        <v>12</v>
      </c>
      <c r="H102" s="43">
        <f>ROUND(rekentabel!H102,2)</f>
        <v>26.72</v>
      </c>
      <c r="I102" s="43">
        <f>ROUND(rekentabel!I102,2)</f>
        <v>16</v>
      </c>
      <c r="J102" s="47">
        <f>ROUND(rekentabel!J102,2)</f>
        <v>66.8</v>
      </c>
      <c r="K102" s="47">
        <f>ROUND(rekentabel!K102,2)</f>
        <v>40</v>
      </c>
      <c r="L102" s="47"/>
      <c r="M102" s="47"/>
      <c r="N102" s="47">
        <f>ROUND(rekentabel!N102,2)</f>
        <v>40.08</v>
      </c>
      <c r="O102" s="47">
        <f>ROUND(rekentabel!O102,2)</f>
        <v>24</v>
      </c>
      <c r="P102" s="47">
        <f>ROUND(rekentabel!P102,2)</f>
        <v>53.44</v>
      </c>
      <c r="Q102" s="47">
        <f>ROUND(rekentabel!Q102,2)</f>
        <v>32</v>
      </c>
      <c r="R102" s="42"/>
      <c r="S102" s="42"/>
      <c r="T102" s="42"/>
      <c r="U102" s="42"/>
      <c r="V102" s="42"/>
      <c r="W102" s="42"/>
      <c r="X102" s="263"/>
      <c r="Y102" s="263"/>
      <c r="Z102" s="263"/>
      <c r="AA102" s="263"/>
    </row>
    <row r="103" spans="1:27">
      <c r="A103" s="40">
        <v>96</v>
      </c>
      <c r="B103" s="43">
        <f>ROUND(rekentabel!B103,2)</f>
        <v>33.700000000000003</v>
      </c>
      <c r="C103" s="43">
        <f>ROUND(rekentabel!C103,2)</f>
        <v>20.18</v>
      </c>
      <c r="D103" s="43"/>
      <c r="E103" s="43"/>
      <c r="F103" s="43">
        <f>ROUND(rekentabel!F103,2)</f>
        <v>20.22</v>
      </c>
      <c r="G103" s="43">
        <f>ROUND(rekentabel!G103,2)</f>
        <v>12.11</v>
      </c>
      <c r="H103" s="43">
        <f>ROUND(rekentabel!H103,2)</f>
        <v>26.96</v>
      </c>
      <c r="I103" s="43">
        <f>ROUND(rekentabel!I103,2)</f>
        <v>16.14</v>
      </c>
      <c r="J103" s="47">
        <f>ROUND(rekentabel!J103,2)</f>
        <v>67.400000000000006</v>
      </c>
      <c r="K103" s="47">
        <f>ROUND(rekentabel!K103,2)</f>
        <v>40.36</v>
      </c>
      <c r="L103" s="47"/>
      <c r="M103" s="47"/>
      <c r="N103" s="47">
        <f>ROUND(rekentabel!N103,2)</f>
        <v>40.44</v>
      </c>
      <c r="O103" s="47">
        <f>ROUND(rekentabel!O103,2)</f>
        <v>24.22</v>
      </c>
      <c r="P103" s="47">
        <f>ROUND(rekentabel!P103,2)</f>
        <v>53.92</v>
      </c>
      <c r="Q103" s="47">
        <f>ROUND(rekentabel!Q103,2)</f>
        <v>32.28</v>
      </c>
      <c r="R103" s="42"/>
      <c r="S103" s="42"/>
      <c r="T103" s="42"/>
      <c r="U103" s="42"/>
      <c r="V103" s="42"/>
      <c r="W103" s="42"/>
      <c r="X103" s="263"/>
      <c r="Y103" s="263"/>
      <c r="Z103" s="263"/>
      <c r="AA103" s="263"/>
    </row>
    <row r="104" spans="1:27">
      <c r="A104" s="40">
        <v>97</v>
      </c>
      <c r="B104" s="43">
        <f>ROUND(rekentabel!B104,2)</f>
        <v>34</v>
      </c>
      <c r="C104" s="43">
        <f>ROUND(rekentabel!C104,2)</f>
        <v>20.36</v>
      </c>
      <c r="D104" s="43"/>
      <c r="E104" s="43"/>
      <c r="F104" s="43">
        <f>ROUND(rekentabel!F104,2)</f>
        <v>20.399999999999999</v>
      </c>
      <c r="G104" s="43">
        <f>ROUND(rekentabel!G104,2)</f>
        <v>12.21</v>
      </c>
      <c r="H104" s="43">
        <f>ROUND(rekentabel!H104,2)</f>
        <v>27.19</v>
      </c>
      <c r="I104" s="43">
        <f>ROUND(rekentabel!I104,2)</f>
        <v>16.28</v>
      </c>
      <c r="J104" s="47">
        <f>ROUND(rekentabel!J104,2)</f>
        <v>68</v>
      </c>
      <c r="K104" s="47">
        <f>ROUND(rekentabel!K104,2)</f>
        <v>40.72</v>
      </c>
      <c r="L104" s="47"/>
      <c r="M104" s="47"/>
      <c r="N104" s="47">
        <f>ROUND(rekentabel!N104,2)</f>
        <v>40.799999999999997</v>
      </c>
      <c r="O104" s="47">
        <f>ROUND(rekentabel!O104,2)</f>
        <v>24.42</v>
      </c>
      <c r="P104" s="47">
        <f>ROUND(rekentabel!P104,2)</f>
        <v>54.38</v>
      </c>
      <c r="Q104" s="47">
        <f>ROUND(rekentabel!Q104,2)</f>
        <v>32.56</v>
      </c>
      <c r="R104" s="42"/>
      <c r="S104" s="42"/>
      <c r="T104" s="42"/>
      <c r="U104" s="42"/>
      <c r="V104" s="42"/>
      <c r="W104" s="42"/>
      <c r="X104" s="263"/>
      <c r="Y104" s="263"/>
      <c r="Z104" s="263"/>
      <c r="AA104" s="263"/>
    </row>
    <row r="105" spans="1:27">
      <c r="A105" s="40">
        <v>98</v>
      </c>
      <c r="B105" s="43">
        <f>ROUND(rekentabel!B105,2)</f>
        <v>34.29</v>
      </c>
      <c r="C105" s="43">
        <f>ROUND(rekentabel!C105,2)</f>
        <v>20.53</v>
      </c>
      <c r="D105" s="43"/>
      <c r="E105" s="43"/>
      <c r="F105" s="43">
        <f>ROUND(rekentabel!F105,2)</f>
        <v>20.57</v>
      </c>
      <c r="G105" s="43">
        <f>ROUND(rekentabel!G105,2)</f>
        <v>12.32</v>
      </c>
      <c r="H105" s="43">
        <f>ROUND(rekentabel!H105,2)</f>
        <v>27.43</v>
      </c>
      <c r="I105" s="43">
        <f>ROUND(rekentabel!I105,2)</f>
        <v>16.420000000000002</v>
      </c>
      <c r="J105" s="47">
        <f>ROUND(rekentabel!J105,2)</f>
        <v>68.58</v>
      </c>
      <c r="K105" s="47">
        <f>ROUND(rekentabel!K105,2)</f>
        <v>41.06</v>
      </c>
      <c r="L105" s="47"/>
      <c r="M105" s="47"/>
      <c r="N105" s="47">
        <f>ROUND(rekentabel!N105,2)</f>
        <v>41.14</v>
      </c>
      <c r="O105" s="47">
        <f>ROUND(rekentabel!O105,2)</f>
        <v>24.64</v>
      </c>
      <c r="P105" s="47">
        <f>ROUND(rekentabel!P105,2)</f>
        <v>54.86</v>
      </c>
      <c r="Q105" s="47">
        <f>ROUND(rekentabel!Q105,2)</f>
        <v>32.840000000000003</v>
      </c>
      <c r="R105" s="42"/>
      <c r="S105" s="42"/>
      <c r="T105" s="42"/>
      <c r="U105" s="42"/>
      <c r="V105" s="42"/>
      <c r="W105" s="42"/>
      <c r="X105" s="263"/>
      <c r="Y105" s="263"/>
      <c r="Z105" s="263"/>
      <c r="AA105" s="263"/>
    </row>
    <row r="106" spans="1:27">
      <c r="A106" s="40">
        <v>99</v>
      </c>
      <c r="B106" s="43">
        <f>ROUND(rekentabel!B106,2)</f>
        <v>34.590000000000003</v>
      </c>
      <c r="C106" s="43">
        <f>ROUND(rekentabel!C106,2)</f>
        <v>20.71</v>
      </c>
      <c r="D106" s="43"/>
      <c r="E106" s="43"/>
      <c r="F106" s="43">
        <f>ROUND(rekentabel!F106,2)</f>
        <v>20.75</v>
      </c>
      <c r="G106" s="43">
        <f>ROUND(rekentabel!G106,2)</f>
        <v>12.42</v>
      </c>
      <c r="H106" s="43">
        <f>ROUND(rekentabel!H106,2)</f>
        <v>27.66</v>
      </c>
      <c r="I106" s="43">
        <f>ROUND(rekentabel!I106,2)</f>
        <v>16.57</v>
      </c>
      <c r="J106" s="47">
        <f>ROUND(rekentabel!J106,2)</f>
        <v>69.180000000000007</v>
      </c>
      <c r="K106" s="47">
        <f>ROUND(rekentabel!K106,2)</f>
        <v>41.42</v>
      </c>
      <c r="L106" s="47"/>
      <c r="M106" s="47"/>
      <c r="N106" s="47">
        <f>ROUND(rekentabel!N106,2)</f>
        <v>41.5</v>
      </c>
      <c r="O106" s="47">
        <f>ROUND(rekentabel!O106,2)</f>
        <v>24.84</v>
      </c>
      <c r="P106" s="47">
        <f>ROUND(rekentabel!P106,2)</f>
        <v>55.32</v>
      </c>
      <c r="Q106" s="47">
        <f>ROUND(rekentabel!Q106,2)</f>
        <v>33.14</v>
      </c>
      <c r="R106" s="42"/>
      <c r="S106" s="42"/>
      <c r="T106" s="42"/>
      <c r="U106" s="42"/>
      <c r="V106" s="42"/>
      <c r="W106" s="42"/>
      <c r="X106" s="263"/>
      <c r="Y106" s="263"/>
      <c r="Z106" s="263"/>
      <c r="AA106" s="263"/>
    </row>
    <row r="107" spans="1:27">
      <c r="A107" s="40">
        <v>100</v>
      </c>
      <c r="B107" s="43">
        <f>ROUND(rekentabel!B107,2)</f>
        <v>34.869999999999997</v>
      </c>
      <c r="C107" s="43">
        <f>ROUND(rekentabel!C107,2)</f>
        <v>20.88</v>
      </c>
      <c r="D107" s="43"/>
      <c r="E107" s="43"/>
      <c r="F107" s="43">
        <f>ROUND(rekentabel!F107,2)</f>
        <v>20.92</v>
      </c>
      <c r="G107" s="43">
        <f>ROUND(rekentabel!G107,2)</f>
        <v>12.53</v>
      </c>
      <c r="H107" s="43">
        <f>ROUND(rekentabel!H107,2)</f>
        <v>27.9</v>
      </c>
      <c r="I107" s="43">
        <f>ROUND(rekentabel!I107,2)</f>
        <v>16.71</v>
      </c>
      <c r="J107" s="47">
        <f>ROUND(rekentabel!J107,2)</f>
        <v>69.739999999999995</v>
      </c>
      <c r="K107" s="47">
        <f>ROUND(rekentabel!K107,2)</f>
        <v>41.76</v>
      </c>
      <c r="L107" s="47"/>
      <c r="M107" s="47"/>
      <c r="N107" s="47">
        <f>ROUND(rekentabel!N107,2)</f>
        <v>41.84</v>
      </c>
      <c r="O107" s="47">
        <f>ROUND(rekentabel!O107,2)</f>
        <v>25.06</v>
      </c>
      <c r="P107" s="47">
        <f>ROUND(rekentabel!P107,2)</f>
        <v>55.8</v>
      </c>
      <c r="Q107" s="47">
        <f>ROUND(rekentabel!Q107,2)</f>
        <v>33.42</v>
      </c>
      <c r="R107" s="42"/>
      <c r="S107" s="42"/>
      <c r="T107" s="42"/>
      <c r="U107" s="42"/>
      <c r="V107" s="42"/>
      <c r="W107" s="42"/>
      <c r="X107" s="263"/>
      <c r="Y107" s="263"/>
      <c r="Z107" s="263"/>
      <c r="AA107" s="263"/>
    </row>
    <row r="108" spans="1:27">
      <c r="A108" s="40">
        <v>101</v>
      </c>
      <c r="B108" s="43">
        <f>ROUND(rekentabel!B108,2)</f>
        <v>35.1</v>
      </c>
      <c r="C108" s="43">
        <f>ROUND(rekentabel!C108,2)</f>
        <v>21.02</v>
      </c>
      <c r="D108" s="43"/>
      <c r="E108" s="43"/>
      <c r="F108" s="43">
        <f>ROUND(rekentabel!F108,2)</f>
        <v>21.07</v>
      </c>
      <c r="G108" s="43">
        <f>ROUND(rekentabel!G108,2)</f>
        <v>12.61</v>
      </c>
      <c r="H108" s="43">
        <f>ROUND(rekentabel!H108,2)</f>
        <v>28.09</v>
      </c>
      <c r="I108" s="43">
        <f>ROUND(rekentabel!I108,2)</f>
        <v>16.82</v>
      </c>
      <c r="J108" s="47">
        <f>ROUND(rekentabel!J108,2)</f>
        <v>70.2</v>
      </c>
      <c r="K108" s="47">
        <f>ROUND(rekentabel!K108,2)</f>
        <v>42.04</v>
      </c>
      <c r="L108" s="47"/>
      <c r="M108" s="47"/>
      <c r="N108" s="47">
        <f>ROUND(rekentabel!N108,2)</f>
        <v>42.14</v>
      </c>
      <c r="O108" s="47">
        <f>ROUND(rekentabel!O108,2)</f>
        <v>25.22</v>
      </c>
      <c r="P108" s="47">
        <f>ROUND(rekentabel!P108,2)</f>
        <v>56.18</v>
      </c>
      <c r="Q108" s="47">
        <f>ROUND(rekentabel!Q108,2)</f>
        <v>33.64</v>
      </c>
      <c r="R108" s="42"/>
      <c r="S108" s="42"/>
      <c r="T108" s="42"/>
      <c r="U108" s="42"/>
      <c r="V108" s="42"/>
      <c r="W108" s="42"/>
      <c r="X108" s="263"/>
      <c r="Y108" s="263"/>
      <c r="Z108" s="263"/>
      <c r="AA108" s="263"/>
    </row>
    <row r="109" spans="1:27">
      <c r="A109" s="40">
        <v>102</v>
      </c>
      <c r="B109" s="43">
        <f>ROUND(rekentabel!B109,2)</f>
        <v>35.35</v>
      </c>
      <c r="C109" s="43">
        <f>ROUND(rekentabel!C109,2)</f>
        <v>21.17</v>
      </c>
      <c r="D109" s="43"/>
      <c r="E109" s="43"/>
      <c r="F109" s="43">
        <f>ROUND(rekentabel!F109,2)</f>
        <v>21.21</v>
      </c>
      <c r="G109" s="43">
        <f>ROUND(rekentabel!G109,2)</f>
        <v>12.7</v>
      </c>
      <c r="H109" s="43">
        <f>ROUND(rekentabel!H109,2)</f>
        <v>28.28</v>
      </c>
      <c r="I109" s="43">
        <f>ROUND(rekentabel!I109,2)</f>
        <v>16.93</v>
      </c>
      <c r="J109" s="47">
        <f>ROUND(rekentabel!J109,2)</f>
        <v>70.7</v>
      </c>
      <c r="K109" s="47">
        <f>ROUND(rekentabel!K109,2)</f>
        <v>42.34</v>
      </c>
      <c r="L109" s="47"/>
      <c r="M109" s="47"/>
      <c r="N109" s="47">
        <f>ROUND(rekentabel!N109,2)</f>
        <v>42.42</v>
      </c>
      <c r="O109" s="47">
        <f>ROUND(rekentabel!O109,2)</f>
        <v>25.4</v>
      </c>
      <c r="P109" s="47">
        <f>ROUND(rekentabel!P109,2)</f>
        <v>56.56</v>
      </c>
      <c r="Q109" s="47">
        <f>ROUND(rekentabel!Q109,2)</f>
        <v>33.86</v>
      </c>
      <c r="R109" s="42"/>
      <c r="S109" s="42"/>
      <c r="T109" s="42"/>
      <c r="U109" s="42"/>
      <c r="V109" s="42"/>
      <c r="W109" s="42"/>
      <c r="X109" s="263"/>
      <c r="Y109" s="263"/>
      <c r="Z109" s="263"/>
      <c r="AA109" s="263"/>
    </row>
    <row r="110" spans="1:27">
      <c r="A110" s="40">
        <v>103</v>
      </c>
      <c r="B110" s="43">
        <f>ROUND(rekentabel!B110,2)</f>
        <v>35.590000000000003</v>
      </c>
      <c r="C110" s="43">
        <f>ROUND(rekentabel!C110,2)</f>
        <v>21.31</v>
      </c>
      <c r="D110" s="43"/>
      <c r="E110" s="43"/>
      <c r="F110" s="43">
        <f>ROUND(rekentabel!F110,2)</f>
        <v>21.35</v>
      </c>
      <c r="G110" s="43">
        <f>ROUND(rekentabel!G110,2)</f>
        <v>12.78</v>
      </c>
      <c r="H110" s="43">
        <f>ROUND(rekentabel!H110,2)</f>
        <v>28.47</v>
      </c>
      <c r="I110" s="43">
        <f>ROUND(rekentabel!I110,2)</f>
        <v>17.05</v>
      </c>
      <c r="J110" s="47">
        <f>ROUND(rekentabel!J110,2)</f>
        <v>71.180000000000007</v>
      </c>
      <c r="K110" s="47">
        <f>ROUND(rekentabel!K110,2)</f>
        <v>42.62</v>
      </c>
      <c r="L110" s="47"/>
      <c r="M110" s="47"/>
      <c r="N110" s="47">
        <f>ROUND(rekentabel!N110,2)</f>
        <v>42.7</v>
      </c>
      <c r="O110" s="47">
        <f>ROUND(rekentabel!O110,2)</f>
        <v>25.56</v>
      </c>
      <c r="P110" s="47">
        <f>ROUND(rekentabel!P110,2)</f>
        <v>56.94</v>
      </c>
      <c r="Q110" s="47">
        <f>ROUND(rekentabel!Q110,2)</f>
        <v>34.1</v>
      </c>
      <c r="R110" s="42"/>
      <c r="S110" s="42"/>
      <c r="T110" s="42"/>
      <c r="U110" s="42"/>
      <c r="V110" s="42"/>
      <c r="W110" s="42"/>
      <c r="X110" s="263"/>
      <c r="Y110" s="263"/>
      <c r="Z110" s="263"/>
      <c r="AA110" s="263"/>
    </row>
    <row r="111" spans="1:27">
      <c r="A111" s="40">
        <v>104</v>
      </c>
      <c r="B111" s="43">
        <f>ROUND(rekentabel!B111,2)</f>
        <v>35.82</v>
      </c>
      <c r="C111" s="43">
        <f>ROUND(rekentabel!C111,2)</f>
        <v>21.45</v>
      </c>
      <c r="D111" s="43"/>
      <c r="E111" s="43"/>
      <c r="F111" s="43">
        <f>ROUND(rekentabel!F111,2)</f>
        <v>21.49</v>
      </c>
      <c r="G111" s="43">
        <f>ROUND(rekentabel!G111,2)</f>
        <v>12.87</v>
      </c>
      <c r="H111" s="43">
        <f>ROUND(rekentabel!H111,2)</f>
        <v>28.66</v>
      </c>
      <c r="I111" s="43">
        <f>ROUND(rekentabel!I111,2)</f>
        <v>17.16</v>
      </c>
      <c r="J111" s="47">
        <f>ROUND(rekentabel!J111,2)</f>
        <v>71.64</v>
      </c>
      <c r="K111" s="47">
        <f>ROUND(rekentabel!K111,2)</f>
        <v>42.9</v>
      </c>
      <c r="L111" s="47"/>
      <c r="M111" s="47"/>
      <c r="N111" s="47">
        <f>ROUND(rekentabel!N111,2)</f>
        <v>42.98</v>
      </c>
      <c r="O111" s="47">
        <f>ROUND(rekentabel!O111,2)</f>
        <v>25.74</v>
      </c>
      <c r="P111" s="47">
        <f>ROUND(rekentabel!P111,2)</f>
        <v>57.32</v>
      </c>
      <c r="Q111" s="47">
        <f>ROUND(rekentabel!Q111,2)</f>
        <v>34.32</v>
      </c>
      <c r="R111" s="42"/>
      <c r="S111" s="42"/>
      <c r="T111" s="42"/>
      <c r="U111" s="42"/>
      <c r="V111" s="42"/>
      <c r="W111" s="42"/>
      <c r="X111" s="263"/>
      <c r="Y111" s="263"/>
      <c r="Z111" s="263"/>
      <c r="AA111" s="263"/>
    </row>
    <row r="112" spans="1:27">
      <c r="A112" s="40">
        <v>105</v>
      </c>
      <c r="B112" s="43">
        <f>ROUND(rekentabel!B112,2)</f>
        <v>36.06</v>
      </c>
      <c r="C112" s="43">
        <f>ROUND(rekentabel!C112,2)</f>
        <v>21.59</v>
      </c>
      <c r="D112" s="43"/>
      <c r="E112" s="43"/>
      <c r="F112" s="43">
        <f>ROUND(rekentabel!F112,2)</f>
        <v>21.63</v>
      </c>
      <c r="G112" s="43">
        <f>ROUND(rekentabel!G112,2)</f>
        <v>12.95</v>
      </c>
      <c r="H112" s="43">
        <f>ROUND(rekentabel!H112,2)</f>
        <v>28.84</v>
      </c>
      <c r="I112" s="43">
        <f>ROUND(rekentabel!I112,2)</f>
        <v>17.27</v>
      </c>
      <c r="J112" s="47">
        <f>ROUND(rekentabel!J112,2)</f>
        <v>72.12</v>
      </c>
      <c r="K112" s="47">
        <f>ROUND(rekentabel!K112,2)</f>
        <v>43.18</v>
      </c>
      <c r="L112" s="47"/>
      <c r="M112" s="47"/>
      <c r="N112" s="47">
        <f>ROUND(rekentabel!N112,2)</f>
        <v>43.26</v>
      </c>
      <c r="O112" s="47">
        <f>ROUND(rekentabel!O112,2)</f>
        <v>25.9</v>
      </c>
      <c r="P112" s="47">
        <f>ROUND(rekentabel!P112,2)</f>
        <v>57.68</v>
      </c>
      <c r="Q112" s="47">
        <f>ROUND(rekentabel!Q112,2)</f>
        <v>34.54</v>
      </c>
      <c r="R112" s="42"/>
      <c r="S112" s="42"/>
      <c r="T112" s="42"/>
      <c r="U112" s="42"/>
      <c r="V112" s="42"/>
      <c r="W112" s="42"/>
      <c r="X112" s="263"/>
      <c r="Y112" s="263"/>
      <c r="Z112" s="263"/>
      <c r="AA112" s="263"/>
    </row>
    <row r="113" spans="1:27">
      <c r="A113" s="40">
        <v>106</v>
      </c>
      <c r="B113" s="43">
        <f>ROUND(rekentabel!B113,2)</f>
        <v>36.29</v>
      </c>
      <c r="C113" s="43">
        <f>ROUND(rekentabel!C113,2)</f>
        <v>21.73</v>
      </c>
      <c r="D113" s="43"/>
      <c r="E113" s="43"/>
      <c r="F113" s="43">
        <f>ROUND(rekentabel!F113,2)</f>
        <v>21.78</v>
      </c>
      <c r="G113" s="43">
        <f>ROUND(rekentabel!G113,2)</f>
        <v>13.04</v>
      </c>
      <c r="H113" s="43">
        <f>ROUND(rekentabel!H113,2)</f>
        <v>29.03</v>
      </c>
      <c r="I113" s="43">
        <f>ROUND(rekentabel!I113,2)</f>
        <v>17.39</v>
      </c>
      <c r="J113" s="47">
        <f>ROUND(rekentabel!J113,2)</f>
        <v>72.58</v>
      </c>
      <c r="K113" s="47">
        <f>ROUND(rekentabel!K113,2)</f>
        <v>43.46</v>
      </c>
      <c r="L113" s="47"/>
      <c r="M113" s="47"/>
      <c r="N113" s="47">
        <f>ROUND(rekentabel!N113,2)</f>
        <v>43.56</v>
      </c>
      <c r="O113" s="47">
        <f>ROUND(rekentabel!O113,2)</f>
        <v>26.08</v>
      </c>
      <c r="P113" s="47">
        <f>ROUND(rekentabel!P113,2)</f>
        <v>58.06</v>
      </c>
      <c r="Q113" s="47">
        <f>ROUND(rekentabel!Q113,2)</f>
        <v>34.78</v>
      </c>
      <c r="R113" s="42"/>
      <c r="S113" s="42"/>
      <c r="T113" s="42"/>
      <c r="U113" s="42"/>
      <c r="V113" s="42"/>
      <c r="W113" s="42"/>
      <c r="X113" s="263"/>
      <c r="Y113" s="263"/>
      <c r="Z113" s="263"/>
      <c r="AA113" s="263"/>
    </row>
    <row r="114" spans="1:27">
      <c r="A114" s="40">
        <v>107</v>
      </c>
      <c r="B114" s="43">
        <f>ROUND(rekentabel!B114,2)</f>
        <v>36.520000000000003</v>
      </c>
      <c r="C114" s="43">
        <f>ROUND(rekentabel!C114,2)</f>
        <v>21.87</v>
      </c>
      <c r="D114" s="43"/>
      <c r="E114" s="43"/>
      <c r="F114" s="43">
        <f>ROUND(rekentabel!F114,2)</f>
        <v>21.92</v>
      </c>
      <c r="G114" s="43">
        <f>ROUND(rekentabel!G114,2)</f>
        <v>13.12</v>
      </c>
      <c r="H114" s="43">
        <f>ROUND(rekentabel!H114,2)</f>
        <v>29.22</v>
      </c>
      <c r="I114" s="43">
        <f>ROUND(rekentabel!I114,2)</f>
        <v>17.5</v>
      </c>
      <c r="J114" s="47">
        <f>ROUND(rekentabel!J114,2)</f>
        <v>73.040000000000006</v>
      </c>
      <c r="K114" s="47">
        <f>ROUND(rekentabel!K114,2)</f>
        <v>43.74</v>
      </c>
      <c r="L114" s="47"/>
      <c r="M114" s="47"/>
      <c r="N114" s="47">
        <f>ROUND(rekentabel!N114,2)</f>
        <v>43.84</v>
      </c>
      <c r="O114" s="47">
        <f>ROUND(rekentabel!O114,2)</f>
        <v>26.24</v>
      </c>
      <c r="P114" s="47">
        <f>ROUND(rekentabel!P114,2)</f>
        <v>58.44</v>
      </c>
      <c r="Q114" s="47">
        <f>ROUND(rekentabel!Q114,2)</f>
        <v>35</v>
      </c>
      <c r="R114" s="42"/>
      <c r="S114" s="42"/>
      <c r="T114" s="42"/>
      <c r="U114" s="42"/>
      <c r="V114" s="42"/>
      <c r="W114" s="42"/>
      <c r="X114" s="263"/>
      <c r="Y114" s="263"/>
      <c r="Z114" s="263"/>
      <c r="AA114" s="263"/>
    </row>
    <row r="115" spans="1:27">
      <c r="A115" s="40">
        <v>108</v>
      </c>
      <c r="B115" s="43">
        <f>ROUND(rekentabel!B115,2)</f>
        <v>36.76</v>
      </c>
      <c r="C115" s="43">
        <f>ROUND(rekentabel!C115,2)</f>
        <v>22.01</v>
      </c>
      <c r="D115" s="43"/>
      <c r="E115" s="43"/>
      <c r="F115" s="43">
        <f>ROUND(rekentabel!F115,2)</f>
        <v>22.06</v>
      </c>
      <c r="G115" s="43">
        <f>ROUND(rekentabel!G115,2)</f>
        <v>13.21</v>
      </c>
      <c r="H115" s="43">
        <f>ROUND(rekentabel!H115,2)</f>
        <v>29.41</v>
      </c>
      <c r="I115" s="43">
        <f>ROUND(rekentabel!I115,2)</f>
        <v>17.61</v>
      </c>
      <c r="J115" s="47">
        <f>ROUND(rekentabel!J115,2)</f>
        <v>73.52</v>
      </c>
      <c r="K115" s="47">
        <f>ROUND(rekentabel!K115,2)</f>
        <v>44.02</v>
      </c>
      <c r="L115" s="47"/>
      <c r="M115" s="47"/>
      <c r="N115" s="47">
        <f>ROUND(rekentabel!N115,2)</f>
        <v>44.12</v>
      </c>
      <c r="O115" s="47">
        <f>ROUND(rekentabel!O115,2)</f>
        <v>26.42</v>
      </c>
      <c r="P115" s="47">
        <f>ROUND(rekentabel!P115,2)</f>
        <v>58.82</v>
      </c>
      <c r="Q115" s="47">
        <f>ROUND(rekentabel!Q115,2)</f>
        <v>35.22</v>
      </c>
      <c r="R115" s="42"/>
      <c r="S115" s="42"/>
      <c r="T115" s="42"/>
      <c r="U115" s="42"/>
      <c r="V115" s="42"/>
      <c r="W115" s="42"/>
      <c r="X115" s="263"/>
      <c r="Y115" s="263"/>
      <c r="Z115" s="263"/>
      <c r="AA115" s="263"/>
    </row>
    <row r="116" spans="1:27">
      <c r="A116" s="40">
        <v>109</v>
      </c>
      <c r="B116" s="43">
        <f>ROUND(rekentabel!B116,2)</f>
        <v>37.01</v>
      </c>
      <c r="C116" s="43">
        <f>ROUND(rekentabel!C116,2)</f>
        <v>22.16</v>
      </c>
      <c r="D116" s="43"/>
      <c r="E116" s="43"/>
      <c r="F116" s="43">
        <f>ROUND(rekentabel!F116,2)</f>
        <v>22.2</v>
      </c>
      <c r="G116" s="43">
        <f>ROUND(rekentabel!G116,2)</f>
        <v>13.29</v>
      </c>
      <c r="H116" s="43">
        <f>ROUND(rekentabel!H116,2)</f>
        <v>29.6</v>
      </c>
      <c r="I116" s="43">
        <f>ROUND(rekentabel!I116,2)</f>
        <v>17.72</v>
      </c>
      <c r="J116" s="47">
        <f>ROUND(rekentabel!J116,2)</f>
        <v>74.02</v>
      </c>
      <c r="K116" s="47">
        <f>ROUND(rekentabel!K116,2)</f>
        <v>44.32</v>
      </c>
      <c r="L116" s="47"/>
      <c r="M116" s="47"/>
      <c r="N116" s="47">
        <f>ROUND(rekentabel!N116,2)</f>
        <v>44.4</v>
      </c>
      <c r="O116" s="47">
        <f>ROUND(rekentabel!O116,2)</f>
        <v>26.58</v>
      </c>
      <c r="P116" s="47">
        <f>ROUND(rekentabel!P116,2)</f>
        <v>59.2</v>
      </c>
      <c r="Q116" s="47">
        <f>ROUND(rekentabel!Q116,2)</f>
        <v>35.44</v>
      </c>
      <c r="R116" s="42"/>
      <c r="S116" s="42"/>
      <c r="T116" s="42"/>
      <c r="U116" s="42"/>
      <c r="V116" s="42"/>
      <c r="W116" s="42"/>
      <c r="X116" s="263"/>
      <c r="Y116" s="263"/>
      <c r="Z116" s="263"/>
      <c r="AA116" s="263"/>
    </row>
    <row r="117" spans="1:27">
      <c r="A117" s="40">
        <v>110</v>
      </c>
      <c r="B117" s="43">
        <f>ROUND(rekentabel!B117,2)</f>
        <v>37.24</v>
      </c>
      <c r="C117" s="43">
        <f>ROUND(rekentabel!C117,2)</f>
        <v>22.3</v>
      </c>
      <c r="D117" s="43"/>
      <c r="E117" s="43"/>
      <c r="F117" s="43">
        <f>ROUND(rekentabel!F117,2)</f>
        <v>22.34</v>
      </c>
      <c r="G117" s="43">
        <f>ROUND(rekentabel!G117,2)</f>
        <v>13.38</v>
      </c>
      <c r="H117" s="43">
        <f>ROUND(rekentabel!H117,2)</f>
        <v>29.79</v>
      </c>
      <c r="I117" s="43">
        <f>ROUND(rekentabel!I117,2)</f>
        <v>17.84</v>
      </c>
      <c r="J117" s="47">
        <f>ROUND(rekentabel!J117,2)</f>
        <v>74.48</v>
      </c>
      <c r="K117" s="47">
        <f>ROUND(rekentabel!K117,2)</f>
        <v>44.6</v>
      </c>
      <c r="L117" s="47"/>
      <c r="M117" s="47"/>
      <c r="N117" s="47">
        <f>ROUND(rekentabel!N117,2)</f>
        <v>44.68</v>
      </c>
      <c r="O117" s="47">
        <f>ROUND(rekentabel!O117,2)</f>
        <v>26.76</v>
      </c>
      <c r="P117" s="47">
        <f>ROUND(rekentabel!P117,2)</f>
        <v>59.58</v>
      </c>
      <c r="Q117" s="47">
        <f>ROUND(rekentabel!Q117,2)</f>
        <v>35.68</v>
      </c>
      <c r="R117" s="42"/>
      <c r="S117" s="42"/>
      <c r="T117" s="42"/>
      <c r="U117" s="42"/>
      <c r="V117" s="42"/>
      <c r="W117" s="42"/>
      <c r="X117" s="263"/>
      <c r="Y117" s="263"/>
      <c r="Z117" s="263"/>
      <c r="AA117" s="263"/>
    </row>
    <row r="118" spans="1:27">
      <c r="A118" s="40">
        <v>111</v>
      </c>
      <c r="B118" s="43">
        <f>ROUND(rekentabel!B118,2)</f>
        <v>37.47</v>
      </c>
      <c r="C118" s="43">
        <f>ROUND(rekentabel!C118,2)</f>
        <v>22.44</v>
      </c>
      <c r="D118" s="43"/>
      <c r="E118" s="43"/>
      <c r="F118" s="43">
        <f>ROUND(rekentabel!F118,2)</f>
        <v>22.48</v>
      </c>
      <c r="G118" s="43">
        <f>ROUND(rekentabel!G118,2)</f>
        <v>13.46</v>
      </c>
      <c r="H118" s="43">
        <f>ROUND(rekentabel!H118,2)</f>
        <v>29.98</v>
      </c>
      <c r="I118" s="43">
        <f>ROUND(rekentabel!I118,2)</f>
        <v>17.95</v>
      </c>
      <c r="J118" s="47">
        <f>ROUND(rekentabel!J118,2)</f>
        <v>74.94</v>
      </c>
      <c r="K118" s="47">
        <f>ROUND(rekentabel!K118,2)</f>
        <v>44.88</v>
      </c>
      <c r="L118" s="47"/>
      <c r="M118" s="47"/>
      <c r="N118" s="47">
        <f>ROUND(rekentabel!N118,2)</f>
        <v>44.96</v>
      </c>
      <c r="O118" s="47">
        <f>ROUND(rekentabel!O118,2)</f>
        <v>26.92</v>
      </c>
      <c r="P118" s="47">
        <f>ROUND(rekentabel!P118,2)</f>
        <v>59.96</v>
      </c>
      <c r="Q118" s="47">
        <f>ROUND(rekentabel!Q118,2)</f>
        <v>35.9</v>
      </c>
      <c r="R118" s="42"/>
      <c r="S118" s="42"/>
      <c r="T118" s="42"/>
      <c r="U118" s="42"/>
      <c r="V118" s="42"/>
      <c r="W118" s="42"/>
      <c r="X118" s="263"/>
      <c r="Y118" s="263"/>
      <c r="Z118" s="263"/>
      <c r="AA118" s="263"/>
    </row>
    <row r="119" spans="1:27">
      <c r="A119" s="40">
        <v>112</v>
      </c>
      <c r="B119" s="43">
        <f>ROUND(rekentabel!B119,2)</f>
        <v>37.71</v>
      </c>
      <c r="C119" s="43">
        <f>ROUND(rekentabel!C119,2)</f>
        <v>22.58</v>
      </c>
      <c r="D119" s="43"/>
      <c r="E119" s="43"/>
      <c r="F119" s="43">
        <f>ROUND(rekentabel!F119,2)</f>
        <v>22.63</v>
      </c>
      <c r="G119" s="43">
        <f>ROUND(rekentabel!G119,2)</f>
        <v>13.55</v>
      </c>
      <c r="H119" s="43">
        <f>ROUND(rekentabel!H119,2)</f>
        <v>30.17</v>
      </c>
      <c r="I119" s="43">
        <f>ROUND(rekentabel!I119,2)</f>
        <v>18.059999999999999</v>
      </c>
      <c r="J119" s="47">
        <f>ROUND(rekentabel!J119,2)</f>
        <v>75.42</v>
      </c>
      <c r="K119" s="47">
        <f>ROUND(rekentabel!K119,2)</f>
        <v>45.16</v>
      </c>
      <c r="L119" s="47"/>
      <c r="M119" s="47"/>
      <c r="N119" s="47">
        <f>ROUND(rekentabel!N119,2)</f>
        <v>45.26</v>
      </c>
      <c r="O119" s="47">
        <f>ROUND(rekentabel!O119,2)</f>
        <v>27.1</v>
      </c>
      <c r="P119" s="47">
        <f>ROUND(rekentabel!P119,2)</f>
        <v>60.34</v>
      </c>
      <c r="Q119" s="47">
        <f>ROUND(rekentabel!Q119,2)</f>
        <v>36.119999999999997</v>
      </c>
      <c r="R119" s="42"/>
      <c r="S119" s="42"/>
      <c r="T119" s="42"/>
      <c r="U119" s="42"/>
      <c r="V119" s="42"/>
      <c r="W119" s="42"/>
      <c r="X119" s="263"/>
      <c r="Y119" s="263"/>
      <c r="Z119" s="263"/>
      <c r="AA119" s="263"/>
    </row>
    <row r="120" spans="1:27">
      <c r="A120" s="40">
        <v>113</v>
      </c>
      <c r="B120" s="43">
        <f>ROUND(rekentabel!B120,2)</f>
        <v>37.94</v>
      </c>
      <c r="C120" s="43">
        <f>ROUND(rekentabel!C120,2)</f>
        <v>22.72</v>
      </c>
      <c r="D120" s="43"/>
      <c r="E120" s="43"/>
      <c r="F120" s="43">
        <f>ROUND(rekentabel!F120,2)</f>
        <v>22.77</v>
      </c>
      <c r="G120" s="43">
        <f>ROUND(rekentabel!G120,2)</f>
        <v>13.63</v>
      </c>
      <c r="H120" s="43">
        <f>ROUND(rekentabel!H120,2)</f>
        <v>30.36</v>
      </c>
      <c r="I120" s="43">
        <f>ROUND(rekentabel!I120,2)</f>
        <v>18.18</v>
      </c>
      <c r="J120" s="47">
        <f>ROUND(rekentabel!J120,2)</f>
        <v>75.88</v>
      </c>
      <c r="K120" s="47">
        <f>ROUND(rekentabel!K120,2)</f>
        <v>45.44</v>
      </c>
      <c r="L120" s="47"/>
      <c r="M120" s="47"/>
      <c r="N120" s="47">
        <f>ROUND(rekentabel!N120,2)</f>
        <v>45.54</v>
      </c>
      <c r="O120" s="47">
        <f>ROUND(rekentabel!O120,2)</f>
        <v>27.26</v>
      </c>
      <c r="P120" s="47">
        <f>ROUND(rekentabel!P120,2)</f>
        <v>60.72</v>
      </c>
      <c r="Q120" s="47">
        <f>ROUND(rekentabel!Q120,2)</f>
        <v>36.36</v>
      </c>
      <c r="R120" s="42"/>
      <c r="S120" s="42"/>
      <c r="T120" s="42"/>
      <c r="U120" s="42"/>
      <c r="V120" s="42"/>
      <c r="W120" s="42"/>
      <c r="X120" s="263"/>
      <c r="Y120" s="263"/>
      <c r="Z120" s="263"/>
      <c r="AA120" s="263"/>
    </row>
    <row r="121" spans="1:27">
      <c r="A121" s="40">
        <v>114</v>
      </c>
      <c r="B121" s="43">
        <f>ROUND(rekentabel!B121,2)</f>
        <v>38.18</v>
      </c>
      <c r="C121" s="43">
        <f>ROUND(rekentabel!C121,2)</f>
        <v>22.86</v>
      </c>
      <c r="D121" s="43"/>
      <c r="E121" s="43"/>
      <c r="F121" s="43">
        <f>ROUND(rekentabel!F121,2)</f>
        <v>22.91</v>
      </c>
      <c r="G121" s="43">
        <f>ROUND(rekentabel!G121,2)</f>
        <v>13.72</v>
      </c>
      <c r="H121" s="43">
        <f>ROUND(rekentabel!H121,2)</f>
        <v>30.55</v>
      </c>
      <c r="I121" s="43">
        <f>ROUND(rekentabel!I121,2)</f>
        <v>18.29</v>
      </c>
      <c r="J121" s="47">
        <f>ROUND(rekentabel!J121,2)</f>
        <v>76.36</v>
      </c>
      <c r="K121" s="47">
        <f>ROUND(rekentabel!K121,2)</f>
        <v>45.72</v>
      </c>
      <c r="L121" s="47"/>
      <c r="M121" s="47"/>
      <c r="N121" s="47">
        <f>ROUND(rekentabel!N121,2)</f>
        <v>45.82</v>
      </c>
      <c r="O121" s="47">
        <f>ROUND(rekentabel!O121,2)</f>
        <v>27.44</v>
      </c>
      <c r="P121" s="47">
        <f>ROUND(rekentabel!P121,2)</f>
        <v>61.1</v>
      </c>
      <c r="Q121" s="47">
        <f>ROUND(rekentabel!Q121,2)</f>
        <v>36.58</v>
      </c>
      <c r="R121" s="42"/>
      <c r="S121" s="42"/>
      <c r="T121" s="42"/>
      <c r="U121" s="42"/>
      <c r="V121" s="42"/>
      <c r="W121" s="42"/>
      <c r="X121" s="263"/>
      <c r="Y121" s="263"/>
      <c r="Z121" s="263"/>
      <c r="AA121" s="263"/>
    </row>
    <row r="122" spans="1:27">
      <c r="A122" s="40">
        <v>115</v>
      </c>
      <c r="B122" s="43">
        <f>ROUND(rekentabel!B122,2)</f>
        <v>38.43</v>
      </c>
      <c r="C122" s="43">
        <f>ROUND(rekentabel!C122,2)</f>
        <v>23.01</v>
      </c>
      <c r="D122" s="43"/>
      <c r="E122" s="43"/>
      <c r="F122" s="43">
        <f>ROUND(rekentabel!F122,2)</f>
        <v>23.05</v>
      </c>
      <c r="G122" s="43">
        <f>ROUND(rekentabel!G122,2)</f>
        <v>13.8</v>
      </c>
      <c r="H122" s="43">
        <f>ROUND(rekentabel!H122,2)</f>
        <v>30.73</v>
      </c>
      <c r="I122" s="43">
        <f>ROUND(rekentabel!I122,2)</f>
        <v>18.399999999999999</v>
      </c>
      <c r="J122" s="47">
        <f>ROUND(rekentabel!J122,2)</f>
        <v>76.86</v>
      </c>
      <c r="K122" s="47">
        <f>ROUND(rekentabel!K122,2)</f>
        <v>46.02</v>
      </c>
      <c r="L122" s="47"/>
      <c r="M122" s="47"/>
      <c r="N122" s="47">
        <f>ROUND(rekentabel!N122,2)</f>
        <v>46.1</v>
      </c>
      <c r="O122" s="47">
        <f>ROUND(rekentabel!O122,2)</f>
        <v>27.6</v>
      </c>
      <c r="P122" s="47">
        <f>ROUND(rekentabel!P122,2)</f>
        <v>61.46</v>
      </c>
      <c r="Q122" s="47">
        <f>ROUND(rekentabel!Q122,2)</f>
        <v>36.799999999999997</v>
      </c>
      <c r="R122" s="42"/>
      <c r="S122" s="42"/>
      <c r="T122" s="42"/>
      <c r="U122" s="42"/>
      <c r="V122" s="42"/>
      <c r="W122" s="42"/>
      <c r="X122" s="263"/>
      <c r="Y122" s="263"/>
      <c r="Z122" s="263"/>
      <c r="AA122" s="263"/>
    </row>
    <row r="123" spans="1:27">
      <c r="A123" s="40">
        <v>116</v>
      </c>
      <c r="B123" s="43">
        <f>ROUND(rekentabel!B123,2)</f>
        <v>38.659999999999997</v>
      </c>
      <c r="C123" s="43">
        <f>ROUND(rekentabel!C123,2)</f>
        <v>23.15</v>
      </c>
      <c r="D123" s="43"/>
      <c r="E123" s="43"/>
      <c r="F123" s="43">
        <f>ROUND(rekentabel!F123,2)</f>
        <v>23.19</v>
      </c>
      <c r="G123" s="43">
        <f>ROUND(rekentabel!G123,2)</f>
        <v>13.89</v>
      </c>
      <c r="H123" s="43">
        <f>ROUND(rekentabel!H123,2)</f>
        <v>30.92</v>
      </c>
      <c r="I123" s="43">
        <f>ROUND(rekentabel!I123,2)</f>
        <v>18.52</v>
      </c>
      <c r="J123" s="47">
        <f>ROUND(rekentabel!J123,2)</f>
        <v>77.319999999999993</v>
      </c>
      <c r="K123" s="47">
        <f>ROUND(rekentabel!K123,2)</f>
        <v>46.3</v>
      </c>
      <c r="L123" s="47"/>
      <c r="M123" s="47"/>
      <c r="N123" s="47">
        <f>ROUND(rekentabel!N123,2)</f>
        <v>46.38</v>
      </c>
      <c r="O123" s="47">
        <f>ROUND(rekentabel!O123,2)</f>
        <v>27.78</v>
      </c>
      <c r="P123" s="47">
        <f>ROUND(rekentabel!P123,2)</f>
        <v>61.84</v>
      </c>
      <c r="Q123" s="47">
        <f>ROUND(rekentabel!Q123,2)</f>
        <v>37.04</v>
      </c>
      <c r="R123" s="42"/>
      <c r="S123" s="42"/>
      <c r="T123" s="42"/>
      <c r="U123" s="42"/>
      <c r="V123" s="42"/>
      <c r="W123" s="42"/>
      <c r="X123" s="263"/>
      <c r="Y123" s="263"/>
      <c r="Z123" s="263"/>
      <c r="AA123" s="263"/>
    </row>
    <row r="124" spans="1:27">
      <c r="A124" s="40">
        <v>117</v>
      </c>
      <c r="B124" s="43">
        <f>ROUND(rekentabel!B124,2)</f>
        <v>38.89</v>
      </c>
      <c r="C124" s="43">
        <f>ROUND(rekentabel!C124,2)</f>
        <v>23.29</v>
      </c>
      <c r="D124" s="43"/>
      <c r="E124" s="43"/>
      <c r="F124" s="43">
        <f>ROUND(rekentabel!F124,2)</f>
        <v>23.33</v>
      </c>
      <c r="G124" s="43">
        <f>ROUND(rekentabel!G124,2)</f>
        <v>13.97</v>
      </c>
      <c r="H124" s="43">
        <f>ROUND(rekentabel!H124,2)</f>
        <v>31.11</v>
      </c>
      <c r="I124" s="43">
        <f>ROUND(rekentabel!I124,2)</f>
        <v>18.63</v>
      </c>
      <c r="J124" s="47">
        <f>ROUND(rekentabel!J124,2)</f>
        <v>77.78</v>
      </c>
      <c r="K124" s="47">
        <f>ROUND(rekentabel!K124,2)</f>
        <v>46.58</v>
      </c>
      <c r="L124" s="47"/>
      <c r="M124" s="47"/>
      <c r="N124" s="47">
        <f>ROUND(rekentabel!N124,2)</f>
        <v>46.66</v>
      </c>
      <c r="O124" s="47">
        <f>ROUND(rekentabel!O124,2)</f>
        <v>27.94</v>
      </c>
      <c r="P124" s="47">
        <f>ROUND(rekentabel!P124,2)</f>
        <v>62.22</v>
      </c>
      <c r="Q124" s="47">
        <f>ROUND(rekentabel!Q124,2)</f>
        <v>37.26</v>
      </c>
      <c r="R124" s="42"/>
      <c r="S124" s="42"/>
      <c r="T124" s="42"/>
      <c r="U124" s="42"/>
      <c r="V124" s="42"/>
      <c r="W124" s="42"/>
      <c r="X124" s="263"/>
      <c r="Y124" s="263"/>
      <c r="Z124" s="263"/>
      <c r="AA124" s="263"/>
    </row>
    <row r="125" spans="1:27">
      <c r="A125" s="40">
        <v>118</v>
      </c>
      <c r="B125" s="43">
        <f>ROUND(rekentabel!B125,2)</f>
        <v>39.130000000000003</v>
      </c>
      <c r="C125" s="43">
        <f>ROUND(rekentabel!C125,2)</f>
        <v>23.43</v>
      </c>
      <c r="D125" s="43"/>
      <c r="E125" s="43"/>
      <c r="F125" s="43">
        <f>ROUND(rekentabel!F125,2)</f>
        <v>23.48</v>
      </c>
      <c r="G125" s="43">
        <f>ROUND(rekentabel!G125,2)</f>
        <v>14.06</v>
      </c>
      <c r="H125" s="43">
        <f>ROUND(rekentabel!H125,2)</f>
        <v>31.3</v>
      </c>
      <c r="I125" s="43">
        <f>ROUND(rekentabel!I125,2)</f>
        <v>18.739999999999998</v>
      </c>
      <c r="J125" s="47">
        <f>ROUND(rekentabel!J125,2)</f>
        <v>78.260000000000005</v>
      </c>
      <c r="K125" s="47">
        <f>ROUND(rekentabel!K125,2)</f>
        <v>46.86</v>
      </c>
      <c r="L125" s="47"/>
      <c r="M125" s="47"/>
      <c r="N125" s="47">
        <f>ROUND(rekentabel!N125,2)</f>
        <v>46.96</v>
      </c>
      <c r="O125" s="47">
        <f>ROUND(rekentabel!O125,2)</f>
        <v>28.12</v>
      </c>
      <c r="P125" s="47">
        <f>ROUND(rekentabel!P125,2)</f>
        <v>62.6</v>
      </c>
      <c r="Q125" s="47">
        <f>ROUND(rekentabel!Q125,2)</f>
        <v>37.479999999999997</v>
      </c>
      <c r="R125" s="42"/>
      <c r="S125" s="42"/>
      <c r="T125" s="42"/>
      <c r="U125" s="42"/>
      <c r="V125" s="42"/>
      <c r="W125" s="42"/>
      <c r="X125" s="263"/>
      <c r="Y125" s="263"/>
      <c r="Z125" s="263"/>
      <c r="AA125" s="263"/>
    </row>
    <row r="126" spans="1:27">
      <c r="A126" s="40">
        <v>119</v>
      </c>
      <c r="B126" s="43">
        <f>ROUND(rekentabel!B126,2)</f>
        <v>39.36</v>
      </c>
      <c r="C126" s="43">
        <f>ROUND(rekentabel!C126,2)</f>
        <v>23.57</v>
      </c>
      <c r="D126" s="43"/>
      <c r="E126" s="43"/>
      <c r="F126" s="43">
        <f>ROUND(rekentabel!F126,2)</f>
        <v>23.62</v>
      </c>
      <c r="G126" s="43">
        <f>ROUND(rekentabel!G126,2)</f>
        <v>14.14</v>
      </c>
      <c r="H126" s="43">
        <f>ROUND(rekentabel!H126,2)</f>
        <v>31.49</v>
      </c>
      <c r="I126" s="43">
        <f>ROUND(rekentabel!I126,2)</f>
        <v>18.86</v>
      </c>
      <c r="J126" s="47">
        <f>ROUND(rekentabel!J126,2)</f>
        <v>78.72</v>
      </c>
      <c r="K126" s="47">
        <f>ROUND(rekentabel!K126,2)</f>
        <v>47.14</v>
      </c>
      <c r="L126" s="47"/>
      <c r="M126" s="47"/>
      <c r="N126" s="47">
        <f>ROUND(rekentabel!N126,2)</f>
        <v>47.24</v>
      </c>
      <c r="O126" s="47">
        <f>ROUND(rekentabel!O126,2)</f>
        <v>28.28</v>
      </c>
      <c r="P126" s="47">
        <f>ROUND(rekentabel!P126,2)</f>
        <v>62.98</v>
      </c>
      <c r="Q126" s="47">
        <f>ROUND(rekentabel!Q126,2)</f>
        <v>37.72</v>
      </c>
      <c r="R126" s="42"/>
      <c r="S126" s="42"/>
      <c r="T126" s="42"/>
      <c r="U126" s="42"/>
      <c r="V126" s="42"/>
      <c r="W126" s="42"/>
      <c r="X126" s="263"/>
      <c r="Y126" s="263"/>
      <c r="Z126" s="263"/>
      <c r="AA126" s="263"/>
    </row>
    <row r="127" spans="1:27">
      <c r="A127" s="40">
        <v>120</v>
      </c>
      <c r="B127" s="43">
        <f>ROUND(rekentabel!B127,2)</f>
        <v>39.6</v>
      </c>
      <c r="C127" s="43">
        <f>ROUND(rekentabel!C127,2)</f>
        <v>23.71</v>
      </c>
      <c r="D127" s="43"/>
      <c r="E127" s="43"/>
      <c r="F127" s="43">
        <f>ROUND(rekentabel!F127,2)</f>
        <v>23.76</v>
      </c>
      <c r="G127" s="43">
        <f>ROUND(rekentabel!G127,2)</f>
        <v>14.23</v>
      </c>
      <c r="H127" s="43">
        <f>ROUND(rekentabel!H127,2)</f>
        <v>31.68</v>
      </c>
      <c r="I127" s="43">
        <f>ROUND(rekentabel!I127,2)</f>
        <v>18.97</v>
      </c>
      <c r="J127" s="47">
        <f>ROUND(rekentabel!J127,2)</f>
        <v>79.2</v>
      </c>
      <c r="K127" s="47">
        <f>ROUND(rekentabel!K127,2)</f>
        <v>47.42</v>
      </c>
      <c r="L127" s="47"/>
      <c r="M127" s="47"/>
      <c r="N127" s="47">
        <f>ROUND(rekentabel!N127,2)</f>
        <v>47.52</v>
      </c>
      <c r="O127" s="47">
        <f>ROUND(rekentabel!O127,2)</f>
        <v>28.46</v>
      </c>
      <c r="P127" s="47">
        <f>ROUND(rekentabel!P127,2)</f>
        <v>63.36</v>
      </c>
      <c r="Q127" s="47">
        <f>ROUND(rekentabel!Q127,2)</f>
        <v>37.94</v>
      </c>
      <c r="R127" s="42"/>
      <c r="S127" s="42"/>
      <c r="T127" s="42"/>
      <c r="U127" s="42"/>
      <c r="V127" s="42"/>
      <c r="W127" s="42"/>
      <c r="X127" s="263"/>
      <c r="Y127" s="263"/>
      <c r="Z127" s="263"/>
      <c r="AA127" s="263"/>
    </row>
    <row r="128" spans="1:27">
      <c r="A128" s="40">
        <v>121</v>
      </c>
      <c r="B128" s="43">
        <f>ROUND(rekentabel!B128,2)</f>
        <v>39.76</v>
      </c>
      <c r="C128" s="43">
        <f>ROUND(rekentabel!C128,2)</f>
        <v>23.81</v>
      </c>
      <c r="D128" s="43"/>
      <c r="E128" s="43"/>
      <c r="F128" s="43">
        <f>ROUND(rekentabel!F128,2)</f>
        <v>23.86</v>
      </c>
      <c r="G128" s="43">
        <f>ROUND(rekentabel!G128,2)</f>
        <v>14.29</v>
      </c>
      <c r="H128" s="43">
        <f>ROUND(rekentabel!H128,2)</f>
        <v>31.81</v>
      </c>
      <c r="I128" s="43">
        <f>ROUND(rekentabel!I128,2)</f>
        <v>19.05</v>
      </c>
      <c r="J128" s="47">
        <f>ROUND(rekentabel!J128,2)</f>
        <v>79.52</v>
      </c>
      <c r="K128" s="47">
        <f>ROUND(rekentabel!K128,2)</f>
        <v>47.62</v>
      </c>
      <c r="L128" s="47"/>
      <c r="M128" s="47"/>
      <c r="N128" s="47">
        <f>ROUND(rekentabel!N128,2)</f>
        <v>47.72</v>
      </c>
      <c r="O128" s="47">
        <f>ROUND(rekentabel!O128,2)</f>
        <v>28.58</v>
      </c>
      <c r="P128" s="47">
        <f>ROUND(rekentabel!P128,2)</f>
        <v>63.62</v>
      </c>
      <c r="Q128" s="47">
        <f>ROUND(rekentabel!Q128,2)</f>
        <v>38.1</v>
      </c>
      <c r="R128" s="42"/>
      <c r="S128" s="42"/>
      <c r="T128" s="42"/>
      <c r="U128" s="42"/>
      <c r="V128" s="42"/>
      <c r="W128" s="42"/>
      <c r="X128" s="263"/>
      <c r="Y128" s="263"/>
      <c r="Z128" s="263"/>
      <c r="AA128" s="263"/>
    </row>
    <row r="129" spans="1:27">
      <c r="A129" s="40">
        <v>122</v>
      </c>
      <c r="B129" s="43">
        <f>ROUND(rekentabel!B129,2)</f>
        <v>39.93</v>
      </c>
      <c r="C129" s="43">
        <f>ROUND(rekentabel!C129,2)</f>
        <v>23.91</v>
      </c>
      <c r="D129" s="43"/>
      <c r="E129" s="43"/>
      <c r="F129" s="43">
        <f>ROUND(rekentabel!F129,2)</f>
        <v>23.95</v>
      </c>
      <c r="G129" s="43">
        <f>ROUND(rekentabel!G129,2)</f>
        <v>14.34</v>
      </c>
      <c r="H129" s="43">
        <f>ROUND(rekentabel!H129,2)</f>
        <v>31.94</v>
      </c>
      <c r="I129" s="43">
        <f>ROUND(rekentabel!I129,2)</f>
        <v>19.13</v>
      </c>
      <c r="J129" s="47">
        <f>ROUND(rekentabel!J129,2)</f>
        <v>79.86</v>
      </c>
      <c r="K129" s="47">
        <f>ROUND(rekentabel!K129,2)</f>
        <v>47.82</v>
      </c>
      <c r="L129" s="47"/>
      <c r="M129" s="47"/>
      <c r="N129" s="47">
        <f>ROUND(rekentabel!N129,2)</f>
        <v>47.9</v>
      </c>
      <c r="O129" s="47">
        <f>ROUND(rekentabel!O129,2)</f>
        <v>28.68</v>
      </c>
      <c r="P129" s="47">
        <f>ROUND(rekentabel!P129,2)</f>
        <v>63.88</v>
      </c>
      <c r="Q129" s="47">
        <f>ROUND(rekentabel!Q129,2)</f>
        <v>38.26</v>
      </c>
      <c r="R129" s="42"/>
      <c r="S129" s="42"/>
      <c r="T129" s="42"/>
      <c r="U129" s="42"/>
      <c r="V129" s="42"/>
      <c r="W129" s="42"/>
      <c r="X129" s="263"/>
      <c r="Y129" s="263"/>
      <c r="Z129" s="263"/>
      <c r="AA129" s="263"/>
    </row>
    <row r="130" spans="1:27">
      <c r="A130" s="40">
        <v>123</v>
      </c>
      <c r="B130" s="43">
        <f>ROUND(rekentabel!B130,2)</f>
        <v>40.08</v>
      </c>
      <c r="C130" s="43">
        <f>ROUND(rekentabel!C130,2)</f>
        <v>24</v>
      </c>
      <c r="D130" s="43"/>
      <c r="E130" s="43"/>
      <c r="F130" s="43">
        <f>ROUND(rekentabel!F130,2)</f>
        <v>24.05</v>
      </c>
      <c r="G130" s="43">
        <f>ROUND(rekentabel!G130,2)</f>
        <v>14.4</v>
      </c>
      <c r="H130" s="43">
        <f>ROUND(rekentabel!H130,2)</f>
        <v>32.07</v>
      </c>
      <c r="I130" s="43">
        <f>ROUND(rekentabel!I130,2)</f>
        <v>19.2</v>
      </c>
      <c r="J130" s="47">
        <f>ROUND(rekentabel!J130,2)</f>
        <v>80.16</v>
      </c>
      <c r="K130" s="47">
        <f>ROUND(rekentabel!K130,2)</f>
        <v>48</v>
      </c>
      <c r="L130" s="47"/>
      <c r="M130" s="47"/>
      <c r="N130" s="47">
        <f>ROUND(rekentabel!N130,2)</f>
        <v>48.1</v>
      </c>
      <c r="O130" s="47">
        <f>ROUND(rekentabel!O130,2)</f>
        <v>28.8</v>
      </c>
      <c r="P130" s="47">
        <f>ROUND(rekentabel!P130,2)</f>
        <v>64.14</v>
      </c>
      <c r="Q130" s="47">
        <f>ROUND(rekentabel!Q130,2)</f>
        <v>38.4</v>
      </c>
      <c r="R130" s="42"/>
      <c r="S130" s="42"/>
      <c r="T130" s="42"/>
      <c r="U130" s="42"/>
      <c r="V130" s="42"/>
      <c r="W130" s="42"/>
      <c r="X130" s="263"/>
      <c r="Y130" s="263"/>
      <c r="Z130" s="263"/>
      <c r="AA130" s="263"/>
    </row>
    <row r="131" spans="1:27">
      <c r="A131" s="40">
        <v>124</v>
      </c>
      <c r="B131" s="43">
        <f>ROUND(rekentabel!B131,2)</f>
        <v>40.25</v>
      </c>
      <c r="C131" s="43">
        <f>ROUND(rekentabel!C131,2)</f>
        <v>24.1</v>
      </c>
      <c r="D131" s="43"/>
      <c r="E131" s="43"/>
      <c r="F131" s="43">
        <f>ROUND(rekentabel!F131,2)</f>
        <v>24.15</v>
      </c>
      <c r="G131" s="43">
        <f>ROUND(rekentabel!G131,2)</f>
        <v>14.46</v>
      </c>
      <c r="H131" s="43">
        <f>ROUND(rekentabel!H131,2)</f>
        <v>32.200000000000003</v>
      </c>
      <c r="I131" s="43">
        <f>ROUND(rekentabel!I131,2)</f>
        <v>19.28</v>
      </c>
      <c r="J131" s="47">
        <f>ROUND(rekentabel!J131,2)</f>
        <v>80.5</v>
      </c>
      <c r="K131" s="47">
        <f>ROUND(rekentabel!K131,2)</f>
        <v>48.2</v>
      </c>
      <c r="L131" s="47"/>
      <c r="M131" s="47"/>
      <c r="N131" s="47">
        <f>ROUND(rekentabel!N131,2)</f>
        <v>48.3</v>
      </c>
      <c r="O131" s="47">
        <f>ROUND(rekentabel!O131,2)</f>
        <v>28.92</v>
      </c>
      <c r="P131" s="47">
        <f>ROUND(rekentabel!P131,2)</f>
        <v>64.400000000000006</v>
      </c>
      <c r="Q131" s="47">
        <f>ROUND(rekentabel!Q131,2)</f>
        <v>38.56</v>
      </c>
      <c r="R131" s="42"/>
      <c r="S131" s="42"/>
      <c r="T131" s="42"/>
      <c r="U131" s="42"/>
      <c r="V131" s="42"/>
      <c r="W131" s="42"/>
      <c r="X131" s="263"/>
      <c r="Y131" s="263"/>
      <c r="Z131" s="263"/>
      <c r="AA131" s="263"/>
    </row>
    <row r="132" spans="1:27">
      <c r="A132" s="40">
        <v>125</v>
      </c>
      <c r="B132" s="43">
        <f>ROUND(rekentabel!B132,2)</f>
        <v>40.409999999999997</v>
      </c>
      <c r="C132" s="43">
        <f>ROUND(rekentabel!C132,2)</f>
        <v>24.2</v>
      </c>
      <c r="D132" s="43"/>
      <c r="E132" s="43"/>
      <c r="F132" s="43">
        <f>ROUND(rekentabel!F132,2)</f>
        <v>24.25</v>
      </c>
      <c r="G132" s="43">
        <f>ROUND(rekentabel!G132,2)</f>
        <v>14.52</v>
      </c>
      <c r="H132" s="43">
        <f>ROUND(rekentabel!H132,2)</f>
        <v>32.33</v>
      </c>
      <c r="I132" s="43">
        <f>ROUND(rekentabel!I132,2)</f>
        <v>19.36</v>
      </c>
      <c r="J132" s="47">
        <f>ROUND(rekentabel!J132,2)</f>
        <v>80.819999999999993</v>
      </c>
      <c r="K132" s="47">
        <f>ROUND(rekentabel!K132,2)</f>
        <v>48.4</v>
      </c>
      <c r="L132" s="47"/>
      <c r="M132" s="47"/>
      <c r="N132" s="47">
        <f>ROUND(rekentabel!N132,2)</f>
        <v>48.5</v>
      </c>
      <c r="O132" s="47">
        <f>ROUND(rekentabel!O132,2)</f>
        <v>29.04</v>
      </c>
      <c r="P132" s="47">
        <f>ROUND(rekentabel!P132,2)</f>
        <v>64.66</v>
      </c>
      <c r="Q132" s="47">
        <f>ROUND(rekentabel!Q132,2)</f>
        <v>38.72</v>
      </c>
      <c r="R132" s="42"/>
      <c r="S132" s="42"/>
      <c r="T132" s="42"/>
      <c r="U132" s="42"/>
      <c r="V132" s="42"/>
      <c r="W132" s="42"/>
      <c r="X132" s="263"/>
      <c r="Y132" s="263"/>
      <c r="Z132" s="263"/>
      <c r="AA132" s="263"/>
    </row>
    <row r="133" spans="1:27">
      <c r="A133" s="40">
        <v>126</v>
      </c>
      <c r="B133" s="43">
        <f>ROUND(rekentabel!B133,2)</f>
        <v>40.56</v>
      </c>
      <c r="C133" s="43">
        <f>ROUND(rekentabel!C133,2)</f>
        <v>24.29</v>
      </c>
      <c r="D133" s="43"/>
      <c r="E133" s="43"/>
      <c r="F133" s="43">
        <f>ROUND(rekentabel!F133,2)</f>
        <v>24.34</v>
      </c>
      <c r="G133" s="43">
        <f>ROUND(rekentabel!G133,2)</f>
        <v>14.58</v>
      </c>
      <c r="H133" s="43">
        <f>ROUND(rekentabel!H133,2)</f>
        <v>32.46</v>
      </c>
      <c r="I133" s="43">
        <f>ROUND(rekentabel!I133,2)</f>
        <v>19.440000000000001</v>
      </c>
      <c r="J133" s="47">
        <f>ROUND(rekentabel!J133,2)</f>
        <v>81.12</v>
      </c>
      <c r="K133" s="47">
        <f>ROUND(rekentabel!K133,2)</f>
        <v>48.58</v>
      </c>
      <c r="L133" s="47"/>
      <c r="M133" s="47"/>
      <c r="N133" s="47">
        <f>ROUND(rekentabel!N133,2)</f>
        <v>48.68</v>
      </c>
      <c r="O133" s="47">
        <f>ROUND(rekentabel!O133,2)</f>
        <v>29.16</v>
      </c>
      <c r="P133" s="47">
        <f>ROUND(rekentabel!P133,2)</f>
        <v>64.92</v>
      </c>
      <c r="Q133" s="47">
        <f>ROUND(rekentabel!Q133,2)</f>
        <v>38.880000000000003</v>
      </c>
      <c r="R133" s="42"/>
      <c r="S133" s="42"/>
      <c r="T133" s="42"/>
      <c r="U133" s="42"/>
      <c r="V133" s="42"/>
      <c r="W133" s="42"/>
      <c r="X133" s="263"/>
      <c r="Y133" s="263"/>
      <c r="Z133" s="263"/>
      <c r="AA133" s="263"/>
    </row>
    <row r="134" spans="1:27">
      <c r="A134" s="40">
        <v>127</v>
      </c>
      <c r="B134" s="43">
        <f>ROUND(rekentabel!B134,2)</f>
        <v>40.729999999999997</v>
      </c>
      <c r="C134" s="43">
        <f>ROUND(rekentabel!C134,2)</f>
        <v>24.39</v>
      </c>
      <c r="D134" s="43"/>
      <c r="E134" s="43"/>
      <c r="F134" s="43">
        <f>ROUND(rekentabel!F134,2)</f>
        <v>24.44</v>
      </c>
      <c r="G134" s="43">
        <f>ROUND(rekentabel!G134,2)</f>
        <v>14.63</v>
      </c>
      <c r="H134" s="43">
        <f>ROUND(rekentabel!H134,2)</f>
        <v>32.590000000000003</v>
      </c>
      <c r="I134" s="43">
        <f>ROUND(rekentabel!I134,2)</f>
        <v>19.510000000000002</v>
      </c>
      <c r="J134" s="47">
        <f>ROUND(rekentabel!J134,2)</f>
        <v>81.459999999999994</v>
      </c>
      <c r="K134" s="47">
        <f>ROUND(rekentabel!K134,2)</f>
        <v>48.78</v>
      </c>
      <c r="L134" s="47"/>
      <c r="M134" s="47"/>
      <c r="N134" s="47">
        <f>ROUND(rekentabel!N134,2)</f>
        <v>48.88</v>
      </c>
      <c r="O134" s="47">
        <f>ROUND(rekentabel!O134,2)</f>
        <v>29.26</v>
      </c>
      <c r="P134" s="47">
        <f>ROUND(rekentabel!P134,2)</f>
        <v>65.180000000000007</v>
      </c>
      <c r="Q134" s="47">
        <f>ROUND(rekentabel!Q134,2)</f>
        <v>39.020000000000003</v>
      </c>
      <c r="R134" s="42"/>
      <c r="S134" s="42"/>
      <c r="T134" s="42"/>
      <c r="U134" s="42"/>
      <c r="V134" s="42"/>
      <c r="W134" s="42"/>
      <c r="X134" s="263"/>
      <c r="Y134" s="263"/>
      <c r="Z134" s="263"/>
      <c r="AA134" s="263"/>
    </row>
    <row r="135" spans="1:27">
      <c r="A135" s="40">
        <v>128</v>
      </c>
      <c r="B135" s="43">
        <f>ROUND(rekentabel!B135,2)</f>
        <v>40.9</v>
      </c>
      <c r="C135" s="43">
        <f>ROUND(rekentabel!C135,2)</f>
        <v>24.49</v>
      </c>
      <c r="D135" s="43"/>
      <c r="E135" s="43"/>
      <c r="F135" s="43">
        <f>ROUND(rekentabel!F135,2)</f>
        <v>24.54</v>
      </c>
      <c r="G135" s="43">
        <f>ROUND(rekentabel!G135,2)</f>
        <v>14.69</v>
      </c>
      <c r="H135" s="43">
        <f>ROUND(rekentabel!H135,2)</f>
        <v>32.72</v>
      </c>
      <c r="I135" s="43">
        <f>ROUND(rekentabel!I135,2)</f>
        <v>19.59</v>
      </c>
      <c r="J135" s="47">
        <f>ROUND(rekentabel!J135,2)</f>
        <v>81.8</v>
      </c>
      <c r="K135" s="47">
        <f>ROUND(rekentabel!K135,2)</f>
        <v>48.98</v>
      </c>
      <c r="L135" s="47"/>
      <c r="M135" s="47"/>
      <c r="N135" s="47">
        <f>ROUND(rekentabel!N135,2)</f>
        <v>49.08</v>
      </c>
      <c r="O135" s="47">
        <f>ROUND(rekentabel!O135,2)</f>
        <v>29.38</v>
      </c>
      <c r="P135" s="47">
        <f>ROUND(rekentabel!P135,2)</f>
        <v>65.44</v>
      </c>
      <c r="Q135" s="47">
        <f>ROUND(rekentabel!Q135,2)</f>
        <v>39.18</v>
      </c>
      <c r="R135" s="42"/>
      <c r="S135" s="42"/>
      <c r="T135" s="42"/>
      <c r="U135" s="42"/>
      <c r="V135" s="42"/>
      <c r="W135" s="42"/>
      <c r="X135" s="263"/>
      <c r="Y135" s="263"/>
      <c r="Z135" s="263"/>
      <c r="AA135" s="263"/>
    </row>
    <row r="136" spans="1:27">
      <c r="A136" s="40">
        <v>129</v>
      </c>
      <c r="B136" s="43">
        <f>ROUND(rekentabel!B136,2)</f>
        <v>41.07</v>
      </c>
      <c r="C136" s="43">
        <f>ROUND(rekentabel!C136,2)</f>
        <v>24.59</v>
      </c>
      <c r="D136" s="43"/>
      <c r="E136" s="43"/>
      <c r="F136" s="43">
        <f>ROUND(rekentabel!F136,2)</f>
        <v>24.63</v>
      </c>
      <c r="G136" s="43">
        <f>ROUND(rekentabel!G136,2)</f>
        <v>14.75</v>
      </c>
      <c r="H136" s="43">
        <f>ROUND(rekentabel!H136,2)</f>
        <v>32.85</v>
      </c>
      <c r="I136" s="43">
        <f>ROUND(rekentabel!I136,2)</f>
        <v>19.670000000000002</v>
      </c>
      <c r="J136" s="47">
        <f>ROUND(rekentabel!J136,2)</f>
        <v>82.14</v>
      </c>
      <c r="K136" s="47">
        <f>ROUND(rekentabel!K136,2)</f>
        <v>49.18</v>
      </c>
      <c r="L136" s="47"/>
      <c r="M136" s="47"/>
      <c r="N136" s="47">
        <f>ROUND(rekentabel!N136,2)</f>
        <v>49.26</v>
      </c>
      <c r="O136" s="47">
        <f>ROUND(rekentabel!O136,2)</f>
        <v>29.5</v>
      </c>
      <c r="P136" s="47">
        <f>ROUND(rekentabel!P136,2)</f>
        <v>65.7</v>
      </c>
      <c r="Q136" s="47">
        <f>ROUND(rekentabel!Q136,2)</f>
        <v>39.340000000000003</v>
      </c>
      <c r="R136" s="42"/>
      <c r="S136" s="42"/>
      <c r="T136" s="42"/>
      <c r="U136" s="42"/>
      <c r="V136" s="42"/>
      <c r="W136" s="42"/>
      <c r="X136" s="263"/>
      <c r="Y136" s="263"/>
      <c r="Z136" s="263"/>
      <c r="AA136" s="263"/>
    </row>
    <row r="137" spans="1:27">
      <c r="A137" s="40">
        <v>130</v>
      </c>
      <c r="B137" s="43">
        <f>ROUND(rekentabel!B137,2)</f>
        <v>41.22</v>
      </c>
      <c r="C137" s="43">
        <f>ROUND(rekentabel!C137,2)</f>
        <v>24.68</v>
      </c>
      <c r="D137" s="43"/>
      <c r="E137" s="43"/>
      <c r="F137" s="43">
        <f>ROUND(rekentabel!F137,2)</f>
        <v>24.73</v>
      </c>
      <c r="G137" s="43">
        <f>ROUND(rekentabel!G137,2)</f>
        <v>14.81</v>
      </c>
      <c r="H137" s="43">
        <f>ROUND(rekentabel!H137,2)</f>
        <v>32.979999999999997</v>
      </c>
      <c r="I137" s="43">
        <f>ROUND(rekentabel!I137,2)</f>
        <v>19.75</v>
      </c>
      <c r="J137" s="47">
        <f>ROUND(rekentabel!J137,2)</f>
        <v>82.44</v>
      </c>
      <c r="K137" s="47">
        <f>ROUND(rekentabel!K137,2)</f>
        <v>49.36</v>
      </c>
      <c r="L137" s="47"/>
      <c r="M137" s="47"/>
      <c r="N137" s="47">
        <f>ROUND(rekentabel!N137,2)</f>
        <v>49.46</v>
      </c>
      <c r="O137" s="47">
        <f>ROUND(rekentabel!O137,2)</f>
        <v>29.62</v>
      </c>
      <c r="P137" s="47">
        <f>ROUND(rekentabel!P137,2)</f>
        <v>65.959999999999994</v>
      </c>
      <c r="Q137" s="47">
        <f>ROUND(rekentabel!Q137,2)</f>
        <v>39.5</v>
      </c>
      <c r="R137" s="42"/>
      <c r="S137" s="42"/>
      <c r="T137" s="42"/>
      <c r="U137" s="42"/>
      <c r="V137" s="42"/>
      <c r="W137" s="42"/>
      <c r="X137" s="263"/>
      <c r="Y137" s="263"/>
      <c r="Z137" s="263"/>
      <c r="AA137" s="263"/>
    </row>
    <row r="138" spans="1:27">
      <c r="A138" s="40">
        <v>131</v>
      </c>
      <c r="B138" s="43">
        <f>ROUND(rekentabel!B138,2)</f>
        <v>41.38</v>
      </c>
      <c r="C138" s="43">
        <f>ROUND(rekentabel!C138,2)</f>
        <v>24.78</v>
      </c>
      <c r="D138" s="43"/>
      <c r="E138" s="43"/>
      <c r="F138" s="43">
        <f>ROUND(rekentabel!F138,2)</f>
        <v>24.83</v>
      </c>
      <c r="G138" s="43">
        <f>ROUND(rekentabel!G138,2)</f>
        <v>14.87</v>
      </c>
      <c r="H138" s="43">
        <f>ROUND(rekentabel!H138,2)</f>
        <v>33.11</v>
      </c>
      <c r="I138" s="43">
        <f>ROUND(rekentabel!I138,2)</f>
        <v>19.82</v>
      </c>
      <c r="J138" s="47">
        <f>ROUND(rekentabel!J138,2)</f>
        <v>82.76</v>
      </c>
      <c r="K138" s="47">
        <f>ROUND(rekentabel!K138,2)</f>
        <v>49.56</v>
      </c>
      <c r="L138" s="47"/>
      <c r="M138" s="47"/>
      <c r="N138" s="47">
        <f>ROUND(rekentabel!N138,2)</f>
        <v>49.66</v>
      </c>
      <c r="O138" s="47">
        <f>ROUND(rekentabel!O138,2)</f>
        <v>29.74</v>
      </c>
      <c r="P138" s="47">
        <f>ROUND(rekentabel!P138,2)</f>
        <v>66.22</v>
      </c>
      <c r="Q138" s="47">
        <f>ROUND(rekentabel!Q138,2)</f>
        <v>39.64</v>
      </c>
      <c r="R138" s="42"/>
      <c r="S138" s="42"/>
      <c r="T138" s="42"/>
      <c r="U138" s="42"/>
      <c r="V138" s="42"/>
      <c r="W138" s="42"/>
      <c r="X138" s="263"/>
      <c r="Y138" s="263"/>
      <c r="Z138" s="263"/>
      <c r="AA138" s="263"/>
    </row>
    <row r="139" spans="1:27">
      <c r="A139" s="40">
        <v>132</v>
      </c>
      <c r="B139" s="43">
        <f>ROUND(rekentabel!B139,2)</f>
        <v>41.55</v>
      </c>
      <c r="C139" s="43">
        <f>ROUND(rekentabel!C139,2)</f>
        <v>24.88</v>
      </c>
      <c r="D139" s="43"/>
      <c r="E139" s="43"/>
      <c r="F139" s="43">
        <f>ROUND(rekentabel!F139,2)</f>
        <v>24.93</v>
      </c>
      <c r="G139" s="43">
        <f>ROUND(rekentabel!G139,2)</f>
        <v>14.93</v>
      </c>
      <c r="H139" s="43">
        <f>ROUND(rekentabel!H139,2)</f>
        <v>33.229999999999997</v>
      </c>
      <c r="I139" s="43">
        <f>ROUND(rekentabel!I139,2)</f>
        <v>19.899999999999999</v>
      </c>
      <c r="J139" s="47">
        <f>ROUND(rekentabel!J139,2)</f>
        <v>83.1</v>
      </c>
      <c r="K139" s="47">
        <f>ROUND(rekentabel!K139,2)</f>
        <v>49.76</v>
      </c>
      <c r="L139" s="47"/>
      <c r="M139" s="47"/>
      <c r="N139" s="47">
        <f>ROUND(rekentabel!N139,2)</f>
        <v>49.86</v>
      </c>
      <c r="O139" s="47">
        <f>ROUND(rekentabel!O139,2)</f>
        <v>29.86</v>
      </c>
      <c r="P139" s="47">
        <f>ROUND(rekentabel!P139,2)</f>
        <v>66.459999999999994</v>
      </c>
      <c r="Q139" s="47">
        <f>ROUND(rekentabel!Q139,2)</f>
        <v>39.799999999999997</v>
      </c>
      <c r="R139" s="42"/>
      <c r="S139" s="42"/>
      <c r="T139" s="42"/>
      <c r="U139" s="42"/>
      <c r="V139" s="42"/>
      <c r="W139" s="42"/>
      <c r="X139" s="263"/>
      <c r="Y139" s="263"/>
      <c r="Z139" s="263"/>
      <c r="AA139" s="263"/>
    </row>
    <row r="140" spans="1:27">
      <c r="A140" s="40">
        <v>133</v>
      </c>
      <c r="B140" s="43">
        <f>ROUND(rekentabel!B140,2)</f>
        <v>41.7</v>
      </c>
      <c r="C140" s="43">
        <f>ROUND(rekentabel!C140,2)</f>
        <v>24.97</v>
      </c>
      <c r="D140" s="43"/>
      <c r="E140" s="43"/>
      <c r="F140" s="43">
        <f>ROUND(rekentabel!F140,2)</f>
        <v>25.02</v>
      </c>
      <c r="G140" s="43">
        <f>ROUND(rekentabel!G140,2)</f>
        <v>14.98</v>
      </c>
      <c r="H140" s="43">
        <f>ROUND(rekentabel!H140,2)</f>
        <v>33.36</v>
      </c>
      <c r="I140" s="43">
        <f>ROUND(rekentabel!I140,2)</f>
        <v>19.98</v>
      </c>
      <c r="J140" s="47">
        <f>ROUND(rekentabel!J140,2)</f>
        <v>83.4</v>
      </c>
      <c r="K140" s="47">
        <f>ROUND(rekentabel!K140,2)</f>
        <v>49.94</v>
      </c>
      <c r="L140" s="47"/>
      <c r="M140" s="47"/>
      <c r="N140" s="47">
        <f>ROUND(rekentabel!N140,2)</f>
        <v>50.04</v>
      </c>
      <c r="O140" s="47">
        <f>ROUND(rekentabel!O140,2)</f>
        <v>29.96</v>
      </c>
      <c r="P140" s="47">
        <f>ROUND(rekentabel!P140,2)</f>
        <v>66.72</v>
      </c>
      <c r="Q140" s="47">
        <f>ROUND(rekentabel!Q140,2)</f>
        <v>39.96</v>
      </c>
      <c r="R140" s="42"/>
      <c r="S140" s="42"/>
      <c r="T140" s="42"/>
      <c r="U140" s="42"/>
      <c r="V140" s="42"/>
      <c r="W140" s="42"/>
      <c r="X140" s="263"/>
      <c r="Y140" s="263"/>
      <c r="Z140" s="263"/>
      <c r="AA140" s="263"/>
    </row>
    <row r="141" spans="1:27">
      <c r="A141" s="40">
        <v>134</v>
      </c>
      <c r="B141" s="43">
        <f>ROUND(rekentabel!B141,2)</f>
        <v>41.87</v>
      </c>
      <c r="C141" s="43">
        <f>ROUND(rekentabel!C141,2)</f>
        <v>25.07</v>
      </c>
      <c r="D141" s="43"/>
      <c r="E141" s="43"/>
      <c r="F141" s="43">
        <f>ROUND(rekentabel!F141,2)</f>
        <v>25.12</v>
      </c>
      <c r="G141" s="43">
        <f>ROUND(rekentabel!G141,2)</f>
        <v>15.04</v>
      </c>
      <c r="H141" s="43">
        <f>ROUND(rekentabel!H141,2)</f>
        <v>33.49</v>
      </c>
      <c r="I141" s="43">
        <f>ROUND(rekentabel!I141,2)</f>
        <v>20.059999999999999</v>
      </c>
      <c r="J141" s="47">
        <f>ROUND(rekentabel!J141,2)</f>
        <v>83.74</v>
      </c>
      <c r="K141" s="47">
        <f>ROUND(rekentabel!K141,2)</f>
        <v>50.14</v>
      </c>
      <c r="L141" s="47"/>
      <c r="M141" s="47"/>
      <c r="N141" s="47">
        <f>ROUND(rekentabel!N141,2)</f>
        <v>50.24</v>
      </c>
      <c r="O141" s="47">
        <f>ROUND(rekentabel!O141,2)</f>
        <v>30.08</v>
      </c>
      <c r="P141" s="47">
        <f>ROUND(rekentabel!P141,2)</f>
        <v>66.98</v>
      </c>
      <c r="Q141" s="47">
        <f>ROUND(rekentabel!Q141,2)</f>
        <v>40.119999999999997</v>
      </c>
      <c r="R141" s="42"/>
      <c r="S141" s="42"/>
      <c r="T141" s="42"/>
      <c r="U141" s="42"/>
      <c r="V141" s="42"/>
      <c r="W141" s="42"/>
      <c r="X141" s="263"/>
      <c r="Y141" s="263"/>
      <c r="Z141" s="263"/>
      <c r="AA141" s="263"/>
    </row>
    <row r="142" spans="1:27">
      <c r="A142" s="40">
        <v>135</v>
      </c>
      <c r="B142" s="43">
        <f>ROUND(rekentabel!B142,2)</f>
        <v>42.03</v>
      </c>
      <c r="C142" s="43">
        <f>ROUND(rekentabel!C142,2)</f>
        <v>25.17</v>
      </c>
      <c r="D142" s="43"/>
      <c r="E142" s="43"/>
      <c r="F142" s="43">
        <f>ROUND(rekentabel!F142,2)</f>
        <v>25.22</v>
      </c>
      <c r="G142" s="43">
        <f>ROUND(rekentabel!G142,2)</f>
        <v>15.1</v>
      </c>
      <c r="H142" s="43">
        <f>ROUND(rekentabel!H142,2)</f>
        <v>33.619999999999997</v>
      </c>
      <c r="I142" s="43">
        <f>ROUND(rekentabel!I142,2)</f>
        <v>20.13</v>
      </c>
      <c r="J142" s="47">
        <f>ROUND(rekentabel!J142,2)</f>
        <v>84.06</v>
      </c>
      <c r="K142" s="47">
        <f>ROUND(rekentabel!K142,2)</f>
        <v>50.34</v>
      </c>
      <c r="L142" s="47"/>
      <c r="M142" s="47"/>
      <c r="N142" s="47">
        <f>ROUND(rekentabel!N142,2)</f>
        <v>50.44</v>
      </c>
      <c r="O142" s="47">
        <f>ROUND(rekentabel!O142,2)</f>
        <v>30.2</v>
      </c>
      <c r="P142" s="47">
        <f>ROUND(rekentabel!P142,2)</f>
        <v>67.239999999999995</v>
      </c>
      <c r="Q142" s="47">
        <f>ROUND(rekentabel!Q142,2)</f>
        <v>40.26</v>
      </c>
      <c r="R142" s="42"/>
      <c r="S142" s="42"/>
      <c r="T142" s="42"/>
      <c r="U142" s="42"/>
      <c r="V142" s="42"/>
      <c r="W142" s="42"/>
      <c r="X142" s="263"/>
      <c r="Y142" s="263"/>
      <c r="Z142" s="263"/>
      <c r="AA142" s="263"/>
    </row>
    <row r="143" spans="1:27">
      <c r="A143" s="40">
        <v>136</v>
      </c>
      <c r="B143" s="43">
        <f>ROUND(rekentabel!B143,2)</f>
        <v>42.18</v>
      </c>
      <c r="C143" s="43">
        <f>ROUND(rekentabel!C143,2)</f>
        <v>25.26</v>
      </c>
      <c r="D143" s="43"/>
      <c r="E143" s="43"/>
      <c r="F143" s="43">
        <f>ROUND(rekentabel!F143,2)</f>
        <v>25.32</v>
      </c>
      <c r="G143" s="43">
        <f>ROUND(rekentabel!G143,2)</f>
        <v>15.16</v>
      </c>
      <c r="H143" s="43">
        <f>ROUND(rekentabel!H143,2)</f>
        <v>33.75</v>
      </c>
      <c r="I143" s="43">
        <f>ROUND(rekentabel!I143,2)</f>
        <v>20.21</v>
      </c>
      <c r="J143" s="47">
        <f>ROUND(rekentabel!J143,2)</f>
        <v>84.36</v>
      </c>
      <c r="K143" s="47">
        <f>ROUND(rekentabel!K143,2)</f>
        <v>50.52</v>
      </c>
      <c r="L143" s="47"/>
      <c r="M143" s="47"/>
      <c r="N143" s="47">
        <f>ROUND(rekentabel!N143,2)</f>
        <v>50.64</v>
      </c>
      <c r="O143" s="47">
        <f>ROUND(rekentabel!O143,2)</f>
        <v>30.32</v>
      </c>
      <c r="P143" s="47">
        <f>ROUND(rekentabel!P143,2)</f>
        <v>67.5</v>
      </c>
      <c r="Q143" s="47">
        <f>ROUND(rekentabel!Q143,2)</f>
        <v>40.42</v>
      </c>
      <c r="R143" s="42"/>
      <c r="S143" s="42"/>
      <c r="T143" s="42"/>
      <c r="U143" s="42"/>
      <c r="V143" s="42"/>
      <c r="W143" s="42"/>
      <c r="X143" s="263"/>
      <c r="Y143" s="263"/>
      <c r="Z143" s="263"/>
      <c r="AA143" s="263"/>
    </row>
    <row r="144" spans="1:27">
      <c r="A144" s="40">
        <v>137</v>
      </c>
      <c r="B144" s="43">
        <f>ROUND(rekentabel!B144,2)</f>
        <v>42.35</v>
      </c>
      <c r="C144" s="43">
        <f>ROUND(rekentabel!C144,2)</f>
        <v>25.36</v>
      </c>
      <c r="D144" s="43"/>
      <c r="E144" s="43"/>
      <c r="F144" s="43">
        <f>ROUND(rekentabel!F144,2)</f>
        <v>25.41</v>
      </c>
      <c r="G144" s="43">
        <f>ROUND(rekentabel!G144,2)</f>
        <v>15.22</v>
      </c>
      <c r="H144" s="43">
        <f>ROUND(rekentabel!H144,2)</f>
        <v>33.880000000000003</v>
      </c>
      <c r="I144" s="43">
        <f>ROUND(rekentabel!I144,2)</f>
        <v>20.29</v>
      </c>
      <c r="J144" s="47">
        <f>ROUND(rekentabel!J144,2)</f>
        <v>84.7</v>
      </c>
      <c r="K144" s="47">
        <f>ROUND(rekentabel!K144,2)</f>
        <v>50.72</v>
      </c>
      <c r="L144" s="47"/>
      <c r="M144" s="47"/>
      <c r="N144" s="47">
        <f>ROUND(rekentabel!N144,2)</f>
        <v>50.82</v>
      </c>
      <c r="O144" s="47">
        <f>ROUND(rekentabel!O144,2)</f>
        <v>30.44</v>
      </c>
      <c r="P144" s="47">
        <f>ROUND(rekentabel!P144,2)</f>
        <v>67.760000000000005</v>
      </c>
      <c r="Q144" s="47">
        <f>ROUND(rekentabel!Q144,2)</f>
        <v>40.58</v>
      </c>
      <c r="R144" s="42"/>
      <c r="S144" s="42"/>
      <c r="T144" s="42"/>
      <c r="U144" s="42"/>
      <c r="V144" s="42"/>
      <c r="W144" s="42"/>
      <c r="X144" s="263"/>
      <c r="Y144" s="263"/>
      <c r="Z144" s="263"/>
      <c r="AA144" s="263"/>
    </row>
    <row r="145" spans="1:27">
      <c r="A145" s="40">
        <v>138</v>
      </c>
      <c r="B145" s="43">
        <f>ROUND(rekentabel!B145,2)</f>
        <v>42.52</v>
      </c>
      <c r="C145" s="43">
        <f>ROUND(rekentabel!C145,2)</f>
        <v>25.46</v>
      </c>
      <c r="D145" s="43"/>
      <c r="E145" s="43"/>
      <c r="F145" s="43">
        <f>ROUND(rekentabel!F145,2)</f>
        <v>25.51</v>
      </c>
      <c r="G145" s="43">
        <f>ROUND(rekentabel!G145,2)</f>
        <v>15.28</v>
      </c>
      <c r="H145" s="43">
        <f>ROUND(rekentabel!H145,2)</f>
        <v>34.01</v>
      </c>
      <c r="I145" s="43">
        <f>ROUND(rekentabel!I145,2)</f>
        <v>20.37</v>
      </c>
      <c r="J145" s="47">
        <f>ROUND(rekentabel!J145,2)</f>
        <v>85.04</v>
      </c>
      <c r="K145" s="47">
        <f>ROUND(rekentabel!K145,2)</f>
        <v>50.92</v>
      </c>
      <c r="L145" s="47"/>
      <c r="M145" s="47"/>
      <c r="N145" s="47">
        <f>ROUND(rekentabel!N145,2)</f>
        <v>51.02</v>
      </c>
      <c r="O145" s="47">
        <f>ROUND(rekentabel!O145,2)</f>
        <v>30.56</v>
      </c>
      <c r="P145" s="47">
        <f>ROUND(rekentabel!P145,2)</f>
        <v>68.02</v>
      </c>
      <c r="Q145" s="47">
        <f>ROUND(rekentabel!Q145,2)</f>
        <v>40.74</v>
      </c>
      <c r="R145" s="42"/>
      <c r="S145" s="42"/>
      <c r="T145" s="42"/>
      <c r="U145" s="42"/>
      <c r="V145" s="42"/>
      <c r="W145" s="42"/>
      <c r="X145" s="263"/>
      <c r="Y145" s="263"/>
      <c r="Z145" s="263"/>
      <c r="AA145" s="263"/>
    </row>
    <row r="146" spans="1:27">
      <c r="A146" s="40">
        <v>139</v>
      </c>
      <c r="B146" s="43">
        <f>ROUND(rekentabel!B146,2)</f>
        <v>42.69</v>
      </c>
      <c r="C146" s="43">
        <f>ROUND(rekentabel!C146,2)</f>
        <v>25.56</v>
      </c>
      <c r="D146" s="43"/>
      <c r="E146" s="43"/>
      <c r="F146" s="43">
        <f>ROUND(rekentabel!F146,2)</f>
        <v>25.61</v>
      </c>
      <c r="G146" s="43">
        <f>ROUND(rekentabel!G146,2)</f>
        <v>15.33</v>
      </c>
      <c r="H146" s="43">
        <f>ROUND(rekentabel!H146,2)</f>
        <v>34.14</v>
      </c>
      <c r="I146" s="43">
        <f>ROUND(rekentabel!I146,2)</f>
        <v>20.440000000000001</v>
      </c>
      <c r="J146" s="47">
        <f>ROUND(rekentabel!J146,2)</f>
        <v>85.38</v>
      </c>
      <c r="K146" s="47">
        <f>ROUND(rekentabel!K146,2)</f>
        <v>51.12</v>
      </c>
      <c r="L146" s="47"/>
      <c r="M146" s="47"/>
      <c r="N146" s="47">
        <f>ROUND(rekentabel!N146,2)</f>
        <v>51.22</v>
      </c>
      <c r="O146" s="47">
        <f>ROUND(rekentabel!O146,2)</f>
        <v>30.66</v>
      </c>
      <c r="P146" s="47">
        <f>ROUND(rekentabel!P146,2)</f>
        <v>68.28</v>
      </c>
      <c r="Q146" s="47">
        <f>ROUND(rekentabel!Q146,2)</f>
        <v>40.880000000000003</v>
      </c>
      <c r="R146" s="42"/>
      <c r="S146" s="42"/>
      <c r="T146" s="42"/>
      <c r="U146" s="42"/>
      <c r="V146" s="42"/>
      <c r="W146" s="42"/>
      <c r="X146" s="263"/>
      <c r="Y146" s="263"/>
      <c r="Z146" s="263"/>
      <c r="AA146" s="263"/>
    </row>
    <row r="147" spans="1:27">
      <c r="A147" s="40">
        <v>140</v>
      </c>
      <c r="B147" s="43">
        <f>ROUND(rekentabel!B147,2)</f>
        <v>42.84</v>
      </c>
      <c r="C147" s="43">
        <f>ROUND(rekentabel!C147,2)</f>
        <v>25.65</v>
      </c>
      <c r="D147" s="43"/>
      <c r="E147" s="43"/>
      <c r="F147" s="43">
        <f>ROUND(rekentabel!F147,2)</f>
        <v>25.7</v>
      </c>
      <c r="G147" s="43">
        <f>ROUND(rekentabel!G147,2)</f>
        <v>15.39</v>
      </c>
      <c r="H147" s="43">
        <f>ROUND(rekentabel!H147,2)</f>
        <v>34.270000000000003</v>
      </c>
      <c r="I147" s="43">
        <f>ROUND(rekentabel!I147,2)</f>
        <v>20.52</v>
      </c>
      <c r="J147" s="47">
        <f>ROUND(rekentabel!J147,2)</f>
        <v>85.68</v>
      </c>
      <c r="K147" s="47">
        <f>ROUND(rekentabel!K147,2)</f>
        <v>51.3</v>
      </c>
      <c r="L147" s="47"/>
      <c r="M147" s="47"/>
      <c r="N147" s="47">
        <f>ROUND(rekentabel!N147,2)</f>
        <v>51.4</v>
      </c>
      <c r="O147" s="47">
        <f>ROUND(rekentabel!O147,2)</f>
        <v>30.78</v>
      </c>
      <c r="P147" s="47">
        <f>ROUND(rekentabel!P147,2)</f>
        <v>68.540000000000006</v>
      </c>
      <c r="Q147" s="47">
        <f>ROUND(rekentabel!Q147,2)</f>
        <v>41.04</v>
      </c>
      <c r="R147" s="42"/>
      <c r="S147" s="42"/>
      <c r="T147" s="42"/>
      <c r="U147" s="42"/>
      <c r="V147" s="42"/>
      <c r="W147" s="42"/>
      <c r="X147" s="263"/>
      <c r="Y147" s="263"/>
      <c r="Z147" s="263"/>
      <c r="AA147" s="263"/>
    </row>
    <row r="148" spans="1:27">
      <c r="A148" s="40">
        <v>141</v>
      </c>
      <c r="B148" s="43">
        <f>ROUND(rekentabel!B148,2)</f>
        <v>43</v>
      </c>
      <c r="C148" s="43">
        <f>ROUND(rekentabel!C148,2)</f>
        <v>25.75</v>
      </c>
      <c r="D148" s="43"/>
      <c r="E148" s="43"/>
      <c r="F148" s="43">
        <f>ROUND(rekentabel!F148,2)</f>
        <v>25.8</v>
      </c>
      <c r="G148" s="43">
        <f>ROUND(rekentabel!G148,2)</f>
        <v>15.45</v>
      </c>
      <c r="H148" s="43">
        <f>ROUND(rekentabel!H148,2)</f>
        <v>34.4</v>
      </c>
      <c r="I148" s="43">
        <f>ROUND(rekentabel!I148,2)</f>
        <v>20.6</v>
      </c>
      <c r="J148" s="47">
        <f>ROUND(rekentabel!J148,2)</f>
        <v>86</v>
      </c>
      <c r="K148" s="47">
        <f>ROUND(rekentabel!K148,2)</f>
        <v>51.5</v>
      </c>
      <c r="L148" s="47"/>
      <c r="M148" s="47"/>
      <c r="N148" s="47">
        <f>ROUND(rekentabel!N148,2)</f>
        <v>51.6</v>
      </c>
      <c r="O148" s="47">
        <f>ROUND(rekentabel!O148,2)</f>
        <v>30.9</v>
      </c>
      <c r="P148" s="47">
        <f>ROUND(rekentabel!P148,2)</f>
        <v>68.8</v>
      </c>
      <c r="Q148" s="47">
        <f>ROUND(rekentabel!Q148,2)</f>
        <v>41.2</v>
      </c>
      <c r="R148" s="42"/>
      <c r="S148" s="42"/>
      <c r="T148" s="42"/>
      <c r="U148" s="42"/>
      <c r="V148" s="42"/>
      <c r="W148" s="42"/>
      <c r="X148" s="263"/>
      <c r="Y148" s="263"/>
      <c r="Z148" s="263"/>
      <c r="AA148" s="263"/>
    </row>
    <row r="149" spans="1:27">
      <c r="A149" s="40">
        <v>142</v>
      </c>
      <c r="B149" s="43">
        <f>ROUND(rekentabel!B149,2)</f>
        <v>43.17</v>
      </c>
      <c r="C149" s="43">
        <f>ROUND(rekentabel!C149,2)</f>
        <v>25.85</v>
      </c>
      <c r="D149" s="43"/>
      <c r="E149" s="43"/>
      <c r="F149" s="43">
        <f>ROUND(rekentabel!F149,2)</f>
        <v>25.9</v>
      </c>
      <c r="G149" s="43">
        <f>ROUND(rekentabel!G149,2)</f>
        <v>15.51</v>
      </c>
      <c r="H149" s="43">
        <f>ROUND(rekentabel!H149,2)</f>
        <v>34.53</v>
      </c>
      <c r="I149" s="43">
        <f>ROUND(rekentabel!I149,2)</f>
        <v>20.68</v>
      </c>
      <c r="J149" s="47">
        <f>ROUND(rekentabel!J149,2)</f>
        <v>86.34</v>
      </c>
      <c r="K149" s="47">
        <f>ROUND(rekentabel!K149,2)</f>
        <v>51.7</v>
      </c>
      <c r="L149" s="47"/>
      <c r="M149" s="47"/>
      <c r="N149" s="47">
        <f>ROUND(rekentabel!N149,2)</f>
        <v>51.8</v>
      </c>
      <c r="O149" s="47">
        <f>ROUND(rekentabel!O149,2)</f>
        <v>31.02</v>
      </c>
      <c r="P149" s="47">
        <f>ROUND(rekentabel!P149,2)</f>
        <v>69.06</v>
      </c>
      <c r="Q149" s="47">
        <f>ROUND(rekentabel!Q149,2)</f>
        <v>41.36</v>
      </c>
      <c r="R149" s="42"/>
      <c r="S149" s="42"/>
      <c r="T149" s="42"/>
      <c r="U149" s="42"/>
      <c r="V149" s="42"/>
      <c r="W149" s="42"/>
      <c r="X149" s="263"/>
      <c r="Y149" s="263"/>
      <c r="Z149" s="263"/>
      <c r="AA149" s="263"/>
    </row>
    <row r="150" spans="1:27">
      <c r="A150" s="40">
        <v>143</v>
      </c>
      <c r="B150" s="43">
        <f>ROUND(rekentabel!B150,2)</f>
        <v>43.32</v>
      </c>
      <c r="C150" s="43">
        <f>ROUND(rekentabel!C150,2)</f>
        <v>25.94</v>
      </c>
      <c r="D150" s="43"/>
      <c r="E150" s="43"/>
      <c r="F150" s="43">
        <f>ROUND(rekentabel!F150,2)</f>
        <v>26</v>
      </c>
      <c r="G150" s="43">
        <f>ROUND(rekentabel!G150,2)</f>
        <v>15.57</v>
      </c>
      <c r="H150" s="43">
        <f>ROUND(rekentabel!H150,2)</f>
        <v>34.659999999999997</v>
      </c>
      <c r="I150" s="43">
        <f>ROUND(rekentabel!I150,2)</f>
        <v>20.75</v>
      </c>
      <c r="J150" s="47">
        <f>ROUND(rekentabel!J150,2)</f>
        <v>86.64</v>
      </c>
      <c r="K150" s="47">
        <f>ROUND(rekentabel!K150,2)</f>
        <v>51.88</v>
      </c>
      <c r="L150" s="47"/>
      <c r="M150" s="47"/>
      <c r="N150" s="47">
        <f>ROUND(rekentabel!N150,2)</f>
        <v>52</v>
      </c>
      <c r="O150" s="47">
        <f>ROUND(rekentabel!O150,2)</f>
        <v>31.14</v>
      </c>
      <c r="P150" s="47">
        <f>ROUND(rekentabel!P150,2)</f>
        <v>69.319999999999993</v>
      </c>
      <c r="Q150" s="47">
        <f>ROUND(rekentabel!Q150,2)</f>
        <v>41.5</v>
      </c>
      <c r="R150" s="42"/>
      <c r="S150" s="42"/>
      <c r="T150" s="42"/>
      <c r="U150" s="42"/>
      <c r="V150" s="42"/>
      <c r="W150" s="42"/>
      <c r="X150" s="263"/>
      <c r="Y150" s="263"/>
      <c r="Z150" s="263"/>
      <c r="AA150" s="263"/>
    </row>
    <row r="151" spans="1:27">
      <c r="A151" s="40">
        <v>144</v>
      </c>
      <c r="B151" s="43">
        <f>ROUND(rekentabel!B151,2)</f>
        <v>43.49</v>
      </c>
      <c r="C151" s="43">
        <f>ROUND(rekentabel!C151,2)</f>
        <v>26.04</v>
      </c>
      <c r="D151" s="43"/>
      <c r="E151" s="43"/>
      <c r="F151" s="43">
        <f>ROUND(rekentabel!F151,2)</f>
        <v>26.09</v>
      </c>
      <c r="G151" s="43">
        <f>ROUND(rekentabel!G151,2)</f>
        <v>15.62</v>
      </c>
      <c r="H151" s="43">
        <f>ROUND(rekentabel!H151,2)</f>
        <v>34.79</v>
      </c>
      <c r="I151" s="43">
        <f>ROUND(rekentabel!I151,2)</f>
        <v>20.83</v>
      </c>
      <c r="J151" s="47">
        <f>ROUND(rekentabel!J151,2)</f>
        <v>86.98</v>
      </c>
      <c r="K151" s="47">
        <f>ROUND(rekentabel!K151,2)</f>
        <v>52.08</v>
      </c>
      <c r="L151" s="47"/>
      <c r="M151" s="47"/>
      <c r="N151" s="47">
        <f>ROUND(rekentabel!N151,2)</f>
        <v>52.18</v>
      </c>
      <c r="O151" s="47">
        <f>ROUND(rekentabel!O151,2)</f>
        <v>31.24</v>
      </c>
      <c r="P151" s="47">
        <f>ROUND(rekentabel!P151,2)</f>
        <v>69.58</v>
      </c>
      <c r="Q151" s="47">
        <f>ROUND(rekentabel!Q151,2)</f>
        <v>41.66</v>
      </c>
      <c r="R151" s="42"/>
      <c r="S151" s="42"/>
      <c r="T151" s="42"/>
      <c r="U151" s="42"/>
      <c r="V151" s="42"/>
      <c r="W151" s="42"/>
      <c r="X151" s="263"/>
      <c r="Y151" s="263"/>
      <c r="Z151" s="263"/>
      <c r="AA151" s="263"/>
    </row>
    <row r="152" spans="1:27">
      <c r="A152" s="40">
        <v>145</v>
      </c>
      <c r="B152" s="43">
        <f>ROUND(rekentabel!B152,2)</f>
        <v>43.65</v>
      </c>
      <c r="C152" s="43">
        <f>ROUND(rekentabel!C152,2)</f>
        <v>26.14</v>
      </c>
      <c r="D152" s="43"/>
      <c r="E152" s="43"/>
      <c r="F152" s="43">
        <f>ROUND(rekentabel!F152,2)</f>
        <v>26.19</v>
      </c>
      <c r="G152" s="43">
        <f>ROUND(rekentabel!G152,2)</f>
        <v>15.68</v>
      </c>
      <c r="H152" s="43">
        <f>ROUND(rekentabel!H152,2)</f>
        <v>34.92</v>
      </c>
      <c r="I152" s="43">
        <f>ROUND(rekentabel!I152,2)</f>
        <v>20.91</v>
      </c>
      <c r="J152" s="47">
        <f>ROUND(rekentabel!J152,2)</f>
        <v>87.3</v>
      </c>
      <c r="K152" s="47">
        <f>ROUND(rekentabel!K152,2)</f>
        <v>52.28</v>
      </c>
      <c r="L152" s="47"/>
      <c r="M152" s="47"/>
      <c r="N152" s="47">
        <f>ROUND(rekentabel!N152,2)</f>
        <v>52.38</v>
      </c>
      <c r="O152" s="47">
        <f>ROUND(rekentabel!O152,2)</f>
        <v>31.36</v>
      </c>
      <c r="P152" s="47">
        <f>ROUND(rekentabel!P152,2)</f>
        <v>69.84</v>
      </c>
      <c r="Q152" s="47">
        <f>ROUND(rekentabel!Q152,2)</f>
        <v>41.82</v>
      </c>
      <c r="R152" s="42"/>
      <c r="S152" s="42"/>
      <c r="T152" s="42"/>
      <c r="U152" s="42"/>
      <c r="V152" s="42"/>
      <c r="W152" s="42"/>
      <c r="X152" s="263"/>
      <c r="Y152" s="263"/>
      <c r="Z152" s="263"/>
      <c r="AA152" s="263"/>
    </row>
    <row r="153" spans="1:27">
      <c r="A153" s="40">
        <v>146</v>
      </c>
      <c r="B153" s="43">
        <f>ROUND(rekentabel!B153,2)</f>
        <v>43.8</v>
      </c>
      <c r="C153" s="43">
        <f>ROUND(rekentabel!C153,2)</f>
        <v>26.23</v>
      </c>
      <c r="D153" s="43"/>
      <c r="E153" s="43"/>
      <c r="F153" s="43">
        <f>ROUND(rekentabel!F153,2)</f>
        <v>26.29</v>
      </c>
      <c r="G153" s="43">
        <f>ROUND(rekentabel!G153,2)</f>
        <v>15.74</v>
      </c>
      <c r="H153" s="43">
        <f>ROUND(rekentabel!H153,2)</f>
        <v>35.049999999999997</v>
      </c>
      <c r="I153" s="43">
        <f>ROUND(rekentabel!I153,2)</f>
        <v>20.99</v>
      </c>
      <c r="J153" s="47">
        <f>ROUND(rekentabel!J153,2)</f>
        <v>87.6</v>
      </c>
      <c r="K153" s="47">
        <f>ROUND(rekentabel!K153,2)</f>
        <v>52.46</v>
      </c>
      <c r="L153" s="47"/>
      <c r="M153" s="47"/>
      <c r="N153" s="47">
        <f>ROUND(rekentabel!N153,2)</f>
        <v>52.58</v>
      </c>
      <c r="O153" s="47">
        <f>ROUND(rekentabel!O153,2)</f>
        <v>31.48</v>
      </c>
      <c r="P153" s="47">
        <f>ROUND(rekentabel!P153,2)</f>
        <v>70.099999999999994</v>
      </c>
      <c r="Q153" s="47">
        <f>ROUND(rekentabel!Q153,2)</f>
        <v>41.98</v>
      </c>
      <c r="R153" s="42"/>
      <c r="S153" s="42"/>
      <c r="T153" s="42"/>
      <c r="U153" s="42"/>
      <c r="V153" s="42"/>
      <c r="W153" s="42"/>
      <c r="X153" s="263"/>
      <c r="Y153" s="263"/>
      <c r="Z153" s="263"/>
      <c r="AA153" s="263"/>
    </row>
    <row r="154" spans="1:27">
      <c r="A154" s="40">
        <v>147</v>
      </c>
      <c r="B154" s="43">
        <f>ROUND(rekentabel!B154,2)</f>
        <v>43.97</v>
      </c>
      <c r="C154" s="43">
        <f>ROUND(rekentabel!C154,2)</f>
        <v>26.33</v>
      </c>
      <c r="D154" s="43"/>
      <c r="E154" s="43"/>
      <c r="F154" s="43">
        <f>ROUND(rekentabel!F154,2)</f>
        <v>26.38</v>
      </c>
      <c r="G154" s="43">
        <f>ROUND(rekentabel!G154,2)</f>
        <v>15.8</v>
      </c>
      <c r="H154" s="43">
        <f>ROUND(rekentabel!H154,2)</f>
        <v>35.18</v>
      </c>
      <c r="I154" s="43">
        <f>ROUND(rekentabel!I154,2)</f>
        <v>21.07</v>
      </c>
      <c r="J154" s="47">
        <f>ROUND(rekentabel!J154,2)</f>
        <v>87.94</v>
      </c>
      <c r="K154" s="47">
        <f>ROUND(rekentabel!K154,2)</f>
        <v>52.66</v>
      </c>
      <c r="L154" s="47"/>
      <c r="M154" s="47"/>
      <c r="N154" s="47">
        <f>ROUND(rekentabel!N154,2)</f>
        <v>52.76</v>
      </c>
      <c r="O154" s="47">
        <f>ROUND(rekentabel!O154,2)</f>
        <v>31.6</v>
      </c>
      <c r="P154" s="47">
        <f>ROUND(rekentabel!P154,2)</f>
        <v>70.36</v>
      </c>
      <c r="Q154" s="47">
        <f>ROUND(rekentabel!Q154,2)</f>
        <v>42.14</v>
      </c>
      <c r="R154" s="42"/>
      <c r="S154" s="42"/>
      <c r="T154" s="42"/>
      <c r="U154" s="42"/>
      <c r="V154" s="42"/>
      <c r="W154" s="42"/>
      <c r="X154" s="263"/>
      <c r="Y154" s="263"/>
      <c r="Z154" s="263"/>
      <c r="AA154" s="263"/>
    </row>
    <row r="155" spans="1:27">
      <c r="A155" s="40">
        <v>148</v>
      </c>
      <c r="B155" s="43">
        <f>ROUND(rekentabel!B155,2)</f>
        <v>44.14</v>
      </c>
      <c r="C155" s="43">
        <f>ROUND(rekentabel!C155,2)</f>
        <v>26.43</v>
      </c>
      <c r="D155" s="43"/>
      <c r="E155" s="43"/>
      <c r="F155" s="43">
        <f>ROUND(rekentabel!F155,2)</f>
        <v>26.48</v>
      </c>
      <c r="G155" s="43">
        <f>ROUND(rekentabel!G155,2)</f>
        <v>15.86</v>
      </c>
      <c r="H155" s="43">
        <f>ROUND(rekentabel!H155,2)</f>
        <v>35.31</v>
      </c>
      <c r="I155" s="43">
        <f>ROUND(rekentabel!I155,2)</f>
        <v>21.14</v>
      </c>
      <c r="J155" s="47">
        <f>ROUND(rekentabel!J155,2)</f>
        <v>88.28</v>
      </c>
      <c r="K155" s="47">
        <f>ROUND(rekentabel!K155,2)</f>
        <v>52.86</v>
      </c>
      <c r="L155" s="47"/>
      <c r="M155" s="47"/>
      <c r="N155" s="47">
        <f>ROUND(rekentabel!N155,2)</f>
        <v>52.96</v>
      </c>
      <c r="O155" s="47">
        <f>ROUND(rekentabel!O155,2)</f>
        <v>31.72</v>
      </c>
      <c r="P155" s="47">
        <f>ROUND(rekentabel!P155,2)</f>
        <v>70.62</v>
      </c>
      <c r="Q155" s="47">
        <f>ROUND(rekentabel!Q155,2)</f>
        <v>42.28</v>
      </c>
      <c r="R155" s="42"/>
      <c r="S155" s="42"/>
      <c r="T155" s="42"/>
      <c r="U155" s="42"/>
      <c r="V155" s="42"/>
      <c r="W155" s="42"/>
      <c r="X155" s="263"/>
      <c r="Y155" s="263"/>
      <c r="Z155" s="263"/>
      <c r="AA155" s="263"/>
    </row>
    <row r="156" spans="1:27">
      <c r="A156" s="40">
        <v>149</v>
      </c>
      <c r="B156" s="43">
        <f>ROUND(rekentabel!B156,2)</f>
        <v>44.31</v>
      </c>
      <c r="C156" s="43">
        <f>ROUND(rekentabel!C156,2)</f>
        <v>26.53</v>
      </c>
      <c r="D156" s="43"/>
      <c r="E156" s="43"/>
      <c r="F156" s="43">
        <f>ROUND(rekentabel!F156,2)</f>
        <v>26.58</v>
      </c>
      <c r="G156" s="43">
        <f>ROUND(rekentabel!G156,2)</f>
        <v>15.92</v>
      </c>
      <c r="H156" s="43">
        <f>ROUND(rekentabel!H156,2)</f>
        <v>35.44</v>
      </c>
      <c r="I156" s="43">
        <f>ROUND(rekentabel!I156,2)</f>
        <v>21.22</v>
      </c>
      <c r="J156" s="47">
        <f>ROUND(rekentabel!J156,2)</f>
        <v>88.62</v>
      </c>
      <c r="K156" s="47">
        <f>ROUND(rekentabel!K156,2)</f>
        <v>53.06</v>
      </c>
      <c r="L156" s="47"/>
      <c r="M156" s="47"/>
      <c r="N156" s="47">
        <f>ROUND(rekentabel!N156,2)</f>
        <v>53.16</v>
      </c>
      <c r="O156" s="47">
        <f>ROUND(rekentabel!O156,2)</f>
        <v>31.84</v>
      </c>
      <c r="P156" s="47">
        <f>ROUND(rekentabel!P156,2)</f>
        <v>70.88</v>
      </c>
      <c r="Q156" s="47">
        <f>ROUND(rekentabel!Q156,2)</f>
        <v>42.44</v>
      </c>
      <c r="R156" s="42"/>
      <c r="S156" s="42"/>
      <c r="T156" s="42"/>
      <c r="U156" s="42"/>
      <c r="V156" s="42"/>
      <c r="W156" s="42"/>
      <c r="X156" s="263"/>
      <c r="Y156" s="263"/>
      <c r="Z156" s="263"/>
      <c r="AA156" s="263"/>
    </row>
    <row r="157" spans="1:27">
      <c r="A157" s="231">
        <v>150</v>
      </c>
      <c r="B157" s="230">
        <f>ROUND(rekentabel!B157,2)</f>
        <v>44.46</v>
      </c>
      <c r="C157" s="230">
        <f>ROUND(rekentabel!C157,2)</f>
        <v>26.62</v>
      </c>
      <c r="D157" s="230"/>
      <c r="E157" s="230"/>
      <c r="F157" s="230">
        <f>ROUND(rekentabel!F157,2)</f>
        <v>26.68</v>
      </c>
      <c r="G157" s="230">
        <f>ROUND(rekentabel!G157,2)</f>
        <v>15.97</v>
      </c>
      <c r="H157" s="230">
        <f>ROUND(rekentabel!H157,2)</f>
        <v>35.57</v>
      </c>
      <c r="I157" s="230">
        <f>ROUND(rekentabel!I157,2)</f>
        <v>21.3</v>
      </c>
      <c r="J157" s="230">
        <f>ROUND(rekentabel!J157,2)</f>
        <v>88.92</v>
      </c>
      <c r="K157" s="230">
        <f>ROUND(rekentabel!K157,2)</f>
        <v>53.24</v>
      </c>
      <c r="L157" s="230"/>
      <c r="M157" s="230"/>
      <c r="N157" s="230">
        <f>ROUND(rekentabel!N157,2)</f>
        <v>53.36</v>
      </c>
      <c r="O157" s="230">
        <f>ROUND(rekentabel!O157,2)</f>
        <v>31.94</v>
      </c>
      <c r="P157" s="230">
        <f>ROUND(rekentabel!P157,2)</f>
        <v>71.14</v>
      </c>
      <c r="Q157" s="230">
        <f>ROUND(rekentabel!Q157,2)</f>
        <v>42.6</v>
      </c>
      <c r="R157" s="230"/>
      <c r="S157" s="230"/>
      <c r="T157" s="230"/>
      <c r="U157" s="230"/>
      <c r="V157" s="230"/>
      <c r="W157" s="230"/>
      <c r="X157" s="263"/>
      <c r="Y157" s="263"/>
      <c r="Z157" s="263"/>
      <c r="AA157" s="263"/>
    </row>
    <row r="158" spans="1:27">
      <c r="A158" s="40">
        <v>151</v>
      </c>
      <c r="B158" s="43">
        <f>ROUND(rekentabel!B158,2)</f>
        <v>44.59</v>
      </c>
      <c r="C158" s="43">
        <f>ROUND(rekentabel!C158,2)</f>
        <v>26.7</v>
      </c>
      <c r="D158" s="43"/>
      <c r="E158" s="43"/>
      <c r="F158" s="43">
        <f>ROUND(rekentabel!F158,2)</f>
        <v>26.76</v>
      </c>
      <c r="G158" s="43">
        <f>ROUND(rekentabel!G158,2)</f>
        <v>16.02</v>
      </c>
      <c r="H158" s="43">
        <f>ROUND(rekentabel!H158,2)</f>
        <v>35.68</v>
      </c>
      <c r="I158" s="43">
        <f>ROUND(rekentabel!I158,2)</f>
        <v>21.36</v>
      </c>
      <c r="J158" s="47">
        <f>ROUND(rekentabel!J158,2)</f>
        <v>89.18</v>
      </c>
      <c r="K158" s="47">
        <f>ROUND(rekentabel!K158,2)</f>
        <v>53.4</v>
      </c>
      <c r="L158" s="47"/>
      <c r="M158" s="47"/>
      <c r="N158" s="47">
        <f>ROUND(rekentabel!N158,2)</f>
        <v>53.52</v>
      </c>
      <c r="O158" s="47">
        <f>ROUND(rekentabel!O158,2)</f>
        <v>32.04</v>
      </c>
      <c r="P158" s="47">
        <f>ROUND(rekentabel!P158,2)</f>
        <v>71.36</v>
      </c>
      <c r="Q158" s="47">
        <f>ROUND(rekentabel!Q158,2)</f>
        <v>42.72</v>
      </c>
      <c r="R158" s="42"/>
      <c r="S158" s="42"/>
      <c r="T158" s="42"/>
      <c r="U158" s="42"/>
      <c r="V158" s="42"/>
      <c r="W158" s="42"/>
      <c r="X158" s="263"/>
      <c r="Y158" s="263"/>
      <c r="Z158" s="263"/>
      <c r="AA158" s="263"/>
    </row>
    <row r="159" spans="1:27">
      <c r="A159" s="40">
        <v>152</v>
      </c>
      <c r="B159" s="43">
        <f>ROUND(rekentabel!B159,2)</f>
        <v>44.72</v>
      </c>
      <c r="C159" s="43">
        <f>ROUND(rekentabel!C159,2)</f>
        <v>26.78</v>
      </c>
      <c r="D159" s="43"/>
      <c r="E159" s="43"/>
      <c r="F159" s="43">
        <f>ROUND(rekentabel!F159,2)</f>
        <v>26.84</v>
      </c>
      <c r="G159" s="43">
        <f>ROUND(rekentabel!G159,2)</f>
        <v>16.07</v>
      </c>
      <c r="H159" s="43">
        <f>ROUND(rekentabel!H159,2)</f>
        <v>35.78</v>
      </c>
      <c r="I159" s="43">
        <f>ROUND(rekentabel!I159,2)</f>
        <v>21.43</v>
      </c>
      <c r="J159" s="47">
        <f>ROUND(rekentabel!J159,2)</f>
        <v>89.44</v>
      </c>
      <c r="K159" s="47">
        <f>ROUND(rekentabel!K159,2)</f>
        <v>53.56</v>
      </c>
      <c r="L159" s="47"/>
      <c r="M159" s="47"/>
      <c r="N159" s="47">
        <f>ROUND(rekentabel!N159,2)</f>
        <v>53.68</v>
      </c>
      <c r="O159" s="47">
        <f>ROUND(rekentabel!O159,2)</f>
        <v>32.14</v>
      </c>
      <c r="P159" s="47">
        <f>ROUND(rekentabel!P159,2)</f>
        <v>71.56</v>
      </c>
      <c r="Q159" s="47">
        <f>ROUND(rekentabel!Q159,2)</f>
        <v>42.86</v>
      </c>
      <c r="R159" s="42"/>
      <c r="S159" s="42"/>
      <c r="T159" s="42"/>
      <c r="U159" s="42"/>
      <c r="V159" s="42"/>
      <c r="W159" s="42"/>
      <c r="X159" s="263"/>
      <c r="Y159" s="263"/>
      <c r="Z159" s="263"/>
      <c r="AA159" s="263"/>
    </row>
    <row r="160" spans="1:27">
      <c r="A160" s="40">
        <v>153</v>
      </c>
      <c r="B160" s="43">
        <f>ROUND(rekentabel!B160,2)</f>
        <v>44.87</v>
      </c>
      <c r="C160" s="43">
        <f>ROUND(rekentabel!C160,2)</f>
        <v>26.87</v>
      </c>
      <c r="D160" s="43"/>
      <c r="E160" s="43"/>
      <c r="F160" s="43">
        <f>ROUND(rekentabel!F160,2)</f>
        <v>26.92</v>
      </c>
      <c r="G160" s="43">
        <f>ROUND(rekentabel!G160,2)</f>
        <v>16.12</v>
      </c>
      <c r="H160" s="43">
        <f>ROUND(rekentabel!H160,2)</f>
        <v>35.89</v>
      </c>
      <c r="I160" s="43">
        <f>ROUND(rekentabel!I160,2)</f>
        <v>21.49</v>
      </c>
      <c r="J160" s="47">
        <f>ROUND(rekentabel!J160,2)</f>
        <v>89.74</v>
      </c>
      <c r="K160" s="47">
        <f>ROUND(rekentabel!K160,2)</f>
        <v>53.74</v>
      </c>
      <c r="L160" s="47"/>
      <c r="M160" s="47"/>
      <c r="N160" s="47">
        <f>ROUND(rekentabel!N160,2)</f>
        <v>53.84</v>
      </c>
      <c r="O160" s="47">
        <f>ROUND(rekentabel!O160,2)</f>
        <v>32.24</v>
      </c>
      <c r="P160" s="47">
        <f>ROUND(rekentabel!P160,2)</f>
        <v>71.78</v>
      </c>
      <c r="Q160" s="47">
        <f>ROUND(rekentabel!Q160,2)</f>
        <v>42.98</v>
      </c>
      <c r="R160" s="42"/>
      <c r="S160" s="42"/>
      <c r="T160" s="42"/>
      <c r="U160" s="42"/>
      <c r="V160" s="42"/>
      <c r="W160" s="42"/>
      <c r="X160" s="263"/>
      <c r="Y160" s="263"/>
      <c r="Z160" s="263"/>
      <c r="AA160" s="263"/>
    </row>
    <row r="161" spans="1:27">
      <c r="A161" s="40">
        <v>154</v>
      </c>
      <c r="B161" s="43">
        <f>ROUND(rekentabel!B161,2)</f>
        <v>45.01</v>
      </c>
      <c r="C161" s="43">
        <f>ROUND(rekentabel!C161,2)</f>
        <v>26.95</v>
      </c>
      <c r="D161" s="43"/>
      <c r="E161" s="43"/>
      <c r="F161" s="43">
        <f>ROUND(rekentabel!F161,2)</f>
        <v>27</v>
      </c>
      <c r="G161" s="43">
        <f>ROUND(rekentabel!G161,2)</f>
        <v>16.170000000000002</v>
      </c>
      <c r="H161" s="43">
        <f>ROUND(rekentabel!H161,2)</f>
        <v>36</v>
      </c>
      <c r="I161" s="43">
        <f>ROUND(rekentabel!I161,2)</f>
        <v>21.56</v>
      </c>
      <c r="J161" s="47">
        <f>ROUND(rekentabel!J161,2)</f>
        <v>90.02</v>
      </c>
      <c r="K161" s="47">
        <f>ROUND(rekentabel!K161,2)</f>
        <v>53.9</v>
      </c>
      <c r="L161" s="47"/>
      <c r="M161" s="47"/>
      <c r="N161" s="47">
        <f>ROUND(rekentabel!N161,2)</f>
        <v>54</v>
      </c>
      <c r="O161" s="47">
        <f>ROUND(rekentabel!O161,2)</f>
        <v>32.340000000000003</v>
      </c>
      <c r="P161" s="47">
        <f>ROUND(rekentabel!P161,2)</f>
        <v>72</v>
      </c>
      <c r="Q161" s="47">
        <f>ROUND(rekentabel!Q161,2)</f>
        <v>43.12</v>
      </c>
      <c r="R161" s="42"/>
      <c r="S161" s="42"/>
      <c r="T161" s="42"/>
      <c r="U161" s="42"/>
      <c r="V161" s="42"/>
      <c r="W161" s="42"/>
      <c r="X161" s="263"/>
      <c r="Y161" s="263"/>
      <c r="Z161" s="263"/>
      <c r="AA161" s="263"/>
    </row>
    <row r="162" spans="1:27">
      <c r="A162" s="40">
        <v>155</v>
      </c>
      <c r="B162" s="43">
        <f>ROUND(rekentabel!B162,2)</f>
        <v>45.14</v>
      </c>
      <c r="C162" s="43">
        <f>ROUND(rekentabel!C162,2)</f>
        <v>27.03</v>
      </c>
      <c r="D162" s="43"/>
      <c r="E162" s="43"/>
      <c r="F162" s="43">
        <f>ROUND(rekentabel!F162,2)</f>
        <v>27.08</v>
      </c>
      <c r="G162" s="43">
        <f>ROUND(rekentabel!G162,2)</f>
        <v>16.22</v>
      </c>
      <c r="H162" s="43">
        <f>ROUND(rekentabel!H162,2)</f>
        <v>36.11</v>
      </c>
      <c r="I162" s="43">
        <f>ROUND(rekentabel!I162,2)</f>
        <v>21.62</v>
      </c>
      <c r="J162" s="47">
        <f>ROUND(rekentabel!J162,2)</f>
        <v>90.28</v>
      </c>
      <c r="K162" s="47">
        <f>ROUND(rekentabel!K162,2)</f>
        <v>54.06</v>
      </c>
      <c r="L162" s="47"/>
      <c r="M162" s="47"/>
      <c r="N162" s="47">
        <f>ROUND(rekentabel!N162,2)</f>
        <v>54.16</v>
      </c>
      <c r="O162" s="47">
        <f>ROUND(rekentabel!O162,2)</f>
        <v>32.44</v>
      </c>
      <c r="P162" s="47">
        <f>ROUND(rekentabel!P162,2)</f>
        <v>72.22</v>
      </c>
      <c r="Q162" s="47">
        <f>ROUND(rekentabel!Q162,2)</f>
        <v>43.24</v>
      </c>
      <c r="R162" s="42"/>
      <c r="S162" s="42"/>
      <c r="T162" s="42"/>
      <c r="U162" s="42"/>
      <c r="V162" s="42"/>
      <c r="W162" s="42"/>
      <c r="X162" s="263"/>
      <c r="Y162" s="263"/>
      <c r="Z162" s="263"/>
      <c r="AA162" s="263"/>
    </row>
    <row r="163" spans="1:27">
      <c r="A163" s="40">
        <v>156</v>
      </c>
      <c r="B163" s="43">
        <f>ROUND(rekentabel!B163,2)</f>
        <v>45.27</v>
      </c>
      <c r="C163" s="43">
        <f>ROUND(rekentabel!C163,2)</f>
        <v>27.11</v>
      </c>
      <c r="D163" s="43"/>
      <c r="E163" s="43"/>
      <c r="F163" s="43">
        <f>ROUND(rekentabel!F163,2)</f>
        <v>27.16</v>
      </c>
      <c r="G163" s="43">
        <f>ROUND(rekentabel!G163,2)</f>
        <v>16.260000000000002</v>
      </c>
      <c r="H163" s="43">
        <f>ROUND(rekentabel!H163,2)</f>
        <v>36.22</v>
      </c>
      <c r="I163" s="43">
        <f>ROUND(rekentabel!I163,2)</f>
        <v>21.69</v>
      </c>
      <c r="J163" s="47">
        <f>ROUND(rekentabel!J163,2)</f>
        <v>90.54</v>
      </c>
      <c r="K163" s="47">
        <f>ROUND(rekentabel!K163,2)</f>
        <v>54.22</v>
      </c>
      <c r="L163" s="47"/>
      <c r="M163" s="47"/>
      <c r="N163" s="47">
        <f>ROUND(rekentabel!N163,2)</f>
        <v>54.32</v>
      </c>
      <c r="O163" s="47">
        <f>ROUND(rekentabel!O163,2)</f>
        <v>32.520000000000003</v>
      </c>
      <c r="P163" s="47">
        <f>ROUND(rekentabel!P163,2)</f>
        <v>72.44</v>
      </c>
      <c r="Q163" s="47">
        <f>ROUND(rekentabel!Q163,2)</f>
        <v>43.38</v>
      </c>
      <c r="R163" s="42"/>
      <c r="S163" s="42"/>
      <c r="T163" s="42"/>
      <c r="U163" s="42"/>
      <c r="V163" s="42"/>
      <c r="W163" s="42"/>
      <c r="X163" s="263"/>
      <c r="Y163" s="263"/>
      <c r="Z163" s="263"/>
      <c r="AA163" s="263"/>
    </row>
    <row r="164" spans="1:27">
      <c r="A164" s="40">
        <v>157</v>
      </c>
      <c r="B164" s="43">
        <f>ROUND(rekentabel!B164,2)</f>
        <v>45.41</v>
      </c>
      <c r="C164" s="43">
        <f>ROUND(rekentabel!C164,2)</f>
        <v>27.19</v>
      </c>
      <c r="D164" s="43"/>
      <c r="E164" s="43"/>
      <c r="F164" s="43">
        <f>ROUND(rekentabel!F164,2)</f>
        <v>27.24</v>
      </c>
      <c r="G164" s="43">
        <f>ROUND(rekentabel!G164,2)</f>
        <v>16.309999999999999</v>
      </c>
      <c r="H164" s="43">
        <f>ROUND(rekentabel!H164,2)</f>
        <v>36.32</v>
      </c>
      <c r="I164" s="43">
        <f>ROUND(rekentabel!I164,2)</f>
        <v>21.75</v>
      </c>
      <c r="J164" s="47">
        <f>ROUND(rekentabel!J164,2)</f>
        <v>90.82</v>
      </c>
      <c r="K164" s="47">
        <f>ROUND(rekentabel!K164,2)</f>
        <v>54.38</v>
      </c>
      <c r="L164" s="47"/>
      <c r="M164" s="47"/>
      <c r="N164" s="47">
        <f>ROUND(rekentabel!N164,2)</f>
        <v>54.48</v>
      </c>
      <c r="O164" s="47">
        <f>ROUND(rekentabel!O164,2)</f>
        <v>32.619999999999997</v>
      </c>
      <c r="P164" s="47">
        <f>ROUND(rekentabel!P164,2)</f>
        <v>72.64</v>
      </c>
      <c r="Q164" s="47">
        <f>ROUND(rekentabel!Q164,2)</f>
        <v>43.5</v>
      </c>
      <c r="R164" s="42"/>
      <c r="S164" s="42"/>
      <c r="T164" s="42"/>
      <c r="U164" s="42"/>
      <c r="V164" s="42"/>
      <c r="W164" s="42"/>
      <c r="X164" s="263"/>
      <c r="Y164" s="263"/>
      <c r="Z164" s="263"/>
      <c r="AA164" s="263"/>
    </row>
    <row r="165" spans="1:27">
      <c r="A165" s="40">
        <v>158</v>
      </c>
      <c r="B165" s="43">
        <f>ROUND(rekentabel!B165,2)</f>
        <v>45.54</v>
      </c>
      <c r="C165" s="43">
        <f>ROUND(rekentabel!C165,2)</f>
        <v>27.27</v>
      </c>
      <c r="D165" s="43"/>
      <c r="E165" s="43"/>
      <c r="F165" s="43">
        <f>ROUND(rekentabel!F165,2)</f>
        <v>27.32</v>
      </c>
      <c r="G165" s="43">
        <f>ROUND(rekentabel!G165,2)</f>
        <v>16.36</v>
      </c>
      <c r="H165" s="43">
        <f>ROUND(rekentabel!H165,2)</f>
        <v>36.43</v>
      </c>
      <c r="I165" s="43">
        <f>ROUND(rekentabel!I165,2)</f>
        <v>21.82</v>
      </c>
      <c r="J165" s="47">
        <f>ROUND(rekentabel!J165,2)</f>
        <v>91.08</v>
      </c>
      <c r="K165" s="47">
        <f>ROUND(rekentabel!K165,2)</f>
        <v>54.54</v>
      </c>
      <c r="L165" s="47"/>
      <c r="M165" s="47"/>
      <c r="N165" s="47">
        <f>ROUND(rekentabel!N165,2)</f>
        <v>54.64</v>
      </c>
      <c r="O165" s="47">
        <f>ROUND(rekentabel!O165,2)</f>
        <v>32.72</v>
      </c>
      <c r="P165" s="47">
        <f>ROUND(rekentabel!P165,2)</f>
        <v>72.86</v>
      </c>
      <c r="Q165" s="47">
        <f>ROUND(rekentabel!Q165,2)</f>
        <v>43.64</v>
      </c>
      <c r="R165" s="42"/>
      <c r="S165" s="42"/>
      <c r="T165" s="42"/>
      <c r="U165" s="42"/>
      <c r="V165" s="42"/>
      <c r="W165" s="42"/>
      <c r="X165" s="263"/>
      <c r="Y165" s="263"/>
      <c r="Z165" s="263"/>
      <c r="AA165" s="263"/>
    </row>
    <row r="166" spans="1:27">
      <c r="A166" s="40">
        <v>159</v>
      </c>
      <c r="B166" s="43">
        <f>ROUND(rekentabel!B166,2)</f>
        <v>45.67</v>
      </c>
      <c r="C166" s="43">
        <f>ROUND(rekentabel!C166,2)</f>
        <v>27.35</v>
      </c>
      <c r="D166" s="43"/>
      <c r="E166" s="43"/>
      <c r="F166" s="43">
        <f>ROUND(rekentabel!F166,2)</f>
        <v>27.4</v>
      </c>
      <c r="G166" s="43">
        <f>ROUND(rekentabel!G166,2)</f>
        <v>16.41</v>
      </c>
      <c r="H166" s="43">
        <f>ROUND(rekentabel!H166,2)</f>
        <v>36.54</v>
      </c>
      <c r="I166" s="43">
        <f>ROUND(rekentabel!I166,2)</f>
        <v>21.88</v>
      </c>
      <c r="J166" s="47">
        <f>ROUND(rekentabel!J166,2)</f>
        <v>91.34</v>
      </c>
      <c r="K166" s="47">
        <f>ROUND(rekentabel!K166,2)</f>
        <v>54.7</v>
      </c>
      <c r="L166" s="47"/>
      <c r="M166" s="47"/>
      <c r="N166" s="47">
        <f>ROUND(rekentabel!N166,2)</f>
        <v>54.8</v>
      </c>
      <c r="O166" s="47">
        <f>ROUND(rekentabel!O166,2)</f>
        <v>32.82</v>
      </c>
      <c r="P166" s="47">
        <f>ROUND(rekentabel!P166,2)</f>
        <v>73.08</v>
      </c>
      <c r="Q166" s="47">
        <f>ROUND(rekentabel!Q166,2)</f>
        <v>43.76</v>
      </c>
      <c r="R166" s="42"/>
      <c r="S166" s="42"/>
      <c r="T166" s="42"/>
      <c r="U166" s="42"/>
      <c r="V166" s="42"/>
      <c r="W166" s="42"/>
      <c r="X166" s="263"/>
      <c r="Y166" s="263"/>
      <c r="Z166" s="263"/>
      <c r="AA166" s="263"/>
    </row>
    <row r="167" spans="1:27">
      <c r="A167" s="40">
        <v>160</v>
      </c>
      <c r="B167" s="43">
        <f>ROUND(rekentabel!B167,2)</f>
        <v>45.81</v>
      </c>
      <c r="C167" s="43">
        <f>ROUND(rekentabel!C167,2)</f>
        <v>27.43</v>
      </c>
      <c r="D167" s="43"/>
      <c r="E167" s="43"/>
      <c r="F167" s="43">
        <f>ROUND(rekentabel!F167,2)</f>
        <v>27.49</v>
      </c>
      <c r="G167" s="43">
        <f>ROUND(rekentabel!G167,2)</f>
        <v>16.46</v>
      </c>
      <c r="H167" s="43">
        <f>ROUND(rekentabel!H167,2)</f>
        <v>36.65</v>
      </c>
      <c r="I167" s="43">
        <f>ROUND(rekentabel!I167,2)</f>
        <v>21.94</v>
      </c>
      <c r="J167" s="47">
        <f>ROUND(rekentabel!J167,2)</f>
        <v>91.62</v>
      </c>
      <c r="K167" s="47">
        <f>ROUND(rekentabel!K167,2)</f>
        <v>54.86</v>
      </c>
      <c r="L167" s="47"/>
      <c r="M167" s="47"/>
      <c r="N167" s="47">
        <f>ROUND(rekentabel!N167,2)</f>
        <v>54.98</v>
      </c>
      <c r="O167" s="47">
        <f>ROUND(rekentabel!O167,2)</f>
        <v>32.92</v>
      </c>
      <c r="P167" s="47">
        <f>ROUND(rekentabel!P167,2)</f>
        <v>73.3</v>
      </c>
      <c r="Q167" s="47">
        <f>ROUND(rekentabel!Q167,2)</f>
        <v>43.88</v>
      </c>
      <c r="R167" s="42"/>
      <c r="S167" s="42"/>
      <c r="T167" s="42"/>
      <c r="U167" s="42"/>
      <c r="V167" s="42"/>
      <c r="W167" s="42"/>
      <c r="X167" s="263"/>
      <c r="Y167" s="263"/>
      <c r="Z167" s="263"/>
      <c r="AA167" s="263"/>
    </row>
    <row r="168" spans="1:27">
      <c r="A168" s="40">
        <v>161</v>
      </c>
      <c r="B168" s="43">
        <f>ROUND(rekentabel!B168,2)</f>
        <v>45.94</v>
      </c>
      <c r="C168" s="43">
        <f>ROUND(rekentabel!C168,2)</f>
        <v>27.51</v>
      </c>
      <c r="D168" s="43"/>
      <c r="E168" s="43"/>
      <c r="F168" s="43">
        <f>ROUND(rekentabel!F168,2)</f>
        <v>27.57</v>
      </c>
      <c r="G168" s="43">
        <f>ROUND(rekentabel!G168,2)</f>
        <v>16.510000000000002</v>
      </c>
      <c r="H168" s="43">
        <f>ROUND(rekentabel!H168,2)</f>
        <v>36.76</v>
      </c>
      <c r="I168" s="43">
        <f>ROUND(rekentabel!I168,2)</f>
        <v>22.01</v>
      </c>
      <c r="J168" s="47">
        <f>ROUND(rekentabel!J168,2)</f>
        <v>91.88</v>
      </c>
      <c r="K168" s="47">
        <f>ROUND(rekentabel!K168,2)</f>
        <v>55.02</v>
      </c>
      <c r="L168" s="47"/>
      <c r="M168" s="47"/>
      <c r="N168" s="47">
        <f>ROUND(rekentabel!N168,2)</f>
        <v>55.14</v>
      </c>
      <c r="O168" s="47">
        <f>ROUND(rekentabel!O168,2)</f>
        <v>33.020000000000003</v>
      </c>
      <c r="P168" s="47">
        <f>ROUND(rekentabel!P168,2)</f>
        <v>73.52</v>
      </c>
      <c r="Q168" s="47">
        <f>ROUND(rekentabel!Q168,2)</f>
        <v>44.02</v>
      </c>
      <c r="R168" s="42"/>
      <c r="S168" s="42"/>
      <c r="T168" s="42"/>
      <c r="U168" s="42"/>
      <c r="V168" s="42"/>
      <c r="W168" s="42"/>
      <c r="X168" s="263"/>
      <c r="Y168" s="263"/>
      <c r="Z168" s="263"/>
      <c r="AA168" s="263"/>
    </row>
    <row r="169" spans="1:27">
      <c r="A169" s="40">
        <v>162</v>
      </c>
      <c r="B169" s="43">
        <f>ROUND(rekentabel!B169,2)</f>
        <v>46.08</v>
      </c>
      <c r="C169" s="43">
        <f>ROUND(rekentabel!C169,2)</f>
        <v>27.59</v>
      </c>
      <c r="D169" s="43"/>
      <c r="E169" s="43"/>
      <c r="F169" s="43">
        <f>ROUND(rekentabel!F169,2)</f>
        <v>27.65</v>
      </c>
      <c r="G169" s="43">
        <f>ROUND(rekentabel!G169,2)</f>
        <v>16.559999999999999</v>
      </c>
      <c r="H169" s="43">
        <f>ROUND(rekentabel!H169,2)</f>
        <v>36.86</v>
      </c>
      <c r="I169" s="43">
        <f>ROUND(rekentabel!I169,2)</f>
        <v>22.07</v>
      </c>
      <c r="J169" s="47">
        <f>ROUND(rekentabel!J169,2)</f>
        <v>92.16</v>
      </c>
      <c r="K169" s="47">
        <f>ROUND(rekentabel!K169,2)</f>
        <v>55.18</v>
      </c>
      <c r="L169" s="47"/>
      <c r="M169" s="47"/>
      <c r="N169" s="47">
        <f>ROUND(rekentabel!N169,2)</f>
        <v>55.3</v>
      </c>
      <c r="O169" s="47">
        <f>ROUND(rekentabel!O169,2)</f>
        <v>33.119999999999997</v>
      </c>
      <c r="P169" s="47">
        <f>ROUND(rekentabel!P169,2)</f>
        <v>73.72</v>
      </c>
      <c r="Q169" s="47">
        <f>ROUND(rekentabel!Q169,2)</f>
        <v>44.14</v>
      </c>
      <c r="R169" s="42"/>
      <c r="S169" s="42"/>
      <c r="T169" s="42"/>
      <c r="U169" s="42"/>
      <c r="V169" s="42"/>
      <c r="W169" s="42"/>
      <c r="X169" s="263"/>
      <c r="Y169" s="263"/>
      <c r="Z169" s="263"/>
      <c r="AA169" s="263"/>
    </row>
    <row r="170" spans="1:27">
      <c r="A170" s="40">
        <v>163</v>
      </c>
      <c r="B170" s="43">
        <f>ROUND(rekentabel!B170,2)</f>
        <v>46.21</v>
      </c>
      <c r="C170" s="43">
        <f>ROUND(rekentabel!C170,2)</f>
        <v>27.67</v>
      </c>
      <c r="D170" s="43"/>
      <c r="E170" s="43"/>
      <c r="F170" s="43">
        <f>ROUND(rekentabel!F170,2)</f>
        <v>27.73</v>
      </c>
      <c r="G170" s="43">
        <f>ROUND(rekentabel!G170,2)</f>
        <v>16.600000000000001</v>
      </c>
      <c r="H170" s="43">
        <f>ROUND(rekentabel!H170,2)</f>
        <v>36.97</v>
      </c>
      <c r="I170" s="43">
        <f>ROUND(rekentabel!I170,2)</f>
        <v>22.14</v>
      </c>
      <c r="J170" s="47">
        <f>ROUND(rekentabel!J170,2)</f>
        <v>92.42</v>
      </c>
      <c r="K170" s="47">
        <f>ROUND(rekentabel!K170,2)</f>
        <v>55.34</v>
      </c>
      <c r="L170" s="47"/>
      <c r="M170" s="47"/>
      <c r="N170" s="47">
        <f>ROUND(rekentabel!N170,2)</f>
        <v>55.46</v>
      </c>
      <c r="O170" s="47">
        <f>ROUND(rekentabel!O170,2)</f>
        <v>33.200000000000003</v>
      </c>
      <c r="P170" s="47">
        <f>ROUND(rekentabel!P170,2)</f>
        <v>73.94</v>
      </c>
      <c r="Q170" s="47">
        <f>ROUND(rekentabel!Q170,2)</f>
        <v>44.28</v>
      </c>
      <c r="R170" s="42"/>
      <c r="S170" s="42"/>
      <c r="T170" s="42"/>
      <c r="U170" s="42"/>
      <c r="V170" s="42"/>
      <c r="W170" s="42"/>
      <c r="X170" s="263"/>
      <c r="Y170" s="263"/>
      <c r="Z170" s="263"/>
      <c r="AA170" s="263"/>
    </row>
    <row r="171" spans="1:27">
      <c r="A171" s="40">
        <v>164</v>
      </c>
      <c r="B171" s="43">
        <f>ROUND(rekentabel!B171,2)</f>
        <v>46.34</v>
      </c>
      <c r="C171" s="43">
        <f>ROUND(rekentabel!C171,2)</f>
        <v>27.75</v>
      </c>
      <c r="D171" s="43"/>
      <c r="E171" s="43"/>
      <c r="F171" s="43">
        <f>ROUND(rekentabel!F171,2)</f>
        <v>27.81</v>
      </c>
      <c r="G171" s="43">
        <f>ROUND(rekentabel!G171,2)</f>
        <v>16.649999999999999</v>
      </c>
      <c r="H171" s="43">
        <f>ROUND(rekentabel!H171,2)</f>
        <v>37.08</v>
      </c>
      <c r="I171" s="43">
        <f>ROUND(rekentabel!I171,2)</f>
        <v>22.2</v>
      </c>
      <c r="J171" s="47">
        <f>ROUND(rekentabel!J171,2)</f>
        <v>92.68</v>
      </c>
      <c r="K171" s="47">
        <f>ROUND(rekentabel!K171,2)</f>
        <v>55.5</v>
      </c>
      <c r="L171" s="47"/>
      <c r="M171" s="47"/>
      <c r="N171" s="47">
        <f>ROUND(rekentabel!N171,2)</f>
        <v>55.62</v>
      </c>
      <c r="O171" s="47">
        <f>ROUND(rekentabel!O171,2)</f>
        <v>33.299999999999997</v>
      </c>
      <c r="P171" s="47">
        <f>ROUND(rekentabel!P171,2)</f>
        <v>74.16</v>
      </c>
      <c r="Q171" s="47">
        <f>ROUND(rekentabel!Q171,2)</f>
        <v>44.4</v>
      </c>
      <c r="R171" s="42"/>
      <c r="S171" s="42"/>
      <c r="T171" s="42"/>
      <c r="U171" s="42"/>
      <c r="V171" s="42"/>
      <c r="W171" s="42"/>
      <c r="X171" s="263"/>
      <c r="Y171" s="263"/>
      <c r="Z171" s="263"/>
      <c r="AA171" s="263"/>
    </row>
    <row r="172" spans="1:27">
      <c r="A172" s="40">
        <v>165</v>
      </c>
      <c r="B172" s="43">
        <f>ROUND(rekentabel!B172,2)</f>
        <v>46.49</v>
      </c>
      <c r="C172" s="43">
        <f>ROUND(rekentabel!C172,2)</f>
        <v>27.84</v>
      </c>
      <c r="D172" s="43"/>
      <c r="E172" s="43"/>
      <c r="F172" s="43">
        <f>ROUND(rekentabel!F172,2)</f>
        <v>27.89</v>
      </c>
      <c r="G172" s="43">
        <f>ROUND(rekentabel!G172,2)</f>
        <v>16.7</v>
      </c>
      <c r="H172" s="43">
        <f>ROUND(rekentabel!H172,2)</f>
        <v>37.19</v>
      </c>
      <c r="I172" s="43">
        <f>ROUND(rekentabel!I172,2)</f>
        <v>22.27</v>
      </c>
      <c r="J172" s="47">
        <f>ROUND(rekentabel!J172,2)</f>
        <v>92.98</v>
      </c>
      <c r="K172" s="47">
        <f>ROUND(rekentabel!K172,2)</f>
        <v>55.68</v>
      </c>
      <c r="L172" s="47"/>
      <c r="M172" s="47"/>
      <c r="N172" s="47">
        <f>ROUND(rekentabel!N172,2)</f>
        <v>55.78</v>
      </c>
      <c r="O172" s="47">
        <f>ROUND(rekentabel!O172,2)</f>
        <v>33.4</v>
      </c>
      <c r="P172" s="47">
        <f>ROUND(rekentabel!P172,2)</f>
        <v>74.38</v>
      </c>
      <c r="Q172" s="47">
        <f>ROUND(rekentabel!Q172,2)</f>
        <v>44.54</v>
      </c>
      <c r="R172" s="42"/>
      <c r="S172" s="42"/>
      <c r="T172" s="42"/>
      <c r="U172" s="42"/>
      <c r="V172" s="42"/>
      <c r="W172" s="42"/>
      <c r="X172" s="263"/>
      <c r="Y172" s="263"/>
      <c r="Z172" s="263"/>
      <c r="AA172" s="263"/>
    </row>
    <row r="173" spans="1:27">
      <c r="A173" s="40">
        <v>166</v>
      </c>
      <c r="B173" s="43">
        <f>ROUND(rekentabel!B173,2)</f>
        <v>46.63</v>
      </c>
      <c r="C173" s="43">
        <f>ROUND(rekentabel!C173,2)</f>
        <v>27.92</v>
      </c>
      <c r="D173" s="43"/>
      <c r="E173" s="43"/>
      <c r="F173" s="43">
        <f>ROUND(rekentabel!F173,2)</f>
        <v>27.97</v>
      </c>
      <c r="G173" s="43">
        <f>ROUND(rekentabel!G173,2)</f>
        <v>16.75</v>
      </c>
      <c r="H173" s="43">
        <f>ROUND(rekentabel!H173,2)</f>
        <v>37.299999999999997</v>
      </c>
      <c r="I173" s="43">
        <f>ROUND(rekentabel!I173,2)</f>
        <v>22.33</v>
      </c>
      <c r="J173" s="47">
        <f>ROUND(rekentabel!J173,2)</f>
        <v>93.26</v>
      </c>
      <c r="K173" s="47">
        <f>ROUND(rekentabel!K173,2)</f>
        <v>55.84</v>
      </c>
      <c r="L173" s="47"/>
      <c r="M173" s="47"/>
      <c r="N173" s="47">
        <f>ROUND(rekentabel!N173,2)</f>
        <v>55.94</v>
      </c>
      <c r="O173" s="47">
        <f>ROUND(rekentabel!O173,2)</f>
        <v>33.5</v>
      </c>
      <c r="P173" s="47">
        <f>ROUND(rekentabel!P173,2)</f>
        <v>74.599999999999994</v>
      </c>
      <c r="Q173" s="47">
        <f>ROUND(rekentabel!Q173,2)</f>
        <v>44.66</v>
      </c>
      <c r="R173" s="42"/>
      <c r="S173" s="42"/>
      <c r="T173" s="42"/>
      <c r="U173" s="42"/>
      <c r="V173" s="42"/>
      <c r="W173" s="42"/>
      <c r="X173" s="263"/>
      <c r="Y173" s="263"/>
      <c r="Z173" s="263"/>
      <c r="AA173" s="263"/>
    </row>
    <row r="174" spans="1:27">
      <c r="A174" s="40">
        <v>167</v>
      </c>
      <c r="B174" s="43">
        <f>ROUND(rekentabel!B174,2)</f>
        <v>46.76</v>
      </c>
      <c r="C174" s="43">
        <f>ROUND(rekentabel!C174,2)</f>
        <v>28</v>
      </c>
      <c r="D174" s="43"/>
      <c r="E174" s="43"/>
      <c r="F174" s="43">
        <f>ROUND(rekentabel!F174,2)</f>
        <v>28.05</v>
      </c>
      <c r="G174" s="43">
        <f>ROUND(rekentabel!G174,2)</f>
        <v>16.8</v>
      </c>
      <c r="H174" s="43">
        <f>ROUND(rekentabel!H174,2)</f>
        <v>37.4</v>
      </c>
      <c r="I174" s="43">
        <f>ROUND(rekentabel!I174,2)</f>
        <v>22.4</v>
      </c>
      <c r="J174" s="47">
        <f>ROUND(rekentabel!J174,2)</f>
        <v>93.52</v>
      </c>
      <c r="K174" s="47">
        <f>ROUND(rekentabel!K174,2)</f>
        <v>56</v>
      </c>
      <c r="L174" s="47"/>
      <c r="M174" s="47"/>
      <c r="N174" s="47">
        <f>ROUND(rekentabel!N174,2)</f>
        <v>56.1</v>
      </c>
      <c r="O174" s="47">
        <f>ROUND(rekentabel!O174,2)</f>
        <v>33.6</v>
      </c>
      <c r="P174" s="47">
        <f>ROUND(rekentabel!P174,2)</f>
        <v>74.8</v>
      </c>
      <c r="Q174" s="47">
        <f>ROUND(rekentabel!Q174,2)</f>
        <v>44.8</v>
      </c>
      <c r="R174" s="42"/>
      <c r="S174" s="42"/>
      <c r="T174" s="42"/>
      <c r="U174" s="42"/>
      <c r="V174" s="42"/>
      <c r="W174" s="42"/>
      <c r="X174" s="263"/>
      <c r="Y174" s="263"/>
      <c r="Z174" s="263"/>
      <c r="AA174" s="263"/>
    </row>
    <row r="175" spans="1:27">
      <c r="A175" s="40">
        <v>168</v>
      </c>
      <c r="B175" s="43">
        <f>ROUND(rekentabel!B175,2)</f>
        <v>46.89</v>
      </c>
      <c r="C175" s="43">
        <f>ROUND(rekentabel!C175,2)</f>
        <v>28.08</v>
      </c>
      <c r="D175" s="43"/>
      <c r="E175" s="43"/>
      <c r="F175" s="43">
        <f>ROUND(rekentabel!F175,2)</f>
        <v>28.13</v>
      </c>
      <c r="G175" s="43">
        <f>ROUND(rekentabel!G175,2)</f>
        <v>16.850000000000001</v>
      </c>
      <c r="H175" s="43">
        <f>ROUND(rekentabel!H175,2)</f>
        <v>37.51</v>
      </c>
      <c r="I175" s="43">
        <f>ROUND(rekentabel!I175,2)</f>
        <v>22.46</v>
      </c>
      <c r="J175" s="47">
        <f>ROUND(rekentabel!J175,2)</f>
        <v>93.78</v>
      </c>
      <c r="K175" s="47">
        <f>ROUND(rekentabel!K175,2)</f>
        <v>56.16</v>
      </c>
      <c r="L175" s="47"/>
      <c r="M175" s="47"/>
      <c r="N175" s="47">
        <f>ROUND(rekentabel!N175,2)</f>
        <v>56.26</v>
      </c>
      <c r="O175" s="47">
        <f>ROUND(rekentabel!O175,2)</f>
        <v>33.700000000000003</v>
      </c>
      <c r="P175" s="47">
        <f>ROUND(rekentabel!P175,2)</f>
        <v>75.02</v>
      </c>
      <c r="Q175" s="47">
        <f>ROUND(rekentabel!Q175,2)</f>
        <v>44.92</v>
      </c>
      <c r="R175" s="42"/>
      <c r="S175" s="42"/>
      <c r="T175" s="42"/>
      <c r="U175" s="42"/>
      <c r="V175" s="42"/>
      <c r="W175" s="42"/>
      <c r="X175" s="263"/>
      <c r="Y175" s="263"/>
      <c r="Z175" s="263"/>
      <c r="AA175" s="263"/>
    </row>
    <row r="176" spans="1:27">
      <c r="A176" s="40">
        <v>169</v>
      </c>
      <c r="B176" s="43">
        <f>ROUND(rekentabel!B176,2)</f>
        <v>47.03</v>
      </c>
      <c r="C176" s="43">
        <f>ROUND(rekentabel!C176,2)</f>
        <v>28.16</v>
      </c>
      <c r="D176" s="43"/>
      <c r="E176" s="43"/>
      <c r="F176" s="43">
        <f>ROUND(rekentabel!F176,2)</f>
        <v>28.21</v>
      </c>
      <c r="G176" s="43">
        <f>ROUND(rekentabel!G176,2)</f>
        <v>16.899999999999999</v>
      </c>
      <c r="H176" s="43">
        <f>ROUND(rekentabel!H176,2)</f>
        <v>37.619999999999997</v>
      </c>
      <c r="I176" s="43">
        <f>ROUND(rekentabel!I176,2)</f>
        <v>22.53</v>
      </c>
      <c r="J176" s="47">
        <f>ROUND(rekentabel!J176,2)</f>
        <v>94.06</v>
      </c>
      <c r="K176" s="47">
        <f>ROUND(rekentabel!K176,2)</f>
        <v>56.32</v>
      </c>
      <c r="L176" s="47"/>
      <c r="M176" s="47"/>
      <c r="N176" s="47">
        <f>ROUND(rekentabel!N176,2)</f>
        <v>56.42</v>
      </c>
      <c r="O176" s="47">
        <f>ROUND(rekentabel!O176,2)</f>
        <v>33.799999999999997</v>
      </c>
      <c r="P176" s="47">
        <f>ROUND(rekentabel!P176,2)</f>
        <v>75.239999999999995</v>
      </c>
      <c r="Q176" s="47">
        <f>ROUND(rekentabel!Q176,2)</f>
        <v>45.06</v>
      </c>
      <c r="R176" s="42"/>
      <c r="S176" s="42"/>
      <c r="T176" s="42"/>
      <c r="U176" s="42"/>
      <c r="V176" s="42"/>
      <c r="W176" s="42"/>
      <c r="X176" s="263"/>
      <c r="Y176" s="263"/>
      <c r="Z176" s="263"/>
      <c r="AA176" s="263"/>
    </row>
    <row r="177" spans="1:27">
      <c r="A177" s="40">
        <v>170</v>
      </c>
      <c r="B177" s="43">
        <f>ROUND(rekentabel!B177,2)</f>
        <v>47.16</v>
      </c>
      <c r="C177" s="43">
        <f>ROUND(rekentabel!C177,2)</f>
        <v>28.24</v>
      </c>
      <c r="D177" s="43"/>
      <c r="E177" s="43"/>
      <c r="F177" s="43">
        <f>ROUND(rekentabel!F177,2)</f>
        <v>28.3</v>
      </c>
      <c r="G177" s="43">
        <f>ROUND(rekentabel!G177,2)</f>
        <v>16.940000000000001</v>
      </c>
      <c r="H177" s="43">
        <f>ROUND(rekentabel!H177,2)</f>
        <v>37.729999999999997</v>
      </c>
      <c r="I177" s="43">
        <f>ROUND(rekentabel!I177,2)</f>
        <v>22.59</v>
      </c>
      <c r="J177" s="47">
        <f>ROUND(rekentabel!J177,2)</f>
        <v>94.32</v>
      </c>
      <c r="K177" s="47">
        <f>ROUND(rekentabel!K177,2)</f>
        <v>56.48</v>
      </c>
      <c r="L177" s="47"/>
      <c r="M177" s="47"/>
      <c r="N177" s="47">
        <f>ROUND(rekentabel!N177,2)</f>
        <v>56.6</v>
      </c>
      <c r="O177" s="47">
        <f>ROUND(rekentabel!O177,2)</f>
        <v>33.880000000000003</v>
      </c>
      <c r="P177" s="47">
        <f>ROUND(rekentabel!P177,2)</f>
        <v>75.459999999999994</v>
      </c>
      <c r="Q177" s="47">
        <f>ROUND(rekentabel!Q177,2)</f>
        <v>45.18</v>
      </c>
      <c r="R177" s="42"/>
      <c r="S177" s="42"/>
      <c r="T177" s="42"/>
      <c r="U177" s="42"/>
      <c r="V177" s="42"/>
      <c r="W177" s="42"/>
      <c r="X177" s="263"/>
      <c r="Y177" s="263"/>
      <c r="Z177" s="263"/>
      <c r="AA177" s="263"/>
    </row>
    <row r="178" spans="1:27">
      <c r="A178" s="40">
        <v>171</v>
      </c>
      <c r="B178" s="43">
        <f>ROUND(rekentabel!B178,2)</f>
        <v>47.29</v>
      </c>
      <c r="C178" s="43">
        <f>ROUND(rekentabel!C178,2)</f>
        <v>28.32</v>
      </c>
      <c r="D178" s="43"/>
      <c r="E178" s="43"/>
      <c r="F178" s="43">
        <f>ROUND(rekentabel!F178,2)</f>
        <v>28.38</v>
      </c>
      <c r="G178" s="43">
        <f>ROUND(rekentabel!G178,2)</f>
        <v>16.989999999999998</v>
      </c>
      <c r="H178" s="43">
        <f>ROUND(rekentabel!H178,2)</f>
        <v>37.840000000000003</v>
      </c>
      <c r="I178" s="43">
        <f>ROUND(rekentabel!I178,2)</f>
        <v>22.66</v>
      </c>
      <c r="J178" s="47">
        <f>ROUND(rekentabel!J178,2)</f>
        <v>94.58</v>
      </c>
      <c r="K178" s="47">
        <f>ROUND(rekentabel!K178,2)</f>
        <v>56.64</v>
      </c>
      <c r="L178" s="47"/>
      <c r="M178" s="47"/>
      <c r="N178" s="47">
        <f>ROUND(rekentabel!N178,2)</f>
        <v>56.76</v>
      </c>
      <c r="O178" s="47">
        <f>ROUND(rekentabel!O178,2)</f>
        <v>33.979999999999997</v>
      </c>
      <c r="P178" s="47">
        <f>ROUND(rekentabel!P178,2)</f>
        <v>75.680000000000007</v>
      </c>
      <c r="Q178" s="47">
        <f>ROUND(rekentabel!Q178,2)</f>
        <v>45.32</v>
      </c>
      <c r="R178" s="42"/>
      <c r="S178" s="42"/>
      <c r="T178" s="42"/>
      <c r="U178" s="42"/>
      <c r="V178" s="42"/>
      <c r="W178" s="42"/>
      <c r="X178" s="263"/>
      <c r="Y178" s="263"/>
      <c r="Z178" s="263"/>
      <c r="AA178" s="263"/>
    </row>
    <row r="179" spans="1:27">
      <c r="A179" s="40">
        <v>172</v>
      </c>
      <c r="B179" s="43">
        <f>ROUND(rekentabel!B179,2)</f>
        <v>47.43</v>
      </c>
      <c r="C179" s="43">
        <f>ROUND(rekentabel!C179,2)</f>
        <v>28.4</v>
      </c>
      <c r="D179" s="43"/>
      <c r="E179" s="43"/>
      <c r="F179" s="43">
        <f>ROUND(rekentabel!F179,2)</f>
        <v>28.46</v>
      </c>
      <c r="G179" s="43">
        <f>ROUND(rekentabel!G179,2)</f>
        <v>17.04</v>
      </c>
      <c r="H179" s="43">
        <f>ROUND(rekentabel!H179,2)</f>
        <v>37.94</v>
      </c>
      <c r="I179" s="43">
        <f>ROUND(rekentabel!I179,2)</f>
        <v>22.72</v>
      </c>
      <c r="J179" s="47">
        <f>ROUND(rekentabel!J179,2)</f>
        <v>94.86</v>
      </c>
      <c r="K179" s="47">
        <f>ROUND(rekentabel!K179,2)</f>
        <v>56.8</v>
      </c>
      <c r="L179" s="47"/>
      <c r="M179" s="47"/>
      <c r="N179" s="47">
        <f>ROUND(rekentabel!N179,2)</f>
        <v>56.92</v>
      </c>
      <c r="O179" s="47">
        <f>ROUND(rekentabel!O179,2)</f>
        <v>34.08</v>
      </c>
      <c r="P179" s="47">
        <f>ROUND(rekentabel!P179,2)</f>
        <v>75.88</v>
      </c>
      <c r="Q179" s="47">
        <f>ROUND(rekentabel!Q179,2)</f>
        <v>45.44</v>
      </c>
      <c r="R179" s="42"/>
      <c r="S179" s="42"/>
      <c r="T179" s="42"/>
      <c r="U179" s="42"/>
      <c r="V179" s="42"/>
      <c r="W179" s="42"/>
      <c r="X179" s="263"/>
      <c r="Y179" s="263"/>
      <c r="Z179" s="263"/>
      <c r="AA179" s="263"/>
    </row>
    <row r="180" spans="1:27">
      <c r="A180" s="40">
        <v>173</v>
      </c>
      <c r="B180" s="43">
        <f>ROUND(rekentabel!B180,2)</f>
        <v>47.56</v>
      </c>
      <c r="C180" s="43">
        <f>ROUND(rekentabel!C180,2)</f>
        <v>28.48</v>
      </c>
      <c r="D180" s="43"/>
      <c r="E180" s="43"/>
      <c r="F180" s="43">
        <f>ROUND(rekentabel!F180,2)</f>
        <v>28.54</v>
      </c>
      <c r="G180" s="43">
        <f>ROUND(rekentabel!G180,2)</f>
        <v>17.09</v>
      </c>
      <c r="H180" s="43">
        <f>ROUND(rekentabel!H180,2)</f>
        <v>38.049999999999997</v>
      </c>
      <c r="I180" s="43">
        <f>ROUND(rekentabel!I180,2)</f>
        <v>22.79</v>
      </c>
      <c r="J180" s="47">
        <f>ROUND(rekentabel!J180,2)</f>
        <v>95.12</v>
      </c>
      <c r="K180" s="47">
        <f>ROUND(rekentabel!K180,2)</f>
        <v>56.96</v>
      </c>
      <c r="L180" s="47"/>
      <c r="M180" s="47"/>
      <c r="N180" s="47">
        <f>ROUND(rekentabel!N180,2)</f>
        <v>57.08</v>
      </c>
      <c r="O180" s="47">
        <f>ROUND(rekentabel!O180,2)</f>
        <v>34.18</v>
      </c>
      <c r="P180" s="47">
        <f>ROUND(rekentabel!P180,2)</f>
        <v>76.099999999999994</v>
      </c>
      <c r="Q180" s="47">
        <f>ROUND(rekentabel!Q180,2)</f>
        <v>45.58</v>
      </c>
      <c r="R180" s="42"/>
      <c r="S180" s="42"/>
      <c r="T180" s="42"/>
      <c r="U180" s="42"/>
      <c r="V180" s="42"/>
      <c r="W180" s="42"/>
      <c r="X180" s="263"/>
      <c r="Y180" s="263"/>
      <c r="Z180" s="263"/>
      <c r="AA180" s="263"/>
    </row>
    <row r="181" spans="1:27">
      <c r="A181" s="40">
        <v>174</v>
      </c>
      <c r="B181" s="43">
        <f>ROUND(rekentabel!B181,2)</f>
        <v>47.7</v>
      </c>
      <c r="C181" s="43">
        <f>ROUND(rekentabel!C181,2)</f>
        <v>28.56</v>
      </c>
      <c r="D181" s="43"/>
      <c r="E181" s="43"/>
      <c r="F181" s="43">
        <f>ROUND(rekentabel!F181,2)</f>
        <v>28.62</v>
      </c>
      <c r="G181" s="43">
        <f>ROUND(rekentabel!G181,2)</f>
        <v>17.14</v>
      </c>
      <c r="H181" s="43">
        <f>ROUND(rekentabel!H181,2)</f>
        <v>38.159999999999997</v>
      </c>
      <c r="I181" s="43">
        <f>ROUND(rekentabel!I181,2)</f>
        <v>22.85</v>
      </c>
      <c r="J181" s="47">
        <f>ROUND(rekentabel!J181,2)</f>
        <v>95.4</v>
      </c>
      <c r="K181" s="47">
        <f>ROUND(rekentabel!K181,2)</f>
        <v>57.12</v>
      </c>
      <c r="L181" s="47"/>
      <c r="M181" s="47"/>
      <c r="N181" s="47">
        <f>ROUND(rekentabel!N181,2)</f>
        <v>57.24</v>
      </c>
      <c r="O181" s="47">
        <f>ROUND(rekentabel!O181,2)</f>
        <v>34.28</v>
      </c>
      <c r="P181" s="47">
        <f>ROUND(rekentabel!P181,2)</f>
        <v>76.319999999999993</v>
      </c>
      <c r="Q181" s="47">
        <f>ROUND(rekentabel!Q181,2)</f>
        <v>45.7</v>
      </c>
      <c r="R181" s="42"/>
      <c r="S181" s="42"/>
      <c r="T181" s="42"/>
      <c r="U181" s="42"/>
      <c r="V181" s="42"/>
      <c r="W181" s="42"/>
      <c r="X181" s="263"/>
      <c r="Y181" s="263"/>
      <c r="Z181" s="263"/>
      <c r="AA181" s="263"/>
    </row>
    <row r="182" spans="1:27">
      <c r="A182" s="40">
        <v>175</v>
      </c>
      <c r="B182" s="43">
        <f>ROUND(rekentabel!B182,2)</f>
        <v>47.83</v>
      </c>
      <c r="C182" s="43">
        <f>ROUND(rekentabel!C182,2)</f>
        <v>28.64</v>
      </c>
      <c r="D182" s="43"/>
      <c r="E182" s="43"/>
      <c r="F182" s="43">
        <f>ROUND(rekentabel!F182,2)</f>
        <v>28.7</v>
      </c>
      <c r="G182" s="43">
        <f>ROUND(rekentabel!G182,2)</f>
        <v>17.190000000000001</v>
      </c>
      <c r="H182" s="43">
        <f>ROUND(rekentabel!H182,2)</f>
        <v>38.270000000000003</v>
      </c>
      <c r="I182" s="43">
        <f>ROUND(rekentabel!I182,2)</f>
        <v>22.91</v>
      </c>
      <c r="J182" s="47">
        <f>ROUND(rekentabel!J182,2)</f>
        <v>95.66</v>
      </c>
      <c r="K182" s="47">
        <f>ROUND(rekentabel!K182,2)</f>
        <v>57.28</v>
      </c>
      <c r="L182" s="47"/>
      <c r="M182" s="47"/>
      <c r="N182" s="47">
        <f>ROUND(rekentabel!N182,2)</f>
        <v>57.4</v>
      </c>
      <c r="O182" s="47">
        <f>ROUND(rekentabel!O182,2)</f>
        <v>34.380000000000003</v>
      </c>
      <c r="P182" s="47">
        <f>ROUND(rekentabel!P182,2)</f>
        <v>76.540000000000006</v>
      </c>
      <c r="Q182" s="47">
        <f>ROUND(rekentabel!Q182,2)</f>
        <v>45.82</v>
      </c>
      <c r="R182" s="42"/>
      <c r="S182" s="42"/>
      <c r="T182" s="42"/>
      <c r="U182" s="42"/>
      <c r="V182" s="42"/>
      <c r="W182" s="42"/>
      <c r="X182" s="263"/>
      <c r="Y182" s="263"/>
      <c r="Z182" s="263"/>
      <c r="AA182" s="263"/>
    </row>
    <row r="183" spans="1:27">
      <c r="A183" s="40">
        <v>176</v>
      </c>
      <c r="B183" s="43">
        <f>ROUND(rekentabel!B183,2)</f>
        <v>47.96</v>
      </c>
      <c r="C183" s="43">
        <f>ROUND(rekentabel!C183,2)</f>
        <v>28.72</v>
      </c>
      <c r="D183" s="43"/>
      <c r="E183" s="43"/>
      <c r="F183" s="43">
        <f>ROUND(rekentabel!F183,2)</f>
        <v>28.78</v>
      </c>
      <c r="G183" s="43">
        <f>ROUND(rekentabel!G183,2)</f>
        <v>17.23</v>
      </c>
      <c r="H183" s="43">
        <f>ROUND(rekentabel!H183,2)</f>
        <v>38.380000000000003</v>
      </c>
      <c r="I183" s="43">
        <f>ROUND(rekentabel!I183,2)</f>
        <v>22.98</v>
      </c>
      <c r="J183" s="47">
        <f>ROUND(rekentabel!J183,2)</f>
        <v>95.92</v>
      </c>
      <c r="K183" s="47">
        <f>ROUND(rekentabel!K183,2)</f>
        <v>57.44</v>
      </c>
      <c r="L183" s="47"/>
      <c r="M183" s="47"/>
      <c r="N183" s="47">
        <f>ROUND(rekentabel!N183,2)</f>
        <v>57.56</v>
      </c>
      <c r="O183" s="47">
        <f>ROUND(rekentabel!O183,2)</f>
        <v>34.46</v>
      </c>
      <c r="P183" s="47">
        <f>ROUND(rekentabel!P183,2)</f>
        <v>76.760000000000005</v>
      </c>
      <c r="Q183" s="47">
        <f>ROUND(rekentabel!Q183,2)</f>
        <v>45.96</v>
      </c>
      <c r="R183" s="42"/>
      <c r="S183" s="42"/>
      <c r="T183" s="42"/>
      <c r="U183" s="42"/>
      <c r="V183" s="42"/>
      <c r="W183" s="42"/>
      <c r="X183" s="263"/>
      <c r="Y183" s="263"/>
      <c r="Z183" s="263"/>
      <c r="AA183" s="263"/>
    </row>
    <row r="184" spans="1:27">
      <c r="A184" s="40">
        <v>177</v>
      </c>
      <c r="B184" s="43">
        <f>ROUND(rekentabel!B184,2)</f>
        <v>48.11</v>
      </c>
      <c r="C184" s="43">
        <f>ROUND(rekentabel!C184,2)</f>
        <v>28.81</v>
      </c>
      <c r="D184" s="43"/>
      <c r="E184" s="43"/>
      <c r="F184" s="43">
        <f>ROUND(rekentabel!F184,2)</f>
        <v>28.86</v>
      </c>
      <c r="G184" s="43">
        <f>ROUND(rekentabel!G184,2)</f>
        <v>17.28</v>
      </c>
      <c r="H184" s="43">
        <f>ROUND(rekentabel!H184,2)</f>
        <v>38.479999999999997</v>
      </c>
      <c r="I184" s="43">
        <f>ROUND(rekentabel!I184,2)</f>
        <v>23.04</v>
      </c>
      <c r="J184" s="47">
        <f>ROUND(rekentabel!J184,2)</f>
        <v>96.22</v>
      </c>
      <c r="K184" s="47">
        <f>ROUND(rekentabel!K184,2)</f>
        <v>57.62</v>
      </c>
      <c r="L184" s="47"/>
      <c r="M184" s="47"/>
      <c r="N184" s="47">
        <f>ROUND(rekentabel!N184,2)</f>
        <v>57.72</v>
      </c>
      <c r="O184" s="47">
        <f>ROUND(rekentabel!O184,2)</f>
        <v>34.56</v>
      </c>
      <c r="P184" s="47">
        <f>ROUND(rekentabel!P184,2)</f>
        <v>76.959999999999994</v>
      </c>
      <c r="Q184" s="47">
        <f>ROUND(rekentabel!Q184,2)</f>
        <v>46.08</v>
      </c>
      <c r="R184" s="42"/>
      <c r="S184" s="42"/>
      <c r="T184" s="42"/>
      <c r="U184" s="42"/>
      <c r="V184" s="42"/>
      <c r="W184" s="42"/>
      <c r="X184" s="263"/>
      <c r="Y184" s="263"/>
      <c r="Z184" s="263"/>
      <c r="AA184" s="263"/>
    </row>
    <row r="185" spans="1:27">
      <c r="A185" s="40">
        <v>178</v>
      </c>
      <c r="B185" s="43">
        <f>ROUND(rekentabel!B185,2)</f>
        <v>48.25</v>
      </c>
      <c r="C185" s="43">
        <f>ROUND(rekentabel!C185,2)</f>
        <v>28.89</v>
      </c>
      <c r="D185" s="43"/>
      <c r="E185" s="43"/>
      <c r="F185" s="43">
        <f>ROUND(rekentabel!F185,2)</f>
        <v>28.94</v>
      </c>
      <c r="G185" s="43">
        <f>ROUND(rekentabel!G185,2)</f>
        <v>17.329999999999998</v>
      </c>
      <c r="H185" s="43">
        <f>ROUND(rekentabel!H185,2)</f>
        <v>38.590000000000003</v>
      </c>
      <c r="I185" s="43">
        <f>ROUND(rekentabel!I185,2)</f>
        <v>23.11</v>
      </c>
      <c r="J185" s="47">
        <f>ROUND(rekentabel!J185,2)</f>
        <v>96.5</v>
      </c>
      <c r="K185" s="47">
        <f>ROUND(rekentabel!K185,2)</f>
        <v>57.78</v>
      </c>
      <c r="L185" s="47"/>
      <c r="M185" s="47"/>
      <c r="N185" s="47">
        <f>ROUND(rekentabel!N185,2)</f>
        <v>57.88</v>
      </c>
      <c r="O185" s="47">
        <f>ROUND(rekentabel!O185,2)</f>
        <v>34.659999999999997</v>
      </c>
      <c r="P185" s="47">
        <f>ROUND(rekentabel!P185,2)</f>
        <v>77.180000000000007</v>
      </c>
      <c r="Q185" s="47">
        <f>ROUND(rekentabel!Q185,2)</f>
        <v>46.22</v>
      </c>
      <c r="R185" s="42"/>
      <c r="S185" s="42"/>
      <c r="T185" s="42"/>
      <c r="U185" s="42"/>
      <c r="V185" s="42"/>
      <c r="W185" s="42"/>
      <c r="X185" s="263"/>
      <c r="Y185" s="263"/>
      <c r="Z185" s="263"/>
      <c r="AA185" s="263"/>
    </row>
    <row r="186" spans="1:27">
      <c r="A186" s="40">
        <v>179</v>
      </c>
      <c r="B186" s="43">
        <f>ROUND(rekentabel!B186,2)</f>
        <v>48.38</v>
      </c>
      <c r="C186" s="43">
        <f>ROUND(rekentabel!C186,2)</f>
        <v>28.97</v>
      </c>
      <c r="D186" s="43"/>
      <c r="E186" s="43"/>
      <c r="F186" s="43">
        <f>ROUND(rekentabel!F186,2)</f>
        <v>29.02</v>
      </c>
      <c r="G186" s="43">
        <f>ROUND(rekentabel!G186,2)</f>
        <v>17.38</v>
      </c>
      <c r="H186" s="43">
        <f>ROUND(rekentabel!H186,2)</f>
        <v>38.700000000000003</v>
      </c>
      <c r="I186" s="43">
        <f>ROUND(rekentabel!I186,2)</f>
        <v>23.17</v>
      </c>
      <c r="J186" s="47">
        <f>ROUND(rekentabel!J186,2)</f>
        <v>96.76</v>
      </c>
      <c r="K186" s="47">
        <f>ROUND(rekentabel!K186,2)</f>
        <v>57.94</v>
      </c>
      <c r="L186" s="47"/>
      <c r="M186" s="47"/>
      <c r="N186" s="47">
        <f>ROUND(rekentabel!N186,2)</f>
        <v>58.04</v>
      </c>
      <c r="O186" s="47">
        <f>ROUND(rekentabel!O186,2)</f>
        <v>34.76</v>
      </c>
      <c r="P186" s="47">
        <f>ROUND(rekentabel!P186,2)</f>
        <v>77.400000000000006</v>
      </c>
      <c r="Q186" s="47">
        <f>ROUND(rekentabel!Q186,2)</f>
        <v>46.34</v>
      </c>
      <c r="R186" s="42"/>
      <c r="S186" s="42"/>
      <c r="T186" s="42"/>
      <c r="U186" s="42"/>
      <c r="V186" s="42"/>
      <c r="W186" s="42"/>
      <c r="X186" s="263"/>
      <c r="Y186" s="263"/>
      <c r="Z186" s="263"/>
      <c r="AA186" s="263"/>
    </row>
    <row r="187" spans="1:27">
      <c r="A187" s="40">
        <v>180</v>
      </c>
      <c r="B187" s="43">
        <f>ROUND(rekentabel!B187,2)</f>
        <v>48.51</v>
      </c>
      <c r="C187" s="43">
        <f>ROUND(rekentabel!C187,2)</f>
        <v>29.05</v>
      </c>
      <c r="D187" s="43"/>
      <c r="E187" s="43"/>
      <c r="F187" s="43">
        <f>ROUND(rekentabel!F187,2)</f>
        <v>29.11</v>
      </c>
      <c r="G187" s="43">
        <f>ROUND(rekentabel!G187,2)</f>
        <v>17.43</v>
      </c>
      <c r="H187" s="43">
        <f>ROUND(rekentabel!H187,2)</f>
        <v>38.81</v>
      </c>
      <c r="I187" s="43">
        <f>ROUND(rekentabel!I187,2)</f>
        <v>23.24</v>
      </c>
      <c r="J187" s="47">
        <f>ROUND(rekentabel!J187,2)</f>
        <v>97.02</v>
      </c>
      <c r="K187" s="47">
        <f>ROUND(rekentabel!K187,2)</f>
        <v>58.1</v>
      </c>
      <c r="L187" s="47"/>
      <c r="M187" s="47"/>
      <c r="N187" s="47">
        <f>ROUND(rekentabel!N187,2)</f>
        <v>58.22</v>
      </c>
      <c r="O187" s="47">
        <f>ROUND(rekentabel!O187,2)</f>
        <v>34.86</v>
      </c>
      <c r="P187" s="47">
        <f>ROUND(rekentabel!P187,2)</f>
        <v>77.62</v>
      </c>
      <c r="Q187" s="47">
        <f>ROUND(rekentabel!Q187,2)</f>
        <v>46.48</v>
      </c>
      <c r="R187" s="42"/>
      <c r="S187" s="42"/>
      <c r="T187" s="42"/>
      <c r="U187" s="42"/>
      <c r="V187" s="42"/>
      <c r="W187" s="42"/>
      <c r="X187" s="263"/>
      <c r="Y187" s="263"/>
      <c r="Z187" s="263"/>
      <c r="AA187" s="263"/>
    </row>
    <row r="188" spans="1:27">
      <c r="A188" s="40">
        <v>181</v>
      </c>
      <c r="B188" s="43">
        <f>ROUND(rekentabel!B188,2)</f>
        <v>48.65</v>
      </c>
      <c r="C188" s="43">
        <f>ROUND(rekentabel!C188,2)</f>
        <v>29.13</v>
      </c>
      <c r="D188" s="43"/>
      <c r="E188" s="43"/>
      <c r="F188" s="43">
        <f>ROUND(rekentabel!F188,2)</f>
        <v>29.19</v>
      </c>
      <c r="G188" s="43">
        <f>ROUND(rekentabel!G188,2)</f>
        <v>17.48</v>
      </c>
      <c r="H188" s="43">
        <f>ROUND(rekentabel!H188,2)</f>
        <v>38.92</v>
      </c>
      <c r="I188" s="43">
        <f>ROUND(rekentabel!I188,2)</f>
        <v>23.3</v>
      </c>
      <c r="J188" s="47">
        <f>ROUND(rekentabel!J188,2)</f>
        <v>97.3</v>
      </c>
      <c r="K188" s="47">
        <f>ROUND(rekentabel!K188,2)</f>
        <v>58.26</v>
      </c>
      <c r="L188" s="47"/>
      <c r="M188" s="47"/>
      <c r="N188" s="47">
        <f>ROUND(rekentabel!N188,2)</f>
        <v>58.38</v>
      </c>
      <c r="O188" s="47">
        <f>ROUND(rekentabel!O188,2)</f>
        <v>34.96</v>
      </c>
      <c r="P188" s="47">
        <f>ROUND(rekentabel!P188,2)</f>
        <v>77.84</v>
      </c>
      <c r="Q188" s="47">
        <f>ROUND(rekentabel!Q188,2)</f>
        <v>46.6</v>
      </c>
      <c r="R188" s="42"/>
      <c r="S188" s="42"/>
      <c r="T188" s="42"/>
      <c r="U188" s="42"/>
      <c r="V188" s="42"/>
      <c r="W188" s="42"/>
      <c r="X188" s="263"/>
      <c r="Y188" s="263"/>
      <c r="Z188" s="263"/>
      <c r="AA188" s="263"/>
    </row>
    <row r="189" spans="1:27">
      <c r="A189" s="40">
        <v>182</v>
      </c>
      <c r="B189" s="43">
        <f>ROUND(rekentabel!B189,2)</f>
        <v>48.78</v>
      </c>
      <c r="C189" s="43">
        <f>ROUND(rekentabel!C189,2)</f>
        <v>29.21</v>
      </c>
      <c r="D189" s="43"/>
      <c r="E189" s="43"/>
      <c r="F189" s="43">
        <f>ROUND(rekentabel!F189,2)</f>
        <v>29.27</v>
      </c>
      <c r="G189" s="43">
        <f>ROUND(rekentabel!G189,2)</f>
        <v>17.53</v>
      </c>
      <c r="H189" s="43">
        <f>ROUND(rekentabel!H189,2)</f>
        <v>39.020000000000003</v>
      </c>
      <c r="I189" s="43">
        <f>ROUND(rekentabel!I189,2)</f>
        <v>23.37</v>
      </c>
      <c r="J189" s="47">
        <f>ROUND(rekentabel!J189,2)</f>
        <v>97.56</v>
      </c>
      <c r="K189" s="47">
        <f>ROUND(rekentabel!K189,2)</f>
        <v>58.42</v>
      </c>
      <c r="L189" s="47"/>
      <c r="M189" s="47"/>
      <c r="N189" s="47">
        <f>ROUND(rekentabel!N189,2)</f>
        <v>58.54</v>
      </c>
      <c r="O189" s="47">
        <f>ROUND(rekentabel!O189,2)</f>
        <v>35.06</v>
      </c>
      <c r="P189" s="47">
        <f>ROUND(rekentabel!P189,2)</f>
        <v>78.040000000000006</v>
      </c>
      <c r="Q189" s="47">
        <f>ROUND(rekentabel!Q189,2)</f>
        <v>46.74</v>
      </c>
      <c r="R189" s="42"/>
      <c r="S189" s="42"/>
      <c r="T189" s="42"/>
      <c r="U189" s="42"/>
      <c r="V189" s="42"/>
      <c r="W189" s="42"/>
      <c r="X189" s="263"/>
      <c r="Y189" s="263"/>
      <c r="Z189" s="263"/>
      <c r="AA189" s="263"/>
    </row>
    <row r="190" spans="1:27">
      <c r="A190" s="40">
        <v>183</v>
      </c>
      <c r="B190" s="43">
        <f>ROUND(rekentabel!B190,2)</f>
        <v>48.91</v>
      </c>
      <c r="C190" s="43">
        <f>ROUND(rekentabel!C190,2)</f>
        <v>29.29</v>
      </c>
      <c r="D190" s="43"/>
      <c r="E190" s="43"/>
      <c r="F190" s="43">
        <f>ROUND(rekentabel!F190,2)</f>
        <v>29.35</v>
      </c>
      <c r="G190" s="43">
        <f>ROUND(rekentabel!G190,2)</f>
        <v>17.57</v>
      </c>
      <c r="H190" s="43">
        <f>ROUND(rekentabel!H190,2)</f>
        <v>39.130000000000003</v>
      </c>
      <c r="I190" s="43">
        <f>ROUND(rekentabel!I190,2)</f>
        <v>23.43</v>
      </c>
      <c r="J190" s="47">
        <f>ROUND(rekentabel!J190,2)</f>
        <v>97.82</v>
      </c>
      <c r="K190" s="47">
        <f>ROUND(rekentabel!K190,2)</f>
        <v>58.58</v>
      </c>
      <c r="L190" s="47"/>
      <c r="M190" s="47"/>
      <c r="N190" s="47">
        <f>ROUND(rekentabel!N190,2)</f>
        <v>58.7</v>
      </c>
      <c r="O190" s="47">
        <f>ROUND(rekentabel!O190,2)</f>
        <v>35.14</v>
      </c>
      <c r="P190" s="47">
        <f>ROUND(rekentabel!P190,2)</f>
        <v>78.260000000000005</v>
      </c>
      <c r="Q190" s="47">
        <f>ROUND(rekentabel!Q190,2)</f>
        <v>46.86</v>
      </c>
      <c r="R190" s="42"/>
      <c r="S190" s="42"/>
      <c r="T190" s="42"/>
      <c r="U190" s="42"/>
      <c r="V190" s="42"/>
      <c r="W190" s="42"/>
      <c r="X190" s="263"/>
      <c r="Y190" s="263"/>
      <c r="Z190" s="263"/>
      <c r="AA190" s="263"/>
    </row>
    <row r="191" spans="1:27">
      <c r="A191" s="40">
        <v>184</v>
      </c>
      <c r="B191" s="43">
        <f>ROUND(rekentabel!B191,2)</f>
        <v>49.05</v>
      </c>
      <c r="C191" s="43">
        <f>ROUND(rekentabel!C191,2)</f>
        <v>29.37</v>
      </c>
      <c r="D191" s="43"/>
      <c r="E191" s="43"/>
      <c r="F191" s="43">
        <f>ROUND(rekentabel!F191,2)</f>
        <v>29.43</v>
      </c>
      <c r="G191" s="43">
        <f>ROUND(rekentabel!G191,2)</f>
        <v>17.62</v>
      </c>
      <c r="H191" s="43">
        <f>ROUND(rekentabel!H191,2)</f>
        <v>39.24</v>
      </c>
      <c r="I191" s="43">
        <f>ROUND(rekentabel!I191,2)</f>
        <v>23.5</v>
      </c>
      <c r="J191" s="47">
        <f>ROUND(rekentabel!J191,2)</f>
        <v>98.1</v>
      </c>
      <c r="K191" s="47">
        <f>ROUND(rekentabel!K191,2)</f>
        <v>58.74</v>
      </c>
      <c r="L191" s="47"/>
      <c r="M191" s="47"/>
      <c r="N191" s="47">
        <f>ROUND(rekentabel!N191,2)</f>
        <v>58.86</v>
      </c>
      <c r="O191" s="47">
        <f>ROUND(rekentabel!O191,2)</f>
        <v>35.24</v>
      </c>
      <c r="P191" s="47">
        <f>ROUND(rekentabel!P191,2)</f>
        <v>78.48</v>
      </c>
      <c r="Q191" s="47">
        <f>ROUND(rekentabel!Q191,2)</f>
        <v>47</v>
      </c>
      <c r="R191" s="42"/>
      <c r="S191" s="42"/>
      <c r="T191" s="42"/>
      <c r="U191" s="42"/>
      <c r="V191" s="42"/>
      <c r="W191" s="42"/>
      <c r="X191" s="263"/>
      <c r="Y191" s="263"/>
      <c r="Z191" s="263"/>
      <c r="AA191" s="263"/>
    </row>
    <row r="192" spans="1:27">
      <c r="A192" s="40">
        <v>185</v>
      </c>
      <c r="B192" s="43">
        <f>ROUND(rekentabel!B192,2)</f>
        <v>49.18</v>
      </c>
      <c r="C192" s="43">
        <f>ROUND(rekentabel!C192,2)</f>
        <v>29.45</v>
      </c>
      <c r="D192" s="43"/>
      <c r="E192" s="43"/>
      <c r="F192" s="43">
        <f>ROUND(rekentabel!F192,2)</f>
        <v>29.51</v>
      </c>
      <c r="G192" s="43">
        <f>ROUND(rekentabel!G192,2)</f>
        <v>17.670000000000002</v>
      </c>
      <c r="H192" s="43">
        <f>ROUND(rekentabel!H192,2)</f>
        <v>39.35</v>
      </c>
      <c r="I192" s="43">
        <f>ROUND(rekentabel!I192,2)</f>
        <v>23.56</v>
      </c>
      <c r="J192" s="47">
        <f>ROUND(rekentabel!J192,2)</f>
        <v>98.36</v>
      </c>
      <c r="K192" s="47">
        <f>ROUND(rekentabel!K192,2)</f>
        <v>58.9</v>
      </c>
      <c r="L192" s="47"/>
      <c r="M192" s="47"/>
      <c r="N192" s="47">
        <f>ROUND(rekentabel!N192,2)</f>
        <v>59.02</v>
      </c>
      <c r="O192" s="47">
        <f>ROUND(rekentabel!O192,2)</f>
        <v>35.340000000000003</v>
      </c>
      <c r="P192" s="47">
        <f>ROUND(rekentabel!P192,2)</f>
        <v>78.7</v>
      </c>
      <c r="Q192" s="47">
        <f>ROUND(rekentabel!Q192,2)</f>
        <v>47.12</v>
      </c>
      <c r="R192" s="42"/>
      <c r="S192" s="42"/>
      <c r="T192" s="42"/>
      <c r="U192" s="42"/>
      <c r="V192" s="42"/>
      <c r="W192" s="42"/>
      <c r="X192" s="263"/>
      <c r="Y192" s="263"/>
      <c r="Z192" s="263"/>
      <c r="AA192" s="263"/>
    </row>
    <row r="193" spans="1:27">
      <c r="A193" s="40">
        <v>186</v>
      </c>
      <c r="B193" s="43">
        <f>ROUND(rekentabel!B193,2)</f>
        <v>49.32</v>
      </c>
      <c r="C193" s="43">
        <f>ROUND(rekentabel!C193,2)</f>
        <v>29.53</v>
      </c>
      <c r="D193" s="43"/>
      <c r="E193" s="43"/>
      <c r="F193" s="43">
        <f>ROUND(rekentabel!F193,2)</f>
        <v>29.59</v>
      </c>
      <c r="G193" s="43">
        <f>ROUND(rekentabel!G193,2)</f>
        <v>17.72</v>
      </c>
      <c r="H193" s="43">
        <f>ROUND(rekentabel!H193,2)</f>
        <v>39.46</v>
      </c>
      <c r="I193" s="43">
        <f>ROUND(rekentabel!I193,2)</f>
        <v>23.63</v>
      </c>
      <c r="J193" s="47">
        <f>ROUND(rekentabel!J193,2)</f>
        <v>98.64</v>
      </c>
      <c r="K193" s="47">
        <f>ROUND(rekentabel!K193,2)</f>
        <v>59.06</v>
      </c>
      <c r="L193" s="47"/>
      <c r="M193" s="47"/>
      <c r="N193" s="47">
        <f>ROUND(rekentabel!N193,2)</f>
        <v>59.18</v>
      </c>
      <c r="O193" s="47">
        <f>ROUND(rekentabel!O193,2)</f>
        <v>35.44</v>
      </c>
      <c r="P193" s="47">
        <f>ROUND(rekentabel!P193,2)</f>
        <v>78.92</v>
      </c>
      <c r="Q193" s="47">
        <f>ROUND(rekentabel!Q193,2)</f>
        <v>47.26</v>
      </c>
      <c r="R193" s="42"/>
      <c r="S193" s="42"/>
      <c r="T193" s="42"/>
      <c r="U193" s="42"/>
      <c r="V193" s="42"/>
      <c r="W193" s="42"/>
      <c r="X193" s="263"/>
      <c r="Y193" s="263"/>
      <c r="Z193" s="263"/>
      <c r="AA193" s="263"/>
    </row>
    <row r="194" spans="1:27">
      <c r="A194" s="40">
        <v>187</v>
      </c>
      <c r="B194" s="43">
        <f>ROUND(rekentabel!B194,2)</f>
        <v>49.45</v>
      </c>
      <c r="C194" s="43">
        <f>ROUND(rekentabel!C194,2)</f>
        <v>29.61</v>
      </c>
      <c r="D194" s="43"/>
      <c r="E194" s="43"/>
      <c r="F194" s="43">
        <f>ROUND(rekentabel!F194,2)</f>
        <v>29.67</v>
      </c>
      <c r="G194" s="43">
        <f>ROUND(rekentabel!G194,2)</f>
        <v>17.77</v>
      </c>
      <c r="H194" s="43">
        <f>ROUND(rekentabel!H194,2)</f>
        <v>39.56</v>
      </c>
      <c r="I194" s="43">
        <f>ROUND(rekentabel!I194,2)</f>
        <v>23.69</v>
      </c>
      <c r="J194" s="47">
        <f>ROUND(rekentabel!J194,2)</f>
        <v>98.9</v>
      </c>
      <c r="K194" s="47">
        <f>ROUND(rekentabel!K194,2)</f>
        <v>59.22</v>
      </c>
      <c r="L194" s="47"/>
      <c r="M194" s="47"/>
      <c r="N194" s="47">
        <f>ROUND(rekentabel!N194,2)</f>
        <v>59.34</v>
      </c>
      <c r="O194" s="47">
        <f>ROUND(rekentabel!O194,2)</f>
        <v>35.54</v>
      </c>
      <c r="P194" s="47">
        <f>ROUND(rekentabel!P194,2)</f>
        <v>79.12</v>
      </c>
      <c r="Q194" s="47">
        <f>ROUND(rekentabel!Q194,2)</f>
        <v>47.38</v>
      </c>
      <c r="R194" s="42"/>
      <c r="S194" s="42"/>
      <c r="T194" s="42"/>
      <c r="U194" s="42"/>
      <c r="V194" s="42"/>
      <c r="W194" s="42"/>
      <c r="X194" s="263"/>
      <c r="Y194" s="263"/>
      <c r="Z194" s="263"/>
      <c r="AA194" s="263"/>
    </row>
    <row r="195" spans="1:27">
      <c r="A195" s="40">
        <v>188</v>
      </c>
      <c r="B195" s="43">
        <f>ROUND(rekentabel!B195,2)</f>
        <v>49.58</v>
      </c>
      <c r="C195" s="43">
        <f>ROUND(rekentabel!C195,2)</f>
        <v>29.69</v>
      </c>
      <c r="D195" s="43"/>
      <c r="E195" s="43"/>
      <c r="F195" s="43">
        <f>ROUND(rekentabel!F195,2)</f>
        <v>29.75</v>
      </c>
      <c r="G195" s="43">
        <f>ROUND(rekentabel!G195,2)</f>
        <v>17.82</v>
      </c>
      <c r="H195" s="43">
        <f>ROUND(rekentabel!H195,2)</f>
        <v>39.67</v>
      </c>
      <c r="I195" s="43">
        <f>ROUND(rekentabel!I195,2)</f>
        <v>23.76</v>
      </c>
      <c r="J195" s="47">
        <f>ROUND(rekentabel!J195,2)</f>
        <v>99.16</v>
      </c>
      <c r="K195" s="47">
        <f>ROUND(rekentabel!K195,2)</f>
        <v>59.38</v>
      </c>
      <c r="L195" s="47"/>
      <c r="M195" s="47"/>
      <c r="N195" s="47">
        <f>ROUND(rekentabel!N195,2)</f>
        <v>59.5</v>
      </c>
      <c r="O195" s="47">
        <f>ROUND(rekentabel!O195,2)</f>
        <v>35.64</v>
      </c>
      <c r="P195" s="47">
        <f>ROUND(rekentabel!P195,2)</f>
        <v>79.34</v>
      </c>
      <c r="Q195" s="47">
        <f>ROUND(rekentabel!Q195,2)</f>
        <v>47.52</v>
      </c>
      <c r="R195" s="42"/>
      <c r="S195" s="42"/>
      <c r="T195" s="42"/>
      <c r="U195" s="42"/>
      <c r="V195" s="42"/>
      <c r="W195" s="42"/>
      <c r="X195" s="263"/>
      <c r="Y195" s="263"/>
      <c r="Z195" s="263"/>
      <c r="AA195" s="263"/>
    </row>
    <row r="196" spans="1:27">
      <c r="A196" s="40">
        <v>189</v>
      </c>
      <c r="B196" s="43">
        <f>ROUND(rekentabel!B196,2)</f>
        <v>49.73</v>
      </c>
      <c r="C196" s="43">
        <f>ROUND(rekentabel!C196,2)</f>
        <v>29.78</v>
      </c>
      <c r="D196" s="43"/>
      <c r="E196" s="43"/>
      <c r="F196" s="43">
        <f>ROUND(rekentabel!F196,2)</f>
        <v>29.83</v>
      </c>
      <c r="G196" s="43">
        <f>ROUND(rekentabel!G196,2)</f>
        <v>17.87</v>
      </c>
      <c r="H196" s="43">
        <f>ROUND(rekentabel!H196,2)</f>
        <v>39.78</v>
      </c>
      <c r="I196" s="43">
        <f>ROUND(rekentabel!I196,2)</f>
        <v>23.82</v>
      </c>
      <c r="J196" s="47">
        <f>ROUND(rekentabel!J196,2)</f>
        <v>99.46</v>
      </c>
      <c r="K196" s="47">
        <f>ROUND(rekentabel!K196,2)</f>
        <v>59.56</v>
      </c>
      <c r="L196" s="47"/>
      <c r="M196" s="47"/>
      <c r="N196" s="47">
        <f>ROUND(rekentabel!N196,2)</f>
        <v>59.66</v>
      </c>
      <c r="O196" s="47">
        <f>ROUND(rekentabel!O196,2)</f>
        <v>35.74</v>
      </c>
      <c r="P196" s="47">
        <f>ROUND(rekentabel!P196,2)</f>
        <v>79.56</v>
      </c>
      <c r="Q196" s="47">
        <f>ROUND(rekentabel!Q196,2)</f>
        <v>47.64</v>
      </c>
      <c r="R196" s="42"/>
      <c r="S196" s="42"/>
      <c r="T196" s="42"/>
      <c r="U196" s="42"/>
      <c r="V196" s="42"/>
      <c r="W196" s="42"/>
      <c r="X196" s="263"/>
      <c r="Y196" s="263"/>
      <c r="Z196" s="263"/>
      <c r="AA196" s="263"/>
    </row>
    <row r="197" spans="1:27">
      <c r="A197" s="40">
        <v>190</v>
      </c>
      <c r="B197" s="43">
        <f>ROUND(rekentabel!B197,2)</f>
        <v>49.87</v>
      </c>
      <c r="C197" s="43">
        <f>ROUND(rekentabel!C197,2)</f>
        <v>29.86</v>
      </c>
      <c r="D197" s="43"/>
      <c r="E197" s="43"/>
      <c r="F197" s="43">
        <f>ROUND(rekentabel!F197,2)</f>
        <v>29.92</v>
      </c>
      <c r="G197" s="43">
        <f>ROUND(rekentabel!G197,2)</f>
        <v>17.91</v>
      </c>
      <c r="H197" s="43">
        <f>ROUND(rekentabel!H197,2)</f>
        <v>39.89</v>
      </c>
      <c r="I197" s="43">
        <f>ROUND(rekentabel!I197,2)</f>
        <v>23.88</v>
      </c>
      <c r="J197" s="47">
        <f>ROUND(rekentabel!J197,2)</f>
        <v>99.74</v>
      </c>
      <c r="K197" s="47">
        <f>ROUND(rekentabel!K197,2)</f>
        <v>59.72</v>
      </c>
      <c r="L197" s="47"/>
      <c r="M197" s="47"/>
      <c r="N197" s="47">
        <f>ROUND(rekentabel!N197,2)</f>
        <v>59.84</v>
      </c>
      <c r="O197" s="47">
        <f>ROUND(rekentabel!O197,2)</f>
        <v>35.82</v>
      </c>
      <c r="P197" s="47">
        <f>ROUND(rekentabel!P197,2)</f>
        <v>79.78</v>
      </c>
      <c r="Q197" s="47">
        <f>ROUND(rekentabel!Q197,2)</f>
        <v>47.76</v>
      </c>
      <c r="R197" s="42"/>
      <c r="S197" s="42"/>
      <c r="T197" s="42"/>
      <c r="U197" s="42"/>
      <c r="V197" s="42"/>
      <c r="W197" s="42"/>
      <c r="X197" s="263"/>
      <c r="Y197" s="263"/>
      <c r="Z197" s="263"/>
      <c r="AA197" s="263"/>
    </row>
    <row r="198" spans="1:27">
      <c r="A198" s="40">
        <v>191</v>
      </c>
      <c r="B198" s="43">
        <f>ROUND(rekentabel!B198,2)</f>
        <v>50</v>
      </c>
      <c r="C198" s="43">
        <f>ROUND(rekentabel!C198,2)</f>
        <v>29.94</v>
      </c>
      <c r="D198" s="43"/>
      <c r="E198" s="43"/>
      <c r="F198" s="43">
        <f>ROUND(rekentabel!F198,2)</f>
        <v>30</v>
      </c>
      <c r="G198" s="43">
        <f>ROUND(rekentabel!G198,2)</f>
        <v>17.96</v>
      </c>
      <c r="H198" s="43">
        <f>ROUND(rekentabel!H198,2)</f>
        <v>40</v>
      </c>
      <c r="I198" s="43">
        <f>ROUND(rekentabel!I198,2)</f>
        <v>23.95</v>
      </c>
      <c r="J198" s="47">
        <f>ROUND(rekentabel!J198,2)</f>
        <v>100</v>
      </c>
      <c r="K198" s="47">
        <f>ROUND(rekentabel!K198,2)</f>
        <v>59.88</v>
      </c>
      <c r="L198" s="47"/>
      <c r="M198" s="47"/>
      <c r="N198" s="47">
        <f>ROUND(rekentabel!N198,2)</f>
        <v>60</v>
      </c>
      <c r="O198" s="47">
        <f>ROUND(rekentabel!O198,2)</f>
        <v>35.92</v>
      </c>
      <c r="P198" s="47">
        <f>ROUND(rekentabel!P198,2)</f>
        <v>80</v>
      </c>
      <c r="Q198" s="47">
        <f>ROUND(rekentabel!Q198,2)</f>
        <v>47.9</v>
      </c>
      <c r="R198" s="42"/>
      <c r="S198" s="42"/>
      <c r="T198" s="42"/>
      <c r="U198" s="42"/>
      <c r="V198" s="42"/>
      <c r="W198" s="42"/>
      <c r="X198" s="263"/>
      <c r="Y198" s="263"/>
      <c r="Z198" s="263"/>
      <c r="AA198" s="263"/>
    </row>
    <row r="199" spans="1:27">
      <c r="A199" s="40">
        <v>192</v>
      </c>
      <c r="B199" s="43">
        <f>ROUND(rekentabel!B199,2)</f>
        <v>50.13</v>
      </c>
      <c r="C199" s="43">
        <f>ROUND(rekentabel!C199,2)</f>
        <v>30.02</v>
      </c>
      <c r="D199" s="43"/>
      <c r="E199" s="43"/>
      <c r="F199" s="43">
        <f>ROUND(rekentabel!F199,2)</f>
        <v>30.08</v>
      </c>
      <c r="G199" s="43">
        <f>ROUND(rekentabel!G199,2)</f>
        <v>18.010000000000002</v>
      </c>
      <c r="H199" s="43">
        <f>ROUND(rekentabel!H199,2)</f>
        <v>40.1</v>
      </c>
      <c r="I199" s="43">
        <f>ROUND(rekentabel!I199,2)</f>
        <v>24.01</v>
      </c>
      <c r="J199" s="47">
        <f>ROUND(rekentabel!J199,2)</f>
        <v>100.26</v>
      </c>
      <c r="K199" s="47">
        <f>ROUND(rekentabel!K199,2)</f>
        <v>60.04</v>
      </c>
      <c r="L199" s="47"/>
      <c r="M199" s="47"/>
      <c r="N199" s="47">
        <f>ROUND(rekentabel!N199,2)</f>
        <v>60.16</v>
      </c>
      <c r="O199" s="47">
        <f>ROUND(rekentabel!O199,2)</f>
        <v>36.020000000000003</v>
      </c>
      <c r="P199" s="47">
        <f>ROUND(rekentabel!P199,2)</f>
        <v>80.2</v>
      </c>
      <c r="Q199" s="47">
        <f>ROUND(rekentabel!Q199,2)</f>
        <v>48.02</v>
      </c>
      <c r="R199" s="42"/>
      <c r="S199" s="42"/>
      <c r="T199" s="42"/>
      <c r="U199" s="42"/>
      <c r="V199" s="42"/>
      <c r="W199" s="42"/>
      <c r="X199" s="263"/>
      <c r="Y199" s="263"/>
      <c r="Z199" s="263"/>
      <c r="AA199" s="263"/>
    </row>
    <row r="200" spans="1:27">
      <c r="A200" s="40">
        <v>193</v>
      </c>
      <c r="B200" s="43">
        <f>ROUND(rekentabel!B200,2)</f>
        <v>50.27</v>
      </c>
      <c r="C200" s="43">
        <f>ROUND(rekentabel!C200,2)</f>
        <v>30.1</v>
      </c>
      <c r="D200" s="43"/>
      <c r="E200" s="43"/>
      <c r="F200" s="43">
        <f>ROUND(rekentabel!F200,2)</f>
        <v>30.16</v>
      </c>
      <c r="G200" s="43">
        <f>ROUND(rekentabel!G200,2)</f>
        <v>18.059999999999999</v>
      </c>
      <c r="H200" s="43">
        <f>ROUND(rekentabel!H200,2)</f>
        <v>40.21</v>
      </c>
      <c r="I200" s="43">
        <f>ROUND(rekentabel!I200,2)</f>
        <v>24.08</v>
      </c>
      <c r="J200" s="47">
        <f>ROUND(rekentabel!J200,2)</f>
        <v>100.54</v>
      </c>
      <c r="K200" s="47">
        <f>ROUND(rekentabel!K200,2)</f>
        <v>60.2</v>
      </c>
      <c r="L200" s="47"/>
      <c r="M200" s="47"/>
      <c r="N200" s="47">
        <f>ROUND(rekentabel!N200,2)</f>
        <v>60.32</v>
      </c>
      <c r="O200" s="47">
        <f>ROUND(rekentabel!O200,2)</f>
        <v>36.119999999999997</v>
      </c>
      <c r="P200" s="47">
        <f>ROUND(rekentabel!P200,2)</f>
        <v>80.42</v>
      </c>
      <c r="Q200" s="47">
        <f>ROUND(rekentabel!Q200,2)</f>
        <v>48.16</v>
      </c>
      <c r="R200" s="42"/>
      <c r="S200" s="42"/>
      <c r="T200" s="42"/>
      <c r="U200" s="42"/>
      <c r="V200" s="42"/>
      <c r="W200" s="42"/>
      <c r="X200" s="263"/>
      <c r="Y200" s="263"/>
      <c r="Z200" s="263"/>
      <c r="AA200" s="263"/>
    </row>
    <row r="201" spans="1:27">
      <c r="A201" s="40">
        <v>194</v>
      </c>
      <c r="B201" s="43">
        <f>ROUND(rekentabel!B201,2)</f>
        <v>50.4</v>
      </c>
      <c r="C201" s="43">
        <f>ROUND(rekentabel!C201,2)</f>
        <v>30.18</v>
      </c>
      <c r="D201" s="43"/>
      <c r="E201" s="43"/>
      <c r="F201" s="43">
        <f>ROUND(rekentabel!F201,2)</f>
        <v>30.24</v>
      </c>
      <c r="G201" s="43">
        <f>ROUND(rekentabel!G201,2)</f>
        <v>18.11</v>
      </c>
      <c r="H201" s="43">
        <f>ROUND(rekentabel!H201,2)</f>
        <v>40.32</v>
      </c>
      <c r="I201" s="43">
        <f>ROUND(rekentabel!I201,2)</f>
        <v>24.14</v>
      </c>
      <c r="J201" s="47">
        <f>ROUND(rekentabel!J201,2)</f>
        <v>100.8</v>
      </c>
      <c r="K201" s="47">
        <f>ROUND(rekentabel!K201,2)</f>
        <v>60.36</v>
      </c>
      <c r="L201" s="47"/>
      <c r="M201" s="47"/>
      <c r="N201" s="47">
        <f>ROUND(rekentabel!N201,2)</f>
        <v>60.48</v>
      </c>
      <c r="O201" s="47">
        <f>ROUND(rekentabel!O201,2)</f>
        <v>36.22</v>
      </c>
      <c r="P201" s="47">
        <f>ROUND(rekentabel!P201,2)</f>
        <v>80.64</v>
      </c>
      <c r="Q201" s="47">
        <f>ROUND(rekentabel!Q201,2)</f>
        <v>48.28</v>
      </c>
      <c r="R201" s="42"/>
      <c r="S201" s="42"/>
      <c r="T201" s="42"/>
      <c r="U201" s="42"/>
      <c r="V201" s="42"/>
      <c r="W201" s="42"/>
      <c r="X201" s="263"/>
      <c r="Y201" s="263"/>
      <c r="Z201" s="263"/>
      <c r="AA201" s="263"/>
    </row>
    <row r="202" spans="1:27">
      <c r="A202" s="40">
        <v>195</v>
      </c>
      <c r="B202" s="43">
        <f>ROUND(rekentabel!B202,2)</f>
        <v>50.53</v>
      </c>
      <c r="C202" s="43">
        <f>ROUND(rekentabel!C202,2)</f>
        <v>30.26</v>
      </c>
      <c r="D202" s="43"/>
      <c r="E202" s="43"/>
      <c r="F202" s="43">
        <f>ROUND(rekentabel!F202,2)</f>
        <v>30.32</v>
      </c>
      <c r="G202" s="43">
        <f>ROUND(rekentabel!G202,2)</f>
        <v>18.16</v>
      </c>
      <c r="H202" s="43">
        <f>ROUND(rekentabel!H202,2)</f>
        <v>40.43</v>
      </c>
      <c r="I202" s="43">
        <f>ROUND(rekentabel!I202,2)</f>
        <v>24.21</v>
      </c>
      <c r="J202" s="47">
        <f>ROUND(rekentabel!J202,2)</f>
        <v>101.06</v>
      </c>
      <c r="K202" s="47">
        <f>ROUND(rekentabel!K202,2)</f>
        <v>60.52</v>
      </c>
      <c r="L202" s="47"/>
      <c r="M202" s="47"/>
      <c r="N202" s="47">
        <f>ROUND(rekentabel!N202,2)</f>
        <v>60.64</v>
      </c>
      <c r="O202" s="47">
        <f>ROUND(rekentabel!O202,2)</f>
        <v>36.32</v>
      </c>
      <c r="P202" s="47">
        <f>ROUND(rekentabel!P202,2)</f>
        <v>80.86</v>
      </c>
      <c r="Q202" s="47">
        <f>ROUND(rekentabel!Q202,2)</f>
        <v>48.42</v>
      </c>
      <c r="R202" s="42"/>
      <c r="S202" s="42"/>
      <c r="T202" s="42"/>
      <c r="U202" s="42"/>
      <c r="V202" s="42"/>
      <c r="W202" s="42"/>
      <c r="X202" s="263"/>
      <c r="Y202" s="263"/>
      <c r="Z202" s="263"/>
      <c r="AA202" s="263"/>
    </row>
    <row r="203" spans="1:27">
      <c r="A203" s="40">
        <v>196</v>
      </c>
      <c r="B203" s="43">
        <f>ROUND(rekentabel!B203,2)</f>
        <v>50.67</v>
      </c>
      <c r="C203" s="43">
        <f>ROUND(rekentabel!C203,2)</f>
        <v>30.34</v>
      </c>
      <c r="D203" s="43"/>
      <c r="E203" s="43"/>
      <c r="F203" s="43">
        <f>ROUND(rekentabel!F203,2)</f>
        <v>30.4</v>
      </c>
      <c r="G203" s="43">
        <f>ROUND(rekentabel!G203,2)</f>
        <v>18.2</v>
      </c>
      <c r="H203" s="43">
        <f>ROUND(rekentabel!H203,2)</f>
        <v>40.54</v>
      </c>
      <c r="I203" s="43">
        <f>ROUND(rekentabel!I203,2)</f>
        <v>24.27</v>
      </c>
      <c r="J203" s="47">
        <f>ROUND(rekentabel!J203,2)</f>
        <v>101.34</v>
      </c>
      <c r="K203" s="47">
        <f>ROUND(rekentabel!K203,2)</f>
        <v>60.68</v>
      </c>
      <c r="L203" s="47"/>
      <c r="M203" s="47"/>
      <c r="N203" s="47">
        <f>ROUND(rekentabel!N203,2)</f>
        <v>60.8</v>
      </c>
      <c r="O203" s="47">
        <f>ROUND(rekentabel!O203,2)</f>
        <v>36.4</v>
      </c>
      <c r="P203" s="47">
        <f>ROUND(rekentabel!P203,2)</f>
        <v>81.08</v>
      </c>
      <c r="Q203" s="47">
        <f>ROUND(rekentabel!Q203,2)</f>
        <v>48.54</v>
      </c>
      <c r="R203" s="42"/>
      <c r="S203" s="42"/>
      <c r="T203" s="42"/>
      <c r="U203" s="42"/>
      <c r="V203" s="42"/>
      <c r="W203" s="42"/>
      <c r="X203" s="263"/>
      <c r="Y203" s="263"/>
      <c r="Z203" s="263"/>
      <c r="AA203" s="263"/>
    </row>
    <row r="204" spans="1:27">
      <c r="A204" s="40">
        <v>197</v>
      </c>
      <c r="B204" s="43">
        <f>ROUND(rekentabel!B204,2)</f>
        <v>50.8</v>
      </c>
      <c r="C204" s="43">
        <f>ROUND(rekentabel!C204,2)</f>
        <v>30.42</v>
      </c>
      <c r="D204" s="43"/>
      <c r="E204" s="43"/>
      <c r="F204" s="43">
        <f>ROUND(rekentabel!F204,2)</f>
        <v>30.48</v>
      </c>
      <c r="G204" s="43">
        <f>ROUND(rekentabel!G204,2)</f>
        <v>18.25</v>
      </c>
      <c r="H204" s="43">
        <f>ROUND(rekentabel!H204,2)</f>
        <v>40.64</v>
      </c>
      <c r="I204" s="43">
        <f>ROUND(rekentabel!I204,2)</f>
        <v>24.34</v>
      </c>
      <c r="J204" s="47">
        <f>ROUND(rekentabel!J204,2)</f>
        <v>101.6</v>
      </c>
      <c r="K204" s="47">
        <f>ROUND(rekentabel!K204,2)</f>
        <v>60.84</v>
      </c>
      <c r="L204" s="47"/>
      <c r="M204" s="47"/>
      <c r="N204" s="47">
        <f>ROUND(rekentabel!N204,2)</f>
        <v>60.96</v>
      </c>
      <c r="O204" s="47">
        <f>ROUND(rekentabel!O204,2)</f>
        <v>36.5</v>
      </c>
      <c r="P204" s="47">
        <f>ROUND(rekentabel!P204,2)</f>
        <v>81.28</v>
      </c>
      <c r="Q204" s="47">
        <f>ROUND(rekentabel!Q204,2)</f>
        <v>48.68</v>
      </c>
      <c r="R204" s="42"/>
      <c r="S204" s="42"/>
      <c r="T204" s="42"/>
      <c r="U204" s="42"/>
      <c r="V204" s="42"/>
      <c r="W204" s="42"/>
      <c r="X204" s="263"/>
      <c r="Y204" s="263"/>
      <c r="Z204" s="263"/>
      <c r="AA204" s="263"/>
    </row>
    <row r="205" spans="1:27">
      <c r="A205" s="40">
        <v>198</v>
      </c>
      <c r="B205" s="43">
        <f>ROUND(rekentabel!B205,2)</f>
        <v>50.94</v>
      </c>
      <c r="C205" s="43">
        <f>ROUND(rekentabel!C205,2)</f>
        <v>30.5</v>
      </c>
      <c r="D205" s="43"/>
      <c r="E205" s="43"/>
      <c r="F205" s="43">
        <f>ROUND(rekentabel!F205,2)</f>
        <v>30.56</v>
      </c>
      <c r="G205" s="43">
        <f>ROUND(rekentabel!G205,2)</f>
        <v>18.3</v>
      </c>
      <c r="H205" s="43">
        <f>ROUND(rekentabel!H205,2)</f>
        <v>40.75</v>
      </c>
      <c r="I205" s="43">
        <f>ROUND(rekentabel!I205,2)</f>
        <v>24.4</v>
      </c>
      <c r="J205" s="47">
        <f>ROUND(rekentabel!J205,2)</f>
        <v>101.88</v>
      </c>
      <c r="K205" s="47">
        <f>ROUND(rekentabel!K205,2)</f>
        <v>61</v>
      </c>
      <c r="L205" s="47"/>
      <c r="M205" s="47"/>
      <c r="N205" s="47">
        <f>ROUND(rekentabel!N205,2)</f>
        <v>61.12</v>
      </c>
      <c r="O205" s="47">
        <f>ROUND(rekentabel!O205,2)</f>
        <v>36.6</v>
      </c>
      <c r="P205" s="47">
        <f>ROUND(rekentabel!P205,2)</f>
        <v>81.5</v>
      </c>
      <c r="Q205" s="47">
        <f>ROUND(rekentabel!Q205,2)</f>
        <v>48.8</v>
      </c>
      <c r="R205" s="42"/>
      <c r="S205" s="42"/>
      <c r="T205" s="42"/>
      <c r="U205" s="42"/>
      <c r="V205" s="42"/>
      <c r="W205" s="42"/>
      <c r="X205" s="263"/>
      <c r="Y205" s="263"/>
      <c r="Z205" s="263"/>
      <c r="AA205" s="263"/>
    </row>
    <row r="206" spans="1:27">
      <c r="A206" s="40">
        <v>199</v>
      </c>
      <c r="B206" s="43">
        <f>ROUND(rekentabel!B206,2)</f>
        <v>51.07</v>
      </c>
      <c r="C206" s="43">
        <f>ROUND(rekentabel!C206,2)</f>
        <v>30.58</v>
      </c>
      <c r="D206" s="43"/>
      <c r="E206" s="43"/>
      <c r="F206" s="43">
        <f>ROUND(rekentabel!F206,2)</f>
        <v>30.64</v>
      </c>
      <c r="G206" s="43">
        <f>ROUND(rekentabel!G206,2)</f>
        <v>18.350000000000001</v>
      </c>
      <c r="H206" s="43">
        <f>ROUND(rekentabel!H206,2)</f>
        <v>40.86</v>
      </c>
      <c r="I206" s="43">
        <f>ROUND(rekentabel!I206,2)</f>
        <v>24.47</v>
      </c>
      <c r="J206" s="47">
        <f>ROUND(rekentabel!J206,2)</f>
        <v>102.14</v>
      </c>
      <c r="K206" s="47">
        <f>ROUND(rekentabel!K206,2)</f>
        <v>61.16</v>
      </c>
      <c r="L206" s="47"/>
      <c r="M206" s="47"/>
      <c r="N206" s="47">
        <f>ROUND(rekentabel!N206,2)</f>
        <v>61.28</v>
      </c>
      <c r="O206" s="47">
        <f>ROUND(rekentabel!O206,2)</f>
        <v>36.700000000000003</v>
      </c>
      <c r="P206" s="47">
        <f>ROUND(rekentabel!P206,2)</f>
        <v>81.72</v>
      </c>
      <c r="Q206" s="47">
        <f>ROUND(rekentabel!Q206,2)</f>
        <v>48.94</v>
      </c>
      <c r="R206" s="42"/>
      <c r="S206" s="42"/>
      <c r="T206" s="42"/>
      <c r="U206" s="42"/>
      <c r="V206" s="42"/>
      <c r="W206" s="42"/>
      <c r="X206" s="263"/>
      <c r="Y206" s="263"/>
      <c r="Z206" s="263"/>
      <c r="AA206" s="263"/>
    </row>
    <row r="207" spans="1:27">
      <c r="A207" s="40">
        <v>200</v>
      </c>
      <c r="B207" s="43">
        <f>ROUND(rekentabel!B207,2)</f>
        <v>51.2</v>
      </c>
      <c r="C207" s="43">
        <f>ROUND(rekentabel!C207,2)</f>
        <v>30.66</v>
      </c>
      <c r="D207" s="43"/>
      <c r="E207" s="43"/>
      <c r="F207" s="43">
        <f>ROUND(rekentabel!F207,2)</f>
        <v>30.73</v>
      </c>
      <c r="G207" s="43">
        <f>ROUND(rekentabel!G207,2)</f>
        <v>18.399999999999999</v>
      </c>
      <c r="H207" s="43">
        <f>ROUND(rekentabel!H207,2)</f>
        <v>40.97</v>
      </c>
      <c r="I207" s="43">
        <f>ROUND(rekentabel!I207,2)</f>
        <v>24.53</v>
      </c>
      <c r="J207" s="47">
        <f>ROUND(rekentabel!J207,2)</f>
        <v>102.4</v>
      </c>
      <c r="K207" s="47">
        <f>ROUND(rekentabel!K207,2)</f>
        <v>61.32</v>
      </c>
      <c r="L207" s="47"/>
      <c r="M207" s="47"/>
      <c r="N207" s="47">
        <f>ROUND(rekentabel!N207,2)</f>
        <v>61.46</v>
      </c>
      <c r="O207" s="47">
        <f>ROUND(rekentabel!O207,2)</f>
        <v>36.799999999999997</v>
      </c>
      <c r="P207" s="47">
        <f>ROUND(rekentabel!P207,2)</f>
        <v>81.94</v>
      </c>
      <c r="Q207" s="47">
        <f>ROUND(rekentabel!Q207,2)</f>
        <v>49.06</v>
      </c>
      <c r="R207" s="42"/>
      <c r="S207" s="42"/>
      <c r="T207" s="42"/>
      <c r="U207" s="42"/>
      <c r="V207" s="42"/>
      <c r="W207" s="42"/>
      <c r="X207" s="263"/>
      <c r="Y207" s="263"/>
      <c r="Z207" s="263"/>
      <c r="AA207" s="263"/>
    </row>
    <row r="208" spans="1:27">
      <c r="A208" s="40">
        <v>201</v>
      </c>
      <c r="B208" s="43">
        <f>ROUND(rekentabel!B208,2)</f>
        <v>51.25</v>
      </c>
      <c r="C208" s="43">
        <f>ROUND(rekentabel!C208,2)</f>
        <v>30.69</v>
      </c>
      <c r="D208" s="43"/>
      <c r="E208" s="43"/>
      <c r="F208" s="43">
        <f>ROUND(rekentabel!F208,2)</f>
        <v>30.76</v>
      </c>
      <c r="G208" s="43">
        <f>ROUND(rekentabel!G208,2)</f>
        <v>18.420000000000002</v>
      </c>
      <c r="H208" s="43">
        <f>ROUND(rekentabel!H208,2)</f>
        <v>41.01</v>
      </c>
      <c r="I208" s="43">
        <f>ROUND(rekentabel!I208,2)</f>
        <v>24.56</v>
      </c>
      <c r="J208" s="47">
        <f>ROUND(rekentabel!J208,2)</f>
        <v>102.5</v>
      </c>
      <c r="K208" s="47">
        <f>ROUND(rekentabel!K208,2)</f>
        <v>61.38</v>
      </c>
      <c r="L208" s="47"/>
      <c r="M208" s="47"/>
      <c r="N208" s="47">
        <f>ROUND(rekentabel!N208,2)</f>
        <v>61.52</v>
      </c>
      <c r="O208" s="47">
        <f>ROUND(rekentabel!O208,2)</f>
        <v>36.840000000000003</v>
      </c>
      <c r="P208" s="47">
        <f>ROUND(rekentabel!P208,2)</f>
        <v>82.02</v>
      </c>
      <c r="Q208" s="47">
        <f>ROUND(rekentabel!Q208,2)</f>
        <v>49.12</v>
      </c>
      <c r="R208" s="42"/>
      <c r="S208" s="42"/>
      <c r="T208" s="42"/>
      <c r="U208" s="42"/>
      <c r="V208" s="42"/>
      <c r="W208" s="42"/>
      <c r="X208" s="263"/>
      <c r="Y208" s="263"/>
      <c r="Z208" s="263"/>
      <c r="AA208" s="263"/>
    </row>
    <row r="209" spans="1:27">
      <c r="A209" s="40">
        <v>202</v>
      </c>
      <c r="B209" s="43">
        <f>ROUND(rekentabel!B209,2)</f>
        <v>51.32</v>
      </c>
      <c r="C209" s="43">
        <f>ROUND(rekentabel!C209,2)</f>
        <v>30.73</v>
      </c>
      <c r="D209" s="43"/>
      <c r="E209" s="43"/>
      <c r="F209" s="43">
        <f>ROUND(rekentabel!F209,2)</f>
        <v>30.79</v>
      </c>
      <c r="G209" s="43">
        <f>ROUND(rekentabel!G209,2)</f>
        <v>18.440000000000001</v>
      </c>
      <c r="H209" s="43">
        <f>ROUND(rekentabel!H209,2)</f>
        <v>41.05</v>
      </c>
      <c r="I209" s="43">
        <f>ROUND(rekentabel!I209,2)</f>
        <v>24.58</v>
      </c>
      <c r="J209" s="47">
        <f>ROUND(rekentabel!J209,2)</f>
        <v>102.64</v>
      </c>
      <c r="K209" s="47">
        <f>ROUND(rekentabel!K209,2)</f>
        <v>61.46</v>
      </c>
      <c r="L209" s="47"/>
      <c r="M209" s="47"/>
      <c r="N209" s="47">
        <f>ROUND(rekentabel!N209,2)</f>
        <v>61.58</v>
      </c>
      <c r="O209" s="47">
        <f>ROUND(rekentabel!O209,2)</f>
        <v>36.880000000000003</v>
      </c>
      <c r="P209" s="47">
        <f>ROUND(rekentabel!P209,2)</f>
        <v>82.1</v>
      </c>
      <c r="Q209" s="47">
        <f>ROUND(rekentabel!Q209,2)</f>
        <v>49.16</v>
      </c>
      <c r="R209" s="42"/>
      <c r="S209" s="42"/>
      <c r="T209" s="42"/>
      <c r="U209" s="42"/>
      <c r="V209" s="42"/>
      <c r="W209" s="42"/>
      <c r="X209" s="263"/>
      <c r="Y209" s="263"/>
      <c r="Z209" s="263"/>
      <c r="AA209" s="263"/>
    </row>
    <row r="210" spans="1:27">
      <c r="A210" s="40">
        <v>203</v>
      </c>
      <c r="B210" s="43">
        <f>ROUND(rekentabel!B210,2)</f>
        <v>51.37</v>
      </c>
      <c r="C210" s="43">
        <f>ROUND(rekentabel!C210,2)</f>
        <v>30.76</v>
      </c>
      <c r="D210" s="43"/>
      <c r="E210" s="43"/>
      <c r="F210" s="43">
        <f>ROUND(rekentabel!F210,2)</f>
        <v>30.82</v>
      </c>
      <c r="G210" s="43">
        <f>ROUND(rekentabel!G210,2)</f>
        <v>18.45</v>
      </c>
      <c r="H210" s="43">
        <f>ROUND(rekentabel!H210,2)</f>
        <v>41.09</v>
      </c>
      <c r="I210" s="43">
        <f>ROUND(rekentabel!I210,2)</f>
        <v>24.6</v>
      </c>
      <c r="J210" s="47">
        <f>ROUND(rekentabel!J210,2)</f>
        <v>102.74</v>
      </c>
      <c r="K210" s="47">
        <f>ROUND(rekentabel!K210,2)</f>
        <v>61.52</v>
      </c>
      <c r="L210" s="47"/>
      <c r="M210" s="47"/>
      <c r="N210" s="47">
        <f>ROUND(rekentabel!N210,2)</f>
        <v>61.64</v>
      </c>
      <c r="O210" s="47">
        <f>ROUND(rekentabel!O210,2)</f>
        <v>36.9</v>
      </c>
      <c r="P210" s="47">
        <f>ROUND(rekentabel!P210,2)</f>
        <v>82.18</v>
      </c>
      <c r="Q210" s="47">
        <f>ROUND(rekentabel!Q210,2)</f>
        <v>49.2</v>
      </c>
      <c r="R210" s="42"/>
      <c r="S210" s="42"/>
      <c r="T210" s="42"/>
      <c r="U210" s="42"/>
      <c r="V210" s="42"/>
      <c r="W210" s="42"/>
      <c r="X210" s="263"/>
      <c r="Y210" s="263"/>
      <c r="Z210" s="263"/>
      <c r="AA210" s="263"/>
    </row>
    <row r="211" spans="1:27">
      <c r="A211" s="40">
        <v>204</v>
      </c>
      <c r="B211" s="43">
        <f>ROUND(rekentabel!B211,2)</f>
        <v>51.42</v>
      </c>
      <c r="C211" s="43">
        <f>ROUND(rekentabel!C211,2)</f>
        <v>30.79</v>
      </c>
      <c r="D211" s="43"/>
      <c r="E211" s="43"/>
      <c r="F211" s="43">
        <f>ROUND(rekentabel!F211,2)</f>
        <v>30.85</v>
      </c>
      <c r="G211" s="43">
        <f>ROUND(rekentabel!G211,2)</f>
        <v>18.47</v>
      </c>
      <c r="H211" s="43">
        <f>ROUND(rekentabel!H211,2)</f>
        <v>41.13</v>
      </c>
      <c r="I211" s="43">
        <f>ROUND(rekentabel!I211,2)</f>
        <v>24.63</v>
      </c>
      <c r="J211" s="47">
        <f>ROUND(rekentabel!J211,2)</f>
        <v>102.84</v>
      </c>
      <c r="K211" s="47">
        <f>ROUND(rekentabel!K211,2)</f>
        <v>61.58</v>
      </c>
      <c r="L211" s="47"/>
      <c r="M211" s="47"/>
      <c r="N211" s="47">
        <f>ROUND(rekentabel!N211,2)</f>
        <v>61.7</v>
      </c>
      <c r="O211" s="47">
        <f>ROUND(rekentabel!O211,2)</f>
        <v>36.94</v>
      </c>
      <c r="P211" s="47">
        <f>ROUND(rekentabel!P211,2)</f>
        <v>82.26</v>
      </c>
      <c r="Q211" s="47">
        <f>ROUND(rekentabel!Q211,2)</f>
        <v>49.26</v>
      </c>
      <c r="R211" s="42"/>
      <c r="S211" s="42"/>
      <c r="T211" s="42"/>
      <c r="U211" s="42"/>
      <c r="V211" s="42"/>
      <c r="W211" s="42"/>
      <c r="X211" s="263"/>
      <c r="Y211" s="263"/>
      <c r="Z211" s="263"/>
      <c r="AA211" s="263"/>
    </row>
    <row r="212" spans="1:27">
      <c r="A212" s="40">
        <v>205</v>
      </c>
      <c r="B212" s="43">
        <f>ROUND(rekentabel!B212,2)</f>
        <v>51.47</v>
      </c>
      <c r="C212" s="43">
        <f>ROUND(rekentabel!C212,2)</f>
        <v>30.82</v>
      </c>
      <c r="D212" s="43"/>
      <c r="E212" s="43"/>
      <c r="F212" s="43">
        <f>ROUND(rekentabel!F212,2)</f>
        <v>30.88</v>
      </c>
      <c r="G212" s="43">
        <f>ROUND(rekentabel!G212,2)</f>
        <v>18.489999999999998</v>
      </c>
      <c r="H212" s="43">
        <f>ROUND(rekentabel!H212,2)</f>
        <v>41.17</v>
      </c>
      <c r="I212" s="43">
        <f>ROUND(rekentabel!I212,2)</f>
        <v>24.65</v>
      </c>
      <c r="J212" s="47">
        <f>ROUND(rekentabel!J212,2)</f>
        <v>102.94</v>
      </c>
      <c r="K212" s="47">
        <f>ROUND(rekentabel!K212,2)</f>
        <v>61.64</v>
      </c>
      <c r="L212" s="47"/>
      <c r="M212" s="47"/>
      <c r="N212" s="47">
        <f>ROUND(rekentabel!N212,2)</f>
        <v>61.76</v>
      </c>
      <c r="O212" s="47">
        <f>ROUND(rekentabel!O212,2)</f>
        <v>36.979999999999997</v>
      </c>
      <c r="P212" s="47">
        <f>ROUND(rekentabel!P212,2)</f>
        <v>82.34</v>
      </c>
      <c r="Q212" s="47">
        <f>ROUND(rekentabel!Q212,2)</f>
        <v>49.3</v>
      </c>
      <c r="R212" s="42"/>
      <c r="S212" s="42"/>
      <c r="T212" s="42"/>
      <c r="U212" s="42"/>
      <c r="V212" s="42"/>
      <c r="W212" s="42"/>
      <c r="X212" s="263"/>
      <c r="Y212" s="263"/>
      <c r="Z212" s="263"/>
      <c r="AA212" s="263"/>
    </row>
    <row r="213" spans="1:27">
      <c r="A213" s="40">
        <v>206</v>
      </c>
      <c r="B213" s="43">
        <f>ROUND(rekentabel!B213,2)</f>
        <v>51.52</v>
      </c>
      <c r="C213" s="43">
        <f>ROUND(rekentabel!C213,2)</f>
        <v>30.85</v>
      </c>
      <c r="D213" s="43"/>
      <c r="E213" s="43"/>
      <c r="F213" s="43">
        <f>ROUND(rekentabel!F213,2)</f>
        <v>30.91</v>
      </c>
      <c r="G213" s="43">
        <f>ROUND(rekentabel!G213,2)</f>
        <v>18.510000000000002</v>
      </c>
      <c r="H213" s="43">
        <f>ROUND(rekentabel!H213,2)</f>
        <v>41.21</v>
      </c>
      <c r="I213" s="43">
        <f>ROUND(rekentabel!I213,2)</f>
        <v>24.68</v>
      </c>
      <c r="J213" s="47">
        <f>ROUND(rekentabel!J213,2)</f>
        <v>103.04</v>
      </c>
      <c r="K213" s="47">
        <f>ROUND(rekentabel!K213,2)</f>
        <v>61.7</v>
      </c>
      <c r="L213" s="47"/>
      <c r="M213" s="47"/>
      <c r="N213" s="47">
        <f>ROUND(rekentabel!N213,2)</f>
        <v>61.82</v>
      </c>
      <c r="O213" s="47">
        <f>ROUND(rekentabel!O213,2)</f>
        <v>37.020000000000003</v>
      </c>
      <c r="P213" s="47">
        <f>ROUND(rekentabel!P213,2)</f>
        <v>82.42</v>
      </c>
      <c r="Q213" s="47">
        <f>ROUND(rekentabel!Q213,2)</f>
        <v>49.36</v>
      </c>
      <c r="R213" s="42"/>
      <c r="S213" s="42"/>
      <c r="T213" s="42"/>
      <c r="U213" s="42"/>
      <c r="V213" s="42"/>
      <c r="W213" s="42"/>
      <c r="X213" s="263"/>
      <c r="Y213" s="263"/>
      <c r="Z213" s="263"/>
      <c r="AA213" s="263"/>
    </row>
    <row r="214" spans="1:27">
      <c r="A214" s="40">
        <v>207</v>
      </c>
      <c r="B214" s="43">
        <f>ROUND(rekentabel!B214,2)</f>
        <v>51.57</v>
      </c>
      <c r="C214" s="43">
        <f>ROUND(rekentabel!C214,2)</f>
        <v>30.88</v>
      </c>
      <c r="D214" s="43"/>
      <c r="E214" s="43"/>
      <c r="F214" s="43">
        <f>ROUND(rekentabel!F214,2)</f>
        <v>30.94</v>
      </c>
      <c r="G214" s="43">
        <f>ROUND(rekentabel!G214,2)</f>
        <v>18.53</v>
      </c>
      <c r="H214" s="43">
        <f>ROUND(rekentabel!H214,2)</f>
        <v>41.25</v>
      </c>
      <c r="I214" s="43">
        <f>ROUND(rekentabel!I214,2)</f>
        <v>24.7</v>
      </c>
      <c r="J214" s="47">
        <f>ROUND(rekentabel!J214,2)</f>
        <v>103.14</v>
      </c>
      <c r="K214" s="47">
        <f>ROUND(rekentabel!K214,2)</f>
        <v>61.76</v>
      </c>
      <c r="L214" s="47"/>
      <c r="M214" s="47"/>
      <c r="N214" s="47">
        <f>ROUND(rekentabel!N214,2)</f>
        <v>61.88</v>
      </c>
      <c r="O214" s="47">
        <f>ROUND(rekentabel!O214,2)</f>
        <v>37.06</v>
      </c>
      <c r="P214" s="47">
        <f>ROUND(rekentabel!P214,2)</f>
        <v>82.5</v>
      </c>
      <c r="Q214" s="47">
        <f>ROUND(rekentabel!Q214,2)</f>
        <v>49.4</v>
      </c>
      <c r="R214" s="42"/>
      <c r="S214" s="42"/>
      <c r="T214" s="42"/>
      <c r="U214" s="42"/>
      <c r="V214" s="42"/>
      <c r="W214" s="42"/>
      <c r="X214" s="263"/>
      <c r="Y214" s="263"/>
      <c r="Z214" s="263"/>
      <c r="AA214" s="263"/>
    </row>
    <row r="215" spans="1:27">
      <c r="A215" s="40">
        <v>208</v>
      </c>
      <c r="B215" s="43">
        <f>ROUND(rekentabel!B215,2)</f>
        <v>51.62</v>
      </c>
      <c r="C215" s="43">
        <f>ROUND(rekentabel!C215,2)</f>
        <v>30.91</v>
      </c>
      <c r="D215" s="43"/>
      <c r="E215" s="43"/>
      <c r="F215" s="43">
        <f>ROUND(rekentabel!F215,2)</f>
        <v>30.97</v>
      </c>
      <c r="G215" s="43">
        <f>ROUND(rekentabel!G215,2)</f>
        <v>18.54</v>
      </c>
      <c r="H215" s="43">
        <f>ROUND(rekentabel!H215,2)</f>
        <v>41.29</v>
      </c>
      <c r="I215" s="43">
        <f>ROUND(rekentabel!I215,2)</f>
        <v>24.73</v>
      </c>
      <c r="J215" s="47">
        <f>ROUND(rekentabel!J215,2)</f>
        <v>103.24</v>
      </c>
      <c r="K215" s="47">
        <f>ROUND(rekentabel!K215,2)</f>
        <v>61.82</v>
      </c>
      <c r="L215" s="47"/>
      <c r="M215" s="47"/>
      <c r="N215" s="47">
        <f>ROUND(rekentabel!N215,2)</f>
        <v>61.94</v>
      </c>
      <c r="O215" s="47">
        <f>ROUND(rekentabel!O215,2)</f>
        <v>37.08</v>
      </c>
      <c r="P215" s="47">
        <f>ROUND(rekentabel!P215,2)</f>
        <v>82.58</v>
      </c>
      <c r="Q215" s="47">
        <f>ROUND(rekentabel!Q215,2)</f>
        <v>49.46</v>
      </c>
      <c r="R215" s="42"/>
      <c r="S215" s="42"/>
      <c r="T215" s="42"/>
      <c r="U215" s="42"/>
      <c r="V215" s="42"/>
      <c r="W215" s="42"/>
      <c r="X215" s="263"/>
      <c r="Y215" s="263"/>
      <c r="Z215" s="263"/>
      <c r="AA215" s="263"/>
    </row>
    <row r="216" spans="1:27">
      <c r="A216" s="40">
        <v>209</v>
      </c>
      <c r="B216" s="43">
        <f>ROUND(rekentabel!B216,2)</f>
        <v>51.67</v>
      </c>
      <c r="C216" s="43">
        <f>ROUND(rekentabel!C216,2)</f>
        <v>30.94</v>
      </c>
      <c r="D216" s="43"/>
      <c r="E216" s="43"/>
      <c r="F216" s="43">
        <f>ROUND(rekentabel!F216,2)</f>
        <v>31</v>
      </c>
      <c r="G216" s="43">
        <f>ROUND(rekentabel!G216,2)</f>
        <v>18.559999999999999</v>
      </c>
      <c r="H216" s="43">
        <f>ROUND(rekentabel!H216,2)</f>
        <v>41.33</v>
      </c>
      <c r="I216" s="43">
        <f>ROUND(rekentabel!I216,2)</f>
        <v>24.75</v>
      </c>
      <c r="J216" s="47">
        <f>ROUND(rekentabel!J216,2)</f>
        <v>103.34</v>
      </c>
      <c r="K216" s="47">
        <f>ROUND(rekentabel!K216,2)</f>
        <v>61.88</v>
      </c>
      <c r="L216" s="47"/>
      <c r="M216" s="47"/>
      <c r="N216" s="47">
        <f>ROUND(rekentabel!N216,2)</f>
        <v>62</v>
      </c>
      <c r="O216" s="47">
        <f>ROUND(rekentabel!O216,2)</f>
        <v>37.119999999999997</v>
      </c>
      <c r="P216" s="47">
        <f>ROUND(rekentabel!P216,2)</f>
        <v>82.66</v>
      </c>
      <c r="Q216" s="47">
        <f>ROUND(rekentabel!Q216,2)</f>
        <v>49.5</v>
      </c>
      <c r="R216" s="42"/>
      <c r="S216" s="42"/>
      <c r="T216" s="42"/>
      <c r="U216" s="42"/>
      <c r="V216" s="42"/>
      <c r="W216" s="42"/>
      <c r="X216" s="263"/>
      <c r="Y216" s="263"/>
      <c r="Z216" s="263"/>
      <c r="AA216" s="263"/>
    </row>
    <row r="217" spans="1:27">
      <c r="A217" s="40">
        <v>210</v>
      </c>
      <c r="B217" s="43">
        <f>ROUND(rekentabel!B217,2)</f>
        <v>51.72</v>
      </c>
      <c r="C217" s="43">
        <f>ROUND(rekentabel!C217,2)</f>
        <v>30.97</v>
      </c>
      <c r="D217" s="43"/>
      <c r="E217" s="43"/>
      <c r="F217" s="43">
        <f>ROUND(rekentabel!F217,2)</f>
        <v>31.03</v>
      </c>
      <c r="G217" s="43">
        <f>ROUND(rekentabel!G217,2)</f>
        <v>18.579999999999998</v>
      </c>
      <c r="H217" s="43">
        <f>ROUND(rekentabel!H217,2)</f>
        <v>41.37</v>
      </c>
      <c r="I217" s="43">
        <f>ROUND(rekentabel!I217,2)</f>
        <v>24.77</v>
      </c>
      <c r="J217" s="47">
        <f>ROUND(rekentabel!J217,2)</f>
        <v>103.44</v>
      </c>
      <c r="K217" s="47">
        <f>ROUND(rekentabel!K217,2)</f>
        <v>61.94</v>
      </c>
      <c r="L217" s="47"/>
      <c r="M217" s="47"/>
      <c r="N217" s="47">
        <f>ROUND(rekentabel!N217,2)</f>
        <v>62.06</v>
      </c>
      <c r="O217" s="47">
        <f>ROUND(rekentabel!O217,2)</f>
        <v>37.159999999999997</v>
      </c>
      <c r="P217" s="47">
        <f>ROUND(rekentabel!P217,2)</f>
        <v>82.74</v>
      </c>
      <c r="Q217" s="47">
        <f>ROUND(rekentabel!Q217,2)</f>
        <v>49.54</v>
      </c>
      <c r="R217" s="42"/>
      <c r="S217" s="42"/>
      <c r="T217" s="42"/>
      <c r="U217" s="42"/>
      <c r="V217" s="42"/>
      <c r="W217" s="42"/>
      <c r="X217" s="263"/>
      <c r="Y217" s="263"/>
      <c r="Z217" s="263"/>
      <c r="AA217" s="263"/>
    </row>
    <row r="218" spans="1:27">
      <c r="A218" s="40">
        <v>211</v>
      </c>
      <c r="B218" s="43">
        <f>ROUND(rekentabel!B218,2)</f>
        <v>51.77</v>
      </c>
      <c r="C218" s="43">
        <f>ROUND(rekentabel!C218,2)</f>
        <v>31</v>
      </c>
      <c r="D218" s="43"/>
      <c r="E218" s="43"/>
      <c r="F218" s="43">
        <f>ROUND(rekentabel!F218,2)</f>
        <v>31.06</v>
      </c>
      <c r="G218" s="43">
        <f>ROUND(rekentabel!G218,2)</f>
        <v>18.600000000000001</v>
      </c>
      <c r="H218" s="43">
        <f>ROUND(rekentabel!H218,2)</f>
        <v>41.41</v>
      </c>
      <c r="I218" s="43">
        <f>ROUND(rekentabel!I218,2)</f>
        <v>24.8</v>
      </c>
      <c r="J218" s="47">
        <f>ROUND(rekentabel!J218,2)</f>
        <v>103.54</v>
      </c>
      <c r="K218" s="47">
        <f>ROUND(rekentabel!K218,2)</f>
        <v>62</v>
      </c>
      <c r="L218" s="47"/>
      <c r="M218" s="47"/>
      <c r="N218" s="47">
        <f>ROUND(rekentabel!N218,2)</f>
        <v>62.12</v>
      </c>
      <c r="O218" s="47">
        <f>ROUND(rekentabel!O218,2)</f>
        <v>37.200000000000003</v>
      </c>
      <c r="P218" s="47">
        <f>ROUND(rekentabel!P218,2)</f>
        <v>82.82</v>
      </c>
      <c r="Q218" s="47">
        <f>ROUND(rekentabel!Q218,2)</f>
        <v>49.6</v>
      </c>
      <c r="R218" s="42"/>
      <c r="S218" s="42"/>
      <c r="T218" s="42"/>
      <c r="U218" s="42"/>
      <c r="V218" s="42"/>
      <c r="W218" s="42"/>
      <c r="X218" s="263"/>
      <c r="Y218" s="263"/>
      <c r="Z218" s="263"/>
      <c r="AA218" s="263"/>
    </row>
    <row r="219" spans="1:27">
      <c r="A219" s="40">
        <v>212</v>
      </c>
      <c r="B219" s="43">
        <f>ROUND(rekentabel!B219,2)</f>
        <v>51.82</v>
      </c>
      <c r="C219" s="43">
        <f>ROUND(rekentabel!C219,2)</f>
        <v>31.03</v>
      </c>
      <c r="D219" s="43"/>
      <c r="E219" s="43"/>
      <c r="F219" s="43">
        <f>ROUND(rekentabel!F219,2)</f>
        <v>31.09</v>
      </c>
      <c r="G219" s="43">
        <f>ROUND(rekentabel!G219,2)</f>
        <v>18.62</v>
      </c>
      <c r="H219" s="43">
        <f>ROUND(rekentabel!H219,2)</f>
        <v>41.45</v>
      </c>
      <c r="I219" s="43">
        <f>ROUND(rekentabel!I219,2)</f>
        <v>24.82</v>
      </c>
      <c r="J219" s="47">
        <f>ROUND(rekentabel!J219,2)</f>
        <v>103.64</v>
      </c>
      <c r="K219" s="47">
        <f>ROUND(rekentabel!K219,2)</f>
        <v>62.06</v>
      </c>
      <c r="L219" s="47"/>
      <c r="M219" s="47"/>
      <c r="N219" s="47">
        <f>ROUND(rekentabel!N219,2)</f>
        <v>62.18</v>
      </c>
      <c r="O219" s="47">
        <f>ROUND(rekentabel!O219,2)</f>
        <v>37.24</v>
      </c>
      <c r="P219" s="47">
        <f>ROUND(rekentabel!P219,2)</f>
        <v>82.9</v>
      </c>
      <c r="Q219" s="47">
        <f>ROUND(rekentabel!Q219,2)</f>
        <v>49.64</v>
      </c>
      <c r="R219" s="42"/>
      <c r="S219" s="42"/>
      <c r="T219" s="42"/>
      <c r="U219" s="42"/>
      <c r="V219" s="42"/>
      <c r="W219" s="42"/>
      <c r="X219" s="263"/>
      <c r="Y219" s="263"/>
      <c r="Z219" s="263"/>
      <c r="AA219" s="263"/>
    </row>
    <row r="220" spans="1:27">
      <c r="A220" s="40">
        <v>213</v>
      </c>
      <c r="B220" s="43">
        <f>ROUND(rekentabel!B220,2)</f>
        <v>51.87</v>
      </c>
      <c r="C220" s="43">
        <f>ROUND(rekentabel!C220,2)</f>
        <v>31.06</v>
      </c>
      <c r="D220" s="43"/>
      <c r="E220" s="43"/>
      <c r="F220" s="43">
        <f>ROUND(rekentabel!F220,2)</f>
        <v>31.12</v>
      </c>
      <c r="G220" s="43">
        <f>ROUND(rekentabel!G220,2)</f>
        <v>18.64</v>
      </c>
      <c r="H220" s="43">
        <f>ROUND(rekentabel!H220,2)</f>
        <v>41.49</v>
      </c>
      <c r="I220" s="43">
        <f>ROUND(rekentabel!I220,2)</f>
        <v>24.85</v>
      </c>
      <c r="J220" s="47">
        <f>ROUND(rekentabel!J220,2)</f>
        <v>103.74</v>
      </c>
      <c r="K220" s="47">
        <f>ROUND(rekentabel!K220,2)</f>
        <v>62.12</v>
      </c>
      <c r="L220" s="47"/>
      <c r="M220" s="47"/>
      <c r="N220" s="47">
        <f>ROUND(rekentabel!N220,2)</f>
        <v>62.24</v>
      </c>
      <c r="O220" s="47">
        <f>ROUND(rekentabel!O220,2)</f>
        <v>37.28</v>
      </c>
      <c r="P220" s="47">
        <f>ROUND(rekentabel!P220,2)</f>
        <v>82.98</v>
      </c>
      <c r="Q220" s="47">
        <f>ROUND(rekentabel!Q220,2)</f>
        <v>49.7</v>
      </c>
      <c r="R220" s="42"/>
      <c r="S220" s="42"/>
      <c r="T220" s="42"/>
      <c r="U220" s="42"/>
      <c r="V220" s="42"/>
      <c r="W220" s="42"/>
      <c r="X220" s="263"/>
      <c r="Y220" s="263"/>
      <c r="Z220" s="263"/>
      <c r="AA220" s="263"/>
    </row>
    <row r="221" spans="1:27">
      <c r="A221" s="40">
        <v>214</v>
      </c>
      <c r="B221" s="43">
        <f>ROUND(rekentabel!B221,2)</f>
        <v>51.92</v>
      </c>
      <c r="C221" s="43">
        <f>ROUND(rekentabel!C221,2)</f>
        <v>31.09</v>
      </c>
      <c r="D221" s="43"/>
      <c r="E221" s="43"/>
      <c r="F221" s="43">
        <f>ROUND(rekentabel!F221,2)</f>
        <v>31.15</v>
      </c>
      <c r="G221" s="43">
        <f>ROUND(rekentabel!G221,2)</f>
        <v>18.649999999999999</v>
      </c>
      <c r="H221" s="43">
        <f>ROUND(rekentabel!H221,2)</f>
        <v>41.53</v>
      </c>
      <c r="I221" s="43">
        <f>ROUND(rekentabel!I221,2)</f>
        <v>24.87</v>
      </c>
      <c r="J221" s="47">
        <f>ROUND(rekentabel!J221,2)</f>
        <v>103.84</v>
      </c>
      <c r="K221" s="47">
        <f>ROUND(rekentabel!K221,2)</f>
        <v>62.18</v>
      </c>
      <c r="L221" s="47"/>
      <c r="M221" s="47"/>
      <c r="N221" s="47">
        <f>ROUND(rekentabel!N221,2)</f>
        <v>62.3</v>
      </c>
      <c r="O221" s="47">
        <f>ROUND(rekentabel!O221,2)</f>
        <v>37.299999999999997</v>
      </c>
      <c r="P221" s="47">
        <f>ROUND(rekentabel!P221,2)</f>
        <v>83.06</v>
      </c>
      <c r="Q221" s="47">
        <f>ROUND(rekentabel!Q221,2)</f>
        <v>49.74</v>
      </c>
      <c r="R221" s="42"/>
      <c r="S221" s="42"/>
      <c r="T221" s="42"/>
      <c r="U221" s="42"/>
      <c r="V221" s="42"/>
      <c r="W221" s="42"/>
      <c r="X221" s="263"/>
      <c r="Y221" s="263"/>
      <c r="Z221" s="263"/>
      <c r="AA221" s="263"/>
    </row>
    <row r="222" spans="1:27">
      <c r="A222" s="40">
        <v>215</v>
      </c>
      <c r="B222" s="43">
        <f>ROUND(rekentabel!B222,2)</f>
        <v>51.97</v>
      </c>
      <c r="C222" s="43">
        <f>ROUND(rekentabel!C222,2)</f>
        <v>31.12</v>
      </c>
      <c r="D222" s="43"/>
      <c r="E222" s="43"/>
      <c r="F222" s="43">
        <f>ROUND(rekentabel!F222,2)</f>
        <v>31.18</v>
      </c>
      <c r="G222" s="43">
        <f>ROUND(rekentabel!G222,2)</f>
        <v>18.670000000000002</v>
      </c>
      <c r="H222" s="43">
        <f>ROUND(rekentabel!H222,2)</f>
        <v>41.58</v>
      </c>
      <c r="I222" s="43">
        <f>ROUND(rekentabel!I222,2)</f>
        <v>24.9</v>
      </c>
      <c r="J222" s="47">
        <f>ROUND(rekentabel!J222,2)</f>
        <v>103.94</v>
      </c>
      <c r="K222" s="47">
        <f>ROUND(rekentabel!K222,2)</f>
        <v>62.24</v>
      </c>
      <c r="L222" s="47"/>
      <c r="M222" s="47"/>
      <c r="N222" s="47">
        <f>ROUND(rekentabel!N222,2)</f>
        <v>62.36</v>
      </c>
      <c r="O222" s="47">
        <f>ROUND(rekentabel!O222,2)</f>
        <v>37.340000000000003</v>
      </c>
      <c r="P222" s="47">
        <f>ROUND(rekentabel!P222,2)</f>
        <v>83.16</v>
      </c>
      <c r="Q222" s="47">
        <f>ROUND(rekentabel!Q222,2)</f>
        <v>49.8</v>
      </c>
      <c r="R222" s="42"/>
      <c r="S222" s="42"/>
      <c r="T222" s="42"/>
      <c r="U222" s="42"/>
      <c r="V222" s="42"/>
      <c r="W222" s="42"/>
      <c r="X222" s="263"/>
      <c r="Y222" s="263"/>
      <c r="Z222" s="263"/>
      <c r="AA222" s="263"/>
    </row>
    <row r="223" spans="1:27">
      <c r="A223" s="40">
        <v>216</v>
      </c>
      <c r="B223" s="43">
        <f>ROUND(rekentabel!B223,2)</f>
        <v>52.02</v>
      </c>
      <c r="C223" s="43">
        <f>ROUND(rekentabel!C223,2)</f>
        <v>31.15</v>
      </c>
      <c r="D223" s="43"/>
      <c r="E223" s="43"/>
      <c r="F223" s="43">
        <f>ROUND(rekentabel!F223,2)</f>
        <v>31.21</v>
      </c>
      <c r="G223" s="43">
        <f>ROUND(rekentabel!G223,2)</f>
        <v>18.690000000000001</v>
      </c>
      <c r="H223" s="43">
        <f>ROUND(rekentabel!H223,2)</f>
        <v>41.62</v>
      </c>
      <c r="I223" s="43">
        <f>ROUND(rekentabel!I223,2)</f>
        <v>24.92</v>
      </c>
      <c r="J223" s="47">
        <f>ROUND(rekentabel!J223,2)</f>
        <v>104.04</v>
      </c>
      <c r="K223" s="47">
        <f>ROUND(rekentabel!K223,2)</f>
        <v>62.3</v>
      </c>
      <c r="L223" s="47"/>
      <c r="M223" s="47"/>
      <c r="N223" s="47">
        <f>ROUND(rekentabel!N223,2)</f>
        <v>62.42</v>
      </c>
      <c r="O223" s="47">
        <f>ROUND(rekentabel!O223,2)</f>
        <v>37.380000000000003</v>
      </c>
      <c r="P223" s="47">
        <f>ROUND(rekentabel!P223,2)</f>
        <v>83.24</v>
      </c>
      <c r="Q223" s="47">
        <f>ROUND(rekentabel!Q223,2)</f>
        <v>49.84</v>
      </c>
      <c r="R223" s="42"/>
      <c r="S223" s="42"/>
      <c r="T223" s="42"/>
      <c r="U223" s="42"/>
      <c r="V223" s="42"/>
      <c r="W223" s="42"/>
      <c r="X223" s="263"/>
      <c r="Y223" s="263"/>
      <c r="Z223" s="263"/>
      <c r="AA223" s="263"/>
    </row>
    <row r="224" spans="1:27">
      <c r="A224" s="40">
        <v>217</v>
      </c>
      <c r="B224" s="43">
        <f>ROUND(rekentabel!B224,2)</f>
        <v>52.07</v>
      </c>
      <c r="C224" s="43">
        <f>ROUND(rekentabel!C224,2)</f>
        <v>31.18</v>
      </c>
      <c r="D224" s="43"/>
      <c r="E224" s="43"/>
      <c r="F224" s="43">
        <f>ROUND(rekentabel!F224,2)</f>
        <v>31.24</v>
      </c>
      <c r="G224" s="43">
        <f>ROUND(rekentabel!G224,2)</f>
        <v>18.71</v>
      </c>
      <c r="H224" s="43">
        <f>ROUND(rekentabel!H224,2)</f>
        <v>41.66</v>
      </c>
      <c r="I224" s="43">
        <f>ROUND(rekentabel!I224,2)</f>
        <v>24.94</v>
      </c>
      <c r="J224" s="47">
        <f>ROUND(rekentabel!J224,2)</f>
        <v>104.14</v>
      </c>
      <c r="K224" s="47">
        <f>ROUND(rekentabel!K224,2)</f>
        <v>62.36</v>
      </c>
      <c r="L224" s="47"/>
      <c r="M224" s="47"/>
      <c r="N224" s="47">
        <f>ROUND(rekentabel!N224,2)</f>
        <v>62.48</v>
      </c>
      <c r="O224" s="47">
        <f>ROUND(rekentabel!O224,2)</f>
        <v>37.42</v>
      </c>
      <c r="P224" s="47">
        <f>ROUND(rekentabel!P224,2)</f>
        <v>83.32</v>
      </c>
      <c r="Q224" s="47">
        <f>ROUND(rekentabel!Q224,2)</f>
        <v>49.88</v>
      </c>
      <c r="R224" s="42"/>
      <c r="S224" s="42"/>
      <c r="T224" s="42"/>
      <c r="U224" s="42"/>
      <c r="V224" s="42"/>
      <c r="W224" s="42"/>
      <c r="X224" s="263"/>
      <c r="Y224" s="263"/>
      <c r="Z224" s="263"/>
      <c r="AA224" s="263"/>
    </row>
    <row r="225" spans="1:27">
      <c r="A225" s="40">
        <v>218</v>
      </c>
      <c r="B225" s="43">
        <f>ROUND(rekentabel!B225,2)</f>
        <v>52.12</v>
      </c>
      <c r="C225" s="43">
        <f>ROUND(rekentabel!C225,2)</f>
        <v>31.21</v>
      </c>
      <c r="D225" s="43"/>
      <c r="E225" s="43"/>
      <c r="F225" s="43">
        <f>ROUND(rekentabel!F225,2)</f>
        <v>31.27</v>
      </c>
      <c r="G225" s="43">
        <f>ROUND(rekentabel!G225,2)</f>
        <v>18.73</v>
      </c>
      <c r="H225" s="43">
        <f>ROUND(rekentabel!H225,2)</f>
        <v>41.7</v>
      </c>
      <c r="I225" s="43">
        <f>ROUND(rekentabel!I225,2)</f>
        <v>24.97</v>
      </c>
      <c r="J225" s="47">
        <f>ROUND(rekentabel!J225,2)</f>
        <v>104.24</v>
      </c>
      <c r="K225" s="47">
        <f>ROUND(rekentabel!K225,2)</f>
        <v>62.42</v>
      </c>
      <c r="L225" s="47"/>
      <c r="M225" s="47"/>
      <c r="N225" s="47">
        <f>ROUND(rekentabel!N225,2)</f>
        <v>62.54</v>
      </c>
      <c r="O225" s="47">
        <f>ROUND(rekentabel!O225,2)</f>
        <v>37.46</v>
      </c>
      <c r="P225" s="47">
        <f>ROUND(rekentabel!P225,2)</f>
        <v>83.4</v>
      </c>
      <c r="Q225" s="47">
        <f>ROUND(rekentabel!Q225,2)</f>
        <v>49.94</v>
      </c>
      <c r="R225" s="42"/>
      <c r="S225" s="42"/>
      <c r="T225" s="42"/>
      <c r="U225" s="42"/>
      <c r="V225" s="42"/>
      <c r="W225" s="42"/>
      <c r="X225" s="263"/>
      <c r="Y225" s="263"/>
      <c r="Z225" s="263"/>
      <c r="AA225" s="263"/>
    </row>
    <row r="226" spans="1:27">
      <c r="A226" s="40">
        <v>219</v>
      </c>
      <c r="B226" s="43">
        <f>ROUND(rekentabel!B226,2)</f>
        <v>52.17</v>
      </c>
      <c r="C226" s="43">
        <f>ROUND(rekentabel!C226,2)</f>
        <v>31.24</v>
      </c>
      <c r="D226" s="43"/>
      <c r="E226" s="43"/>
      <c r="F226" s="43">
        <f>ROUND(rekentabel!F226,2)</f>
        <v>31.3</v>
      </c>
      <c r="G226" s="43">
        <f>ROUND(rekentabel!G226,2)</f>
        <v>18.739999999999998</v>
      </c>
      <c r="H226" s="43">
        <f>ROUND(rekentabel!H226,2)</f>
        <v>41.74</v>
      </c>
      <c r="I226" s="43">
        <f>ROUND(rekentabel!I226,2)</f>
        <v>24.99</v>
      </c>
      <c r="J226" s="47">
        <f>ROUND(rekentabel!J226,2)</f>
        <v>104.34</v>
      </c>
      <c r="K226" s="47">
        <f>ROUND(rekentabel!K226,2)</f>
        <v>62.48</v>
      </c>
      <c r="L226" s="47"/>
      <c r="M226" s="47"/>
      <c r="N226" s="47">
        <f>ROUND(rekentabel!N226,2)</f>
        <v>62.6</v>
      </c>
      <c r="O226" s="47">
        <f>ROUND(rekentabel!O226,2)</f>
        <v>37.479999999999997</v>
      </c>
      <c r="P226" s="47">
        <f>ROUND(rekentabel!P226,2)</f>
        <v>83.48</v>
      </c>
      <c r="Q226" s="47">
        <f>ROUND(rekentabel!Q226,2)</f>
        <v>49.98</v>
      </c>
      <c r="R226" s="42"/>
      <c r="S226" s="42"/>
      <c r="T226" s="42"/>
      <c r="U226" s="42"/>
      <c r="V226" s="42"/>
      <c r="W226" s="42"/>
      <c r="X226" s="263"/>
      <c r="Y226" s="263"/>
      <c r="Z226" s="263"/>
      <c r="AA226" s="263"/>
    </row>
    <row r="227" spans="1:27">
      <c r="A227" s="40">
        <v>220</v>
      </c>
      <c r="B227" s="43">
        <f>ROUND(rekentabel!B227,2)</f>
        <v>52.22</v>
      </c>
      <c r="C227" s="43">
        <f>ROUND(rekentabel!C227,2)</f>
        <v>31.27</v>
      </c>
      <c r="D227" s="43"/>
      <c r="E227" s="43"/>
      <c r="F227" s="43">
        <f>ROUND(rekentabel!F227,2)</f>
        <v>31.33</v>
      </c>
      <c r="G227" s="43">
        <f>ROUND(rekentabel!G227,2)</f>
        <v>18.760000000000002</v>
      </c>
      <c r="H227" s="43">
        <f>ROUND(rekentabel!H227,2)</f>
        <v>41.78</v>
      </c>
      <c r="I227" s="43">
        <f>ROUND(rekentabel!I227,2)</f>
        <v>25.02</v>
      </c>
      <c r="J227" s="47">
        <f>ROUND(rekentabel!J227,2)</f>
        <v>104.44</v>
      </c>
      <c r="K227" s="47">
        <f>ROUND(rekentabel!K227,2)</f>
        <v>62.54</v>
      </c>
      <c r="L227" s="47"/>
      <c r="M227" s="47"/>
      <c r="N227" s="47">
        <f>ROUND(rekentabel!N227,2)</f>
        <v>62.66</v>
      </c>
      <c r="O227" s="47">
        <f>ROUND(rekentabel!O227,2)</f>
        <v>37.520000000000003</v>
      </c>
      <c r="P227" s="47">
        <f>ROUND(rekentabel!P227,2)</f>
        <v>83.56</v>
      </c>
      <c r="Q227" s="47">
        <f>ROUND(rekentabel!Q227,2)</f>
        <v>50.04</v>
      </c>
      <c r="R227" s="42"/>
      <c r="S227" s="42"/>
      <c r="T227" s="42"/>
      <c r="U227" s="42"/>
      <c r="V227" s="42"/>
      <c r="W227" s="42"/>
      <c r="X227" s="263"/>
      <c r="Y227" s="263"/>
      <c r="Z227" s="263"/>
      <c r="AA227" s="263"/>
    </row>
    <row r="228" spans="1:27">
      <c r="A228" s="40">
        <v>221</v>
      </c>
      <c r="B228" s="43">
        <f>ROUND(rekentabel!B228,2)</f>
        <v>52.27</v>
      </c>
      <c r="C228" s="43">
        <f>ROUND(rekentabel!C228,2)</f>
        <v>31.3</v>
      </c>
      <c r="D228" s="43"/>
      <c r="E228" s="43"/>
      <c r="F228" s="43">
        <f>ROUND(rekentabel!F228,2)</f>
        <v>31.36</v>
      </c>
      <c r="G228" s="43">
        <f>ROUND(rekentabel!G228,2)</f>
        <v>18.78</v>
      </c>
      <c r="H228" s="43">
        <f>ROUND(rekentabel!H228,2)</f>
        <v>41.82</v>
      </c>
      <c r="I228" s="43">
        <f>ROUND(rekentabel!I228,2)</f>
        <v>25.04</v>
      </c>
      <c r="J228" s="47">
        <f>ROUND(rekentabel!J228,2)</f>
        <v>104.54</v>
      </c>
      <c r="K228" s="47">
        <f>ROUND(rekentabel!K228,2)</f>
        <v>62.6</v>
      </c>
      <c r="L228" s="47"/>
      <c r="M228" s="47"/>
      <c r="N228" s="47">
        <f>ROUND(rekentabel!N228,2)</f>
        <v>62.72</v>
      </c>
      <c r="O228" s="47">
        <f>ROUND(rekentabel!O228,2)</f>
        <v>37.56</v>
      </c>
      <c r="P228" s="47">
        <f>ROUND(rekentabel!P228,2)</f>
        <v>83.64</v>
      </c>
      <c r="Q228" s="47">
        <f>ROUND(rekentabel!Q228,2)</f>
        <v>50.08</v>
      </c>
      <c r="R228" s="42"/>
      <c r="S228" s="42"/>
      <c r="T228" s="42"/>
      <c r="U228" s="42"/>
      <c r="V228" s="42"/>
      <c r="W228" s="42"/>
      <c r="X228" s="263"/>
      <c r="Y228" s="263"/>
      <c r="Z228" s="263"/>
      <c r="AA228" s="263"/>
    </row>
    <row r="229" spans="1:27">
      <c r="A229" s="40">
        <v>222</v>
      </c>
      <c r="B229" s="43">
        <f>ROUND(rekentabel!B229,2)</f>
        <v>52.32</v>
      </c>
      <c r="C229" s="43">
        <f>ROUND(rekentabel!C229,2)</f>
        <v>31.33</v>
      </c>
      <c r="D229" s="43"/>
      <c r="E229" s="43"/>
      <c r="F229" s="43">
        <f>ROUND(rekentabel!F229,2)</f>
        <v>31.39</v>
      </c>
      <c r="G229" s="43">
        <f>ROUND(rekentabel!G229,2)</f>
        <v>18.8</v>
      </c>
      <c r="H229" s="43">
        <f>ROUND(rekentabel!H229,2)</f>
        <v>41.86</v>
      </c>
      <c r="I229" s="43">
        <f>ROUND(rekentabel!I229,2)</f>
        <v>25.07</v>
      </c>
      <c r="J229" s="47">
        <f>ROUND(rekentabel!J229,2)</f>
        <v>104.64</v>
      </c>
      <c r="K229" s="47">
        <f>ROUND(rekentabel!K229,2)</f>
        <v>62.66</v>
      </c>
      <c r="L229" s="47"/>
      <c r="M229" s="47"/>
      <c r="N229" s="47">
        <f>ROUND(rekentabel!N229,2)</f>
        <v>62.78</v>
      </c>
      <c r="O229" s="47">
        <f>ROUND(rekentabel!O229,2)</f>
        <v>37.6</v>
      </c>
      <c r="P229" s="47">
        <f>ROUND(rekentabel!P229,2)</f>
        <v>83.72</v>
      </c>
      <c r="Q229" s="47">
        <f>ROUND(rekentabel!Q229,2)</f>
        <v>50.14</v>
      </c>
      <c r="R229" s="42"/>
      <c r="S229" s="42"/>
      <c r="T229" s="42"/>
      <c r="U229" s="42"/>
      <c r="V229" s="42"/>
      <c r="W229" s="42"/>
      <c r="X229" s="263"/>
      <c r="Y229" s="263"/>
      <c r="Z229" s="263"/>
      <c r="AA229" s="263"/>
    </row>
    <row r="230" spans="1:27">
      <c r="A230" s="40">
        <v>223</v>
      </c>
      <c r="B230" s="43">
        <f>ROUND(rekentabel!B230,2)</f>
        <v>52.37</v>
      </c>
      <c r="C230" s="43">
        <f>ROUND(rekentabel!C230,2)</f>
        <v>31.36</v>
      </c>
      <c r="D230" s="43"/>
      <c r="E230" s="43"/>
      <c r="F230" s="43">
        <f>ROUND(rekentabel!F230,2)</f>
        <v>31.42</v>
      </c>
      <c r="G230" s="43">
        <f>ROUND(rekentabel!G230,2)</f>
        <v>18.82</v>
      </c>
      <c r="H230" s="43">
        <f>ROUND(rekentabel!H230,2)</f>
        <v>41.9</v>
      </c>
      <c r="I230" s="43">
        <f>ROUND(rekentabel!I230,2)</f>
        <v>25.09</v>
      </c>
      <c r="J230" s="47">
        <f>ROUND(rekentabel!J230,2)</f>
        <v>104.74</v>
      </c>
      <c r="K230" s="47">
        <f>ROUND(rekentabel!K230,2)</f>
        <v>62.72</v>
      </c>
      <c r="L230" s="47"/>
      <c r="M230" s="47"/>
      <c r="N230" s="47">
        <f>ROUND(rekentabel!N230,2)</f>
        <v>62.84</v>
      </c>
      <c r="O230" s="47">
        <f>ROUND(rekentabel!O230,2)</f>
        <v>37.64</v>
      </c>
      <c r="P230" s="47">
        <f>ROUND(rekentabel!P230,2)</f>
        <v>83.8</v>
      </c>
      <c r="Q230" s="47">
        <f>ROUND(rekentabel!Q230,2)</f>
        <v>50.18</v>
      </c>
      <c r="R230" s="42"/>
      <c r="S230" s="42"/>
      <c r="T230" s="42"/>
      <c r="U230" s="42"/>
      <c r="V230" s="42"/>
      <c r="W230" s="42"/>
      <c r="X230" s="263"/>
      <c r="Y230" s="263"/>
      <c r="Z230" s="263"/>
      <c r="AA230" s="263"/>
    </row>
    <row r="231" spans="1:27">
      <c r="A231" s="40">
        <v>224</v>
      </c>
      <c r="B231" s="43">
        <f>ROUND(rekentabel!B231,2)</f>
        <v>52.42</v>
      </c>
      <c r="C231" s="43">
        <f>ROUND(rekentabel!C231,2)</f>
        <v>31.39</v>
      </c>
      <c r="D231" s="43"/>
      <c r="E231" s="43"/>
      <c r="F231" s="43">
        <f>ROUND(rekentabel!F231,2)</f>
        <v>31.45</v>
      </c>
      <c r="G231" s="43">
        <f>ROUND(rekentabel!G231,2)</f>
        <v>18.84</v>
      </c>
      <c r="H231" s="43">
        <f>ROUND(rekentabel!H231,2)</f>
        <v>41.94</v>
      </c>
      <c r="I231" s="43">
        <f>ROUND(rekentabel!I231,2)</f>
        <v>25.11</v>
      </c>
      <c r="J231" s="47">
        <f>ROUND(rekentabel!J231,2)</f>
        <v>104.84</v>
      </c>
      <c r="K231" s="47">
        <f>ROUND(rekentabel!K231,2)</f>
        <v>62.78</v>
      </c>
      <c r="L231" s="47"/>
      <c r="M231" s="47"/>
      <c r="N231" s="47">
        <f>ROUND(rekentabel!N231,2)</f>
        <v>62.9</v>
      </c>
      <c r="O231" s="47">
        <f>ROUND(rekentabel!O231,2)</f>
        <v>37.68</v>
      </c>
      <c r="P231" s="47">
        <f>ROUND(rekentabel!P231,2)</f>
        <v>83.88</v>
      </c>
      <c r="Q231" s="47">
        <f>ROUND(rekentabel!Q231,2)</f>
        <v>50.22</v>
      </c>
      <c r="R231" s="42"/>
      <c r="S231" s="42"/>
      <c r="T231" s="42"/>
      <c r="U231" s="42"/>
      <c r="V231" s="42"/>
      <c r="W231" s="42"/>
      <c r="X231" s="263"/>
      <c r="Y231" s="263"/>
      <c r="Z231" s="263"/>
      <c r="AA231" s="263"/>
    </row>
    <row r="232" spans="1:27">
      <c r="A232" s="40">
        <v>225</v>
      </c>
      <c r="B232" s="43">
        <f>ROUND(rekentabel!B232,2)</f>
        <v>52.47</v>
      </c>
      <c r="C232" s="43">
        <f>ROUND(rekentabel!C232,2)</f>
        <v>31.42</v>
      </c>
      <c r="D232" s="43"/>
      <c r="E232" s="43"/>
      <c r="F232" s="43">
        <f>ROUND(rekentabel!F232,2)</f>
        <v>31.49</v>
      </c>
      <c r="G232" s="43">
        <f>ROUND(rekentabel!G232,2)</f>
        <v>18.850000000000001</v>
      </c>
      <c r="H232" s="43">
        <f>ROUND(rekentabel!H232,2)</f>
        <v>41.98</v>
      </c>
      <c r="I232" s="43">
        <f>ROUND(rekentabel!I232,2)</f>
        <v>25.14</v>
      </c>
      <c r="J232" s="47">
        <f>ROUND(rekentabel!J232,2)</f>
        <v>104.94</v>
      </c>
      <c r="K232" s="47">
        <f>ROUND(rekentabel!K232,2)</f>
        <v>62.84</v>
      </c>
      <c r="L232" s="47"/>
      <c r="M232" s="47"/>
      <c r="N232" s="47">
        <f>ROUND(rekentabel!N232,2)</f>
        <v>62.98</v>
      </c>
      <c r="O232" s="47">
        <f>ROUND(rekentabel!O232,2)</f>
        <v>37.700000000000003</v>
      </c>
      <c r="P232" s="47">
        <f>ROUND(rekentabel!P232,2)</f>
        <v>83.96</v>
      </c>
      <c r="Q232" s="47">
        <f>ROUND(rekentabel!Q232,2)</f>
        <v>50.28</v>
      </c>
      <c r="R232" s="42"/>
      <c r="S232" s="42"/>
      <c r="T232" s="42"/>
      <c r="U232" s="42"/>
      <c r="V232" s="42"/>
      <c r="W232" s="42"/>
      <c r="X232" s="263"/>
      <c r="Y232" s="263"/>
      <c r="Z232" s="263"/>
      <c r="AA232" s="263"/>
    </row>
    <row r="233" spans="1:27">
      <c r="A233" s="40">
        <v>226</v>
      </c>
      <c r="B233" s="43">
        <f>ROUND(rekentabel!B233,2)</f>
        <v>52.52</v>
      </c>
      <c r="C233" s="43">
        <f>ROUND(rekentabel!C233,2)</f>
        <v>31.45</v>
      </c>
      <c r="D233" s="43"/>
      <c r="E233" s="43"/>
      <c r="F233" s="43">
        <f>ROUND(rekentabel!F233,2)</f>
        <v>31.52</v>
      </c>
      <c r="G233" s="43">
        <f>ROUND(rekentabel!G233,2)</f>
        <v>18.87</v>
      </c>
      <c r="H233" s="43">
        <f>ROUND(rekentabel!H233,2)</f>
        <v>42.02</v>
      </c>
      <c r="I233" s="43">
        <f>ROUND(rekentabel!I233,2)</f>
        <v>25.16</v>
      </c>
      <c r="J233" s="47">
        <f>ROUND(rekentabel!J233,2)</f>
        <v>105.04</v>
      </c>
      <c r="K233" s="47">
        <f>ROUND(rekentabel!K233,2)</f>
        <v>62.9</v>
      </c>
      <c r="L233" s="47"/>
      <c r="M233" s="47"/>
      <c r="N233" s="47">
        <f>ROUND(rekentabel!N233,2)</f>
        <v>63.04</v>
      </c>
      <c r="O233" s="47">
        <f>ROUND(rekentabel!O233,2)</f>
        <v>37.74</v>
      </c>
      <c r="P233" s="47">
        <f>ROUND(rekentabel!P233,2)</f>
        <v>84.04</v>
      </c>
      <c r="Q233" s="47">
        <f>ROUND(rekentabel!Q233,2)</f>
        <v>50.32</v>
      </c>
      <c r="R233" s="42"/>
      <c r="S233" s="42"/>
      <c r="T233" s="42"/>
      <c r="U233" s="42"/>
      <c r="V233" s="42"/>
      <c r="W233" s="42"/>
      <c r="X233" s="263"/>
      <c r="Y233" s="263"/>
      <c r="Z233" s="263"/>
      <c r="AA233" s="263"/>
    </row>
    <row r="234" spans="1:27">
      <c r="A234" s="40">
        <v>227</v>
      </c>
      <c r="B234" s="43">
        <f>ROUND(rekentabel!B234,2)</f>
        <v>52.57</v>
      </c>
      <c r="C234" s="43">
        <f>ROUND(rekentabel!C234,2)</f>
        <v>31.48</v>
      </c>
      <c r="D234" s="43"/>
      <c r="E234" s="43"/>
      <c r="F234" s="43">
        <f>ROUND(rekentabel!F234,2)</f>
        <v>31.55</v>
      </c>
      <c r="G234" s="43">
        <f>ROUND(rekentabel!G234,2)</f>
        <v>18.89</v>
      </c>
      <c r="H234" s="43">
        <f>ROUND(rekentabel!H234,2)</f>
        <v>42.06</v>
      </c>
      <c r="I234" s="43">
        <f>ROUND(rekentabel!I234,2)</f>
        <v>25.19</v>
      </c>
      <c r="J234" s="47">
        <f>ROUND(rekentabel!J234,2)</f>
        <v>105.14</v>
      </c>
      <c r="K234" s="47">
        <f>ROUND(rekentabel!K234,2)</f>
        <v>62.96</v>
      </c>
      <c r="L234" s="47"/>
      <c r="M234" s="47"/>
      <c r="N234" s="47">
        <f>ROUND(rekentabel!N234,2)</f>
        <v>63.1</v>
      </c>
      <c r="O234" s="47">
        <f>ROUND(rekentabel!O234,2)</f>
        <v>37.78</v>
      </c>
      <c r="P234" s="47">
        <f>ROUND(rekentabel!P234,2)</f>
        <v>84.12</v>
      </c>
      <c r="Q234" s="47">
        <f>ROUND(rekentabel!Q234,2)</f>
        <v>50.38</v>
      </c>
      <c r="R234" s="42"/>
      <c r="S234" s="42"/>
      <c r="T234" s="42"/>
      <c r="U234" s="42"/>
      <c r="V234" s="42"/>
      <c r="W234" s="42"/>
      <c r="X234" s="263"/>
      <c r="Y234" s="263"/>
      <c r="Z234" s="263"/>
      <c r="AA234" s="263"/>
    </row>
    <row r="235" spans="1:27">
      <c r="A235" s="40">
        <v>228</v>
      </c>
      <c r="B235" s="43">
        <f>ROUND(rekentabel!B235,2)</f>
        <v>52.62</v>
      </c>
      <c r="C235" s="43">
        <f>ROUND(rekentabel!C235,2)</f>
        <v>31.51</v>
      </c>
      <c r="D235" s="43"/>
      <c r="E235" s="43"/>
      <c r="F235" s="43">
        <f>ROUND(rekentabel!F235,2)</f>
        <v>31.58</v>
      </c>
      <c r="G235" s="43">
        <f>ROUND(rekentabel!G235,2)</f>
        <v>18.91</v>
      </c>
      <c r="H235" s="43">
        <f>ROUND(rekentabel!H235,2)</f>
        <v>42.1</v>
      </c>
      <c r="I235" s="43">
        <f>ROUND(rekentabel!I235,2)</f>
        <v>25.21</v>
      </c>
      <c r="J235" s="47">
        <f>ROUND(rekentabel!J235,2)</f>
        <v>105.24</v>
      </c>
      <c r="K235" s="47">
        <f>ROUND(rekentabel!K235,2)</f>
        <v>63.02</v>
      </c>
      <c r="L235" s="47"/>
      <c r="M235" s="47"/>
      <c r="N235" s="47">
        <f>ROUND(rekentabel!N235,2)</f>
        <v>63.16</v>
      </c>
      <c r="O235" s="47">
        <f>ROUND(rekentabel!O235,2)</f>
        <v>37.82</v>
      </c>
      <c r="P235" s="47">
        <f>ROUND(rekentabel!P235,2)</f>
        <v>84.2</v>
      </c>
      <c r="Q235" s="47">
        <f>ROUND(rekentabel!Q235,2)</f>
        <v>50.42</v>
      </c>
      <c r="R235" s="42"/>
      <c r="S235" s="42"/>
      <c r="T235" s="42"/>
      <c r="U235" s="42"/>
      <c r="V235" s="42"/>
      <c r="W235" s="42"/>
      <c r="X235" s="263"/>
      <c r="Y235" s="263"/>
      <c r="Z235" s="263"/>
      <c r="AA235" s="263"/>
    </row>
    <row r="236" spans="1:27">
      <c r="A236" s="40">
        <v>229</v>
      </c>
      <c r="B236" s="43">
        <f>ROUND(rekentabel!B236,2)</f>
        <v>52.67</v>
      </c>
      <c r="C236" s="43">
        <f>ROUND(rekentabel!C236,2)</f>
        <v>31.54</v>
      </c>
      <c r="D236" s="43"/>
      <c r="E236" s="43"/>
      <c r="F236" s="43">
        <f>ROUND(rekentabel!F236,2)</f>
        <v>31.61</v>
      </c>
      <c r="G236" s="43">
        <f>ROUND(rekentabel!G236,2)</f>
        <v>18.93</v>
      </c>
      <c r="H236" s="43">
        <f>ROUND(rekentabel!H236,2)</f>
        <v>42.14</v>
      </c>
      <c r="I236" s="43">
        <f>ROUND(rekentabel!I236,2)</f>
        <v>25.24</v>
      </c>
      <c r="J236" s="47">
        <f>ROUND(rekentabel!J236,2)</f>
        <v>105.34</v>
      </c>
      <c r="K236" s="47">
        <f>ROUND(rekentabel!K236,2)</f>
        <v>63.08</v>
      </c>
      <c r="L236" s="47"/>
      <c r="M236" s="47"/>
      <c r="N236" s="47">
        <f>ROUND(rekentabel!N236,2)</f>
        <v>63.22</v>
      </c>
      <c r="O236" s="47">
        <f>ROUND(rekentabel!O236,2)</f>
        <v>37.86</v>
      </c>
      <c r="P236" s="47">
        <f>ROUND(rekentabel!P236,2)</f>
        <v>84.28</v>
      </c>
      <c r="Q236" s="47">
        <f>ROUND(rekentabel!Q236,2)</f>
        <v>50.48</v>
      </c>
      <c r="R236" s="42"/>
      <c r="S236" s="42"/>
      <c r="T236" s="42"/>
      <c r="U236" s="42"/>
      <c r="V236" s="42"/>
      <c r="W236" s="42"/>
      <c r="X236" s="263"/>
      <c r="Y236" s="263"/>
      <c r="Z236" s="263"/>
      <c r="AA236" s="263"/>
    </row>
    <row r="237" spans="1:27">
      <c r="A237" s="40">
        <v>230</v>
      </c>
      <c r="B237" s="43">
        <f>ROUND(rekentabel!B237,2)</f>
        <v>52.72</v>
      </c>
      <c r="C237" s="43">
        <f>ROUND(rekentabel!C237,2)</f>
        <v>31.57</v>
      </c>
      <c r="D237" s="43"/>
      <c r="E237" s="43"/>
      <c r="F237" s="43">
        <f>ROUND(rekentabel!F237,2)</f>
        <v>31.64</v>
      </c>
      <c r="G237" s="43">
        <f>ROUND(rekentabel!G237,2)</f>
        <v>18.940000000000001</v>
      </c>
      <c r="H237" s="43">
        <f>ROUND(rekentabel!H237,2)</f>
        <v>42.18</v>
      </c>
      <c r="I237" s="43">
        <f>ROUND(rekentabel!I237,2)</f>
        <v>25.26</v>
      </c>
      <c r="J237" s="47">
        <f>ROUND(rekentabel!J237,2)</f>
        <v>105.44</v>
      </c>
      <c r="K237" s="47">
        <f>ROUND(rekentabel!K237,2)</f>
        <v>63.14</v>
      </c>
      <c r="L237" s="47"/>
      <c r="M237" s="47"/>
      <c r="N237" s="47">
        <f>ROUND(rekentabel!N237,2)</f>
        <v>63.28</v>
      </c>
      <c r="O237" s="47">
        <f>ROUND(rekentabel!O237,2)</f>
        <v>37.880000000000003</v>
      </c>
      <c r="P237" s="47">
        <f>ROUND(rekentabel!P237,2)</f>
        <v>84.36</v>
      </c>
      <c r="Q237" s="47">
        <f>ROUND(rekentabel!Q237,2)</f>
        <v>50.52</v>
      </c>
      <c r="R237" s="42"/>
      <c r="S237" s="42"/>
      <c r="T237" s="42"/>
      <c r="U237" s="42"/>
      <c r="V237" s="42"/>
      <c r="W237" s="42"/>
      <c r="X237" s="263"/>
      <c r="Y237" s="263"/>
      <c r="Z237" s="263"/>
      <c r="AA237" s="263"/>
    </row>
    <row r="238" spans="1:27">
      <c r="A238" s="40">
        <v>231</v>
      </c>
      <c r="B238" s="43">
        <f>ROUND(rekentabel!B238,2)</f>
        <v>52.77</v>
      </c>
      <c r="C238" s="43">
        <f>ROUND(rekentabel!C238,2)</f>
        <v>31.6</v>
      </c>
      <c r="D238" s="43"/>
      <c r="E238" s="43"/>
      <c r="F238" s="43">
        <f>ROUND(rekentabel!F238,2)</f>
        <v>31.67</v>
      </c>
      <c r="G238" s="43">
        <f>ROUND(rekentabel!G238,2)</f>
        <v>18.96</v>
      </c>
      <c r="H238" s="43">
        <f>ROUND(rekentabel!H238,2)</f>
        <v>42.22</v>
      </c>
      <c r="I238" s="43">
        <f>ROUND(rekentabel!I238,2)</f>
        <v>25.28</v>
      </c>
      <c r="J238" s="47">
        <f>ROUND(rekentabel!J238,2)</f>
        <v>105.54</v>
      </c>
      <c r="K238" s="47">
        <f>ROUND(rekentabel!K238,2)</f>
        <v>63.2</v>
      </c>
      <c r="L238" s="47"/>
      <c r="M238" s="47"/>
      <c r="N238" s="47">
        <f>ROUND(rekentabel!N238,2)</f>
        <v>63.34</v>
      </c>
      <c r="O238" s="47">
        <f>ROUND(rekentabel!O238,2)</f>
        <v>37.92</v>
      </c>
      <c r="P238" s="47">
        <f>ROUND(rekentabel!P238,2)</f>
        <v>84.44</v>
      </c>
      <c r="Q238" s="47">
        <f>ROUND(rekentabel!Q238,2)</f>
        <v>50.56</v>
      </c>
      <c r="R238" s="42"/>
      <c r="S238" s="42"/>
      <c r="T238" s="42"/>
      <c r="U238" s="42"/>
      <c r="V238" s="42"/>
      <c r="W238" s="42"/>
      <c r="X238" s="263"/>
      <c r="Y238" s="263"/>
      <c r="Z238" s="263"/>
      <c r="AA238" s="263"/>
    </row>
    <row r="239" spans="1:27">
      <c r="A239" s="40">
        <v>232</v>
      </c>
      <c r="B239" s="43">
        <f>ROUND(rekentabel!B239,2)</f>
        <v>52.82</v>
      </c>
      <c r="C239" s="43">
        <f>ROUND(rekentabel!C239,2)</f>
        <v>31.63</v>
      </c>
      <c r="D239" s="43"/>
      <c r="E239" s="43"/>
      <c r="F239" s="43">
        <f>ROUND(rekentabel!F239,2)</f>
        <v>31.7</v>
      </c>
      <c r="G239" s="43">
        <f>ROUND(rekentabel!G239,2)</f>
        <v>18.98</v>
      </c>
      <c r="H239" s="43">
        <f>ROUND(rekentabel!H239,2)</f>
        <v>42.26</v>
      </c>
      <c r="I239" s="43">
        <f>ROUND(rekentabel!I239,2)</f>
        <v>25.31</v>
      </c>
      <c r="J239" s="47">
        <f>ROUND(rekentabel!J239,2)</f>
        <v>105.64</v>
      </c>
      <c r="K239" s="47">
        <f>ROUND(rekentabel!K239,2)</f>
        <v>63.26</v>
      </c>
      <c r="L239" s="47"/>
      <c r="M239" s="47"/>
      <c r="N239" s="47">
        <f>ROUND(rekentabel!N239,2)</f>
        <v>63.4</v>
      </c>
      <c r="O239" s="47">
        <f>ROUND(rekentabel!O239,2)</f>
        <v>37.96</v>
      </c>
      <c r="P239" s="47">
        <f>ROUND(rekentabel!P239,2)</f>
        <v>84.52</v>
      </c>
      <c r="Q239" s="47">
        <f>ROUND(rekentabel!Q239,2)</f>
        <v>50.62</v>
      </c>
      <c r="R239" s="42"/>
      <c r="S239" s="42"/>
      <c r="T239" s="42"/>
      <c r="U239" s="42"/>
      <c r="V239" s="42"/>
      <c r="W239" s="42"/>
      <c r="X239" s="263"/>
      <c r="Y239" s="263"/>
      <c r="Z239" s="263"/>
      <c r="AA239" s="263"/>
    </row>
    <row r="240" spans="1:27">
      <c r="A240" s="40">
        <v>233</v>
      </c>
      <c r="B240" s="43">
        <f>ROUND(rekentabel!B240,2)</f>
        <v>52.89</v>
      </c>
      <c r="C240" s="43">
        <f>ROUND(rekentabel!C240,2)</f>
        <v>31.67</v>
      </c>
      <c r="D240" s="43"/>
      <c r="E240" s="43"/>
      <c r="F240" s="43">
        <f>ROUND(rekentabel!F240,2)</f>
        <v>31.73</v>
      </c>
      <c r="G240" s="43">
        <f>ROUND(rekentabel!G240,2)</f>
        <v>19</v>
      </c>
      <c r="H240" s="43">
        <f>ROUND(rekentabel!H240,2)</f>
        <v>42.3</v>
      </c>
      <c r="I240" s="43">
        <f>ROUND(rekentabel!I240,2)</f>
        <v>25.33</v>
      </c>
      <c r="J240" s="47">
        <f>ROUND(rekentabel!J240,2)</f>
        <v>105.78</v>
      </c>
      <c r="K240" s="47">
        <f>ROUND(rekentabel!K240,2)</f>
        <v>63.34</v>
      </c>
      <c r="L240" s="47"/>
      <c r="M240" s="47"/>
      <c r="N240" s="47">
        <f>ROUND(rekentabel!N240,2)</f>
        <v>63.46</v>
      </c>
      <c r="O240" s="47">
        <f>ROUND(rekentabel!O240,2)</f>
        <v>38</v>
      </c>
      <c r="P240" s="47">
        <f>ROUND(rekentabel!P240,2)</f>
        <v>84.6</v>
      </c>
      <c r="Q240" s="47">
        <f>ROUND(rekentabel!Q240,2)</f>
        <v>50.66</v>
      </c>
      <c r="R240" s="42"/>
      <c r="S240" s="42"/>
      <c r="T240" s="42"/>
      <c r="U240" s="42"/>
      <c r="V240" s="42"/>
      <c r="W240" s="42"/>
      <c r="X240" s="263"/>
      <c r="Y240" s="263"/>
      <c r="Z240" s="263"/>
      <c r="AA240" s="263"/>
    </row>
    <row r="241" spans="1:27">
      <c r="A241" s="40">
        <v>234</v>
      </c>
      <c r="B241" s="43">
        <f>ROUND(rekentabel!B241,2)</f>
        <v>52.94</v>
      </c>
      <c r="C241" s="43">
        <f>ROUND(rekentabel!C241,2)</f>
        <v>31.7</v>
      </c>
      <c r="D241" s="43"/>
      <c r="E241" s="43"/>
      <c r="F241" s="43">
        <f>ROUND(rekentabel!F241,2)</f>
        <v>31.76</v>
      </c>
      <c r="G241" s="43">
        <f>ROUND(rekentabel!G241,2)</f>
        <v>19.02</v>
      </c>
      <c r="H241" s="43">
        <f>ROUND(rekentabel!H241,2)</f>
        <v>42.34</v>
      </c>
      <c r="I241" s="43">
        <f>ROUND(rekentabel!I241,2)</f>
        <v>25.36</v>
      </c>
      <c r="J241" s="47">
        <f>ROUND(rekentabel!J241,2)</f>
        <v>105.88</v>
      </c>
      <c r="K241" s="47">
        <f>ROUND(rekentabel!K241,2)</f>
        <v>63.4</v>
      </c>
      <c r="L241" s="47"/>
      <c r="M241" s="47"/>
      <c r="N241" s="47">
        <f>ROUND(rekentabel!N241,2)</f>
        <v>63.52</v>
      </c>
      <c r="O241" s="47">
        <f>ROUND(rekentabel!O241,2)</f>
        <v>38.04</v>
      </c>
      <c r="P241" s="47">
        <f>ROUND(rekentabel!P241,2)</f>
        <v>84.68</v>
      </c>
      <c r="Q241" s="47">
        <f>ROUND(rekentabel!Q241,2)</f>
        <v>50.72</v>
      </c>
      <c r="R241" s="42"/>
      <c r="S241" s="42"/>
      <c r="T241" s="42"/>
      <c r="U241" s="42"/>
      <c r="V241" s="42"/>
      <c r="W241" s="42"/>
      <c r="X241" s="263"/>
      <c r="Y241" s="263"/>
      <c r="Z241" s="263"/>
      <c r="AA241" s="263"/>
    </row>
    <row r="242" spans="1:27">
      <c r="A242" s="40">
        <v>235</v>
      </c>
      <c r="B242" s="43">
        <f>ROUND(rekentabel!B242,2)</f>
        <v>52.99</v>
      </c>
      <c r="C242" s="43">
        <f>ROUND(rekentabel!C242,2)</f>
        <v>31.73</v>
      </c>
      <c r="D242" s="43"/>
      <c r="E242" s="43"/>
      <c r="F242" s="43">
        <f>ROUND(rekentabel!F242,2)</f>
        <v>31.79</v>
      </c>
      <c r="G242" s="43">
        <f>ROUND(rekentabel!G242,2)</f>
        <v>19.04</v>
      </c>
      <c r="H242" s="43">
        <f>ROUND(rekentabel!H242,2)</f>
        <v>42.39</v>
      </c>
      <c r="I242" s="43">
        <f>ROUND(rekentabel!I242,2)</f>
        <v>25.38</v>
      </c>
      <c r="J242" s="47">
        <f>ROUND(rekentabel!J242,2)</f>
        <v>105.98</v>
      </c>
      <c r="K242" s="47">
        <f>ROUND(rekentabel!K242,2)</f>
        <v>63.46</v>
      </c>
      <c r="L242" s="47"/>
      <c r="M242" s="47"/>
      <c r="N242" s="47">
        <f>ROUND(rekentabel!N242,2)</f>
        <v>63.58</v>
      </c>
      <c r="O242" s="47">
        <f>ROUND(rekentabel!O242,2)</f>
        <v>38.08</v>
      </c>
      <c r="P242" s="47">
        <f>ROUND(rekentabel!P242,2)</f>
        <v>84.78</v>
      </c>
      <c r="Q242" s="47">
        <f>ROUND(rekentabel!Q242,2)</f>
        <v>50.76</v>
      </c>
      <c r="R242" s="42"/>
      <c r="S242" s="42"/>
      <c r="T242" s="42"/>
      <c r="U242" s="42"/>
      <c r="V242" s="42"/>
      <c r="W242" s="42"/>
      <c r="X242" s="263"/>
      <c r="Y242" s="263"/>
      <c r="Z242" s="263"/>
      <c r="AA242" s="263"/>
    </row>
    <row r="243" spans="1:27">
      <c r="A243" s="40">
        <v>236</v>
      </c>
      <c r="B243" s="43">
        <f>ROUND(rekentabel!B243,2)</f>
        <v>53.04</v>
      </c>
      <c r="C243" s="43">
        <f>ROUND(rekentabel!C243,2)</f>
        <v>31.76</v>
      </c>
      <c r="D243" s="43"/>
      <c r="E243" s="43"/>
      <c r="F243" s="43">
        <f>ROUND(rekentabel!F243,2)</f>
        <v>31.82</v>
      </c>
      <c r="G243" s="43">
        <f>ROUND(rekentabel!G243,2)</f>
        <v>19.05</v>
      </c>
      <c r="H243" s="43">
        <f>ROUND(rekentabel!H243,2)</f>
        <v>42.43</v>
      </c>
      <c r="I243" s="43">
        <f>ROUND(rekentabel!I243,2)</f>
        <v>25.4</v>
      </c>
      <c r="J243" s="47">
        <f>ROUND(rekentabel!J243,2)</f>
        <v>106.08</v>
      </c>
      <c r="K243" s="47">
        <f>ROUND(rekentabel!K243,2)</f>
        <v>63.52</v>
      </c>
      <c r="L243" s="47"/>
      <c r="M243" s="47"/>
      <c r="N243" s="47">
        <f>ROUND(rekentabel!N243,2)</f>
        <v>63.64</v>
      </c>
      <c r="O243" s="47">
        <f>ROUND(rekentabel!O243,2)</f>
        <v>38.1</v>
      </c>
      <c r="P243" s="47">
        <f>ROUND(rekentabel!P243,2)</f>
        <v>84.86</v>
      </c>
      <c r="Q243" s="47">
        <f>ROUND(rekentabel!Q243,2)</f>
        <v>50.8</v>
      </c>
      <c r="R243" s="42"/>
      <c r="S243" s="42"/>
      <c r="T243" s="42"/>
      <c r="U243" s="42"/>
      <c r="V243" s="42"/>
      <c r="W243" s="42"/>
      <c r="X243" s="263"/>
      <c r="Y243" s="263"/>
      <c r="Z243" s="263"/>
      <c r="AA243" s="263"/>
    </row>
    <row r="244" spans="1:27">
      <c r="A244" s="40">
        <v>237</v>
      </c>
      <c r="B244" s="43">
        <f>ROUND(rekentabel!B244,2)</f>
        <v>53.09</v>
      </c>
      <c r="C244" s="43">
        <f>ROUND(rekentabel!C244,2)</f>
        <v>31.79</v>
      </c>
      <c r="D244" s="43"/>
      <c r="E244" s="43"/>
      <c r="F244" s="43">
        <f>ROUND(rekentabel!F244,2)</f>
        <v>31.85</v>
      </c>
      <c r="G244" s="43">
        <f>ROUND(rekentabel!G244,2)</f>
        <v>19.07</v>
      </c>
      <c r="H244" s="43">
        <f>ROUND(rekentabel!H244,2)</f>
        <v>42.47</v>
      </c>
      <c r="I244" s="43">
        <f>ROUND(rekentabel!I244,2)</f>
        <v>25.43</v>
      </c>
      <c r="J244" s="47">
        <f>ROUND(rekentabel!J244,2)</f>
        <v>106.18</v>
      </c>
      <c r="K244" s="47">
        <f>ROUND(rekentabel!K244,2)</f>
        <v>63.58</v>
      </c>
      <c r="L244" s="47"/>
      <c r="M244" s="47"/>
      <c r="N244" s="47">
        <f>ROUND(rekentabel!N244,2)</f>
        <v>63.7</v>
      </c>
      <c r="O244" s="47">
        <f>ROUND(rekentabel!O244,2)</f>
        <v>38.14</v>
      </c>
      <c r="P244" s="47">
        <f>ROUND(rekentabel!P244,2)</f>
        <v>84.94</v>
      </c>
      <c r="Q244" s="47">
        <f>ROUND(rekentabel!Q244,2)</f>
        <v>50.86</v>
      </c>
      <c r="R244" s="42"/>
      <c r="S244" s="42"/>
      <c r="T244" s="42"/>
      <c r="U244" s="42"/>
      <c r="V244" s="42"/>
      <c r="W244" s="42"/>
      <c r="X244" s="263"/>
      <c r="Y244" s="263"/>
      <c r="Z244" s="263"/>
      <c r="AA244" s="263"/>
    </row>
    <row r="245" spans="1:27">
      <c r="A245" s="40">
        <v>238</v>
      </c>
      <c r="B245" s="43">
        <f>ROUND(rekentabel!B245,2)</f>
        <v>53.14</v>
      </c>
      <c r="C245" s="43">
        <f>ROUND(rekentabel!C245,2)</f>
        <v>31.82</v>
      </c>
      <c r="D245" s="43"/>
      <c r="E245" s="43"/>
      <c r="F245" s="43">
        <f>ROUND(rekentabel!F245,2)</f>
        <v>31.88</v>
      </c>
      <c r="G245" s="43">
        <f>ROUND(rekentabel!G245,2)</f>
        <v>19.09</v>
      </c>
      <c r="H245" s="43">
        <f>ROUND(rekentabel!H245,2)</f>
        <v>42.51</v>
      </c>
      <c r="I245" s="43">
        <f>ROUND(rekentabel!I245,2)</f>
        <v>25.45</v>
      </c>
      <c r="J245" s="47">
        <f>ROUND(rekentabel!J245,2)</f>
        <v>106.28</v>
      </c>
      <c r="K245" s="47">
        <f>ROUND(rekentabel!K245,2)</f>
        <v>63.64</v>
      </c>
      <c r="L245" s="47"/>
      <c r="M245" s="47"/>
      <c r="N245" s="47">
        <f>ROUND(rekentabel!N245,2)</f>
        <v>63.76</v>
      </c>
      <c r="O245" s="47">
        <f>ROUND(rekentabel!O245,2)</f>
        <v>38.18</v>
      </c>
      <c r="P245" s="47">
        <f>ROUND(rekentabel!P245,2)</f>
        <v>85.02</v>
      </c>
      <c r="Q245" s="47">
        <f>ROUND(rekentabel!Q245,2)</f>
        <v>50.9</v>
      </c>
      <c r="R245" s="42"/>
      <c r="S245" s="42"/>
      <c r="T245" s="42"/>
      <c r="U245" s="42"/>
      <c r="V245" s="42"/>
      <c r="W245" s="42"/>
      <c r="X245" s="263"/>
      <c r="Y245" s="263"/>
      <c r="Z245" s="263"/>
      <c r="AA245" s="263"/>
    </row>
    <row r="246" spans="1:27">
      <c r="A246" s="40">
        <v>239</v>
      </c>
      <c r="B246" s="43">
        <f>ROUND(rekentabel!B246,2)</f>
        <v>53.19</v>
      </c>
      <c r="C246" s="43">
        <f>ROUND(rekentabel!C246,2)</f>
        <v>31.85</v>
      </c>
      <c r="D246" s="43"/>
      <c r="E246" s="43"/>
      <c r="F246" s="43">
        <f>ROUND(rekentabel!F246,2)</f>
        <v>31.91</v>
      </c>
      <c r="G246" s="43">
        <f>ROUND(rekentabel!G246,2)</f>
        <v>19.11</v>
      </c>
      <c r="H246" s="43">
        <f>ROUND(rekentabel!H246,2)</f>
        <v>42.55</v>
      </c>
      <c r="I246" s="43">
        <f>ROUND(rekentabel!I246,2)</f>
        <v>25.48</v>
      </c>
      <c r="J246" s="47">
        <f>ROUND(rekentabel!J246,2)</f>
        <v>106.38</v>
      </c>
      <c r="K246" s="47">
        <f>ROUND(rekentabel!K246,2)</f>
        <v>63.7</v>
      </c>
      <c r="L246" s="47"/>
      <c r="M246" s="47"/>
      <c r="N246" s="47">
        <f>ROUND(rekentabel!N246,2)</f>
        <v>63.82</v>
      </c>
      <c r="O246" s="47">
        <f>ROUND(rekentabel!O246,2)</f>
        <v>38.22</v>
      </c>
      <c r="P246" s="47">
        <f>ROUND(rekentabel!P246,2)</f>
        <v>85.1</v>
      </c>
      <c r="Q246" s="47">
        <f>ROUND(rekentabel!Q246,2)</f>
        <v>50.96</v>
      </c>
      <c r="R246" s="42"/>
      <c r="S246" s="42"/>
      <c r="T246" s="42"/>
      <c r="U246" s="42"/>
      <c r="V246" s="42"/>
      <c r="W246" s="42"/>
      <c r="X246" s="263"/>
      <c r="Y246" s="263"/>
      <c r="Z246" s="263"/>
      <c r="AA246" s="263"/>
    </row>
    <row r="247" spans="1:27">
      <c r="A247" s="40">
        <v>240</v>
      </c>
      <c r="B247" s="43">
        <f>ROUND(rekentabel!B247,2)</f>
        <v>53.24</v>
      </c>
      <c r="C247" s="43">
        <f>ROUND(rekentabel!C247,2)</f>
        <v>31.88</v>
      </c>
      <c r="D247" s="43"/>
      <c r="E247" s="43"/>
      <c r="F247" s="43">
        <f>ROUND(rekentabel!F247,2)</f>
        <v>31.94</v>
      </c>
      <c r="G247" s="43">
        <f>ROUND(rekentabel!G247,2)</f>
        <v>19.13</v>
      </c>
      <c r="H247" s="43">
        <f>ROUND(rekentabel!H247,2)</f>
        <v>42.59</v>
      </c>
      <c r="I247" s="43">
        <f>ROUND(rekentabel!I247,2)</f>
        <v>25.5</v>
      </c>
      <c r="J247" s="47">
        <f>ROUND(rekentabel!J247,2)</f>
        <v>106.48</v>
      </c>
      <c r="K247" s="47">
        <f>ROUND(rekentabel!K247,2)</f>
        <v>63.76</v>
      </c>
      <c r="L247" s="47"/>
      <c r="M247" s="47"/>
      <c r="N247" s="47">
        <f>ROUND(rekentabel!N247,2)</f>
        <v>63.88</v>
      </c>
      <c r="O247" s="47">
        <f>ROUND(rekentabel!O247,2)</f>
        <v>38.26</v>
      </c>
      <c r="P247" s="47">
        <f>ROUND(rekentabel!P247,2)</f>
        <v>85.18</v>
      </c>
      <c r="Q247" s="47">
        <f>ROUND(rekentabel!Q247,2)</f>
        <v>51</v>
      </c>
      <c r="R247" s="42"/>
      <c r="S247" s="42"/>
      <c r="T247" s="42"/>
      <c r="U247" s="42"/>
      <c r="V247" s="42"/>
      <c r="W247" s="42"/>
      <c r="X247" s="263"/>
      <c r="Y247" s="263"/>
      <c r="Z247" s="263"/>
      <c r="AA247" s="263"/>
    </row>
    <row r="248" spans="1:27">
      <c r="A248" s="40">
        <v>241</v>
      </c>
      <c r="B248" s="43">
        <f>ROUND(rekentabel!B248,2)</f>
        <v>53.29</v>
      </c>
      <c r="C248" s="43">
        <f>ROUND(rekentabel!C248,2)</f>
        <v>31.91</v>
      </c>
      <c r="D248" s="43"/>
      <c r="E248" s="43"/>
      <c r="F248" s="43">
        <f>ROUND(rekentabel!F248,2)</f>
        <v>31.97</v>
      </c>
      <c r="G248" s="43">
        <f>ROUND(rekentabel!G248,2)</f>
        <v>19.14</v>
      </c>
      <c r="H248" s="43">
        <f>ROUND(rekentabel!H248,2)</f>
        <v>42.63</v>
      </c>
      <c r="I248" s="43">
        <f>ROUND(rekentabel!I248,2)</f>
        <v>25.53</v>
      </c>
      <c r="J248" s="47">
        <f>ROUND(rekentabel!J248,2)</f>
        <v>106.58</v>
      </c>
      <c r="K248" s="47">
        <f>ROUND(rekentabel!K248,2)</f>
        <v>63.82</v>
      </c>
      <c r="L248" s="47"/>
      <c r="M248" s="47"/>
      <c r="N248" s="47">
        <f>ROUND(rekentabel!N248,2)</f>
        <v>63.94</v>
      </c>
      <c r="O248" s="47">
        <f>ROUND(rekentabel!O248,2)</f>
        <v>38.28</v>
      </c>
      <c r="P248" s="47">
        <f>ROUND(rekentabel!P248,2)</f>
        <v>85.26</v>
      </c>
      <c r="Q248" s="47">
        <f>ROUND(rekentabel!Q248,2)</f>
        <v>51.06</v>
      </c>
      <c r="R248" s="42"/>
      <c r="S248" s="42"/>
      <c r="T248" s="42"/>
      <c r="U248" s="42"/>
      <c r="V248" s="42"/>
      <c r="W248" s="42"/>
      <c r="X248" s="263"/>
      <c r="Y248" s="263"/>
      <c r="Z248" s="263"/>
      <c r="AA248" s="263"/>
    </row>
    <row r="249" spans="1:27">
      <c r="A249" s="40">
        <v>242</v>
      </c>
      <c r="B249" s="43">
        <f>ROUND(rekentabel!B249,2)</f>
        <v>53.34</v>
      </c>
      <c r="C249" s="43">
        <f>ROUND(rekentabel!C249,2)</f>
        <v>31.94</v>
      </c>
      <c r="D249" s="43"/>
      <c r="E249" s="43"/>
      <c r="F249" s="43">
        <f>ROUND(rekentabel!F249,2)</f>
        <v>32</v>
      </c>
      <c r="G249" s="43">
        <f>ROUND(rekentabel!G249,2)</f>
        <v>19.16</v>
      </c>
      <c r="H249" s="43">
        <f>ROUND(rekentabel!H249,2)</f>
        <v>42.67</v>
      </c>
      <c r="I249" s="43">
        <f>ROUND(rekentabel!I249,2)</f>
        <v>25.55</v>
      </c>
      <c r="J249" s="47">
        <f>ROUND(rekentabel!J249,2)</f>
        <v>106.68</v>
      </c>
      <c r="K249" s="47">
        <f>ROUND(rekentabel!K249,2)</f>
        <v>63.88</v>
      </c>
      <c r="L249" s="47"/>
      <c r="M249" s="47"/>
      <c r="N249" s="47">
        <f>ROUND(rekentabel!N249,2)</f>
        <v>64</v>
      </c>
      <c r="O249" s="47">
        <f>ROUND(rekentabel!O249,2)</f>
        <v>38.32</v>
      </c>
      <c r="P249" s="47">
        <f>ROUND(rekentabel!P249,2)</f>
        <v>85.34</v>
      </c>
      <c r="Q249" s="47">
        <f>ROUND(rekentabel!Q249,2)</f>
        <v>51.1</v>
      </c>
      <c r="R249" s="42"/>
      <c r="S249" s="42"/>
      <c r="T249" s="42"/>
      <c r="U249" s="42"/>
      <c r="V249" s="42"/>
      <c r="W249" s="42"/>
      <c r="X249" s="263"/>
      <c r="Y249" s="263"/>
      <c r="Z249" s="263"/>
      <c r="AA249" s="263"/>
    </row>
    <row r="250" spans="1:27">
      <c r="A250" s="40">
        <v>243</v>
      </c>
      <c r="B250" s="43">
        <f>ROUND(rekentabel!B250,2)</f>
        <v>53.39</v>
      </c>
      <c r="C250" s="43">
        <f>ROUND(rekentabel!C250,2)</f>
        <v>31.97</v>
      </c>
      <c r="D250" s="43"/>
      <c r="E250" s="43"/>
      <c r="F250" s="43">
        <f>ROUND(rekentabel!F250,2)</f>
        <v>32.03</v>
      </c>
      <c r="G250" s="43">
        <f>ROUND(rekentabel!G250,2)</f>
        <v>19.18</v>
      </c>
      <c r="H250" s="43">
        <f>ROUND(rekentabel!H250,2)</f>
        <v>42.71</v>
      </c>
      <c r="I250" s="43">
        <f>ROUND(rekentabel!I250,2)</f>
        <v>25.57</v>
      </c>
      <c r="J250" s="47">
        <f>ROUND(rekentabel!J250,2)</f>
        <v>106.78</v>
      </c>
      <c r="K250" s="47">
        <f>ROUND(rekentabel!K250,2)</f>
        <v>63.94</v>
      </c>
      <c r="L250" s="47"/>
      <c r="M250" s="47"/>
      <c r="N250" s="47">
        <f>ROUND(rekentabel!N250,2)</f>
        <v>64.06</v>
      </c>
      <c r="O250" s="47">
        <f>ROUND(rekentabel!O250,2)</f>
        <v>38.36</v>
      </c>
      <c r="P250" s="47">
        <f>ROUND(rekentabel!P250,2)</f>
        <v>85.42</v>
      </c>
      <c r="Q250" s="47">
        <f>ROUND(rekentabel!Q250,2)</f>
        <v>51.14</v>
      </c>
      <c r="R250" s="42"/>
      <c r="S250" s="42"/>
      <c r="T250" s="42"/>
      <c r="U250" s="42"/>
      <c r="V250" s="42"/>
      <c r="W250" s="42"/>
      <c r="X250" s="263"/>
      <c r="Y250" s="263"/>
      <c r="Z250" s="263"/>
      <c r="AA250" s="263"/>
    </row>
    <row r="251" spans="1:27">
      <c r="A251" s="40">
        <v>244</v>
      </c>
      <c r="B251" s="43">
        <f>ROUND(rekentabel!B251,2)</f>
        <v>53.44</v>
      </c>
      <c r="C251" s="43">
        <f>ROUND(rekentabel!C251,2)</f>
        <v>32</v>
      </c>
      <c r="D251" s="43"/>
      <c r="E251" s="43"/>
      <c r="F251" s="43">
        <f>ROUND(rekentabel!F251,2)</f>
        <v>32.06</v>
      </c>
      <c r="G251" s="43">
        <f>ROUND(rekentabel!G251,2)</f>
        <v>19.2</v>
      </c>
      <c r="H251" s="43">
        <f>ROUND(rekentabel!H251,2)</f>
        <v>42.75</v>
      </c>
      <c r="I251" s="43">
        <f>ROUND(rekentabel!I251,2)</f>
        <v>25.6</v>
      </c>
      <c r="J251" s="47">
        <f>ROUND(rekentabel!J251,2)</f>
        <v>106.88</v>
      </c>
      <c r="K251" s="47">
        <f>ROUND(rekentabel!K251,2)</f>
        <v>64</v>
      </c>
      <c r="L251" s="47"/>
      <c r="M251" s="47"/>
      <c r="N251" s="47">
        <f>ROUND(rekentabel!N251,2)</f>
        <v>64.12</v>
      </c>
      <c r="O251" s="47">
        <f>ROUND(rekentabel!O251,2)</f>
        <v>38.4</v>
      </c>
      <c r="P251" s="47">
        <f>ROUND(rekentabel!P251,2)</f>
        <v>85.5</v>
      </c>
      <c r="Q251" s="47">
        <f>ROUND(rekentabel!Q251,2)</f>
        <v>51.2</v>
      </c>
      <c r="R251" s="42"/>
      <c r="S251" s="42"/>
      <c r="T251" s="42"/>
      <c r="U251" s="42"/>
      <c r="V251" s="42"/>
      <c r="W251" s="42"/>
      <c r="X251" s="263"/>
      <c r="Y251" s="263"/>
      <c r="Z251" s="263"/>
      <c r="AA251" s="263"/>
    </row>
    <row r="252" spans="1:27">
      <c r="A252" s="40">
        <v>245</v>
      </c>
      <c r="B252" s="43">
        <f>ROUND(rekentabel!B252,2)</f>
        <v>53.49</v>
      </c>
      <c r="C252" s="43">
        <f>ROUND(rekentabel!C252,2)</f>
        <v>32.03</v>
      </c>
      <c r="D252" s="43"/>
      <c r="E252" s="43"/>
      <c r="F252" s="43">
        <f>ROUND(rekentabel!F252,2)</f>
        <v>32.090000000000003</v>
      </c>
      <c r="G252" s="43">
        <f>ROUND(rekentabel!G252,2)</f>
        <v>19.22</v>
      </c>
      <c r="H252" s="43">
        <f>ROUND(rekentabel!H252,2)</f>
        <v>42.79</v>
      </c>
      <c r="I252" s="43">
        <f>ROUND(rekentabel!I252,2)</f>
        <v>25.62</v>
      </c>
      <c r="J252" s="47">
        <f>ROUND(rekentabel!J252,2)</f>
        <v>106.98</v>
      </c>
      <c r="K252" s="47">
        <f>ROUND(rekentabel!K252,2)</f>
        <v>64.06</v>
      </c>
      <c r="L252" s="47"/>
      <c r="M252" s="47"/>
      <c r="N252" s="47">
        <f>ROUND(rekentabel!N252,2)</f>
        <v>64.180000000000007</v>
      </c>
      <c r="O252" s="47">
        <f>ROUND(rekentabel!O252,2)</f>
        <v>38.44</v>
      </c>
      <c r="P252" s="47">
        <f>ROUND(rekentabel!P252,2)</f>
        <v>85.58</v>
      </c>
      <c r="Q252" s="47">
        <f>ROUND(rekentabel!Q252,2)</f>
        <v>51.24</v>
      </c>
      <c r="R252" s="42"/>
      <c r="S252" s="42"/>
      <c r="T252" s="42"/>
      <c r="U252" s="42"/>
      <c r="V252" s="42"/>
      <c r="W252" s="42"/>
      <c r="X252" s="263"/>
      <c r="Y252" s="263"/>
      <c r="Z252" s="263"/>
      <c r="AA252" s="263"/>
    </row>
    <row r="253" spans="1:27">
      <c r="A253" s="40">
        <v>246</v>
      </c>
      <c r="B253" s="43">
        <f>ROUND(rekentabel!B253,2)</f>
        <v>53.54</v>
      </c>
      <c r="C253" s="43">
        <f>ROUND(rekentabel!C253,2)</f>
        <v>32.06</v>
      </c>
      <c r="D253" s="43"/>
      <c r="E253" s="43"/>
      <c r="F253" s="43">
        <f>ROUND(rekentabel!F253,2)</f>
        <v>32.119999999999997</v>
      </c>
      <c r="G253" s="43">
        <f>ROUND(rekentabel!G253,2)</f>
        <v>19.239999999999998</v>
      </c>
      <c r="H253" s="43">
        <f>ROUND(rekentabel!H253,2)</f>
        <v>42.83</v>
      </c>
      <c r="I253" s="43">
        <f>ROUND(rekentabel!I253,2)</f>
        <v>25.65</v>
      </c>
      <c r="J253" s="47">
        <f>ROUND(rekentabel!J253,2)</f>
        <v>107.08</v>
      </c>
      <c r="K253" s="47">
        <f>ROUND(rekentabel!K253,2)</f>
        <v>64.12</v>
      </c>
      <c r="L253" s="47"/>
      <c r="M253" s="47"/>
      <c r="N253" s="47">
        <f>ROUND(rekentabel!N253,2)</f>
        <v>64.239999999999995</v>
      </c>
      <c r="O253" s="47">
        <f>ROUND(rekentabel!O253,2)</f>
        <v>38.479999999999997</v>
      </c>
      <c r="P253" s="47">
        <f>ROUND(rekentabel!P253,2)</f>
        <v>85.66</v>
      </c>
      <c r="Q253" s="47">
        <f>ROUND(rekentabel!Q253,2)</f>
        <v>51.3</v>
      </c>
      <c r="R253" s="42"/>
      <c r="S253" s="42"/>
      <c r="T253" s="42"/>
      <c r="U253" s="42"/>
      <c r="V253" s="42"/>
      <c r="W253" s="42"/>
      <c r="X253" s="263"/>
      <c r="Y253" s="263"/>
      <c r="Z253" s="263"/>
      <c r="AA253" s="263"/>
    </row>
    <row r="254" spans="1:27">
      <c r="A254" s="40">
        <v>247</v>
      </c>
      <c r="B254" s="43">
        <f>ROUND(rekentabel!B254,2)</f>
        <v>53.59</v>
      </c>
      <c r="C254" s="43">
        <f>ROUND(rekentabel!C254,2)</f>
        <v>32.090000000000003</v>
      </c>
      <c r="D254" s="43"/>
      <c r="E254" s="43"/>
      <c r="F254" s="43">
        <f>ROUND(rekentabel!F254,2)</f>
        <v>32.15</v>
      </c>
      <c r="G254" s="43">
        <f>ROUND(rekentabel!G254,2)</f>
        <v>19.25</v>
      </c>
      <c r="H254" s="43">
        <f>ROUND(rekentabel!H254,2)</f>
        <v>42.87</v>
      </c>
      <c r="I254" s="43">
        <f>ROUND(rekentabel!I254,2)</f>
        <v>25.67</v>
      </c>
      <c r="J254" s="47">
        <f>ROUND(rekentabel!J254,2)</f>
        <v>107.18</v>
      </c>
      <c r="K254" s="47">
        <f>ROUND(rekentabel!K254,2)</f>
        <v>64.180000000000007</v>
      </c>
      <c r="L254" s="47"/>
      <c r="M254" s="47"/>
      <c r="N254" s="47">
        <f>ROUND(rekentabel!N254,2)</f>
        <v>64.3</v>
      </c>
      <c r="O254" s="47">
        <f>ROUND(rekentabel!O254,2)</f>
        <v>38.5</v>
      </c>
      <c r="P254" s="47">
        <f>ROUND(rekentabel!P254,2)</f>
        <v>85.74</v>
      </c>
      <c r="Q254" s="47">
        <f>ROUND(rekentabel!Q254,2)</f>
        <v>51.34</v>
      </c>
      <c r="R254" s="42"/>
      <c r="S254" s="42"/>
      <c r="T254" s="42"/>
      <c r="U254" s="42"/>
      <c r="V254" s="42"/>
      <c r="W254" s="42"/>
      <c r="X254" s="263"/>
      <c r="Y254" s="263"/>
      <c r="Z254" s="263"/>
      <c r="AA254" s="263"/>
    </row>
    <row r="255" spans="1:27">
      <c r="A255" s="40">
        <v>248</v>
      </c>
      <c r="B255" s="43">
        <f>ROUND(rekentabel!B255,2)</f>
        <v>53.64</v>
      </c>
      <c r="C255" s="43">
        <f>ROUND(rekentabel!C255,2)</f>
        <v>32.119999999999997</v>
      </c>
      <c r="D255" s="43"/>
      <c r="E255" s="43"/>
      <c r="F255" s="43">
        <f>ROUND(rekentabel!F255,2)</f>
        <v>32.18</v>
      </c>
      <c r="G255" s="43">
        <f>ROUND(rekentabel!G255,2)</f>
        <v>19.27</v>
      </c>
      <c r="H255" s="43">
        <f>ROUND(rekentabel!H255,2)</f>
        <v>42.91</v>
      </c>
      <c r="I255" s="43">
        <f>ROUND(rekentabel!I255,2)</f>
        <v>25.7</v>
      </c>
      <c r="J255" s="47">
        <f>ROUND(rekentabel!J255,2)</f>
        <v>107.28</v>
      </c>
      <c r="K255" s="47">
        <f>ROUND(rekentabel!K255,2)</f>
        <v>64.239999999999995</v>
      </c>
      <c r="L255" s="47"/>
      <c r="M255" s="47"/>
      <c r="N255" s="47">
        <f>ROUND(rekentabel!N255,2)</f>
        <v>64.36</v>
      </c>
      <c r="O255" s="47">
        <f>ROUND(rekentabel!O255,2)</f>
        <v>38.54</v>
      </c>
      <c r="P255" s="47">
        <f>ROUND(rekentabel!P255,2)</f>
        <v>85.82</v>
      </c>
      <c r="Q255" s="47">
        <f>ROUND(rekentabel!Q255,2)</f>
        <v>51.4</v>
      </c>
      <c r="R255" s="42"/>
      <c r="S255" s="42"/>
      <c r="T255" s="42"/>
      <c r="U255" s="42"/>
      <c r="V255" s="42"/>
      <c r="W255" s="42"/>
      <c r="X255" s="263"/>
      <c r="Y255" s="263"/>
      <c r="Z255" s="263"/>
      <c r="AA255" s="263"/>
    </row>
    <row r="256" spans="1:27">
      <c r="A256" s="40">
        <v>249</v>
      </c>
      <c r="B256" s="43">
        <f>ROUND(rekentabel!B256,2)</f>
        <v>53.69</v>
      </c>
      <c r="C256" s="43">
        <f>ROUND(rekentabel!C256,2)</f>
        <v>32.15</v>
      </c>
      <c r="D256" s="43"/>
      <c r="E256" s="43"/>
      <c r="F256" s="43">
        <f>ROUND(rekentabel!F256,2)</f>
        <v>32.21</v>
      </c>
      <c r="G256" s="43">
        <f>ROUND(rekentabel!G256,2)</f>
        <v>19.29</v>
      </c>
      <c r="H256" s="43">
        <f>ROUND(rekentabel!H256,2)</f>
        <v>42.95</v>
      </c>
      <c r="I256" s="43">
        <f>ROUND(rekentabel!I256,2)</f>
        <v>25.72</v>
      </c>
      <c r="J256" s="47">
        <f>ROUND(rekentabel!J256,2)</f>
        <v>107.38</v>
      </c>
      <c r="K256" s="47">
        <f>ROUND(rekentabel!K256,2)</f>
        <v>64.3</v>
      </c>
      <c r="L256" s="47"/>
      <c r="M256" s="47"/>
      <c r="N256" s="47">
        <f>ROUND(rekentabel!N256,2)</f>
        <v>64.42</v>
      </c>
      <c r="O256" s="47">
        <f>ROUND(rekentabel!O256,2)</f>
        <v>38.58</v>
      </c>
      <c r="P256" s="47">
        <f>ROUND(rekentabel!P256,2)</f>
        <v>85.9</v>
      </c>
      <c r="Q256" s="47">
        <f>ROUND(rekentabel!Q256,2)</f>
        <v>51.44</v>
      </c>
      <c r="R256" s="42"/>
      <c r="S256" s="42"/>
      <c r="T256" s="42"/>
      <c r="U256" s="42"/>
      <c r="V256" s="42"/>
      <c r="W256" s="42"/>
      <c r="X256" s="263"/>
      <c r="Y256" s="263"/>
      <c r="Z256" s="263"/>
      <c r="AA256" s="263"/>
    </row>
    <row r="257" spans="1:27">
      <c r="A257" s="40">
        <v>250</v>
      </c>
      <c r="B257" s="230">
        <f>ROUND(rekentabel!B257,2)</f>
        <v>53.74</v>
      </c>
      <c r="C257" s="230">
        <f>ROUND(rekentabel!C257,2)</f>
        <v>32.18</v>
      </c>
      <c r="D257" s="43"/>
      <c r="E257" s="43"/>
      <c r="F257" s="43">
        <f>ROUND(rekentabel!F257,2)</f>
        <v>32.24</v>
      </c>
      <c r="G257" s="43">
        <f>ROUND(rekentabel!G257,2)</f>
        <v>19.309999999999999</v>
      </c>
      <c r="H257" s="43">
        <f>ROUND(rekentabel!H257,2)</f>
        <v>42.99</v>
      </c>
      <c r="I257" s="43">
        <f>ROUND(rekentabel!I257,2)</f>
        <v>25.74</v>
      </c>
      <c r="J257" s="47">
        <f>ROUND(rekentabel!J257,2)</f>
        <v>107.48</v>
      </c>
      <c r="K257" s="47">
        <f>ROUND(rekentabel!K257,2)</f>
        <v>64.36</v>
      </c>
      <c r="L257" s="47"/>
      <c r="M257" s="47"/>
      <c r="N257" s="47">
        <f>ROUND(rekentabel!N257,2)</f>
        <v>64.48</v>
      </c>
      <c r="O257" s="47">
        <f>ROUND(rekentabel!O257,2)</f>
        <v>38.619999999999997</v>
      </c>
      <c r="P257" s="47">
        <f>ROUND(rekentabel!P257,2)</f>
        <v>85.98</v>
      </c>
      <c r="Q257" s="47">
        <f>ROUND(rekentabel!Q257,2)</f>
        <v>51.48</v>
      </c>
      <c r="R257" s="42"/>
      <c r="S257" s="42"/>
      <c r="T257" s="42"/>
      <c r="U257" s="42"/>
      <c r="V257" s="42"/>
      <c r="W257" s="42"/>
      <c r="X257" s="263"/>
      <c r="Y257" s="263"/>
      <c r="Z257" s="263"/>
      <c r="AA257" s="263"/>
    </row>
    <row r="258" spans="1:27">
      <c r="A258" s="40">
        <v>999</v>
      </c>
      <c r="B258" s="230">
        <f>ROUND(rekentabel!B258,2)</f>
        <v>53.74</v>
      </c>
      <c r="C258" s="230">
        <f>ROUND(rekentabel!C258,2)</f>
        <v>32.18</v>
      </c>
      <c r="D258" s="43"/>
      <c r="E258" s="43"/>
      <c r="F258" s="43">
        <f>ROUND(rekentabel!F258,2)</f>
        <v>32.24</v>
      </c>
      <c r="G258" s="43">
        <f>ROUND(rekentabel!G258,2)</f>
        <v>19.309999999999999</v>
      </c>
      <c r="H258" s="43">
        <f>ROUND(rekentabel!H258,2)</f>
        <v>42.99</v>
      </c>
      <c r="I258" s="43">
        <f>ROUND(rekentabel!I258,2)</f>
        <v>25.74</v>
      </c>
      <c r="J258" s="47">
        <f>ROUND(rekentabel!J258,2)</f>
        <v>107.48</v>
      </c>
      <c r="K258" s="47">
        <f>ROUND(rekentabel!K258,2)</f>
        <v>64.36</v>
      </c>
      <c r="L258" s="47"/>
      <c r="M258" s="47"/>
      <c r="N258" s="47">
        <f>ROUND(rekentabel!N258,2)</f>
        <v>64.48</v>
      </c>
      <c r="O258" s="47">
        <f>ROUND(rekentabel!O258,2)</f>
        <v>38.619999999999997</v>
      </c>
      <c r="P258" s="47">
        <f>ROUND(rekentabel!P258,2)</f>
        <v>85.98</v>
      </c>
      <c r="Q258" s="47">
        <f>ROUND(rekentabel!Q258,2)</f>
        <v>51.48</v>
      </c>
      <c r="R258" s="230"/>
      <c r="S258" s="230"/>
      <c r="T258" s="230"/>
      <c r="U258" s="230"/>
      <c r="V258" s="230"/>
      <c r="W258" s="230"/>
      <c r="X258" s="263"/>
      <c r="Y258" s="263"/>
      <c r="Z258" s="263"/>
      <c r="AA258" s="263"/>
    </row>
  </sheetData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11</vt:i4>
      </vt:variant>
      <vt:variant>
        <vt:lpstr>Benoemde bereiken</vt:lpstr>
      </vt:variant>
      <vt:variant>
        <vt:i4>3</vt:i4>
      </vt:variant>
    </vt:vector>
  </HeadingPairs>
  <TitlesOfParts>
    <vt:vector size="14" baseType="lpstr">
      <vt:lpstr>LOG</vt:lpstr>
      <vt:lpstr>tariefeenheden</vt:lpstr>
      <vt:lpstr>degressie en km-tarief</vt:lpstr>
      <vt:lpstr>rekentabel</vt:lpstr>
      <vt:lpstr>Prijstabellen</vt:lpstr>
      <vt:lpstr>factoren tbv NS</vt:lpstr>
      <vt:lpstr>point-to-point tbv ROR intern</vt:lpstr>
      <vt:lpstr>testsheet</vt:lpstr>
      <vt:lpstr>tabel EOD 1jan23</vt:lpstr>
      <vt:lpstr>toelichting</vt:lpstr>
      <vt:lpstr>oud NS-formulier</vt:lpstr>
      <vt:lpstr>'point-to-point tbv ROR intern'!Afdrukbereik</vt:lpstr>
      <vt:lpstr>rekentabel!Afdrukbereik</vt:lpstr>
      <vt:lpstr>'tabel EOD 1jan23'!Afdrukbereik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Engelbert, Paul</cp:lastModifiedBy>
  <cp:lastPrinted>2022-10-19T11:11:49Z</cp:lastPrinted>
  <dcterms:created xsi:type="dcterms:W3CDTF">2013-10-10T12:49:00Z</dcterms:created>
  <dcterms:modified xsi:type="dcterms:W3CDTF">2022-11-04T07:57:57Z</dcterms:modified>
</cp:coreProperties>
</file>