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comments1.xml" ContentType="application/vnd.openxmlformats-officedocument.spreadsheetml.comment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NSC\Tarieven\Tarief 2020\Aanleveringen\"/>
    </mc:Choice>
  </mc:AlternateContent>
  <bookViews>
    <workbookView xWindow="0" yWindow="0" windowWidth="28800" windowHeight="12435"/>
  </bookViews>
  <sheets>
    <sheet name="01 Vastrechten" sheetId="1" r:id="rId1"/>
  </sheets>
  <externalReferences>
    <externalReference r:id="rId2"/>
    <externalReference r:id="rId3"/>
  </externalReferences>
  <definedNames>
    <definedName name="BESTAND">'[2]Opbr N-1'!#REF!</definedName>
    <definedName name="d">'[2]Opbr N-1'!#REF!</definedName>
    <definedName name="EURO">'[2]Opbr N-1'!#REF!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4" i="1" l="1"/>
  <c r="C193" i="1"/>
  <c r="J182" i="1"/>
  <c r="J183" i="1" s="1"/>
  <c r="K183" i="1" s="1"/>
  <c r="J181" i="1"/>
  <c r="K181" i="1" s="1"/>
  <c r="J179" i="1"/>
  <c r="K179" i="1" s="1"/>
  <c r="K173" i="1"/>
  <c r="J172" i="1"/>
  <c r="K172" i="1" s="1"/>
  <c r="J171" i="1"/>
  <c r="K171" i="1" s="1"/>
  <c r="K168" i="1"/>
  <c r="K167" i="1"/>
  <c r="K166" i="1"/>
  <c r="K162" i="1"/>
  <c r="J160" i="1"/>
  <c r="J161" i="1" s="1"/>
  <c r="K161" i="1" s="1"/>
  <c r="J159" i="1"/>
  <c r="K159" i="1" s="1"/>
  <c r="J158" i="1"/>
  <c r="K158" i="1" s="1"/>
  <c r="J157" i="1"/>
  <c r="K157" i="1" s="1"/>
  <c r="J141" i="1"/>
  <c r="K141" i="1" s="1"/>
  <c r="J140" i="1"/>
  <c r="K140" i="1" s="1"/>
  <c r="J133" i="1"/>
  <c r="K133" i="1" s="1"/>
  <c r="J132" i="1"/>
  <c r="K132" i="1" s="1"/>
  <c r="J130" i="1"/>
  <c r="K130" i="1" s="1"/>
  <c r="K122" i="1"/>
  <c r="K121" i="1"/>
  <c r="K120" i="1"/>
  <c r="K119" i="1"/>
  <c r="K118" i="1"/>
  <c r="K117" i="1"/>
  <c r="K116" i="1"/>
  <c r="K115" i="1"/>
  <c r="K114" i="1"/>
  <c r="J113" i="1"/>
  <c r="K113" i="1" s="1"/>
  <c r="J112" i="1"/>
  <c r="J180" i="1" s="1"/>
  <c r="K180" i="1" s="1"/>
  <c r="K111" i="1"/>
  <c r="K110" i="1"/>
  <c r="K104" i="1"/>
  <c r="K103" i="1"/>
  <c r="K102" i="1"/>
  <c r="K100" i="1"/>
  <c r="K98" i="1"/>
  <c r="K97" i="1"/>
  <c r="K96" i="1"/>
  <c r="K95" i="1"/>
  <c r="K93" i="1"/>
  <c r="K92" i="1"/>
  <c r="K91" i="1"/>
  <c r="K90" i="1"/>
  <c r="K89" i="1"/>
  <c r="K88" i="1"/>
  <c r="K87" i="1"/>
  <c r="K86" i="1"/>
  <c r="K85" i="1"/>
  <c r="J84" i="1"/>
  <c r="K84" i="1" s="1"/>
  <c r="J83" i="1"/>
  <c r="K83" i="1" s="1"/>
  <c r="J82" i="1"/>
  <c r="K82" i="1" s="1"/>
  <c r="J81" i="1"/>
  <c r="K81" i="1" s="1"/>
  <c r="K80" i="1"/>
  <c r="K79" i="1"/>
  <c r="J78" i="1"/>
  <c r="J170" i="1" s="1"/>
  <c r="K170" i="1" s="1"/>
  <c r="J77" i="1"/>
  <c r="J169" i="1" s="1"/>
  <c r="K169" i="1" s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J56" i="1"/>
  <c r="K56" i="1" s="1"/>
  <c r="J55" i="1"/>
  <c r="K55" i="1" s="1"/>
  <c r="J54" i="1"/>
  <c r="K54" i="1" s="1"/>
  <c r="J53" i="1"/>
  <c r="K53" i="1" s="1"/>
  <c r="K52" i="1"/>
  <c r="K51" i="1"/>
  <c r="K50" i="1"/>
  <c r="K49" i="1"/>
  <c r="K48" i="1"/>
  <c r="K47" i="1"/>
  <c r="K46" i="1"/>
  <c r="K45" i="1"/>
  <c r="K44" i="1"/>
  <c r="K43" i="1"/>
  <c r="J42" i="1"/>
  <c r="K42" i="1" s="1"/>
  <c r="J41" i="1"/>
  <c r="K41" i="1" s="1"/>
  <c r="K40" i="1"/>
  <c r="K39" i="1"/>
  <c r="K38" i="1"/>
  <c r="K37" i="1"/>
  <c r="J36" i="1"/>
  <c r="K36" i="1" s="1"/>
  <c r="K35" i="1"/>
  <c r="K34" i="1"/>
  <c r="K33" i="1"/>
  <c r="K32" i="1"/>
  <c r="K30" i="1"/>
  <c r="J29" i="1"/>
  <c r="K29" i="1" s="1"/>
  <c r="J28" i="1"/>
  <c r="J129" i="1" s="1"/>
  <c r="K129" i="1" s="1"/>
  <c r="J27" i="1"/>
  <c r="K27" i="1" s="1"/>
  <c r="J26" i="1"/>
  <c r="D194" i="1" s="1"/>
  <c r="K25" i="1"/>
  <c r="K24" i="1"/>
  <c r="K23" i="1"/>
  <c r="K22" i="1"/>
  <c r="J21" i="1"/>
  <c r="I21" i="1"/>
  <c r="J20" i="1"/>
  <c r="I20" i="1"/>
  <c r="K19" i="1"/>
  <c r="K18" i="1"/>
  <c r="K17" i="1"/>
  <c r="K16" i="1"/>
  <c r="K15" i="1"/>
  <c r="K14" i="1"/>
  <c r="K13" i="1"/>
  <c r="K12" i="1"/>
  <c r="B7" i="1"/>
  <c r="J101" i="1" s="1"/>
  <c r="K101" i="1" s="1"/>
  <c r="B6" i="1"/>
  <c r="B5" i="1"/>
  <c r="K78" i="1" l="1"/>
  <c r="K28" i="1"/>
  <c r="K112" i="1"/>
  <c r="J31" i="1"/>
  <c r="K20" i="1"/>
  <c r="D193" i="1"/>
  <c r="K26" i="1"/>
  <c r="K77" i="1"/>
  <c r="K160" i="1"/>
  <c r="K182" i="1"/>
  <c r="J128" i="1"/>
  <c r="K128" i="1" s="1"/>
  <c r="J99" i="1"/>
  <c r="K31" i="1" l="1"/>
  <c r="J131" i="1"/>
  <c r="K131" i="1" s="1"/>
  <c r="K99" i="1"/>
</calcChain>
</file>

<file path=xl/comments1.xml><?xml version="1.0" encoding="utf-8"?>
<comments xmlns="http://schemas.openxmlformats.org/spreadsheetml/2006/main">
  <authors>
    <author>Gorkum van, Noortje N (NSC)</author>
    <author>Haarman, Paul P (NSC)</author>
  </authors>
  <commentList>
    <comment ref="J70" authorId="0" shapeId="0">
      <text>
        <r>
          <rPr>
            <b/>
            <sz val="9"/>
            <color indexed="81"/>
            <rFont val="Tahoma"/>
            <family val="2"/>
          </rPr>
          <t>Gorkum van, Noortje N (NSC):</t>
        </r>
        <r>
          <rPr>
            <sz val="9"/>
            <color indexed="81"/>
            <rFont val="Tahoma"/>
            <family val="2"/>
          </rPr>
          <t xml:space="preserve">
Volgens adviesaanvraag LTK scenario 2
</t>
        </r>
      </text>
    </comment>
    <comment ref="I162" authorId="1" shapeId="0">
      <text>
        <r>
          <rPr>
            <b/>
            <sz val="9"/>
            <color rgb="FF000000"/>
            <rFont val="Tahoma"/>
            <family val="2"/>
          </rPr>
          <t>Haarman, Paul P (NSC):</t>
        </r>
        <r>
          <rPr>
            <sz val="9"/>
            <color rgb="FF000000"/>
            <rFont val="Tahoma"/>
            <family val="2"/>
          </rPr>
          <t xml:space="preserve">
Conform adviesaanvraag LTK</t>
        </r>
      </text>
    </comment>
    <comment ref="J162" authorId="1" shapeId="0">
      <text>
        <r>
          <rPr>
            <b/>
            <sz val="9"/>
            <color rgb="FF000000"/>
            <rFont val="Tahoma"/>
            <family val="2"/>
          </rPr>
          <t>Haarman, Paul P (NSC):</t>
        </r>
        <r>
          <rPr>
            <sz val="9"/>
            <color rgb="FF000000"/>
            <rFont val="Tahoma"/>
            <family val="2"/>
          </rPr>
          <t xml:space="preserve">
Conform adviesaanvraag LTK</t>
        </r>
      </text>
    </comment>
  </commentList>
</comments>
</file>

<file path=xl/sharedStrings.xml><?xml version="1.0" encoding="utf-8"?>
<sst xmlns="http://schemas.openxmlformats.org/spreadsheetml/2006/main" count="487" uniqueCount="246">
  <si>
    <t>01</t>
  </si>
  <si>
    <t>Vastrechten &amp; losse vervoersbewijzen</t>
  </si>
  <si>
    <t>Accountantscontrole 2e klas Enkele reis Vol tarief</t>
  </si>
  <si>
    <t>Check 1e klas Enkele reis Vol tarief</t>
  </si>
  <si>
    <t>TARIEVEN 2019  (Inclusief 9% btw)</t>
  </si>
  <si>
    <t>Eret</t>
  </si>
  <si>
    <t>Nominaal</t>
  </si>
  <si>
    <t>CPI</t>
  </si>
  <si>
    <t>Consumenten portfolio</t>
  </si>
  <si>
    <t xml:space="preserve">Abonnementen </t>
  </si>
  <si>
    <t>Contract Tariff</t>
  </si>
  <si>
    <t xml:space="preserve"> VAR-code / kl / red</t>
  </si>
  <si>
    <t>Productnaam</t>
  </si>
  <si>
    <t>Tarief</t>
  </si>
  <si>
    <t>Klasse</t>
  </si>
  <si>
    <t>P-2019</t>
  </si>
  <si>
    <t>P-2020</t>
  </si>
  <si>
    <t>Delta</t>
  </si>
  <si>
    <t>5066  2  0000</t>
  </si>
  <si>
    <t>Weekend Vrij</t>
  </si>
  <si>
    <t>Vol</t>
  </si>
  <si>
    <t>2e</t>
  </si>
  <si>
    <t>5066  1  0000</t>
  </si>
  <si>
    <t>1e</t>
  </si>
  <si>
    <t>5066  2  6500  &amp;  5082  2  0000</t>
  </si>
  <si>
    <r>
      <t xml:space="preserve">Weekend Vrij </t>
    </r>
    <r>
      <rPr>
        <b/>
        <i/>
        <sz val="11"/>
        <color rgb="FF000000"/>
        <rFont val="Calibri"/>
        <family val="2"/>
      </rPr>
      <t>(Bijabonnement)</t>
    </r>
  </si>
  <si>
    <t>Red</t>
  </si>
  <si>
    <t>5066  1  6500  &amp;  5082  1  0000</t>
  </si>
  <si>
    <t>5065  2  0000</t>
  </si>
  <si>
    <t>Dal Vrij</t>
  </si>
  <si>
    <t>5065  1  0000</t>
  </si>
  <si>
    <t>5065  2  6500 &amp;  5081  2  0000</t>
  </si>
  <si>
    <r>
      <t xml:space="preserve">Dal Vrij </t>
    </r>
    <r>
      <rPr>
        <b/>
        <i/>
        <sz val="11"/>
        <color rgb="FF000000"/>
        <rFont val="Calibri"/>
        <family val="2"/>
      </rPr>
      <t>(Bijabonnement)</t>
    </r>
  </si>
  <si>
    <t>5065 1  6500 &amp;  5081  1  0000</t>
  </si>
  <si>
    <r>
      <t xml:space="preserve">BTM vrij particulier </t>
    </r>
    <r>
      <rPr>
        <b/>
        <sz val="11"/>
        <color rgb="FFFF0000"/>
        <rFont val="Calibri"/>
        <family val="2"/>
      </rPr>
      <t xml:space="preserve">(OV-deel bij Dal Vrij) </t>
    </r>
  </si>
  <si>
    <t xml:space="preserve">Vol </t>
  </si>
  <si>
    <t xml:space="preserve">nvt </t>
  </si>
  <si>
    <r>
      <t xml:space="preserve">BTM vrij particulier </t>
    </r>
    <r>
      <rPr>
        <b/>
        <sz val="11"/>
        <color rgb="FFFF0000"/>
        <rFont val="Calibri"/>
        <family val="2"/>
      </rPr>
      <t xml:space="preserve">(OV-deel bij Dal Vrij bijabonnement) </t>
    </r>
  </si>
  <si>
    <t>215 &amp; 216   1 / 2</t>
  </si>
  <si>
    <t>5067  1 / 2</t>
  </si>
  <si>
    <t>Altijd Voordeel</t>
  </si>
  <si>
    <t>nvt</t>
  </si>
  <si>
    <t xml:space="preserve">51    &amp;   52 </t>
  </si>
  <si>
    <t>5077  1  &amp; 5095  2</t>
  </si>
  <si>
    <t>Altijd Voordeel MAAND</t>
  </si>
  <si>
    <t>5078  0  0000</t>
  </si>
  <si>
    <t>Kids Vrij</t>
  </si>
  <si>
    <t>5079  0  0000</t>
  </si>
  <si>
    <r>
      <t xml:space="preserve">Kids Vrij </t>
    </r>
    <r>
      <rPr>
        <b/>
        <i/>
        <sz val="11"/>
        <color rgb="FF000000"/>
        <rFont val="Calibri"/>
        <family val="2"/>
      </rPr>
      <t>(Bijabonnement)</t>
    </r>
  </si>
  <si>
    <t>5069  2  0000</t>
  </si>
  <si>
    <t>Altijd Vrij</t>
  </si>
  <si>
    <t>5076  2  0000</t>
  </si>
  <si>
    <t>Altijd Vrij MAAND</t>
  </si>
  <si>
    <t>5069  1  0000</t>
  </si>
  <si>
    <t>5076  1  0000</t>
  </si>
  <si>
    <t>5069  2 ZK 16 (= kortingscode in ECC) *)</t>
  </si>
  <si>
    <r>
      <t xml:space="preserve">Altijd Vrij </t>
    </r>
    <r>
      <rPr>
        <b/>
        <i/>
        <sz val="11"/>
        <color rgb="FF000000"/>
        <rFont val="Calibri"/>
        <family val="2"/>
      </rPr>
      <t>(Bijabonnement)</t>
    </r>
  </si>
  <si>
    <t>5069  1 ZK 16 (= kortingscode in ECC) *)</t>
  </si>
  <si>
    <r>
      <t xml:space="preserve">BTM Vrij </t>
    </r>
    <r>
      <rPr>
        <b/>
        <i/>
        <sz val="11"/>
        <color rgb="FFFF0000"/>
        <rFont val="Calibri"/>
        <family val="2"/>
      </rPr>
      <t>(OV-deel bij Altijd Vrij)</t>
    </r>
  </si>
  <si>
    <t>5176 (met kortingscode in ECC)</t>
  </si>
  <si>
    <r>
      <t xml:space="preserve">BTM Vrij </t>
    </r>
    <r>
      <rPr>
        <b/>
        <i/>
        <sz val="11"/>
        <color rgb="FFFF0000"/>
        <rFont val="Calibri"/>
        <family val="2"/>
      </rPr>
      <t>(OV-deel bij Altijd Vrij)</t>
    </r>
    <r>
      <rPr>
        <b/>
        <sz val="11"/>
        <color rgb="FFFF0000"/>
        <rFont val="Calibri"/>
        <family val="2"/>
      </rPr>
      <t xml:space="preserve"> </t>
    </r>
    <r>
      <rPr>
        <b/>
        <i/>
        <sz val="11"/>
        <rFont val="Calibri"/>
        <family val="2"/>
      </rPr>
      <t>(Bijabonnement)</t>
    </r>
  </si>
  <si>
    <t>209 &amp; 210  1 / 2</t>
  </si>
  <si>
    <t>5064  1 / 2</t>
  </si>
  <si>
    <t>Dal Voordeel</t>
  </si>
  <si>
    <t>5125  0  0000</t>
  </si>
  <si>
    <r>
      <rPr>
        <b/>
        <sz val="11"/>
        <color rgb="FF000000"/>
        <rFont val="Calibri"/>
        <family val="2"/>
      </rPr>
      <t xml:space="preserve">OV Voordeel MAAND </t>
    </r>
    <r>
      <rPr>
        <b/>
        <sz val="11"/>
        <color rgb="FFFF0000"/>
        <rFont val="Calibri"/>
        <family val="2"/>
      </rPr>
      <t>(</t>
    </r>
    <r>
      <rPr>
        <b/>
        <i/>
        <sz val="11"/>
        <color rgb="FFFF0000"/>
        <rFont val="Calibri"/>
        <family val="2"/>
      </rPr>
      <t>OV-deel i.c.m. Altijd Voordeel)</t>
    </r>
  </si>
  <si>
    <t>5126  0  0000</t>
  </si>
  <si>
    <r>
      <t xml:space="preserve">OV Voordeel JAAR </t>
    </r>
    <r>
      <rPr>
        <b/>
        <i/>
        <sz val="11"/>
        <color rgb="FFFF0000"/>
        <rFont val="Calibri"/>
        <family val="2"/>
      </rPr>
      <t>(OV-deel i.c.m.  Altijd Voordeel)</t>
    </r>
  </si>
  <si>
    <t>VDU</t>
  </si>
  <si>
    <t>91   /   90</t>
  </si>
  <si>
    <t>5134  2   /   5083  2</t>
  </si>
  <si>
    <t>Keuzedagen</t>
  </si>
  <si>
    <t>5134  1   /   5083  1</t>
  </si>
  <si>
    <t>Toeslag Keuzedagen op Papier</t>
  </si>
  <si>
    <t>Totaalprijs VDU +Keuzedagen op CT</t>
  </si>
  <si>
    <t>NS Flex administratie kosten</t>
  </si>
  <si>
    <t xml:space="preserve">NS Flex basis </t>
  </si>
  <si>
    <t>NS Flex Weekend Voordeel</t>
  </si>
  <si>
    <t>NS Flex Weekend Vrij zonder dalkorting</t>
  </si>
  <si>
    <t>NS Flex Weekend Vrij met dalkorting</t>
  </si>
  <si>
    <t xml:space="preserve">NS Flex Dal Voordeel </t>
  </si>
  <si>
    <t xml:space="preserve">NS Flex Dal Vrij </t>
  </si>
  <si>
    <t>NS Flex Altijd Voordeel</t>
  </si>
  <si>
    <t xml:space="preserve">NS Flex Altijd Vrij </t>
  </si>
  <si>
    <t xml:space="preserve">NS Flex 1e klas factor </t>
  </si>
  <si>
    <t>NS Flex 1e klas factor weekend</t>
  </si>
  <si>
    <t>NS Flex Vol tarief in het weekend</t>
  </si>
  <si>
    <t>NS Flex Vol tarief reizen buiten de spits</t>
  </si>
  <si>
    <t>NS Flex Vol tarief reizen tijdens de spits</t>
  </si>
  <si>
    <t>NS Flex 40% korting in het weekend</t>
  </si>
  <si>
    <t>NS Flex 40% korting buiten de spits</t>
  </si>
  <si>
    <t>NS Flex 20% korting tijdens de spits</t>
  </si>
  <si>
    <t>NS Flex Vrij reizen in het weekend</t>
  </si>
  <si>
    <t>NS Flex Vrij reizen buiten de spits</t>
  </si>
  <si>
    <t>NS Flex Vrij reizen tijdens de spits</t>
  </si>
  <si>
    <t>NS Flex Vrij reizen in het weekend - toeslag 1e klas</t>
  </si>
  <si>
    <t>NS Flex Vrij reizen buiten de spits - toeslag 1e klas</t>
  </si>
  <si>
    <t>NS Flex Vrij reizen tijdens de spits - toeslag 1e klas</t>
  </si>
  <si>
    <t>Landelijk Opstaptarief</t>
  </si>
  <si>
    <t>1e en 2e</t>
  </si>
  <si>
    <t xml:space="preserve">*) In systeem SAP ECC: Prijs is basisprijs - kortingbedrag = nettobedrag </t>
  </si>
  <si>
    <t>Losse vervoersbewijzen</t>
  </si>
  <si>
    <t>ET-product</t>
  </si>
  <si>
    <t>CT-product</t>
  </si>
  <si>
    <t>5052  2  0000</t>
  </si>
  <si>
    <t>5150  0  0000</t>
  </si>
  <si>
    <t xml:space="preserve">Dagkaart </t>
  </si>
  <si>
    <t>5052  1  0000</t>
  </si>
  <si>
    <t>Dagkaart</t>
  </si>
  <si>
    <t>Niet als ET-product</t>
  </si>
  <si>
    <t>Euregioticket</t>
  </si>
  <si>
    <t>5132  2</t>
  </si>
  <si>
    <t>Railrunner</t>
  </si>
  <si>
    <t>Klasseloos</t>
  </si>
  <si>
    <t>5146  2</t>
  </si>
  <si>
    <t xml:space="preserve">Easy ticket to Amsterdam </t>
  </si>
  <si>
    <t>5146  1</t>
  </si>
  <si>
    <t>5151  2</t>
  </si>
  <si>
    <t>Easy ticket to Schiphol Airport</t>
  </si>
  <si>
    <t>5151  1</t>
  </si>
  <si>
    <t>NS Groepsticket Daluren 4 pers. Enkele reis (= e-ticket)</t>
  </si>
  <si>
    <t>NS Groepsticket Daluren extra persoon (5e t/m 7e)</t>
  </si>
  <si>
    <t>5191 / 2 / 0000 &amp; 0001</t>
  </si>
  <si>
    <t>1-day Amsterdam Travel Ticket</t>
  </si>
  <si>
    <t>5192 / 2 / 0000 &amp; 0001</t>
  </si>
  <si>
    <t>2-day Amsterdam Travel Ticket</t>
  </si>
  <si>
    <t>5193 / 2 / 0000 &amp; 0001</t>
  </si>
  <si>
    <t>3-day Amsterdam Travel Ticket</t>
  </si>
  <si>
    <t xml:space="preserve">5195 /2 </t>
  </si>
  <si>
    <t>1-Dag Amsterdam &amp; Region Travel Ticket</t>
  </si>
  <si>
    <t xml:space="preserve">5196 /2 </t>
  </si>
  <si>
    <t>2-Dag Amsterdam &amp; Region Travel Ticket</t>
  </si>
  <si>
    <t xml:space="preserve">5197 /2 </t>
  </si>
  <si>
    <t>3-Dag Amsterdam &amp; Region Travel Ticket</t>
  </si>
  <si>
    <t xml:space="preserve">5198 /2 </t>
  </si>
  <si>
    <t>4-Dag Amsterdam &amp; Region Travel Ticket</t>
  </si>
  <si>
    <t xml:space="preserve">5199 /2 </t>
  </si>
  <si>
    <t>5-Dag Amsterdam &amp; Region Travel Ticket</t>
  </si>
  <si>
    <t>-</t>
  </si>
  <si>
    <t>5254 / 2</t>
  </si>
  <si>
    <t>Holland Travel Ticket</t>
  </si>
  <si>
    <t>5255 / 2</t>
  </si>
  <si>
    <t>Holland Travel Ticket off-peak</t>
  </si>
  <si>
    <t xml:space="preserve">Almere Ticket 10 ritten dal </t>
  </si>
  <si>
    <t xml:space="preserve">Almere Ticket 10 ritten dag </t>
  </si>
  <si>
    <t>1 dag GouweDal  (Dag Daluren)</t>
  </si>
  <si>
    <t xml:space="preserve">1 dag Gouwe Kind </t>
  </si>
  <si>
    <t>5 GouweDal  (Dag Daluren)</t>
  </si>
  <si>
    <t xml:space="preserve">Gouwe fietskaart </t>
  </si>
  <si>
    <t>Toeslagen</t>
  </si>
  <si>
    <t>CT-product en e-ticket</t>
  </si>
  <si>
    <t xml:space="preserve"> VAR-code / kl</t>
  </si>
  <si>
    <t>Naam</t>
  </si>
  <si>
    <t>ICE toeslag enkele reis</t>
  </si>
  <si>
    <t>klasseloos</t>
  </si>
  <si>
    <t>IC direct enkele reis</t>
  </si>
  <si>
    <t>IC direct retour</t>
  </si>
  <si>
    <t xml:space="preserve">IC direct daltoeslag </t>
  </si>
  <si>
    <t>Niet op CT</t>
  </si>
  <si>
    <t>IC direct maandtoeslag</t>
  </si>
  <si>
    <t>Add-on</t>
  </si>
  <si>
    <t>IC direct / Altijd Toeslag Vrij JAAR (maandprijs)</t>
  </si>
  <si>
    <t>IC direct / Altijd Toeslag Vrij MAAND</t>
  </si>
  <si>
    <t>Toeslag 2-1 Dag</t>
  </si>
  <si>
    <t>Toeslag 2-1 Daluren</t>
  </si>
  <si>
    <t>Toeslag 2-1 Weekend</t>
  </si>
  <si>
    <t>Toeslag 2-1 Keuzedag 60+</t>
  </si>
  <si>
    <t>Fietskaart dal</t>
  </si>
  <si>
    <t>Geen</t>
  </si>
  <si>
    <t>Dagkaart hond</t>
  </si>
  <si>
    <t>NB: IC direct toeslagen sinds 1-1-2015 klasseloos</t>
  </si>
  <si>
    <r>
      <t xml:space="preserve">Samengestelde producten </t>
    </r>
    <r>
      <rPr>
        <b/>
        <i/>
        <sz val="16"/>
        <rFont val="Calibri"/>
        <family val="2"/>
      </rPr>
      <t xml:space="preserve">(Trein &amp; BTM) </t>
    </r>
  </si>
  <si>
    <t xml:space="preserve"> VAR-codes / kl / red</t>
  </si>
  <si>
    <t xml:space="preserve">Naam </t>
  </si>
  <si>
    <t>220 &amp; 600</t>
  </si>
  <si>
    <t>&amp; 5176</t>
  </si>
  <si>
    <t>OV Vrij</t>
  </si>
  <si>
    <t>219 &amp; 600</t>
  </si>
  <si>
    <t xml:space="preserve">&amp; 5176 </t>
  </si>
  <si>
    <t>&amp; 5176 (met kortingscode in ECC) *)</t>
  </si>
  <si>
    <t>OV Vrij Bijabo</t>
  </si>
  <si>
    <t xml:space="preserve">2e </t>
  </si>
  <si>
    <t>214 &amp; 600</t>
  </si>
  <si>
    <t>Dal Vrij Bijabo + BTM Vrij</t>
  </si>
  <si>
    <t>213 &amp; 600</t>
  </si>
  <si>
    <t>Samengestelde producten staan niet als zodanig in GPP: betreft combinatie van Trein- en BTM product met aparte codering</t>
  </si>
  <si>
    <t>Oude productcodes 23,  239 en 73 nog actief t.b.v. ORP (= opvolger Railpocket / App Mijn Biljetten)</t>
  </si>
  <si>
    <t>Geen regulier product meer.</t>
  </si>
  <si>
    <r>
      <rPr>
        <b/>
        <sz val="11"/>
        <color rgb="FF000000"/>
        <rFont val="Calibri"/>
        <family val="2"/>
      </rPr>
      <t>23</t>
    </r>
    <r>
      <rPr>
        <sz val="11"/>
        <color theme="1"/>
        <rFont val="Calibri"/>
        <family val="2"/>
        <scheme val="minor"/>
      </rPr>
      <t xml:space="preserve">  t.b.v. ORP</t>
    </r>
  </si>
  <si>
    <t>Overgang 2-1 enkele reis zonder korting</t>
  </si>
  <si>
    <r>
      <rPr>
        <b/>
        <sz val="11"/>
        <color rgb="FF000000"/>
        <rFont val="Calibri"/>
        <family val="2"/>
      </rPr>
      <t xml:space="preserve">239 </t>
    </r>
    <r>
      <rPr>
        <sz val="11"/>
        <color theme="1"/>
        <rFont val="Calibri"/>
        <family val="2"/>
        <scheme val="minor"/>
      </rPr>
      <t>t.b.v.ORP</t>
    </r>
  </si>
  <si>
    <r>
      <rPr>
        <b/>
        <sz val="11"/>
        <color rgb="FF000000"/>
        <rFont val="Calibri"/>
        <family val="2"/>
      </rPr>
      <t xml:space="preserve">73 </t>
    </r>
    <r>
      <rPr>
        <sz val="11"/>
        <color theme="1"/>
        <rFont val="Calibri"/>
        <family val="2"/>
        <scheme val="minor"/>
      </rPr>
      <t xml:space="preserve">t.b.v. ORP </t>
    </r>
  </si>
  <si>
    <t xml:space="preserve">Kaarttoeslag voor Traject Vrij </t>
  </si>
  <si>
    <t>op jaarbasis</t>
  </si>
  <si>
    <t xml:space="preserve">NS Zakelijk </t>
  </si>
  <si>
    <t>op maandbasis</t>
  </si>
  <si>
    <t>Consumenten</t>
  </si>
  <si>
    <t>Voor deze prijzen is een apart veld  in GPB.</t>
  </si>
  <si>
    <r>
      <rPr>
        <b/>
        <sz val="11"/>
        <rFont val="Calibri"/>
        <family val="2"/>
      </rPr>
      <t xml:space="preserve">Opstaptarief Traject Vrij  </t>
    </r>
    <r>
      <rPr>
        <sz val="11"/>
        <rFont val="Calibri"/>
        <family val="2"/>
      </rPr>
      <t xml:space="preserve">doorlopend en maand resp. € 130,-- en € 13,--. </t>
    </r>
  </si>
  <si>
    <t>Zakelijke Portfolio</t>
  </si>
  <si>
    <t>Business Cards</t>
  </si>
  <si>
    <t>P-2019
incl BTW</t>
  </si>
  <si>
    <t>P-2020
incl BTW</t>
  </si>
  <si>
    <t>NS-Business Card Basis</t>
  </si>
  <si>
    <t>NS-Business Card Dal</t>
  </si>
  <si>
    <t xml:space="preserve">5114  2  </t>
  </si>
  <si>
    <t>NS-Business Card Trein Vrij</t>
  </si>
  <si>
    <t>2e klas</t>
  </si>
  <si>
    <t>5114  1</t>
  </si>
  <si>
    <t>1e klas</t>
  </si>
  <si>
    <t>NS-Business Card Altijd Voordeel</t>
  </si>
  <si>
    <t>NS-Business Card Altijd Voordeel met split billing</t>
  </si>
  <si>
    <t xml:space="preserve">BTM Vrij </t>
  </si>
  <si>
    <t xml:space="preserve">Losse vervoerbewijzen/BTM </t>
  </si>
  <si>
    <t>BTM Budget Zeker Small</t>
  </si>
  <si>
    <t>BTM Budget Zeker Medium</t>
  </si>
  <si>
    <t>BTM Budget Zeker Large</t>
  </si>
  <si>
    <t>5128  2  0000</t>
  </si>
  <si>
    <r>
      <t xml:space="preserve">Dagkaart </t>
    </r>
    <r>
      <rPr>
        <b/>
        <i/>
        <sz val="11"/>
        <color rgb="FF000000"/>
        <rFont val="Calibri"/>
        <family val="2"/>
      </rPr>
      <t>(voorheen 1 Dag trein vrij)</t>
    </r>
  </si>
  <si>
    <t>5128  1  0000</t>
  </si>
  <si>
    <r>
      <t>Dagkaart</t>
    </r>
    <r>
      <rPr>
        <b/>
        <i/>
        <sz val="11"/>
        <color rgb="FF000000"/>
        <rFont val="Calibri"/>
        <family val="2"/>
      </rPr>
      <t xml:space="preserve"> (voorheen 1 Dag trein vrij)</t>
    </r>
  </si>
  <si>
    <t>5127  2  0000</t>
  </si>
  <si>
    <t>1 Treinreis</t>
  </si>
  <si>
    <t>5127  1  0000</t>
  </si>
  <si>
    <t>1 Dag BTM Vrij *)</t>
  </si>
  <si>
    <t>*) Betreft OV-deel bij  product 453 1 Dag OV Vrij (= samengesteld product Treindeel en OV-deel)</t>
  </si>
  <si>
    <t>Contract tariff</t>
  </si>
  <si>
    <t xml:space="preserve"> VAR-code</t>
  </si>
  <si>
    <t>Automaat € 0,00   / Backoffice actuele prijs *)</t>
  </si>
  <si>
    <t xml:space="preserve">
5101                        / 5106</t>
  </si>
  <si>
    <t>IC direct toeslag enkele reis</t>
  </si>
  <si>
    <t>5102                        / 5107</t>
  </si>
  <si>
    <t>IC direct toeslag retour</t>
  </si>
  <si>
    <t>5103                        / 5108</t>
  </si>
  <si>
    <t>IC direct Maandtoeslag</t>
  </si>
  <si>
    <t xml:space="preserve">   Add-on</t>
  </si>
  <si>
    <t>IC direct Altijd Toeslag Vrij JAAR (maandprijs)</t>
  </si>
  <si>
    <t>IC direct Altijd Toeslag Vrij JAAR (jaarprijs)</t>
  </si>
  <si>
    <r>
      <rPr>
        <b/>
        <sz val="11"/>
        <color rgb="FFFF0000"/>
        <rFont val="Calibri"/>
        <family val="2"/>
      </rPr>
      <t>*)</t>
    </r>
    <r>
      <rPr>
        <b/>
        <sz val="11"/>
        <color rgb="FF000000"/>
        <rFont val="Calibri"/>
        <family val="2"/>
      </rPr>
      <t>Toelichting codering IC direct toeslagen NS Zakelijk:</t>
    </r>
  </si>
  <si>
    <r>
      <t xml:space="preserve">Intercity direct toeslagen met VAR-codes </t>
    </r>
    <r>
      <rPr>
        <b/>
        <sz val="11"/>
        <color rgb="FF000000"/>
        <rFont val="Calibri"/>
        <family val="2"/>
      </rPr>
      <t>5101, 5102 en 5103</t>
    </r>
    <r>
      <rPr>
        <sz val="11"/>
        <color theme="1"/>
        <rFont val="Calibri"/>
        <family val="2"/>
        <scheme val="minor"/>
      </rPr>
      <t xml:space="preserve">:  t.b.v. afgifte </t>
    </r>
    <r>
      <rPr>
        <b/>
        <sz val="11"/>
        <color rgb="FF000000"/>
        <rFont val="Calibri"/>
        <family val="2"/>
      </rPr>
      <t>via automaat</t>
    </r>
    <r>
      <rPr>
        <sz val="11"/>
        <color theme="1"/>
        <rFont val="Calibri"/>
        <family val="2"/>
        <scheme val="minor"/>
      </rPr>
      <t xml:space="preserve"> met € 0,00-prijs (prijs wordt achteraf in rekening gebracht)</t>
    </r>
  </si>
  <si>
    <r>
      <t xml:space="preserve">Intercity direct toeslagen met VAR-codes </t>
    </r>
    <r>
      <rPr>
        <b/>
        <sz val="11"/>
        <color rgb="FF000000"/>
        <rFont val="Calibri"/>
        <family val="2"/>
      </rPr>
      <t>5106, 5107 en 5108 (codes idem als IC direct toeslagen Consumenten)</t>
    </r>
    <r>
      <rPr>
        <sz val="11"/>
        <color theme="1"/>
        <rFont val="Calibri"/>
        <family val="2"/>
        <scheme val="minor"/>
      </rPr>
      <t xml:space="preserve">:  voor prijsberekening via </t>
    </r>
    <r>
      <rPr>
        <b/>
        <sz val="11"/>
        <color rgb="FF000000"/>
        <rFont val="Calibri"/>
        <family val="2"/>
      </rPr>
      <t>backoffice</t>
    </r>
    <r>
      <rPr>
        <sz val="11"/>
        <color theme="1"/>
        <rFont val="Calibri"/>
        <family val="2"/>
        <scheme val="minor"/>
      </rPr>
      <t xml:space="preserve"> met actuele prijs </t>
    </r>
  </si>
  <si>
    <r>
      <t xml:space="preserve">Interne verrekenprijzen (incl. BTW) voor Dagkaarten via Centrale Aanmaak </t>
    </r>
    <r>
      <rPr>
        <b/>
        <i/>
        <sz val="14"/>
        <rFont val="Calibri"/>
        <family val="2"/>
      </rPr>
      <t>(niet in GPB)</t>
    </r>
  </si>
  <si>
    <t>Berekening</t>
  </si>
  <si>
    <t>Dagkaart 1e klas</t>
  </si>
  <si>
    <t>Maandbedrag Altijd Vrij doorlopend : 20</t>
  </si>
  <si>
    <t>Dagkaart 2e klas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</si>
</sst>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€&quot;\ #,##0.00;[Red]&quot;€&quot;\ \-#,##0.00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0.000"/>
    <numFmt numFmtId="165" formatCode="0.0%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0" tint="-0.499984740745262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20"/>
      <name val="Calibri"/>
      <family val="2"/>
      <scheme val="minor"/>
    </font>
    <font>
      <b/>
      <sz val="26"/>
      <color rgb="FFFFFFFF"/>
      <name val="Calibri"/>
      <family val="2"/>
    </font>
    <font>
      <b/>
      <sz val="28"/>
      <color rgb="FFFFFFFF"/>
      <name val="Calibri"/>
      <family val="2"/>
    </font>
    <font>
      <b/>
      <sz val="28"/>
      <color rgb="FF808080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22"/>
      <color rgb="FF000000"/>
      <name val="Calibri"/>
      <family val="2"/>
    </font>
    <font>
      <b/>
      <sz val="18"/>
      <name val="Calibri"/>
      <family val="2"/>
    </font>
    <font>
      <sz val="16"/>
      <color rgb="FF000000"/>
      <name val="Calibri"/>
      <family val="2"/>
    </font>
    <font>
      <b/>
      <sz val="14"/>
      <color rgb="FFFFFFFF"/>
      <name val="Calibri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rgb="FFFF0000"/>
      <name val="Calibri"/>
      <family val="2"/>
    </font>
    <font>
      <b/>
      <i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name val="Calibri"/>
      <family val="2"/>
    </font>
    <font>
      <b/>
      <i/>
      <sz val="11"/>
      <color rgb="FFFF0000"/>
      <name val="Calibri"/>
      <family val="2"/>
    </font>
    <font>
      <b/>
      <sz val="11"/>
      <name val="Calibri"/>
      <family val="2"/>
    </font>
    <font>
      <b/>
      <i/>
      <sz val="11"/>
      <name val="Calibri"/>
      <family val="2"/>
    </font>
    <font>
      <i/>
      <sz val="11"/>
      <color rgb="FF000000"/>
      <name val="Calibri"/>
      <family val="2"/>
    </font>
    <font>
      <i/>
      <sz val="11"/>
      <color rgb="FFFF0000"/>
      <name val="Calibri"/>
      <family val="2"/>
    </font>
    <font>
      <sz val="12"/>
      <color rgb="FF808080"/>
      <name val="Calibri"/>
      <family val="2"/>
    </font>
    <font>
      <sz val="11"/>
      <color rgb="FF808080"/>
      <name val="Calibri"/>
      <family val="2"/>
    </font>
    <font>
      <b/>
      <sz val="16"/>
      <name val="Calibri"/>
      <family val="2"/>
    </font>
    <font>
      <b/>
      <i/>
      <sz val="16"/>
      <name val="Calibri"/>
      <family val="2"/>
    </font>
    <font>
      <sz val="16"/>
      <color rgb="FF808080"/>
      <name val="Calibri"/>
      <family val="2"/>
    </font>
    <font>
      <b/>
      <i/>
      <sz val="14"/>
      <color rgb="FF000000"/>
      <name val="Calibri"/>
      <family val="2"/>
    </font>
    <font>
      <sz val="10"/>
      <name val="Arial"/>
      <family val="2"/>
    </font>
    <font>
      <b/>
      <sz val="14"/>
      <name val="Calibri"/>
      <family val="2"/>
    </font>
    <font>
      <b/>
      <sz val="14"/>
      <name val="NS Sans"/>
    </font>
    <font>
      <b/>
      <sz val="10"/>
      <name val="NS Sans"/>
    </font>
    <font>
      <i/>
      <sz val="11"/>
      <name val="Calibri"/>
      <family val="2"/>
    </font>
    <font>
      <sz val="10"/>
      <name val="NS Sans"/>
    </font>
    <font>
      <b/>
      <sz val="22"/>
      <color rgb="FFFFFFFF"/>
      <name val="Calibri"/>
      <family val="2"/>
    </font>
    <font>
      <b/>
      <sz val="20"/>
      <name val="Calibri"/>
      <family val="2"/>
    </font>
    <font>
      <b/>
      <sz val="22"/>
      <name val="Calibri"/>
      <family val="2"/>
    </font>
    <font>
      <b/>
      <sz val="18"/>
      <color rgb="FF000000"/>
      <name val="Calibri"/>
      <family val="2"/>
    </font>
    <font>
      <b/>
      <i/>
      <sz val="14"/>
      <name val="Calibri"/>
      <family val="2"/>
    </font>
    <font>
      <sz val="14"/>
      <name val="Calibri"/>
      <family val="2"/>
    </font>
    <font>
      <sz val="14"/>
      <color rgb="FFFFFFFF"/>
      <name val="Calibri"/>
      <family val="2"/>
    </font>
    <font>
      <sz val="11"/>
      <color rgb="FFFFFFFF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497B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FF66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000099"/>
        <bgColor rgb="FF000000"/>
      </patternFill>
    </fill>
    <fill>
      <patternFill patternType="solid">
        <fgColor rgb="FF00B0F0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4" fillId="0" borderId="0"/>
  </cellStyleXfs>
  <cellXfs count="327">
    <xf numFmtId="0" fontId="0" fillId="0" borderId="0" xfId="0"/>
    <xf numFmtId="0" fontId="2" fillId="0" borderId="0" xfId="0" quotePrefix="1" applyFont="1" applyAlignment="1">
      <alignment horizontal="left"/>
    </xf>
    <xf numFmtId="9" fontId="2" fillId="0" borderId="0" xfId="0" applyNumberFormat="1" applyFont="1" applyAlignment="1">
      <alignment horizontal="left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4" fillId="0" borderId="0" xfId="0" applyFont="1" applyFill="1"/>
    <xf numFmtId="0" fontId="0" fillId="2" borderId="0" xfId="0" applyFill="1"/>
    <xf numFmtId="0" fontId="5" fillId="3" borderId="0" xfId="0" applyFont="1" applyFill="1"/>
    <xf numFmtId="0" fontId="0" fillId="3" borderId="0" xfId="0" applyFill="1"/>
    <xf numFmtId="0" fontId="5" fillId="0" borderId="0" xfId="0" applyFont="1" applyFill="1"/>
    <xf numFmtId="0" fontId="0" fillId="0" borderId="0" xfId="0" applyFill="1"/>
    <xf numFmtId="0" fontId="6" fillId="4" borderId="0" xfId="0" applyFont="1" applyFill="1" applyBorder="1"/>
    <xf numFmtId="0" fontId="7" fillId="4" borderId="0" xfId="0" applyFont="1" applyFill="1" applyBorder="1"/>
    <xf numFmtId="0" fontId="8" fillId="4" borderId="0" xfId="0" applyFont="1" applyFill="1" applyBorder="1"/>
    <xf numFmtId="10" fontId="8" fillId="4" borderId="0" xfId="3" applyNumberFormat="1" applyFont="1" applyFill="1" applyBorder="1"/>
    <xf numFmtId="9" fontId="8" fillId="4" borderId="0" xfId="3" applyFont="1" applyFill="1" applyBorder="1"/>
    <xf numFmtId="0" fontId="8" fillId="4" borderId="0" xfId="0" applyFont="1" applyFill="1" applyBorder="1" applyAlignment="1">
      <alignment horizontal="center"/>
    </xf>
    <xf numFmtId="0" fontId="8" fillId="0" borderId="0" xfId="0" applyFont="1" applyFill="1" applyBorder="1"/>
    <xf numFmtId="10" fontId="8" fillId="0" borderId="0" xfId="3" applyNumberFormat="1" applyFont="1" applyFill="1" applyBorder="1"/>
    <xf numFmtId="9" fontId="8" fillId="0" borderId="0" xfId="3" applyFont="1" applyFill="1" applyBorder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10" fontId="10" fillId="0" borderId="0" xfId="3" applyNumberFormat="1" applyFont="1" applyFill="1" applyBorder="1"/>
    <xf numFmtId="0" fontId="11" fillId="0" borderId="0" xfId="0" applyFont="1" applyFill="1" applyBorder="1"/>
    <xf numFmtId="9" fontId="11" fillId="0" borderId="0" xfId="3" applyFont="1" applyFill="1" applyBorder="1"/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/>
    <xf numFmtId="0" fontId="13" fillId="5" borderId="0" xfId="0" applyFont="1" applyFill="1" applyBorder="1" applyAlignment="1">
      <alignment horizontal="left"/>
    </xf>
    <xf numFmtId="0" fontId="11" fillId="5" borderId="0" xfId="0" applyFont="1" applyFill="1" applyBorder="1"/>
    <xf numFmtId="10" fontId="10" fillId="5" borderId="0" xfId="3" applyNumberFormat="1" applyFont="1" applyFill="1" applyBorder="1"/>
    <xf numFmtId="9" fontId="11" fillId="5" borderId="0" xfId="3" applyFont="1" applyFill="1" applyBorder="1"/>
    <xf numFmtId="0" fontId="11" fillId="5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left"/>
    </xf>
    <xf numFmtId="0" fontId="15" fillId="0" borderId="0" xfId="0" applyFont="1" applyFill="1" applyBorder="1"/>
    <xf numFmtId="0" fontId="16" fillId="4" borderId="1" xfId="0" applyFont="1" applyFill="1" applyBorder="1" applyAlignment="1">
      <alignment horizontal="left"/>
    </xf>
    <xf numFmtId="0" fontId="16" fillId="4" borderId="0" xfId="0" applyFont="1" applyFill="1" applyBorder="1" applyAlignment="1">
      <alignment horizontal="left"/>
    </xf>
    <xf numFmtId="0" fontId="16" fillId="4" borderId="0" xfId="0" applyFont="1" applyFill="1" applyBorder="1"/>
    <xf numFmtId="0" fontId="16" fillId="4" borderId="2" xfId="0" applyFont="1" applyFill="1" applyBorder="1" applyAlignment="1">
      <alignment horizontal="center"/>
    </xf>
    <xf numFmtId="10" fontId="16" fillId="4" borderId="3" xfId="3" applyNumberFormat="1" applyFont="1" applyFill="1" applyBorder="1"/>
    <xf numFmtId="0" fontId="17" fillId="0" borderId="0" xfId="0" applyFont="1" applyFill="1" applyBorder="1"/>
    <xf numFmtId="0" fontId="11" fillId="0" borderId="1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0" fontId="12" fillId="0" borderId="1" xfId="0" applyFont="1" applyFill="1" applyBorder="1"/>
    <xf numFmtId="0" fontId="19" fillId="6" borderId="3" xfId="0" applyFont="1" applyFill="1" applyBorder="1"/>
    <xf numFmtId="2" fontId="11" fillId="7" borderId="0" xfId="0" applyNumberFormat="1" applyFont="1" applyFill="1" applyBorder="1" applyAlignment="1">
      <alignment horizontal="center" vertical="center"/>
    </xf>
    <xf numFmtId="2" fontId="11" fillId="0" borderId="4" xfId="0" applyNumberFormat="1" applyFont="1" applyFill="1" applyBorder="1" applyAlignment="1">
      <alignment horizontal="center"/>
    </xf>
    <xf numFmtId="165" fontId="10" fillId="0" borderId="5" xfId="3" applyNumberFormat="1" applyFont="1" applyFill="1" applyBorder="1"/>
    <xf numFmtId="0" fontId="19" fillId="6" borderId="5" xfId="0" applyFont="1" applyFill="1" applyBorder="1"/>
    <xf numFmtId="0" fontId="20" fillId="0" borderId="0" xfId="0" applyFont="1" applyFill="1" applyBorder="1" applyAlignment="1">
      <alignment horizontal="right"/>
    </xf>
    <xf numFmtId="0" fontId="11" fillId="0" borderId="6" xfId="0" applyFont="1" applyFill="1" applyBorder="1" applyAlignment="1">
      <alignment horizontal="left"/>
    </xf>
    <xf numFmtId="0" fontId="11" fillId="0" borderId="7" xfId="0" applyFont="1" applyFill="1" applyBorder="1" applyAlignment="1">
      <alignment horizontal="left"/>
    </xf>
    <xf numFmtId="0" fontId="20" fillId="0" borderId="7" xfId="0" applyFont="1" applyFill="1" applyBorder="1" applyAlignment="1">
      <alignment horizontal="right"/>
    </xf>
    <xf numFmtId="0" fontId="12" fillId="0" borderId="6" xfId="0" applyFont="1" applyFill="1" applyBorder="1"/>
    <xf numFmtId="0" fontId="11" fillId="0" borderId="7" xfId="0" applyFont="1" applyFill="1" applyBorder="1"/>
    <xf numFmtId="0" fontId="19" fillId="6" borderId="8" xfId="0" applyFont="1" applyFill="1" applyBorder="1"/>
    <xf numFmtId="2" fontId="11" fillId="7" borderId="7" xfId="0" applyNumberFormat="1" applyFont="1" applyFill="1" applyBorder="1" applyAlignment="1">
      <alignment horizontal="center" vertical="center"/>
    </xf>
    <xf numFmtId="2" fontId="11" fillId="0" borderId="9" xfId="0" applyNumberFormat="1" applyFont="1" applyFill="1" applyBorder="1" applyAlignment="1">
      <alignment horizontal="center"/>
    </xf>
    <xf numFmtId="165" fontId="10" fillId="0" borderId="8" xfId="3" applyNumberFormat="1" applyFont="1" applyFill="1" applyBorder="1"/>
    <xf numFmtId="0" fontId="11" fillId="0" borderId="0" xfId="0" applyFont="1" applyFill="1" applyBorder="1" applyAlignment="1">
      <alignment horizontal="right"/>
    </xf>
    <xf numFmtId="10" fontId="10" fillId="0" borderId="5" xfId="3" applyNumberFormat="1" applyFont="1" applyFill="1" applyBorder="1"/>
    <xf numFmtId="10" fontId="10" fillId="0" borderId="8" xfId="3" applyNumberFormat="1" applyFont="1" applyFill="1" applyBorder="1"/>
    <xf numFmtId="0" fontId="11" fillId="0" borderId="10" xfId="0" applyFont="1" applyFill="1" applyBorder="1" applyAlignment="1">
      <alignment horizontal="left"/>
    </xf>
    <xf numFmtId="0" fontId="11" fillId="0" borderId="11" xfId="0" applyFont="1" applyFill="1" applyBorder="1" applyAlignment="1">
      <alignment horizontal="left"/>
    </xf>
    <xf numFmtId="0" fontId="20" fillId="0" borderId="11" xfId="0" applyFont="1" applyFill="1" applyBorder="1" applyAlignment="1">
      <alignment horizontal="right"/>
    </xf>
    <xf numFmtId="0" fontId="12" fillId="0" borderId="10" xfId="0" applyFont="1" applyFill="1" applyBorder="1"/>
    <xf numFmtId="0" fontId="11" fillId="0" borderId="11" xfId="0" applyFont="1" applyFill="1" applyBorder="1"/>
    <xf numFmtId="2" fontId="11" fillId="7" borderId="11" xfId="0" applyNumberFormat="1" applyFont="1" applyFill="1" applyBorder="1" applyAlignment="1">
      <alignment horizontal="center" vertical="center"/>
    </xf>
    <xf numFmtId="2" fontId="11" fillId="0" borderId="12" xfId="0" applyNumberFormat="1" applyFont="1" applyFill="1" applyBorder="1" applyAlignment="1">
      <alignment horizontal="center"/>
    </xf>
    <xf numFmtId="10" fontId="10" fillId="0" borderId="13" xfId="3" applyNumberFormat="1" applyFont="1" applyFill="1" applyBorder="1"/>
    <xf numFmtId="10" fontId="10" fillId="0" borderId="14" xfId="3" applyNumberFormat="1" applyFont="1" applyFill="1" applyBorder="1"/>
    <xf numFmtId="0" fontId="11" fillId="0" borderId="11" xfId="0" applyFont="1" applyFill="1" applyBorder="1" applyAlignment="1">
      <alignment horizontal="right"/>
    </xf>
    <xf numFmtId="10" fontId="10" fillId="0" borderId="3" xfId="3" applyNumberFormat="1" applyFont="1" applyFill="1" applyBorder="1"/>
    <xf numFmtId="0" fontId="11" fillId="0" borderId="7" xfId="0" applyFont="1" applyFill="1" applyBorder="1" applyAlignment="1">
      <alignment horizontal="right"/>
    </xf>
    <xf numFmtId="0" fontId="22" fillId="0" borderId="1" xfId="0" applyFont="1" applyFill="1" applyBorder="1" applyAlignment="1">
      <alignment horizontal="left"/>
    </xf>
    <xf numFmtId="0" fontId="22" fillId="0" borderId="0" xfId="0" applyFont="1" applyFill="1" applyBorder="1" applyAlignment="1">
      <alignment horizontal="left"/>
    </xf>
    <xf numFmtId="0" fontId="23" fillId="0" borderId="0" xfId="0" applyFont="1" applyFill="1" applyBorder="1"/>
    <xf numFmtId="0" fontId="22" fillId="0" borderId="0" xfId="0" applyFont="1" applyFill="1" applyBorder="1"/>
    <xf numFmtId="0" fontId="24" fillId="0" borderId="1" xfId="0" applyFont="1" applyFill="1" applyBorder="1"/>
    <xf numFmtId="2" fontId="22" fillId="7" borderId="0" xfId="0" applyNumberFormat="1" applyFont="1" applyFill="1" applyBorder="1" applyAlignment="1">
      <alignment horizontal="center" vertical="center"/>
    </xf>
    <xf numFmtId="2" fontId="22" fillId="0" borderId="4" xfId="0" applyNumberFormat="1" applyFont="1" applyFill="1" applyBorder="1" applyAlignment="1">
      <alignment horizontal="center"/>
    </xf>
    <xf numFmtId="0" fontId="22" fillId="0" borderId="6" xfId="0" applyFont="1" applyFill="1" applyBorder="1" applyAlignment="1">
      <alignment horizontal="left"/>
    </xf>
    <xf numFmtId="0" fontId="22" fillId="0" borderId="7" xfId="0" applyFont="1" applyFill="1" applyBorder="1" applyAlignment="1">
      <alignment horizontal="left"/>
    </xf>
    <xf numFmtId="0" fontId="23" fillId="0" borderId="7" xfId="0" applyFont="1" applyFill="1" applyBorder="1"/>
    <xf numFmtId="0" fontId="25" fillId="0" borderId="7" xfId="0" applyFont="1" applyFill="1" applyBorder="1" applyAlignment="1">
      <alignment horizontal="right"/>
    </xf>
    <xf numFmtId="0" fontId="24" fillId="0" borderId="6" xfId="0" applyFont="1" applyFill="1" applyBorder="1"/>
    <xf numFmtId="0" fontId="22" fillId="0" borderId="7" xfId="0" applyFont="1" applyFill="1" applyBorder="1"/>
    <xf numFmtId="2" fontId="22" fillId="0" borderId="9" xfId="0" applyNumberFormat="1" applyFont="1" applyFill="1" applyBorder="1" applyAlignment="1">
      <alignment horizontal="center"/>
    </xf>
    <xf numFmtId="0" fontId="11" fillId="0" borderId="15" xfId="0" applyFont="1" applyFill="1" applyBorder="1" applyAlignment="1">
      <alignment horizontal="left"/>
    </xf>
    <xf numFmtId="0" fontId="11" fillId="0" borderId="16" xfId="0" applyFont="1" applyFill="1" applyBorder="1" applyAlignment="1">
      <alignment horizontal="left"/>
    </xf>
    <xf numFmtId="0" fontId="12" fillId="0" borderId="15" xfId="0" applyFont="1" applyFill="1" applyBorder="1"/>
    <xf numFmtId="0" fontId="11" fillId="0" borderId="16" xfId="0" applyFont="1" applyFill="1" applyBorder="1"/>
    <xf numFmtId="0" fontId="19" fillId="6" borderId="17" xfId="0" applyFont="1" applyFill="1" applyBorder="1"/>
    <xf numFmtId="2" fontId="11" fillId="7" borderId="16" xfId="0" applyNumberFormat="1" applyFont="1" applyFill="1" applyBorder="1" applyAlignment="1">
      <alignment horizontal="center" vertical="center"/>
    </xf>
    <xf numFmtId="2" fontId="11" fillId="0" borderId="18" xfId="0" applyNumberFormat="1" applyFont="1" applyFill="1" applyBorder="1" applyAlignment="1">
      <alignment horizontal="center"/>
    </xf>
    <xf numFmtId="10" fontId="10" fillId="0" borderId="17" xfId="3" applyNumberFormat="1" applyFont="1" applyFill="1" applyBorder="1"/>
    <xf numFmtId="0" fontId="26" fillId="0" borderId="0" xfId="0" applyFont="1" applyFill="1" applyBorder="1" applyAlignment="1">
      <alignment horizontal="left"/>
    </xf>
    <xf numFmtId="0" fontId="20" fillId="0" borderId="1" xfId="0" applyFont="1" applyFill="1" applyBorder="1" applyAlignment="1">
      <alignment horizontal="left"/>
    </xf>
    <xf numFmtId="0" fontId="26" fillId="0" borderId="0" xfId="0" applyFont="1" applyFill="1" applyBorder="1"/>
    <xf numFmtId="0" fontId="27" fillId="6" borderId="5" xfId="0" applyFont="1" applyFill="1" applyBorder="1"/>
    <xf numFmtId="0" fontId="12" fillId="0" borderId="6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left"/>
    </xf>
    <xf numFmtId="2" fontId="11" fillId="7" borderId="7" xfId="0" applyNumberFormat="1" applyFont="1" applyFill="1" applyBorder="1" applyAlignment="1">
      <alignment horizontal="center"/>
    </xf>
    <xf numFmtId="2" fontId="11" fillId="7" borderId="0" xfId="0" applyNumberFormat="1" applyFont="1" applyFill="1" applyBorder="1" applyAlignment="1">
      <alignment horizontal="center"/>
    </xf>
    <xf numFmtId="10" fontId="10" fillId="0" borderId="19" xfId="3" applyNumberFormat="1" applyFont="1" applyFill="1" applyBorder="1"/>
    <xf numFmtId="165" fontId="11" fillId="7" borderId="0" xfId="3" applyNumberFormat="1" applyFont="1" applyFill="1" applyBorder="1" applyAlignment="1">
      <alignment horizontal="center"/>
    </xf>
    <xf numFmtId="165" fontId="11" fillId="0" borderId="4" xfId="3" applyNumberFormat="1" applyFont="1" applyFill="1" applyBorder="1" applyAlignment="1">
      <alignment horizontal="center"/>
    </xf>
    <xf numFmtId="165" fontId="11" fillId="7" borderId="7" xfId="3" applyNumberFormat="1" applyFont="1" applyFill="1" applyBorder="1" applyAlignment="1">
      <alignment horizontal="center"/>
    </xf>
    <xf numFmtId="165" fontId="11" fillId="0" borderId="9" xfId="3" applyNumberFormat="1" applyFont="1" applyFill="1" applyBorder="1" applyAlignment="1">
      <alignment horizontal="center"/>
    </xf>
    <xf numFmtId="2" fontId="11" fillId="7" borderId="0" xfId="3" applyNumberFormat="1" applyFont="1" applyFill="1" applyBorder="1" applyAlignment="1">
      <alignment horizontal="center"/>
    </xf>
    <xf numFmtId="2" fontId="11" fillId="0" borderId="4" xfId="1" applyNumberFormat="1" applyFont="1" applyFill="1" applyBorder="1" applyAlignment="1">
      <alignment horizontal="center"/>
    </xf>
    <xf numFmtId="2" fontId="11" fillId="0" borderId="4" xfId="3" applyNumberFormat="1" applyFont="1" applyFill="1" applyBorder="1" applyAlignment="1">
      <alignment horizontal="center"/>
    </xf>
    <xf numFmtId="0" fontId="11" fillId="0" borderId="20" xfId="0" applyFont="1" applyFill="1" applyBorder="1"/>
    <xf numFmtId="2" fontId="11" fillId="7" borderId="7" xfId="3" applyNumberFormat="1" applyFont="1" applyFill="1" applyBorder="1" applyAlignment="1">
      <alignment horizontal="center"/>
    </xf>
    <xf numFmtId="2" fontId="11" fillId="0" borderId="9" xfId="3" applyNumberFormat="1" applyFont="1" applyFill="1" applyBorder="1" applyAlignment="1">
      <alignment horizontal="center"/>
    </xf>
    <xf numFmtId="2" fontId="22" fillId="0" borderId="21" xfId="0" applyNumberFormat="1" applyFont="1" applyFill="1" applyBorder="1" applyAlignment="1">
      <alignment horizontal="center"/>
    </xf>
    <xf numFmtId="0" fontId="20" fillId="0" borderId="0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left"/>
    </xf>
    <xf numFmtId="0" fontId="14" fillId="0" borderId="0" xfId="0" applyFont="1" applyFill="1" applyBorder="1"/>
    <xf numFmtId="0" fontId="18" fillId="8" borderId="15" xfId="0" applyFont="1" applyFill="1" applyBorder="1" applyAlignment="1">
      <alignment horizontal="center"/>
    </xf>
    <xf numFmtId="0" fontId="18" fillId="8" borderId="22" xfId="0" applyFont="1" applyFill="1" applyBorder="1" applyAlignment="1">
      <alignment horizontal="center"/>
    </xf>
    <xf numFmtId="0" fontId="11" fillId="8" borderId="16" xfId="0" applyFont="1" applyFill="1" applyBorder="1"/>
    <xf numFmtId="0" fontId="28" fillId="8" borderId="16" xfId="0" applyFont="1" applyFill="1" applyBorder="1"/>
    <xf numFmtId="0" fontId="29" fillId="8" borderId="11" xfId="0" applyFont="1" applyFill="1" applyBorder="1" applyAlignment="1">
      <alignment horizontal="center"/>
    </xf>
    <xf numFmtId="10" fontId="29" fillId="8" borderId="17" xfId="3" applyNumberFormat="1" applyFont="1" applyFill="1" applyBorder="1"/>
    <xf numFmtId="0" fontId="16" fillId="4" borderId="14" xfId="0" applyFont="1" applyFill="1" applyBorder="1" applyAlignment="1">
      <alignment horizontal="left"/>
    </xf>
    <xf numFmtId="10" fontId="16" fillId="4" borderId="13" xfId="3" applyNumberFormat="1" applyFont="1" applyFill="1" applyBorder="1"/>
    <xf numFmtId="0" fontId="11" fillId="0" borderId="14" xfId="0" applyFont="1" applyFill="1" applyBorder="1" applyAlignment="1">
      <alignment horizontal="left"/>
    </xf>
    <xf numFmtId="0" fontId="22" fillId="0" borderId="14" xfId="0" applyFont="1" applyFill="1" applyBorder="1" applyAlignment="1">
      <alignment horizontal="left"/>
    </xf>
    <xf numFmtId="0" fontId="11" fillId="6" borderId="3" xfId="0" applyFont="1" applyFill="1" applyBorder="1"/>
    <xf numFmtId="2" fontId="11" fillId="7" borderId="1" xfId="0" applyNumberFormat="1" applyFont="1" applyFill="1" applyBorder="1" applyAlignment="1">
      <alignment horizontal="center"/>
    </xf>
    <xf numFmtId="0" fontId="11" fillId="6" borderId="5" xfId="0" applyFont="1" applyFill="1" applyBorder="1"/>
    <xf numFmtId="0" fontId="11" fillId="0" borderId="1" xfId="0" applyFont="1" applyFill="1" applyBorder="1" applyAlignment="1">
      <alignment horizontal="left"/>
    </xf>
    <xf numFmtId="0" fontId="11" fillId="0" borderId="14" xfId="0" applyFont="1" applyFill="1" applyBorder="1" applyAlignment="1">
      <alignment horizontal="left"/>
    </xf>
    <xf numFmtId="0" fontId="11" fillId="0" borderId="20" xfId="0" applyFont="1" applyFill="1" applyBorder="1" applyAlignment="1">
      <alignment horizontal="left"/>
    </xf>
    <xf numFmtId="0" fontId="12" fillId="0" borderId="7" xfId="0" applyFont="1" applyFill="1" applyBorder="1" applyAlignment="1">
      <alignment horizontal="left"/>
    </xf>
    <xf numFmtId="0" fontId="11" fillId="6" borderId="8" xfId="0" applyFont="1" applyFill="1" applyBorder="1"/>
    <xf numFmtId="2" fontId="11" fillId="7" borderId="6" xfId="0" applyNumberFormat="1" applyFont="1" applyFill="1" applyBorder="1" applyAlignment="1">
      <alignment horizontal="center"/>
    </xf>
    <xf numFmtId="10" fontId="10" fillId="0" borderId="20" xfId="3" applyNumberFormat="1" applyFont="1" applyFill="1" applyBorder="1"/>
    <xf numFmtId="0" fontId="11" fillId="0" borderId="10" xfId="0" applyFont="1" applyFill="1" applyBorder="1"/>
    <xf numFmtId="0" fontId="11" fillId="0" borderId="13" xfId="0" applyFont="1" applyFill="1" applyBorder="1"/>
    <xf numFmtId="0" fontId="11" fillId="0" borderId="13" xfId="0" applyFont="1" applyFill="1" applyBorder="1" applyAlignment="1">
      <alignment horizontal="left"/>
    </xf>
    <xf numFmtId="0" fontId="12" fillId="0" borderId="11" xfId="0" applyFont="1" applyFill="1" applyBorder="1" applyAlignment="1">
      <alignment horizontal="left"/>
    </xf>
    <xf numFmtId="2" fontId="11" fillId="7" borderId="10" xfId="0" applyNumberFormat="1" applyFont="1" applyFill="1" applyBorder="1" applyAlignment="1">
      <alignment horizontal="center"/>
    </xf>
    <xf numFmtId="0" fontId="11" fillId="0" borderId="1" xfId="0" applyFont="1" applyFill="1" applyBorder="1"/>
    <xf numFmtId="0" fontId="11" fillId="0" borderId="14" xfId="0" applyFont="1" applyFill="1" applyBorder="1"/>
    <xf numFmtId="0" fontId="11" fillId="0" borderId="6" xfId="0" applyFont="1" applyFill="1" applyBorder="1"/>
    <xf numFmtId="0" fontId="19" fillId="0" borderId="6" xfId="0" applyFont="1" applyFill="1" applyBorder="1" applyAlignment="1">
      <alignment horizontal="left"/>
    </xf>
    <xf numFmtId="0" fontId="19" fillId="0" borderId="20" xfId="0" applyFont="1" applyFill="1" applyBorder="1" applyAlignment="1">
      <alignment horizontal="left"/>
    </xf>
    <xf numFmtId="0" fontId="24" fillId="0" borderId="7" xfId="0" applyFont="1" applyFill="1" applyBorder="1" applyAlignment="1">
      <alignment horizontal="left"/>
    </xf>
    <xf numFmtId="0" fontId="22" fillId="6" borderId="8" xfId="0" applyFont="1" applyFill="1" applyBorder="1"/>
    <xf numFmtId="0" fontId="19" fillId="0" borderId="0" xfId="0" applyFont="1" applyFill="1" applyBorder="1"/>
    <xf numFmtId="0" fontId="24" fillId="0" borderId="10" xfId="0" applyFont="1" applyFill="1" applyBorder="1" applyAlignment="1">
      <alignment horizontal="left"/>
    </xf>
    <xf numFmtId="0" fontId="22" fillId="0" borderId="11" xfId="0" applyFont="1" applyFill="1" applyBorder="1"/>
    <xf numFmtId="0" fontId="22" fillId="0" borderId="13" xfId="0" applyFont="1" applyFill="1" applyBorder="1"/>
    <xf numFmtId="0" fontId="22" fillId="6" borderId="3" xfId="0" applyFont="1" applyFill="1" applyBorder="1"/>
    <xf numFmtId="2" fontId="22" fillId="7" borderId="10" xfId="0" applyNumberFormat="1" applyFont="1" applyFill="1" applyBorder="1" applyAlignment="1">
      <alignment horizontal="center"/>
    </xf>
    <xf numFmtId="2" fontId="22" fillId="0" borderId="12" xfId="0" applyNumberFormat="1" applyFont="1" applyFill="1" applyBorder="1" applyAlignment="1">
      <alignment horizontal="center"/>
    </xf>
    <xf numFmtId="10" fontId="22" fillId="0" borderId="13" xfId="3" applyNumberFormat="1" applyFont="1" applyFill="1" applyBorder="1"/>
    <xf numFmtId="0" fontId="24" fillId="0" borderId="1" xfId="0" applyFont="1" applyFill="1" applyBorder="1" applyAlignment="1">
      <alignment horizontal="left"/>
    </xf>
    <xf numFmtId="0" fontId="22" fillId="0" borderId="14" xfId="0" applyFont="1" applyFill="1" applyBorder="1"/>
    <xf numFmtId="0" fontId="22" fillId="6" borderId="5" xfId="0" applyFont="1" applyFill="1" applyBorder="1"/>
    <xf numFmtId="2" fontId="22" fillId="7" borderId="1" xfId="0" applyNumberFormat="1" applyFont="1" applyFill="1" applyBorder="1" applyAlignment="1">
      <alignment horizontal="center"/>
    </xf>
    <xf numFmtId="10" fontId="22" fillId="0" borderId="14" xfId="3" applyNumberFormat="1" applyFont="1" applyFill="1" applyBorder="1"/>
    <xf numFmtId="0" fontId="24" fillId="0" borderId="6" xfId="0" applyFont="1" applyFill="1" applyBorder="1" applyAlignment="1">
      <alignment horizontal="left"/>
    </xf>
    <xf numFmtId="0" fontId="22" fillId="0" borderId="20" xfId="0" applyFont="1" applyFill="1" applyBorder="1"/>
    <xf numFmtId="2" fontId="22" fillId="7" borderId="6" xfId="0" applyNumberFormat="1" applyFont="1" applyFill="1" applyBorder="1" applyAlignment="1">
      <alignment horizontal="center"/>
    </xf>
    <xf numFmtId="10" fontId="22" fillId="0" borderId="20" xfId="3" applyNumberFormat="1" applyFont="1" applyFill="1" applyBorder="1"/>
    <xf numFmtId="0" fontId="12" fillId="0" borderId="10" xfId="0" applyFont="1" applyFill="1" applyBorder="1" applyAlignment="1">
      <alignment horizontal="left"/>
    </xf>
    <xf numFmtId="2" fontId="19" fillId="0" borderId="9" xfId="0" applyNumberFormat="1" applyFont="1" applyFill="1" applyBorder="1" applyAlignment="1">
      <alignment horizontal="center"/>
    </xf>
    <xf numFmtId="0" fontId="11" fillId="9" borderId="5" xfId="0" applyFont="1" applyFill="1" applyBorder="1"/>
    <xf numFmtId="2" fontId="11" fillId="0" borderId="0" xfId="0" applyNumberFormat="1" applyFont="1" applyFill="1" applyBorder="1"/>
    <xf numFmtId="2" fontId="19" fillId="0" borderId="4" xfId="0" applyNumberFormat="1" applyFont="1" applyFill="1" applyBorder="1" applyAlignment="1">
      <alignment horizontal="center"/>
    </xf>
    <xf numFmtId="2" fontId="11" fillId="0" borderId="1" xfId="0" applyNumberFormat="1" applyFont="1" applyFill="1" applyBorder="1" applyAlignment="1">
      <alignment horizontal="center"/>
    </xf>
    <xf numFmtId="0" fontId="11" fillId="9" borderId="0" xfId="0" applyFont="1" applyFill="1" applyBorder="1"/>
    <xf numFmtId="2" fontId="11" fillId="0" borderId="23" xfId="0" applyNumberFormat="1" applyFont="1" applyFill="1" applyBorder="1" applyAlignment="1">
      <alignment horizontal="center"/>
    </xf>
    <xf numFmtId="2" fontId="11" fillId="0" borderId="21" xfId="0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0" fontId="12" fillId="10" borderId="15" xfId="0" applyFont="1" applyFill="1" applyBorder="1" applyAlignment="1">
      <alignment horizontal="center"/>
    </xf>
    <xf numFmtId="0" fontId="12" fillId="10" borderId="22" xfId="0" applyFont="1" applyFill="1" applyBorder="1" applyAlignment="1">
      <alignment horizontal="center"/>
    </xf>
    <xf numFmtId="0" fontId="11" fillId="10" borderId="16" xfId="0" applyFont="1" applyFill="1" applyBorder="1"/>
    <xf numFmtId="0" fontId="28" fillId="10" borderId="16" xfId="0" applyFont="1" applyFill="1" applyBorder="1"/>
    <xf numFmtId="0" fontId="29" fillId="10" borderId="16" xfId="0" applyFont="1" applyFill="1" applyBorder="1" applyAlignment="1">
      <alignment horizontal="center"/>
    </xf>
    <xf numFmtId="10" fontId="29" fillId="10" borderId="17" xfId="3" applyNumberFormat="1" applyFont="1" applyFill="1" applyBorder="1"/>
    <xf numFmtId="0" fontId="22" fillId="7" borderId="1" xfId="0" applyFont="1" applyFill="1" applyBorder="1" applyAlignment="1">
      <alignment horizontal="left"/>
    </xf>
    <xf numFmtId="0" fontId="22" fillId="7" borderId="14" xfId="0" applyFont="1" applyFill="1" applyBorder="1" applyAlignment="1">
      <alignment horizontal="left"/>
    </xf>
    <xf numFmtId="2" fontId="11" fillId="11" borderId="0" xfId="0" applyNumberFormat="1" applyFont="1" applyFill="1" applyBorder="1"/>
    <xf numFmtId="0" fontId="19" fillId="0" borderId="1" xfId="0" applyFont="1" applyFill="1" applyBorder="1" applyAlignment="1">
      <alignment horizontal="left"/>
    </xf>
    <xf numFmtId="0" fontId="19" fillId="0" borderId="14" xfId="0" applyFont="1" applyFill="1" applyBorder="1" applyAlignment="1">
      <alignment horizontal="left"/>
    </xf>
    <xf numFmtId="0" fontId="11" fillId="7" borderId="10" xfId="0" applyFont="1" applyFill="1" applyBorder="1" applyAlignment="1">
      <alignment horizontal="left"/>
    </xf>
    <xf numFmtId="0" fontId="11" fillId="7" borderId="13" xfId="0" applyFont="1" applyFill="1" applyBorder="1" applyAlignment="1">
      <alignment horizontal="left"/>
    </xf>
    <xf numFmtId="0" fontId="20" fillId="0" borderId="10" xfId="0" applyFont="1" applyFill="1" applyBorder="1" applyAlignment="1">
      <alignment horizontal="right"/>
    </xf>
    <xf numFmtId="0" fontId="20" fillId="0" borderId="13" xfId="0" applyFont="1" applyFill="1" applyBorder="1" applyAlignment="1">
      <alignment horizontal="right"/>
    </xf>
    <xf numFmtId="0" fontId="12" fillId="0" borderId="11" xfId="0" applyFont="1" applyFill="1" applyBorder="1"/>
    <xf numFmtId="2" fontId="11" fillId="11" borderId="11" xfId="0" applyNumberFormat="1" applyFont="1" applyFill="1" applyBorder="1"/>
    <xf numFmtId="0" fontId="20" fillId="0" borderId="6" xfId="0" applyFont="1" applyFill="1" applyBorder="1" applyAlignment="1">
      <alignment horizontal="right"/>
    </xf>
    <xf numFmtId="0" fontId="20" fillId="0" borderId="20" xfId="0" applyFont="1" applyFill="1" applyBorder="1" applyAlignment="1">
      <alignment horizontal="right"/>
    </xf>
    <xf numFmtId="0" fontId="12" fillId="0" borderId="7" xfId="0" applyFont="1" applyFill="1" applyBorder="1"/>
    <xf numFmtId="2" fontId="11" fillId="11" borderId="7" xfId="0" applyNumberFormat="1" applyFont="1" applyFill="1" applyBorder="1"/>
    <xf numFmtId="1" fontId="11" fillId="0" borderId="1" xfId="0" applyNumberFormat="1" applyFont="1" applyFill="1" applyBorder="1" applyAlignment="1">
      <alignment horizontal="left"/>
    </xf>
    <xf numFmtId="1" fontId="11" fillId="0" borderId="6" xfId="0" applyNumberFormat="1" applyFont="1" applyFill="1" applyBorder="1" applyAlignment="1">
      <alignment horizontal="left"/>
    </xf>
    <xf numFmtId="0" fontId="19" fillId="0" borderId="6" xfId="0" applyFont="1" applyFill="1" applyBorder="1" applyAlignment="1">
      <alignment horizontal="left"/>
    </xf>
    <xf numFmtId="0" fontId="19" fillId="0" borderId="20" xfId="0" applyFont="1" applyFill="1" applyBorder="1" applyAlignment="1">
      <alignment horizontal="left"/>
    </xf>
    <xf numFmtId="2" fontId="11" fillId="11" borderId="24" xfId="0" applyNumberFormat="1" applyFont="1" applyFill="1" applyBorder="1"/>
    <xf numFmtId="0" fontId="30" fillId="0" borderId="0" xfId="0" applyFont="1" applyFill="1" applyBorder="1" applyAlignment="1"/>
    <xf numFmtId="0" fontId="32" fillId="0" borderId="0" xfId="0" applyFont="1" applyFill="1" applyBorder="1"/>
    <xf numFmtId="0" fontId="32" fillId="0" borderId="0" xfId="0" applyFont="1" applyFill="1" applyBorder="1" applyAlignment="1">
      <alignment horizontal="center"/>
    </xf>
    <xf numFmtId="10" fontId="15" fillId="0" borderId="0" xfId="3" applyNumberFormat="1" applyFont="1" applyFill="1" applyBorder="1"/>
    <xf numFmtId="0" fontId="16" fillId="4" borderId="0" xfId="0" applyFont="1" applyFill="1" applyBorder="1" applyAlignment="1">
      <alignment horizontal="left"/>
    </xf>
    <xf numFmtId="49" fontId="22" fillId="0" borderId="0" xfId="0" applyNumberFormat="1" applyFont="1" applyFill="1" applyBorder="1" applyAlignment="1">
      <alignment horizontal="left"/>
    </xf>
    <xf numFmtId="2" fontId="22" fillId="7" borderId="25" xfId="0" applyNumberFormat="1" applyFont="1" applyFill="1" applyBorder="1" applyAlignment="1">
      <alignment horizontal="center"/>
    </xf>
    <xf numFmtId="2" fontId="11" fillId="7" borderId="25" xfId="0" applyNumberFormat="1" applyFont="1" applyFill="1" applyBorder="1" applyAlignment="1">
      <alignment horizontal="center"/>
    </xf>
    <xf numFmtId="49" fontId="22" fillId="0" borderId="7" xfId="0" applyNumberFormat="1" applyFont="1" applyFill="1" applyBorder="1" applyAlignment="1">
      <alignment horizontal="left"/>
    </xf>
    <xf numFmtId="2" fontId="22" fillId="7" borderId="23" xfId="0" applyNumberFormat="1" applyFont="1" applyFill="1" applyBorder="1" applyAlignment="1">
      <alignment horizontal="center"/>
    </xf>
    <xf numFmtId="2" fontId="22" fillId="0" borderId="0" xfId="0" applyNumberFormat="1" applyFont="1" applyFill="1" applyBorder="1" applyAlignment="1">
      <alignment horizontal="center"/>
    </xf>
    <xf numFmtId="0" fontId="27" fillId="0" borderId="0" xfId="0" applyFont="1" applyFill="1" applyBorder="1" applyAlignment="1">
      <alignment horizontal="left"/>
    </xf>
    <xf numFmtId="0" fontId="33" fillId="0" borderId="0" xfId="0" applyFont="1" applyFill="1" applyBorder="1"/>
    <xf numFmtId="0" fontId="27" fillId="0" borderId="11" xfId="0" applyFont="1" applyFill="1" applyBorder="1" applyAlignment="1">
      <alignment horizontal="right"/>
    </xf>
    <xf numFmtId="0" fontId="11" fillId="0" borderId="10" xfId="0" applyFont="1" applyFill="1" applyBorder="1" applyAlignment="1">
      <alignment horizontal="left" vertical="top" wrapText="1"/>
    </xf>
    <xf numFmtId="0" fontId="11" fillId="0" borderId="13" xfId="0" applyFont="1" applyFill="1" applyBorder="1" applyAlignment="1">
      <alignment horizontal="left" vertical="top" wrapText="1"/>
    </xf>
    <xf numFmtId="0" fontId="12" fillId="0" borderId="3" xfId="0" applyFont="1" applyFill="1" applyBorder="1" applyAlignment="1">
      <alignment vertical="top" wrapText="1"/>
    </xf>
    <xf numFmtId="10" fontId="10" fillId="0" borderId="11" xfId="3" applyNumberFormat="1" applyFont="1" applyFill="1" applyBorder="1"/>
    <xf numFmtId="9" fontId="11" fillId="0" borderId="11" xfId="3" applyFont="1" applyFill="1" applyBorder="1"/>
    <xf numFmtId="0" fontId="11" fillId="0" borderId="2" xfId="0" applyFont="1" applyFill="1" applyBorder="1" applyAlignment="1">
      <alignment horizontal="center"/>
    </xf>
    <xf numFmtId="0" fontId="11" fillId="0" borderId="3" xfId="0" applyFont="1" applyFill="1" applyBorder="1"/>
    <xf numFmtId="0" fontId="12" fillId="0" borderId="5" xfId="0" applyFont="1" applyFill="1" applyBorder="1"/>
    <xf numFmtId="2" fontId="19" fillId="11" borderId="0" xfId="0" applyNumberFormat="1" applyFont="1" applyFill="1" applyBorder="1"/>
    <xf numFmtId="0" fontId="11" fillId="0" borderId="6" xfId="0" applyFont="1" applyFill="1" applyBorder="1" applyAlignment="1">
      <alignment horizontal="left"/>
    </xf>
    <xf numFmtId="0" fontId="11" fillId="0" borderId="20" xfId="0" applyFont="1" applyFill="1" applyBorder="1" applyAlignment="1">
      <alignment horizontal="left"/>
    </xf>
    <xf numFmtId="0" fontId="12" fillId="0" borderId="8" xfId="0" applyFont="1" applyFill="1" applyBorder="1"/>
    <xf numFmtId="2" fontId="19" fillId="11" borderId="24" xfId="0" applyNumberFormat="1" applyFont="1" applyFill="1" applyBorder="1"/>
    <xf numFmtId="0" fontId="35" fillId="0" borderId="15" xfId="4" applyFont="1" applyFill="1" applyBorder="1" applyAlignment="1"/>
    <xf numFmtId="0" fontId="35" fillId="0" borderId="16" xfId="4" applyFont="1" applyFill="1" applyBorder="1" applyAlignment="1"/>
    <xf numFmtId="0" fontId="36" fillId="0" borderId="22" xfId="4" applyFont="1" applyFill="1" applyBorder="1" applyAlignment="1"/>
    <xf numFmtId="2" fontId="17" fillId="0" borderId="0" xfId="0" applyNumberFormat="1" applyFont="1" applyFill="1" applyBorder="1"/>
    <xf numFmtId="2" fontId="17" fillId="0" borderId="0" xfId="0" applyNumberFormat="1" applyFont="1" applyFill="1" applyBorder="1" applyAlignment="1">
      <alignment horizontal="center"/>
    </xf>
    <xf numFmtId="10" fontId="17" fillId="0" borderId="0" xfId="3" applyNumberFormat="1" applyFont="1" applyFill="1" applyBorder="1"/>
    <xf numFmtId="0" fontId="22" fillId="0" borderId="1" xfId="4" applyFont="1" applyFill="1" applyBorder="1" applyAlignment="1"/>
    <xf numFmtId="8" fontId="22" fillId="0" borderId="10" xfId="4" applyNumberFormat="1" applyFont="1" applyFill="1" applyBorder="1" applyAlignment="1">
      <alignment horizontal="left"/>
    </xf>
    <xf numFmtId="8" fontId="22" fillId="0" borderId="11" xfId="4" applyNumberFormat="1" applyFont="1" applyFill="1" applyBorder="1" applyAlignment="1">
      <alignment horizontal="left"/>
    </xf>
    <xf numFmtId="44" fontId="37" fillId="0" borderId="13" xfId="4" applyNumberFormat="1" applyFont="1" applyFill="1" applyBorder="1" applyAlignment="1">
      <alignment horizontal="left"/>
    </xf>
    <xf numFmtId="0" fontId="22" fillId="0" borderId="6" xfId="4" applyFont="1" applyFill="1" applyBorder="1" applyAlignment="1"/>
    <xf numFmtId="8" fontId="22" fillId="0" borderId="6" xfId="4" applyNumberFormat="1" applyFont="1" applyFill="1" applyBorder="1" applyAlignment="1">
      <alignment horizontal="left"/>
    </xf>
    <xf numFmtId="8" fontId="22" fillId="0" borderId="7" xfId="4" applyNumberFormat="1" applyFont="1" applyFill="1" applyBorder="1" applyAlignment="1">
      <alignment horizontal="left"/>
    </xf>
    <xf numFmtId="44" fontId="37" fillId="0" borderId="20" xfId="4" applyNumberFormat="1" applyFont="1" applyFill="1" applyBorder="1" applyAlignment="1">
      <alignment horizontal="right"/>
    </xf>
    <xf numFmtId="0" fontId="38" fillId="0" borderId="15" xfId="4" applyFont="1" applyFill="1" applyBorder="1" applyAlignment="1"/>
    <xf numFmtId="8" fontId="22" fillId="0" borderId="16" xfId="4" applyNumberFormat="1" applyFont="1" applyFill="1" applyBorder="1" applyAlignment="1">
      <alignment horizontal="right"/>
    </xf>
    <xf numFmtId="8" fontId="39" fillId="0" borderId="22" xfId="4" applyNumberFormat="1" applyFont="1" applyFill="1" applyBorder="1" applyAlignment="1">
      <alignment horizontal="right"/>
    </xf>
    <xf numFmtId="44" fontId="11" fillId="0" borderId="0" xfId="2" applyFont="1" applyFill="1" applyBorder="1"/>
    <xf numFmtId="0" fontId="38" fillId="0" borderId="0" xfId="4" applyFont="1" applyFill="1" applyBorder="1" applyAlignment="1"/>
    <xf numFmtId="8" fontId="22" fillId="0" borderId="0" xfId="4" applyNumberFormat="1" applyFont="1" applyFill="1" applyBorder="1" applyAlignment="1">
      <alignment horizontal="right"/>
    </xf>
    <xf numFmtId="8" fontId="39" fillId="0" borderId="0" xfId="4" applyNumberFormat="1" applyFont="1" applyFill="1" applyBorder="1" applyAlignment="1">
      <alignment horizontal="right"/>
    </xf>
    <xf numFmtId="0" fontId="22" fillId="0" borderId="15" xfId="0" applyFont="1" applyFill="1" applyBorder="1" applyAlignment="1">
      <alignment horizontal="left" vertical="center"/>
    </xf>
    <xf numFmtId="0" fontId="22" fillId="0" borderId="16" xfId="0" applyFont="1" applyFill="1" applyBorder="1" applyAlignment="1">
      <alignment horizontal="left" vertical="center"/>
    </xf>
    <xf numFmtId="0" fontId="22" fillId="0" borderId="22" xfId="0" applyFont="1" applyFill="1" applyBorder="1" applyAlignment="1">
      <alignment horizontal="left" vertical="center"/>
    </xf>
    <xf numFmtId="0" fontId="24" fillId="0" borderId="0" xfId="0" applyFont="1" applyFill="1" applyBorder="1"/>
    <xf numFmtId="10" fontId="22" fillId="0" borderId="0" xfId="0" applyNumberFormat="1" applyFont="1" applyFill="1" applyBorder="1"/>
    <xf numFmtId="0" fontId="40" fillId="12" borderId="0" xfId="0" applyFont="1" applyFill="1" applyBorder="1" applyAlignment="1">
      <alignment horizontal="left"/>
    </xf>
    <xf numFmtId="0" fontId="41" fillId="0" borderId="0" xfId="0" applyFont="1" applyFill="1" applyBorder="1" applyAlignment="1">
      <alignment horizontal="center"/>
    </xf>
    <xf numFmtId="0" fontId="42" fillId="0" borderId="0" xfId="0" applyFont="1" applyFill="1" applyBorder="1" applyAlignment="1">
      <alignment horizontal="left"/>
    </xf>
    <xf numFmtId="0" fontId="16" fillId="4" borderId="0" xfId="0" applyFont="1" applyFill="1" applyBorder="1" applyAlignment="1"/>
    <xf numFmtId="0" fontId="17" fillId="4" borderId="0" xfId="0" applyFont="1" applyFill="1" applyBorder="1"/>
    <xf numFmtId="0" fontId="16" fillId="4" borderId="0" xfId="0" applyFont="1" applyFill="1" applyBorder="1" applyAlignment="1">
      <alignment wrapText="1"/>
    </xf>
    <xf numFmtId="0" fontId="16" fillId="4" borderId="2" xfId="0" applyFont="1" applyFill="1" applyBorder="1" applyAlignment="1">
      <alignment horizontal="center" wrapText="1"/>
    </xf>
    <xf numFmtId="10" fontId="16" fillId="4" borderId="0" xfId="3" applyNumberFormat="1" applyFont="1" applyFill="1" applyBorder="1"/>
    <xf numFmtId="0" fontId="11" fillId="0" borderId="1" xfId="0" applyFont="1" applyFill="1" applyBorder="1" applyAlignment="1">
      <alignment horizontal="center"/>
    </xf>
    <xf numFmtId="4" fontId="11" fillId="0" borderId="27" xfId="0" applyNumberFormat="1" applyFont="1" applyFill="1" applyBorder="1" applyAlignment="1">
      <alignment horizontal="center"/>
    </xf>
    <xf numFmtId="4" fontId="11" fillId="7" borderId="27" xfId="0" applyNumberFormat="1" applyFont="1" applyFill="1" applyBorder="1" applyAlignment="1">
      <alignment horizontal="center"/>
    </xf>
    <xf numFmtId="4" fontId="11" fillId="0" borderId="4" xfId="0" applyNumberFormat="1" applyFont="1" applyFill="1" applyBorder="1" applyAlignment="1">
      <alignment horizontal="center"/>
    </xf>
    <xf numFmtId="2" fontId="11" fillId="7" borderId="27" xfId="0" applyNumberFormat="1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/>
    </xf>
    <xf numFmtId="4" fontId="11" fillId="7" borderId="28" xfId="0" applyNumberFormat="1" applyFont="1" applyFill="1" applyBorder="1" applyAlignment="1">
      <alignment horizontal="center"/>
    </xf>
    <xf numFmtId="4" fontId="22" fillId="0" borderId="21" xfId="0" applyNumberFormat="1" applyFont="1" applyFill="1" applyBorder="1" applyAlignment="1">
      <alignment horizontal="center"/>
    </xf>
    <xf numFmtId="4" fontId="11" fillId="7" borderId="0" xfId="0" applyNumberFormat="1" applyFont="1" applyFill="1" applyBorder="1" applyAlignment="1">
      <alignment horizontal="center"/>
    </xf>
    <xf numFmtId="4" fontId="22" fillId="0" borderId="0" xfId="0" applyNumberFormat="1" applyFont="1" applyFill="1" applyBorder="1" applyAlignment="1">
      <alignment horizontal="center"/>
    </xf>
    <xf numFmtId="0" fontId="43" fillId="0" borderId="0" xfId="0" applyFont="1" applyFill="1" applyBorder="1" applyAlignment="1">
      <alignment horizontal="left"/>
    </xf>
    <xf numFmtId="2" fontId="19" fillId="0" borderId="0" xfId="0" applyNumberFormat="1" applyFont="1" applyFill="1" applyBorder="1" applyAlignment="1">
      <alignment horizontal="center"/>
    </xf>
    <xf numFmtId="4" fontId="19" fillId="7" borderId="0" xfId="0" applyNumberFormat="1" applyFont="1" applyFill="1" applyBorder="1" applyAlignment="1">
      <alignment horizontal="center"/>
    </xf>
    <xf numFmtId="2" fontId="11" fillId="11" borderId="0" xfId="0" applyNumberFormat="1" applyFont="1" applyFill="1" applyBorder="1" applyAlignment="1">
      <alignment horizontal="center"/>
    </xf>
    <xf numFmtId="0" fontId="11" fillId="6" borderId="1" xfId="0" applyFont="1" applyFill="1" applyBorder="1"/>
    <xf numFmtId="2" fontId="11" fillId="11" borderId="1" xfId="0" applyNumberFormat="1" applyFont="1" applyFill="1" applyBorder="1" applyAlignment="1">
      <alignment horizontal="center"/>
    </xf>
    <xf numFmtId="0" fontId="11" fillId="0" borderId="6" xfId="0" applyFont="1" applyFill="1" applyBorder="1" applyAlignment="1"/>
    <xf numFmtId="2" fontId="11" fillId="11" borderId="7" xfId="0" applyNumberFormat="1" applyFont="1" applyFill="1" applyBorder="1" applyAlignment="1">
      <alignment horizontal="center"/>
    </xf>
    <xf numFmtId="0" fontId="26" fillId="0" borderId="0" xfId="0" applyFont="1" applyFill="1" applyBorder="1" applyAlignment="1"/>
    <xf numFmtId="4" fontId="11" fillId="0" borderId="0" xfId="0" applyNumberFormat="1" applyFont="1" applyFill="1" applyBorder="1" applyAlignment="1">
      <alignment horizontal="center"/>
    </xf>
    <xf numFmtId="0" fontId="16" fillId="4" borderId="10" xfId="0" applyFont="1" applyFill="1" applyBorder="1" applyAlignment="1"/>
    <xf numFmtId="0" fontId="16" fillId="4" borderId="11" xfId="0" applyFont="1" applyFill="1" applyBorder="1" applyAlignment="1">
      <alignment horizontal="left"/>
    </xf>
    <xf numFmtId="0" fontId="16" fillId="4" borderId="11" xfId="0" applyFont="1" applyFill="1" applyBorder="1"/>
    <xf numFmtId="0" fontId="16" fillId="4" borderId="0" xfId="0" applyFont="1" applyFill="1" applyBorder="1" applyAlignment="1">
      <alignment horizontal="center" wrapText="1"/>
    </xf>
    <xf numFmtId="10" fontId="16" fillId="4" borderId="0" xfId="3" applyNumberFormat="1" applyFont="1" applyFill="1" applyBorder="1" applyAlignment="1">
      <alignment horizontal="right"/>
    </xf>
    <xf numFmtId="0" fontId="16" fillId="0" borderId="1" xfId="0" applyFont="1" applyFill="1" applyBorder="1" applyAlignment="1"/>
    <xf numFmtId="0" fontId="16" fillId="0" borderId="0" xfId="0" applyFont="1" applyFill="1" applyBorder="1"/>
    <xf numFmtId="0" fontId="16" fillId="0" borderId="1" xfId="0" applyFont="1" applyFill="1" applyBorder="1"/>
    <xf numFmtId="0" fontId="16" fillId="0" borderId="0" xfId="0" applyFont="1" applyFill="1" applyBorder="1" applyAlignment="1">
      <alignment horizontal="center"/>
    </xf>
    <xf numFmtId="4" fontId="16" fillId="0" borderId="4" xfId="0" applyNumberFormat="1" applyFont="1" applyFill="1" applyBorder="1" applyAlignment="1">
      <alignment horizontal="center"/>
    </xf>
    <xf numFmtId="10" fontId="16" fillId="0" borderId="14" xfId="3" applyNumberFormat="1" applyFont="1" applyFill="1" applyBorder="1" applyAlignment="1">
      <alignment horizontal="right"/>
    </xf>
    <xf numFmtId="0" fontId="11" fillId="0" borderId="0" xfId="0" applyFont="1" applyFill="1" applyBorder="1" applyAlignment="1">
      <alignment horizontal="left" wrapText="1"/>
    </xf>
    <xf numFmtId="10" fontId="10" fillId="0" borderId="14" xfId="3" applyNumberFormat="1" applyFont="1" applyFill="1" applyBorder="1" applyAlignment="1">
      <alignment horizontal="right"/>
    </xf>
    <xf numFmtId="2" fontId="11" fillId="0" borderId="28" xfId="0" applyNumberFormat="1" applyFont="1" applyFill="1" applyBorder="1" applyAlignment="1">
      <alignment horizontal="center"/>
    </xf>
    <xf numFmtId="10" fontId="10" fillId="0" borderId="20" xfId="3" applyNumberFormat="1" applyFont="1" applyFill="1" applyBorder="1" applyAlignment="1">
      <alignment horizontal="right"/>
    </xf>
    <xf numFmtId="0" fontId="11" fillId="0" borderId="10" xfId="0" applyFont="1" applyFill="1" applyBorder="1" applyAlignment="1">
      <alignment horizontal="center"/>
    </xf>
    <xf numFmtId="0" fontId="24" fillId="0" borderId="11" xfId="0" applyFont="1" applyFill="1" applyBorder="1" applyAlignment="1">
      <alignment horizontal="right"/>
    </xf>
    <xf numFmtId="2" fontId="11" fillId="0" borderId="11" xfId="0" applyNumberFormat="1" applyFont="1" applyFill="1" applyBorder="1" applyAlignment="1">
      <alignment horizontal="center"/>
    </xf>
    <xf numFmtId="10" fontId="10" fillId="0" borderId="13" xfId="3" applyNumberFormat="1" applyFont="1" applyFill="1" applyBorder="1" applyAlignment="1">
      <alignment horizontal="right"/>
    </xf>
    <xf numFmtId="0" fontId="11" fillId="0" borderId="7" xfId="0" applyFont="1" applyFill="1" applyBorder="1" applyAlignment="1">
      <alignment horizontal="center"/>
    </xf>
    <xf numFmtId="0" fontId="24" fillId="0" borderId="7" xfId="0" applyFont="1" applyFill="1" applyBorder="1" applyAlignment="1">
      <alignment horizontal="right"/>
    </xf>
    <xf numFmtId="0" fontId="11" fillId="6" borderId="7" xfId="0" applyFont="1" applyFill="1" applyBorder="1"/>
    <xf numFmtId="2" fontId="11" fillId="0" borderId="7" xfId="0" applyNumberFormat="1" applyFont="1" applyFill="1" applyBorder="1" applyAlignment="1">
      <alignment horizontal="center"/>
    </xf>
    <xf numFmtId="2" fontId="19" fillId="0" borderId="21" xfId="0" applyNumberFormat="1" applyFont="1" applyFill="1" applyBorder="1" applyAlignment="1">
      <alignment horizontal="center"/>
    </xf>
    <xf numFmtId="0" fontId="12" fillId="0" borderId="0" xfId="0" applyFont="1" applyFill="1" applyBorder="1" applyAlignment="1"/>
    <xf numFmtId="0" fontId="11" fillId="0" borderId="0" xfId="0" applyFont="1" applyFill="1" applyBorder="1" applyAlignment="1"/>
    <xf numFmtId="0" fontId="35" fillId="13" borderId="0" xfId="0" applyFont="1" applyFill="1" applyBorder="1" applyAlignment="1"/>
    <xf numFmtId="0" fontId="45" fillId="13" borderId="0" xfId="0" applyFont="1" applyFill="1" applyBorder="1" applyAlignment="1"/>
    <xf numFmtId="0" fontId="11" fillId="13" borderId="0" xfId="0" applyFont="1" applyFill="1" applyBorder="1"/>
    <xf numFmtId="0" fontId="46" fillId="4" borderId="0" xfId="0" applyFont="1" applyFill="1" applyBorder="1" applyAlignment="1">
      <alignment horizontal="left"/>
    </xf>
    <xf numFmtId="0" fontId="16" fillId="4" borderId="0" xfId="0" applyFont="1" applyFill="1" applyBorder="1" applyAlignment="1">
      <alignment horizontal="right"/>
    </xf>
    <xf numFmtId="0" fontId="47" fillId="0" borderId="0" xfId="0" applyFont="1" applyFill="1" applyBorder="1" applyAlignment="1">
      <alignment horizontal="center"/>
    </xf>
    <xf numFmtId="4" fontId="47" fillId="0" borderId="0" xfId="0" applyNumberFormat="1" applyFont="1" applyFill="1" applyBorder="1" applyAlignment="1">
      <alignment horizontal="center"/>
    </xf>
    <xf numFmtId="0" fontId="47" fillId="0" borderId="0" xfId="0" applyFont="1" applyFill="1" applyBorder="1"/>
    <xf numFmtId="2" fontId="11" fillId="0" borderId="4" xfId="0" applyNumberFormat="1" applyFont="1" applyFill="1" applyBorder="1"/>
    <xf numFmtId="2" fontId="11" fillId="0" borderId="7" xfId="0" applyNumberFormat="1" applyFont="1" applyFill="1" applyBorder="1"/>
    <xf numFmtId="2" fontId="11" fillId="0" borderId="21" xfId="0" applyNumberFormat="1" applyFont="1" applyFill="1" applyBorder="1"/>
    <xf numFmtId="2" fontId="22" fillId="0" borderId="26" xfId="0" applyNumberFormat="1" applyFont="1" applyFill="1" applyBorder="1" applyAlignment="1">
      <alignment horizontal="center"/>
    </xf>
    <xf numFmtId="2" fontId="19" fillId="7" borderId="6" xfId="0" applyNumberFormat="1" applyFont="1" applyFill="1" applyBorder="1" applyAlignment="1">
      <alignment horizontal="center"/>
    </xf>
    <xf numFmtId="2" fontId="19" fillId="7" borderId="1" xfId="0" applyNumberFormat="1" applyFont="1" applyFill="1" applyBorder="1" applyAlignment="1">
      <alignment horizontal="center"/>
    </xf>
  </cellXfs>
  <cellStyles count="5">
    <cellStyle name="Komma" xfId="1" builtinId="3"/>
    <cellStyle name="Procent" xfId="3" builtinId="5"/>
    <cellStyle name="Standaard" xfId="0" builtinId="0"/>
    <cellStyle name="Standaard 2" xfId="4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SC/Tarieven/Tarief%202020/Prezo/Prezo%202020%20V20%20(update%202019-10-07%20verstuurd%20aan%20Gerard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Versie"/>
      <sheetName val="B verantwoording"/>
      <sheetName val="01 Vastrechten"/>
      <sheetName val="02 ERET"/>
      <sheetName val="03 Traject Vrij"/>
      <sheetName val="10 output tbv communicatie"/>
      <sheetName val="11 output tbv NSI"/>
      <sheetName val="12 output prijstabel HRN2020"/>
      <sheetName val="15 output tbv voorstel"/>
      <sheetName val="20 Input Weging 2018"/>
      <sheetName val="21 Input NOBOT 2018 "/>
      <sheetName val="12 Input Elasticiteiten"/>
      <sheetName val=" Overzicht LAK tm 2018"/>
      <sheetName val="Control 3 TV 2015"/>
    </sheetNames>
    <sheetDataSet>
      <sheetData sheetId="0">
        <row r="4">
          <cell r="C4">
            <v>1.4999999999999999E-2</v>
          </cell>
        </row>
        <row r="7">
          <cell r="C7">
            <v>1.4999999999999999E-2</v>
          </cell>
          <cell r="D7">
            <v>1.4999999999999999E-2</v>
          </cell>
        </row>
      </sheetData>
      <sheetData sheetId="1"/>
      <sheetData sheetId="2"/>
      <sheetData sheetId="3">
        <row r="17">
          <cell r="H17">
            <v>27</v>
          </cell>
          <cell r="M17">
            <v>44.01</v>
          </cell>
        </row>
        <row r="20">
          <cell r="C20">
            <v>1.63</v>
          </cell>
        </row>
        <row r="39">
          <cell r="H39">
            <v>4.5</v>
          </cell>
          <cell r="M39">
            <v>7.34</v>
          </cell>
        </row>
      </sheetData>
      <sheetData sheetId="4">
        <row r="16">
          <cell r="B16">
            <v>351</v>
          </cell>
          <cell r="E16">
            <v>431.2</v>
          </cell>
          <cell r="H16">
            <v>592</v>
          </cell>
          <cell r="K16">
            <v>728.7</v>
          </cell>
        </row>
        <row r="17">
          <cell r="B17">
            <v>351</v>
          </cell>
          <cell r="H17">
            <v>592</v>
          </cell>
        </row>
        <row r="18">
          <cell r="D18">
            <v>4211.76</v>
          </cell>
          <cell r="J18">
            <v>7104.12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A1:BJ286"/>
  <sheetViews>
    <sheetView tabSelected="1" topLeftCell="A79" zoomScale="80" zoomScaleNormal="80" workbookViewId="0">
      <selection activeCell="O116" sqref="O116"/>
    </sheetView>
  </sheetViews>
  <sheetFormatPr defaultRowHeight="15" x14ac:dyDescent="0.25"/>
  <cols>
    <col min="1" max="1" width="19.85546875" style="26" customWidth="1"/>
    <col min="2" max="2" width="44" style="26" customWidth="1"/>
    <col min="3" max="3" width="23.7109375" style="26" customWidth="1"/>
    <col min="4" max="4" width="26.85546875" style="26" customWidth="1"/>
    <col min="5" max="5" width="52.28515625" style="26" customWidth="1"/>
    <col min="6" max="6" width="9.140625" style="26" customWidth="1"/>
    <col min="7" max="7" width="14.5703125" style="25" customWidth="1"/>
    <col min="8" max="8" width="2.28515625" style="26" customWidth="1"/>
    <col min="9" max="9" width="11.140625" style="27" bestFit="1" customWidth="1"/>
    <col min="10" max="10" width="11.5703125" style="28" customWidth="1"/>
    <col min="11" max="11" width="11.140625" style="26" customWidth="1"/>
    <col min="12" max="12" width="5.7109375" style="26" customWidth="1"/>
    <col min="13" max="13" width="9.140625" style="26"/>
    <col min="14" max="15" width="9.140625" style="26" customWidth="1"/>
    <col min="16" max="16384" width="9.140625" style="26"/>
  </cols>
  <sheetData>
    <row r="1" spans="1:62" customFormat="1" ht="36" x14ac:dyDescent="0.55000000000000004">
      <c r="A1" s="1" t="s">
        <v>0</v>
      </c>
      <c r="B1" s="2" t="s">
        <v>1</v>
      </c>
      <c r="C1" s="3"/>
      <c r="D1" s="4"/>
      <c r="L1" s="5"/>
      <c r="M1" s="5"/>
      <c r="S1" s="6"/>
      <c r="X1" s="7"/>
      <c r="Y1" s="7"/>
      <c r="Z1" s="7"/>
      <c r="AA1" s="7"/>
      <c r="AB1" s="7"/>
      <c r="AC1" s="7"/>
      <c r="AD1" s="8"/>
      <c r="AE1" s="8"/>
      <c r="AF1" s="8"/>
      <c r="AG1" s="8"/>
      <c r="AS1" s="9"/>
      <c r="AT1" s="10" t="s">
        <v>2</v>
      </c>
      <c r="AU1" s="11"/>
      <c r="AV1" s="11"/>
      <c r="AW1" s="9"/>
      <c r="AX1" s="12" t="s">
        <v>3</v>
      </c>
      <c r="AY1" s="13"/>
      <c r="AZ1" s="13"/>
      <c r="BA1" s="9"/>
      <c r="BB1" s="13"/>
      <c r="BC1" s="13"/>
      <c r="BD1" s="13"/>
      <c r="BE1" s="13"/>
      <c r="BF1" s="13"/>
      <c r="BG1" s="13"/>
      <c r="BH1" s="13"/>
      <c r="BI1" s="13"/>
      <c r="BJ1" s="13"/>
    </row>
    <row r="3" spans="1:62" s="20" customFormat="1" ht="36" x14ac:dyDescent="0.55000000000000004">
      <c r="A3" s="14" t="s">
        <v>4</v>
      </c>
      <c r="B3" s="15"/>
      <c r="C3" s="15"/>
      <c r="D3" s="15"/>
      <c r="E3" s="15"/>
      <c r="F3" s="16"/>
      <c r="G3" s="17"/>
      <c r="H3" s="16"/>
      <c r="I3" s="18"/>
      <c r="J3" s="19"/>
      <c r="K3" s="16"/>
    </row>
    <row r="4" spans="1:62" s="20" customFormat="1" ht="29.25" customHeight="1" x14ac:dyDescent="0.55000000000000004">
      <c r="G4" s="21"/>
      <c r="I4" s="22"/>
      <c r="J4" s="23"/>
    </row>
    <row r="5" spans="1:62" ht="21" customHeight="1" x14ac:dyDescent="0.25">
      <c r="A5" s="24" t="s">
        <v>5</v>
      </c>
      <c r="B5" s="25">
        <f>'[1]A Versie'!C7</f>
        <v>1.4999999999999999E-2</v>
      </c>
    </row>
    <row r="6" spans="1:62" ht="19.5" customHeight="1" x14ac:dyDescent="0.25">
      <c r="A6" s="24" t="s">
        <v>6</v>
      </c>
      <c r="B6" s="25">
        <f>'[1]A Versie'!D7</f>
        <v>1.4999999999999999E-2</v>
      </c>
    </row>
    <row r="7" spans="1:62" ht="21.75" customHeight="1" x14ac:dyDescent="0.25">
      <c r="A7" s="24" t="s">
        <v>7</v>
      </c>
      <c r="B7" s="25">
        <f>'[1]A Versie'!C4</f>
        <v>1.4999999999999999E-2</v>
      </c>
    </row>
    <row r="8" spans="1:62" ht="36.75" customHeight="1" x14ac:dyDescent="0.25">
      <c r="A8" s="29"/>
      <c r="B8" s="25"/>
    </row>
    <row r="9" spans="1:62" ht="36.75" customHeight="1" x14ac:dyDescent="0.45">
      <c r="A9" s="30" t="s">
        <v>8</v>
      </c>
      <c r="B9" s="30"/>
      <c r="C9" s="30"/>
      <c r="D9" s="30"/>
      <c r="E9" s="31"/>
      <c r="F9" s="31"/>
      <c r="G9" s="32"/>
      <c r="H9" s="31"/>
      <c r="I9" s="33"/>
      <c r="J9" s="34"/>
      <c r="K9" s="31"/>
    </row>
    <row r="10" spans="1:62" s="36" customFormat="1" ht="24" thickBot="1" x14ac:dyDescent="0.4">
      <c r="A10" s="35" t="s">
        <v>9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</row>
    <row r="11" spans="1:62" s="42" customFormat="1" ht="18.75" x14ac:dyDescent="0.3">
      <c r="A11" s="37" t="s">
        <v>10</v>
      </c>
      <c r="B11" s="38" t="s">
        <v>11</v>
      </c>
      <c r="C11" s="38"/>
      <c r="D11" s="38"/>
      <c r="E11" s="39" t="s">
        <v>12</v>
      </c>
      <c r="F11" s="39" t="s">
        <v>13</v>
      </c>
      <c r="G11" s="39" t="s">
        <v>14</v>
      </c>
      <c r="H11" s="39"/>
      <c r="I11" s="39" t="s">
        <v>15</v>
      </c>
      <c r="J11" s="40" t="s">
        <v>16</v>
      </c>
      <c r="K11" s="41" t="s">
        <v>17</v>
      </c>
    </row>
    <row r="12" spans="1:62" x14ac:dyDescent="0.25">
      <c r="A12" s="43">
        <v>212</v>
      </c>
      <c r="B12" s="44" t="s">
        <v>18</v>
      </c>
      <c r="C12" s="44"/>
      <c r="D12" s="44"/>
      <c r="E12" s="45" t="s">
        <v>19</v>
      </c>
      <c r="F12" s="26" t="s">
        <v>20</v>
      </c>
      <c r="G12" s="26" t="s">
        <v>21</v>
      </c>
      <c r="H12" s="46"/>
      <c r="I12" s="47">
        <v>34</v>
      </c>
      <c r="J12" s="48">
        <v>34</v>
      </c>
      <c r="K12" s="49">
        <f t="shared" ref="K12:K70" si="0">IF(J12&lt;&gt;0,(J12-I12)/I12,0)</f>
        <v>0</v>
      </c>
    </row>
    <row r="13" spans="1:62" x14ac:dyDescent="0.25">
      <c r="A13" s="43">
        <v>211</v>
      </c>
      <c r="B13" s="44" t="s">
        <v>22</v>
      </c>
      <c r="C13" s="44"/>
      <c r="D13" s="44"/>
      <c r="E13" s="45" t="s">
        <v>19</v>
      </c>
      <c r="F13" s="26" t="s">
        <v>20</v>
      </c>
      <c r="G13" s="26" t="s">
        <v>23</v>
      </c>
      <c r="H13" s="50"/>
      <c r="I13" s="47">
        <v>40</v>
      </c>
      <c r="J13" s="48">
        <v>40</v>
      </c>
      <c r="K13" s="49">
        <f t="shared" si="0"/>
        <v>0</v>
      </c>
    </row>
    <row r="14" spans="1:62" x14ac:dyDescent="0.25">
      <c r="A14" s="43">
        <v>212</v>
      </c>
      <c r="B14" s="44" t="s">
        <v>24</v>
      </c>
      <c r="C14" s="44"/>
      <c r="D14" s="51"/>
      <c r="E14" s="45" t="s">
        <v>25</v>
      </c>
      <c r="F14" s="26" t="s">
        <v>26</v>
      </c>
      <c r="G14" s="26" t="s">
        <v>21</v>
      </c>
      <c r="H14" s="50"/>
      <c r="I14" s="47">
        <v>24</v>
      </c>
      <c r="J14" s="48">
        <v>24</v>
      </c>
      <c r="K14" s="49">
        <f t="shared" si="0"/>
        <v>0</v>
      </c>
    </row>
    <row r="15" spans="1:62" x14ac:dyDescent="0.25">
      <c r="A15" s="52">
        <v>211</v>
      </c>
      <c r="B15" s="53" t="s">
        <v>27</v>
      </c>
      <c r="C15" s="53"/>
      <c r="D15" s="54"/>
      <c r="E15" s="55" t="s">
        <v>25</v>
      </c>
      <c r="F15" s="56" t="s">
        <v>26</v>
      </c>
      <c r="G15" s="56" t="s">
        <v>23</v>
      </c>
      <c r="H15" s="57"/>
      <c r="I15" s="58">
        <v>30</v>
      </c>
      <c r="J15" s="59">
        <v>30</v>
      </c>
      <c r="K15" s="60">
        <f t="shared" si="0"/>
        <v>0</v>
      </c>
    </row>
    <row r="16" spans="1:62" x14ac:dyDescent="0.25">
      <c r="A16" s="43">
        <v>214</v>
      </c>
      <c r="B16" s="44" t="s">
        <v>28</v>
      </c>
      <c r="C16" s="44"/>
      <c r="D16" s="61"/>
      <c r="E16" s="45" t="s">
        <v>29</v>
      </c>
      <c r="F16" s="26" t="s">
        <v>20</v>
      </c>
      <c r="G16" s="26" t="s">
        <v>21</v>
      </c>
      <c r="H16" s="50"/>
      <c r="I16" s="47">
        <v>105</v>
      </c>
      <c r="J16" s="48">
        <v>105</v>
      </c>
      <c r="K16" s="49">
        <f t="shared" si="0"/>
        <v>0</v>
      </c>
    </row>
    <row r="17" spans="1:11" x14ac:dyDescent="0.25">
      <c r="A17" s="43">
        <v>213</v>
      </c>
      <c r="B17" s="44" t="s">
        <v>30</v>
      </c>
      <c r="C17" s="44"/>
      <c r="D17" s="61"/>
      <c r="E17" s="45" t="s">
        <v>29</v>
      </c>
      <c r="F17" s="26" t="s">
        <v>20</v>
      </c>
      <c r="G17" s="26" t="s">
        <v>23</v>
      </c>
      <c r="H17" s="50"/>
      <c r="I17" s="47">
        <v>133</v>
      </c>
      <c r="J17" s="48">
        <v>133</v>
      </c>
      <c r="K17" s="49">
        <f t="shared" si="0"/>
        <v>0</v>
      </c>
    </row>
    <row r="18" spans="1:11" x14ac:dyDescent="0.25">
      <c r="A18" s="43">
        <v>214</v>
      </c>
      <c r="B18" s="44" t="s">
        <v>31</v>
      </c>
      <c r="C18" s="44"/>
      <c r="D18" s="51"/>
      <c r="E18" s="45" t="s">
        <v>32</v>
      </c>
      <c r="F18" s="26" t="s">
        <v>26</v>
      </c>
      <c r="G18" s="26" t="s">
        <v>21</v>
      </c>
      <c r="H18" s="50"/>
      <c r="I18" s="47">
        <v>45</v>
      </c>
      <c r="J18" s="48">
        <v>45</v>
      </c>
      <c r="K18" s="62">
        <f t="shared" si="0"/>
        <v>0</v>
      </c>
    </row>
    <row r="19" spans="1:11" x14ac:dyDescent="0.25">
      <c r="A19" s="52">
        <v>213</v>
      </c>
      <c r="B19" s="53" t="s">
        <v>33</v>
      </c>
      <c r="C19" s="53"/>
      <c r="D19" s="54"/>
      <c r="E19" s="55" t="s">
        <v>32</v>
      </c>
      <c r="F19" s="56" t="s">
        <v>26</v>
      </c>
      <c r="G19" s="56" t="s">
        <v>23</v>
      </c>
      <c r="H19" s="57"/>
      <c r="I19" s="58">
        <v>71</v>
      </c>
      <c r="J19" s="59">
        <v>71</v>
      </c>
      <c r="K19" s="63">
        <f t="shared" si="0"/>
        <v>0</v>
      </c>
    </row>
    <row r="20" spans="1:11" x14ac:dyDescent="0.25">
      <c r="A20" s="64"/>
      <c r="B20" s="65"/>
      <c r="C20" s="65"/>
      <c r="D20" s="66"/>
      <c r="E20" s="67" t="s">
        <v>34</v>
      </c>
      <c r="F20" s="68" t="s">
        <v>35</v>
      </c>
      <c r="G20" s="68" t="s">
        <v>36</v>
      </c>
      <c r="H20" s="46"/>
      <c r="I20" s="69">
        <f>2969.5/12</f>
        <v>247.45833333333334</v>
      </c>
      <c r="J20" s="70">
        <f>3035.5/12</f>
        <v>252.95833333333334</v>
      </c>
      <c r="K20" s="71">
        <f>IF(J20&lt;&gt;0,(J20-I20)/I20,0)</f>
        <v>2.222596396699781E-2</v>
      </c>
    </row>
    <row r="21" spans="1:11" x14ac:dyDescent="0.25">
      <c r="A21" s="43"/>
      <c r="B21" s="44"/>
      <c r="C21" s="44"/>
      <c r="D21" s="51"/>
      <c r="E21" s="45" t="s">
        <v>37</v>
      </c>
      <c r="G21" s="26"/>
      <c r="H21" s="50"/>
      <c r="I21" s="47">
        <f>I33</f>
        <v>35.300000000000004</v>
      </c>
      <c r="J21" s="48">
        <f>J33</f>
        <v>36.1</v>
      </c>
      <c r="K21" s="72"/>
    </row>
    <row r="22" spans="1:11" x14ac:dyDescent="0.25">
      <c r="A22" s="64" t="s">
        <v>38</v>
      </c>
      <c r="B22" s="65" t="s">
        <v>39</v>
      </c>
      <c r="C22" s="65"/>
      <c r="D22" s="73"/>
      <c r="E22" s="67" t="s">
        <v>40</v>
      </c>
      <c r="F22" s="68" t="s">
        <v>41</v>
      </c>
      <c r="G22" s="68"/>
      <c r="H22" s="46"/>
      <c r="I22" s="69">
        <v>23</v>
      </c>
      <c r="J22" s="70">
        <v>23</v>
      </c>
      <c r="K22" s="74">
        <f t="shared" si="0"/>
        <v>0</v>
      </c>
    </row>
    <row r="23" spans="1:11" x14ac:dyDescent="0.25">
      <c r="A23" s="52" t="s">
        <v>42</v>
      </c>
      <c r="B23" s="53" t="s">
        <v>43</v>
      </c>
      <c r="C23" s="53"/>
      <c r="D23" s="75"/>
      <c r="E23" s="55" t="s">
        <v>44</v>
      </c>
      <c r="F23" s="56" t="s">
        <v>41</v>
      </c>
      <c r="G23" s="56"/>
      <c r="H23" s="57"/>
      <c r="I23" s="58">
        <v>28</v>
      </c>
      <c r="J23" s="59">
        <v>28</v>
      </c>
      <c r="K23" s="63">
        <f t="shared" si="0"/>
        <v>0</v>
      </c>
    </row>
    <row r="24" spans="1:11" x14ac:dyDescent="0.25">
      <c r="A24" s="43">
        <v>30</v>
      </c>
      <c r="B24" s="44" t="s">
        <v>45</v>
      </c>
      <c r="C24" s="44"/>
      <c r="D24" s="61"/>
      <c r="E24" s="45" t="s">
        <v>46</v>
      </c>
      <c r="F24" s="26" t="s">
        <v>20</v>
      </c>
      <c r="G24" s="26"/>
      <c r="H24" s="50"/>
      <c r="I24" s="47">
        <v>0</v>
      </c>
      <c r="J24" s="48">
        <v>0</v>
      </c>
      <c r="K24" s="62">
        <f t="shared" si="0"/>
        <v>0</v>
      </c>
    </row>
    <row r="25" spans="1:11" x14ac:dyDescent="0.25">
      <c r="A25" s="52">
        <v>30</v>
      </c>
      <c r="B25" s="53" t="s">
        <v>47</v>
      </c>
      <c r="C25" s="53"/>
      <c r="D25" s="54"/>
      <c r="E25" s="55" t="s">
        <v>48</v>
      </c>
      <c r="F25" s="56" t="s">
        <v>26</v>
      </c>
      <c r="G25" s="56"/>
      <c r="H25" s="57"/>
      <c r="I25" s="58">
        <v>0</v>
      </c>
      <c r="J25" s="59">
        <v>0</v>
      </c>
      <c r="K25" s="63">
        <f t="shared" si="0"/>
        <v>0</v>
      </c>
    </row>
    <row r="26" spans="1:11" x14ac:dyDescent="0.25">
      <c r="A26" s="43">
        <v>220</v>
      </c>
      <c r="B26" s="44" t="s">
        <v>49</v>
      </c>
      <c r="C26" s="44"/>
      <c r="D26" s="44"/>
      <c r="E26" s="45" t="s">
        <v>50</v>
      </c>
      <c r="F26" s="26" t="s">
        <v>20</v>
      </c>
      <c r="G26" s="26" t="s">
        <v>21</v>
      </c>
      <c r="H26" s="50"/>
      <c r="I26" s="47">
        <v>346</v>
      </c>
      <c r="J26" s="48">
        <f>'[1]03 Traject Vrij'!B16</f>
        <v>351</v>
      </c>
      <c r="K26" s="62">
        <f t="shared" si="0"/>
        <v>1.4450867052023121E-2</v>
      </c>
    </row>
    <row r="27" spans="1:11" x14ac:dyDescent="0.25">
      <c r="A27" s="43">
        <v>50</v>
      </c>
      <c r="B27" s="44" t="s">
        <v>51</v>
      </c>
      <c r="C27" s="44"/>
      <c r="D27" s="44"/>
      <c r="E27" s="45" t="s">
        <v>52</v>
      </c>
      <c r="F27" s="26" t="s">
        <v>20</v>
      </c>
      <c r="G27" s="26" t="s">
        <v>21</v>
      </c>
      <c r="H27" s="50"/>
      <c r="I27" s="47">
        <v>424</v>
      </c>
      <c r="J27" s="48">
        <f>'[1]03 Traject Vrij'!E16</f>
        <v>431.2</v>
      </c>
      <c r="K27" s="62">
        <f t="shared" si="0"/>
        <v>1.698113207547167E-2</v>
      </c>
    </row>
    <row r="28" spans="1:11" x14ac:dyDescent="0.25">
      <c r="A28" s="43">
        <v>219</v>
      </c>
      <c r="B28" s="44" t="s">
        <v>53</v>
      </c>
      <c r="C28" s="44"/>
      <c r="D28" s="44"/>
      <c r="E28" s="45" t="s">
        <v>50</v>
      </c>
      <c r="F28" s="26" t="s">
        <v>20</v>
      </c>
      <c r="G28" s="26" t="s">
        <v>23</v>
      </c>
      <c r="H28" s="50"/>
      <c r="I28" s="47">
        <v>583</v>
      </c>
      <c r="J28" s="48">
        <f>'[1]03 Traject Vrij'!H16</f>
        <v>592</v>
      </c>
      <c r="K28" s="62">
        <f t="shared" si="0"/>
        <v>1.5437392795883362E-2</v>
      </c>
    </row>
    <row r="29" spans="1:11" x14ac:dyDescent="0.25">
      <c r="A29" s="43">
        <v>50</v>
      </c>
      <c r="B29" s="44" t="s">
        <v>54</v>
      </c>
      <c r="C29" s="44"/>
      <c r="D29" s="44"/>
      <c r="E29" s="45" t="s">
        <v>52</v>
      </c>
      <c r="F29" s="26" t="s">
        <v>20</v>
      </c>
      <c r="G29" s="26" t="s">
        <v>23</v>
      </c>
      <c r="H29" s="50"/>
      <c r="I29" s="47">
        <v>728</v>
      </c>
      <c r="J29" s="48">
        <f>'[1]03 Traject Vrij'!K16</f>
        <v>728.7</v>
      </c>
      <c r="K29" s="62">
        <f t="shared" si="0"/>
        <v>9.6153846153852404E-4</v>
      </c>
    </row>
    <row r="30" spans="1:11" x14ac:dyDescent="0.25">
      <c r="A30" s="43">
        <v>220</v>
      </c>
      <c r="B30" s="44" t="s">
        <v>55</v>
      </c>
      <c r="C30" s="44"/>
      <c r="D30" s="51"/>
      <c r="E30" s="45" t="s">
        <v>56</v>
      </c>
      <c r="F30" s="26" t="s">
        <v>26</v>
      </c>
      <c r="G30" s="26" t="s">
        <v>21</v>
      </c>
      <c r="H30" s="50"/>
      <c r="I30" s="47">
        <v>162</v>
      </c>
      <c r="J30" s="48">
        <v>165</v>
      </c>
      <c r="K30" s="62">
        <f t="shared" si="0"/>
        <v>1.8518518518518517E-2</v>
      </c>
    </row>
    <row r="31" spans="1:11" x14ac:dyDescent="0.25">
      <c r="A31" s="43">
        <v>219</v>
      </c>
      <c r="B31" s="44" t="s">
        <v>57</v>
      </c>
      <c r="C31" s="44"/>
      <c r="D31" s="51"/>
      <c r="E31" s="45" t="s">
        <v>56</v>
      </c>
      <c r="F31" s="26" t="s">
        <v>26</v>
      </c>
      <c r="G31" s="26" t="s">
        <v>23</v>
      </c>
      <c r="H31" s="50"/>
      <c r="I31" s="47">
        <v>346</v>
      </c>
      <c r="J31" s="48">
        <f>J26</f>
        <v>351</v>
      </c>
      <c r="K31" s="62">
        <f t="shared" si="0"/>
        <v>1.4450867052023121E-2</v>
      </c>
    </row>
    <row r="32" spans="1:11" x14ac:dyDescent="0.25">
      <c r="A32" s="76">
        <v>600</v>
      </c>
      <c r="B32" s="77">
        <v>5176</v>
      </c>
      <c r="C32" s="78"/>
      <c r="D32" s="79"/>
      <c r="E32" s="80" t="s">
        <v>58</v>
      </c>
      <c r="F32" s="79" t="s">
        <v>20</v>
      </c>
      <c r="G32" s="79" t="s">
        <v>41</v>
      </c>
      <c r="H32" s="50"/>
      <c r="I32" s="81">
        <v>58.699999999999996</v>
      </c>
      <c r="J32" s="82">
        <v>60</v>
      </c>
      <c r="K32" s="62">
        <f t="shared" si="0"/>
        <v>2.214650766609888E-2</v>
      </c>
    </row>
    <row r="33" spans="1:12" x14ac:dyDescent="0.25">
      <c r="A33" s="83">
        <v>600</v>
      </c>
      <c r="B33" s="84" t="s">
        <v>59</v>
      </c>
      <c r="C33" s="85"/>
      <c r="D33" s="86"/>
      <c r="E33" s="87" t="s">
        <v>60</v>
      </c>
      <c r="F33" s="88" t="s">
        <v>26</v>
      </c>
      <c r="G33" s="88" t="s">
        <v>41</v>
      </c>
      <c r="H33" s="57"/>
      <c r="I33" s="58">
        <v>35.300000000000004</v>
      </c>
      <c r="J33" s="89">
        <v>36.1</v>
      </c>
      <c r="K33" s="63">
        <f t="shared" si="0"/>
        <v>2.2662889518413516E-2</v>
      </c>
    </row>
    <row r="34" spans="1:12" x14ac:dyDescent="0.25">
      <c r="A34" s="90" t="s">
        <v>61</v>
      </c>
      <c r="B34" s="91" t="s">
        <v>62</v>
      </c>
      <c r="C34" s="91"/>
      <c r="D34" s="91"/>
      <c r="E34" s="92" t="s">
        <v>63</v>
      </c>
      <c r="F34" s="93" t="s">
        <v>41</v>
      </c>
      <c r="G34" s="91" t="s">
        <v>41</v>
      </c>
      <c r="H34" s="94"/>
      <c r="I34" s="95">
        <v>52</v>
      </c>
      <c r="J34" s="96">
        <v>56</v>
      </c>
      <c r="K34" s="97">
        <f t="shared" si="0"/>
        <v>7.6923076923076927E-2</v>
      </c>
    </row>
    <row r="35" spans="1:12" s="100" customFormat="1" x14ac:dyDescent="0.25">
      <c r="A35" s="43">
        <v>610</v>
      </c>
      <c r="B35" s="44" t="s">
        <v>64</v>
      </c>
      <c r="C35" s="98"/>
      <c r="D35" s="98"/>
      <c r="E35" s="99" t="s">
        <v>65</v>
      </c>
      <c r="F35" s="26" t="s">
        <v>41</v>
      </c>
      <c r="H35" s="101"/>
      <c r="I35" s="47">
        <v>11.5</v>
      </c>
      <c r="J35" s="48">
        <v>12</v>
      </c>
      <c r="K35" s="62">
        <f t="shared" si="0"/>
        <v>4.3478260869565216E-2</v>
      </c>
      <c r="L35" s="26"/>
    </row>
    <row r="36" spans="1:12" x14ac:dyDescent="0.25">
      <c r="A36" s="52">
        <v>601</v>
      </c>
      <c r="B36" s="53" t="s">
        <v>66</v>
      </c>
      <c r="C36" s="53"/>
      <c r="D36" s="53"/>
      <c r="E36" s="102" t="s">
        <v>67</v>
      </c>
      <c r="F36" s="56" t="s">
        <v>41</v>
      </c>
      <c r="G36" s="56"/>
      <c r="H36" s="57"/>
      <c r="I36" s="58">
        <v>138</v>
      </c>
      <c r="J36" s="59">
        <f>J35*12</f>
        <v>144</v>
      </c>
      <c r="K36" s="63">
        <f t="shared" si="0"/>
        <v>4.3478260869565216E-2</v>
      </c>
    </row>
    <row r="37" spans="1:12" x14ac:dyDescent="0.25">
      <c r="A37" s="43" t="s">
        <v>41</v>
      </c>
      <c r="B37" s="44">
        <v>1042</v>
      </c>
      <c r="C37" s="44"/>
      <c r="D37" s="44"/>
      <c r="E37" s="103" t="s">
        <v>68</v>
      </c>
      <c r="F37" s="26" t="s">
        <v>41</v>
      </c>
      <c r="G37" s="26"/>
      <c r="H37" s="50"/>
      <c r="I37" s="47">
        <v>67</v>
      </c>
      <c r="J37" s="48">
        <v>67</v>
      </c>
      <c r="K37" s="62">
        <f t="shared" si="0"/>
        <v>0</v>
      </c>
    </row>
    <row r="38" spans="1:12" x14ac:dyDescent="0.25">
      <c r="A38" s="43" t="s">
        <v>69</v>
      </c>
      <c r="B38" s="44" t="s">
        <v>70</v>
      </c>
      <c r="C38" s="44"/>
      <c r="D38" s="44"/>
      <c r="E38" s="45" t="s">
        <v>71</v>
      </c>
      <c r="G38" s="26" t="s">
        <v>21</v>
      </c>
      <c r="H38" s="50"/>
      <c r="I38" s="47">
        <v>25.5</v>
      </c>
      <c r="J38" s="48">
        <v>26</v>
      </c>
      <c r="K38" s="62">
        <f t="shared" si="0"/>
        <v>1.9607843137254902E-2</v>
      </c>
    </row>
    <row r="39" spans="1:12" x14ac:dyDescent="0.25">
      <c r="A39" s="43" t="s">
        <v>69</v>
      </c>
      <c r="B39" s="44" t="s">
        <v>72</v>
      </c>
      <c r="C39" s="44"/>
      <c r="D39" s="44"/>
      <c r="E39" s="45" t="s">
        <v>71</v>
      </c>
      <c r="G39" s="26" t="s">
        <v>23</v>
      </c>
      <c r="H39" s="50"/>
      <c r="I39" s="47">
        <v>50</v>
      </c>
      <c r="J39" s="48">
        <v>51</v>
      </c>
      <c r="K39" s="62">
        <f t="shared" si="0"/>
        <v>0.02</v>
      </c>
    </row>
    <row r="40" spans="1:12" x14ac:dyDescent="0.25">
      <c r="A40" s="43"/>
      <c r="B40" s="44"/>
      <c r="C40" s="44"/>
      <c r="D40" s="44"/>
      <c r="E40" s="45" t="s">
        <v>73</v>
      </c>
      <c r="G40" s="26"/>
      <c r="H40" s="50"/>
      <c r="I40" s="47">
        <v>11</v>
      </c>
      <c r="J40" s="48">
        <v>11</v>
      </c>
      <c r="K40" s="62">
        <f t="shared" si="0"/>
        <v>0</v>
      </c>
    </row>
    <row r="41" spans="1:12" x14ac:dyDescent="0.25">
      <c r="A41" s="43"/>
      <c r="B41" s="44"/>
      <c r="C41" s="44"/>
      <c r="D41" s="44"/>
      <c r="E41" s="45" t="s">
        <v>74</v>
      </c>
      <c r="G41" s="26" t="s">
        <v>21</v>
      </c>
      <c r="H41" s="50"/>
      <c r="I41" s="47">
        <v>103.5</v>
      </c>
      <c r="J41" s="48">
        <f>$J$38+J40+$J$37</f>
        <v>104</v>
      </c>
      <c r="K41" s="62">
        <f t="shared" si="0"/>
        <v>4.830917874396135E-3</v>
      </c>
    </row>
    <row r="42" spans="1:12" x14ac:dyDescent="0.25">
      <c r="A42" s="52"/>
      <c r="B42" s="53"/>
      <c r="C42" s="53"/>
      <c r="D42" s="53"/>
      <c r="E42" s="55" t="s">
        <v>74</v>
      </c>
      <c r="F42" s="56"/>
      <c r="G42" s="56" t="s">
        <v>23</v>
      </c>
      <c r="H42" s="57"/>
      <c r="I42" s="104">
        <v>128</v>
      </c>
      <c r="J42" s="59">
        <f>+J39+$J$37+J40</f>
        <v>129</v>
      </c>
      <c r="K42" s="63">
        <f t="shared" si="0"/>
        <v>7.8125E-3</v>
      </c>
    </row>
    <row r="43" spans="1:12" x14ac:dyDescent="0.25">
      <c r="A43" s="43"/>
      <c r="B43" s="44"/>
      <c r="C43" s="44"/>
      <c r="D43" s="44"/>
      <c r="E43" s="45" t="s">
        <v>75</v>
      </c>
      <c r="G43" s="26"/>
      <c r="H43" s="50"/>
      <c r="I43" s="105">
        <v>10</v>
      </c>
      <c r="J43" s="48">
        <v>10</v>
      </c>
      <c r="K43" s="62">
        <f t="shared" si="0"/>
        <v>0</v>
      </c>
    </row>
    <row r="44" spans="1:12" x14ac:dyDescent="0.25">
      <c r="A44" s="43"/>
      <c r="B44" s="44"/>
      <c r="C44" s="44"/>
      <c r="D44" s="44"/>
      <c r="E44" s="45" t="s">
        <v>76</v>
      </c>
      <c r="G44" s="26" t="s">
        <v>41</v>
      </c>
      <c r="H44" s="46"/>
      <c r="I44" s="105">
        <v>0</v>
      </c>
      <c r="J44" s="48">
        <v>0</v>
      </c>
      <c r="K44" s="62">
        <f t="shared" si="0"/>
        <v>0</v>
      </c>
    </row>
    <row r="45" spans="1:12" x14ac:dyDescent="0.25">
      <c r="A45" s="43"/>
      <c r="B45" s="44"/>
      <c r="C45" s="44"/>
      <c r="D45" s="44"/>
      <c r="E45" s="45" t="s">
        <v>77</v>
      </c>
      <c r="G45" s="26" t="s">
        <v>41</v>
      </c>
      <c r="H45" s="50"/>
      <c r="I45" s="105">
        <v>2</v>
      </c>
      <c r="J45" s="48">
        <v>2</v>
      </c>
      <c r="K45" s="62">
        <f t="shared" si="0"/>
        <v>0</v>
      </c>
    </row>
    <row r="46" spans="1:12" x14ac:dyDescent="0.25">
      <c r="A46" s="43"/>
      <c r="B46" s="44"/>
      <c r="C46" s="44"/>
      <c r="D46" s="44"/>
      <c r="E46" s="45" t="s">
        <v>78</v>
      </c>
      <c r="G46" s="26" t="s">
        <v>21</v>
      </c>
      <c r="H46" s="50"/>
      <c r="I46" s="105">
        <v>32</v>
      </c>
      <c r="J46" s="48">
        <v>31</v>
      </c>
      <c r="K46" s="62">
        <f t="shared" si="0"/>
        <v>-3.125E-2</v>
      </c>
    </row>
    <row r="47" spans="1:12" x14ac:dyDescent="0.25">
      <c r="A47" s="43"/>
      <c r="B47" s="44"/>
      <c r="C47" s="44"/>
      <c r="D47" s="44"/>
      <c r="E47" s="45" t="s">
        <v>78</v>
      </c>
      <c r="G47" s="26" t="s">
        <v>23</v>
      </c>
      <c r="H47" s="50"/>
      <c r="I47" s="105">
        <v>38</v>
      </c>
      <c r="J47" s="48">
        <v>37</v>
      </c>
      <c r="K47" s="62">
        <f t="shared" si="0"/>
        <v>-2.6315789473684209E-2</v>
      </c>
    </row>
    <row r="48" spans="1:12" x14ac:dyDescent="0.25">
      <c r="A48" s="43"/>
      <c r="B48" s="44"/>
      <c r="C48" s="44"/>
      <c r="D48" s="44"/>
      <c r="E48" s="45" t="s">
        <v>79</v>
      </c>
      <c r="G48" s="26" t="s">
        <v>21</v>
      </c>
      <c r="H48" s="50"/>
      <c r="I48" s="105">
        <v>35</v>
      </c>
      <c r="J48" s="48">
        <v>34</v>
      </c>
      <c r="K48" s="62">
        <f t="shared" si="0"/>
        <v>-2.8571428571428571E-2</v>
      </c>
    </row>
    <row r="49" spans="1:11" x14ac:dyDescent="0.25">
      <c r="A49" s="43"/>
      <c r="B49" s="44"/>
      <c r="C49" s="44"/>
      <c r="D49" s="44"/>
      <c r="E49" s="45" t="s">
        <v>79</v>
      </c>
      <c r="G49" s="26" t="s">
        <v>23</v>
      </c>
      <c r="H49" s="50"/>
      <c r="I49" s="105">
        <v>41</v>
      </c>
      <c r="J49" s="48">
        <v>40</v>
      </c>
      <c r="K49" s="62">
        <f t="shared" si="0"/>
        <v>-2.4390243902439025E-2</v>
      </c>
    </row>
    <row r="50" spans="1:11" x14ac:dyDescent="0.25">
      <c r="A50" s="43"/>
      <c r="B50" s="44"/>
      <c r="C50" s="44"/>
      <c r="D50" s="44"/>
      <c r="E50" s="45" t="s">
        <v>80</v>
      </c>
      <c r="G50" s="26" t="s">
        <v>41</v>
      </c>
      <c r="H50" s="50"/>
      <c r="I50" s="105">
        <v>5</v>
      </c>
      <c r="J50" s="48">
        <v>5</v>
      </c>
      <c r="K50" s="62">
        <f t="shared" si="0"/>
        <v>0</v>
      </c>
    </row>
    <row r="51" spans="1:11" x14ac:dyDescent="0.25">
      <c r="A51" s="43"/>
      <c r="B51" s="44"/>
      <c r="C51" s="44"/>
      <c r="D51" s="44"/>
      <c r="E51" s="45" t="s">
        <v>81</v>
      </c>
      <c r="G51" s="26" t="s">
        <v>21</v>
      </c>
      <c r="H51" s="50"/>
      <c r="I51" s="105">
        <v>106</v>
      </c>
      <c r="J51" s="48">
        <v>105</v>
      </c>
      <c r="K51" s="62">
        <f t="shared" si="0"/>
        <v>-9.433962264150943E-3</v>
      </c>
    </row>
    <row r="52" spans="1:11" x14ac:dyDescent="0.25">
      <c r="A52" s="43"/>
      <c r="B52" s="44"/>
      <c r="C52" s="44"/>
      <c r="D52" s="44"/>
      <c r="E52" s="45" t="s">
        <v>81</v>
      </c>
      <c r="G52" s="26" t="s">
        <v>23</v>
      </c>
      <c r="H52" s="50"/>
      <c r="I52" s="105">
        <v>134</v>
      </c>
      <c r="J52" s="48">
        <v>133</v>
      </c>
      <c r="K52" s="62">
        <f t="shared" si="0"/>
        <v>-7.462686567164179E-3</v>
      </c>
    </row>
    <row r="53" spans="1:11" x14ac:dyDescent="0.25">
      <c r="A53" s="43"/>
      <c r="B53" s="44"/>
      <c r="C53" s="44"/>
      <c r="D53" s="44"/>
      <c r="E53" s="45" t="s">
        <v>82</v>
      </c>
      <c r="G53" s="26" t="s">
        <v>41</v>
      </c>
      <c r="H53" s="50"/>
      <c r="I53" s="105">
        <v>24</v>
      </c>
      <c r="J53" s="48">
        <f>J22</f>
        <v>23</v>
      </c>
      <c r="K53" s="62">
        <f t="shared" si="0"/>
        <v>-4.1666666666666664E-2</v>
      </c>
    </row>
    <row r="54" spans="1:11" x14ac:dyDescent="0.25">
      <c r="A54" s="43"/>
      <c r="B54" s="44"/>
      <c r="C54" s="44"/>
      <c r="D54" s="44"/>
      <c r="E54" s="45" t="s">
        <v>83</v>
      </c>
      <c r="G54" s="26" t="s">
        <v>21</v>
      </c>
      <c r="H54" s="50"/>
      <c r="I54" s="105">
        <v>347</v>
      </c>
      <c r="J54" s="48">
        <f>'[1]03 Traject Vrij'!B17</f>
        <v>351</v>
      </c>
      <c r="K54" s="62">
        <f t="shared" si="0"/>
        <v>1.1527377521613832E-2</v>
      </c>
    </row>
    <row r="55" spans="1:11" x14ac:dyDescent="0.25">
      <c r="A55" s="52"/>
      <c r="B55" s="53"/>
      <c r="C55" s="53"/>
      <c r="D55" s="53"/>
      <c r="E55" s="55" t="s">
        <v>83</v>
      </c>
      <c r="F55" s="56"/>
      <c r="G55" s="56" t="s">
        <v>23</v>
      </c>
      <c r="H55" s="57"/>
      <c r="I55" s="104">
        <v>584</v>
      </c>
      <c r="J55" s="59">
        <f>'[1]03 Traject Vrij'!H17</f>
        <v>592</v>
      </c>
      <c r="K55" s="106">
        <f t="shared" si="0"/>
        <v>1.3698630136986301E-2</v>
      </c>
    </row>
    <row r="56" spans="1:11" x14ac:dyDescent="0.25">
      <c r="A56" s="43"/>
      <c r="B56" s="44"/>
      <c r="C56" s="44"/>
      <c r="D56" s="44"/>
      <c r="E56" s="45" t="s">
        <v>84</v>
      </c>
      <c r="F56" s="26" t="s">
        <v>41</v>
      </c>
      <c r="G56" s="26" t="s">
        <v>41</v>
      </c>
      <c r="H56" s="50"/>
      <c r="I56" s="107">
        <v>0.65</v>
      </c>
      <c r="J56" s="108">
        <f>'[1]02 ERET'!C20-1</f>
        <v>0.62999999999999989</v>
      </c>
      <c r="K56" s="62">
        <f>IF(J56&lt;&gt;0,(J56-I56)/I56,0)</f>
        <v>-3.0769230769230965E-2</v>
      </c>
    </row>
    <row r="57" spans="1:11" x14ac:dyDescent="0.25">
      <c r="A57" s="52"/>
      <c r="B57" s="53"/>
      <c r="C57" s="53"/>
      <c r="D57" s="53"/>
      <c r="E57" s="55" t="s">
        <v>85</v>
      </c>
      <c r="F57" s="56" t="s">
        <v>41</v>
      </c>
      <c r="G57" s="56" t="s">
        <v>41</v>
      </c>
      <c r="H57" s="57"/>
      <c r="I57" s="109">
        <v>0.5</v>
      </c>
      <c r="J57" s="110">
        <v>0.5</v>
      </c>
      <c r="K57" s="63">
        <f t="shared" ref="K57:K69" si="1">IF(J57&lt;&gt;0,(J57-I57)/I57,0)</f>
        <v>0</v>
      </c>
    </row>
    <row r="58" spans="1:11" x14ac:dyDescent="0.25">
      <c r="A58" s="43"/>
      <c r="B58" s="44"/>
      <c r="C58" s="44"/>
      <c r="D58" s="44"/>
      <c r="E58" s="45" t="s">
        <v>86</v>
      </c>
      <c r="F58" s="26" t="s">
        <v>20</v>
      </c>
      <c r="G58" s="26" t="s">
        <v>21</v>
      </c>
      <c r="H58" s="50"/>
      <c r="I58" s="111">
        <v>0</v>
      </c>
      <c r="J58" s="112">
        <v>0</v>
      </c>
      <c r="K58" s="62">
        <f t="shared" si="1"/>
        <v>0</v>
      </c>
    </row>
    <row r="59" spans="1:11" x14ac:dyDescent="0.25">
      <c r="A59" s="43"/>
      <c r="B59" s="44"/>
      <c r="C59" s="44"/>
      <c r="D59" s="44"/>
      <c r="E59" s="45" t="s">
        <v>87</v>
      </c>
      <c r="F59" s="26" t="s">
        <v>20</v>
      </c>
      <c r="G59" s="26" t="s">
        <v>21</v>
      </c>
      <c r="H59" s="50"/>
      <c r="I59" s="111">
        <v>0</v>
      </c>
      <c r="J59" s="112">
        <v>0</v>
      </c>
      <c r="K59" s="62">
        <f t="shared" si="1"/>
        <v>0</v>
      </c>
    </row>
    <row r="60" spans="1:11" x14ac:dyDescent="0.25">
      <c r="A60" s="43"/>
      <c r="B60" s="44"/>
      <c r="C60" s="44"/>
      <c r="D60" s="44"/>
      <c r="E60" s="45" t="s">
        <v>88</v>
      </c>
      <c r="F60" s="26" t="s">
        <v>20</v>
      </c>
      <c r="G60" s="26" t="s">
        <v>21</v>
      </c>
      <c r="H60" s="50"/>
      <c r="I60" s="111">
        <v>0</v>
      </c>
      <c r="J60" s="112">
        <v>0</v>
      </c>
      <c r="K60" s="62">
        <f t="shared" si="1"/>
        <v>0</v>
      </c>
    </row>
    <row r="61" spans="1:11" x14ac:dyDescent="0.25">
      <c r="A61" s="43"/>
      <c r="B61" s="44"/>
      <c r="C61" s="44"/>
      <c r="D61" s="44"/>
      <c r="E61" s="45" t="s">
        <v>89</v>
      </c>
      <c r="F61" s="26" t="s">
        <v>26</v>
      </c>
      <c r="G61" s="26" t="s">
        <v>21</v>
      </c>
      <c r="H61" s="50"/>
      <c r="I61" s="111">
        <v>2</v>
      </c>
      <c r="J61" s="113">
        <v>2</v>
      </c>
      <c r="K61" s="62">
        <f t="shared" si="1"/>
        <v>0</v>
      </c>
    </row>
    <row r="62" spans="1:11" x14ac:dyDescent="0.25">
      <c r="A62" s="43"/>
      <c r="B62" s="44"/>
      <c r="C62" s="44"/>
      <c r="D62" s="44"/>
      <c r="E62" s="45" t="s">
        <v>90</v>
      </c>
      <c r="F62" s="26" t="s">
        <v>26</v>
      </c>
      <c r="G62" s="26" t="s">
        <v>21</v>
      </c>
      <c r="H62" s="50"/>
      <c r="I62" s="111">
        <v>3</v>
      </c>
      <c r="J62" s="113">
        <v>3</v>
      </c>
      <c r="K62" s="62">
        <f t="shared" si="1"/>
        <v>0</v>
      </c>
    </row>
    <row r="63" spans="1:11" x14ac:dyDescent="0.25">
      <c r="A63" s="43"/>
      <c r="B63" s="44"/>
      <c r="C63" s="44"/>
      <c r="D63" s="44"/>
      <c r="E63" s="45" t="s">
        <v>91</v>
      </c>
      <c r="F63" s="26" t="s">
        <v>26</v>
      </c>
      <c r="G63" s="26" t="s">
        <v>21</v>
      </c>
      <c r="H63" s="50"/>
      <c r="I63" s="111">
        <v>19</v>
      </c>
      <c r="J63" s="113">
        <v>18</v>
      </c>
      <c r="K63" s="62">
        <f t="shared" si="1"/>
        <v>-5.2631578947368418E-2</v>
      </c>
    </row>
    <row r="64" spans="1:11" x14ac:dyDescent="0.25">
      <c r="A64" s="43"/>
      <c r="B64" s="44"/>
      <c r="C64" s="44"/>
      <c r="D64" s="44"/>
      <c r="E64" s="45" t="s">
        <v>92</v>
      </c>
      <c r="F64" s="26" t="s">
        <v>26</v>
      </c>
      <c r="G64" s="26" t="s">
        <v>21</v>
      </c>
      <c r="H64" s="50"/>
      <c r="I64" s="111">
        <v>32</v>
      </c>
      <c r="J64" s="113">
        <v>31</v>
      </c>
      <c r="K64" s="62">
        <f t="shared" si="1"/>
        <v>-3.125E-2</v>
      </c>
    </row>
    <row r="65" spans="1:11" x14ac:dyDescent="0.25">
      <c r="A65" s="43"/>
      <c r="B65" s="44"/>
      <c r="C65" s="44"/>
      <c r="D65" s="44"/>
      <c r="E65" s="45" t="s">
        <v>93</v>
      </c>
      <c r="F65" s="26" t="s">
        <v>26</v>
      </c>
      <c r="G65" s="26" t="s">
        <v>21</v>
      </c>
      <c r="H65" s="50"/>
      <c r="I65" s="111">
        <v>74</v>
      </c>
      <c r="J65" s="113">
        <v>74</v>
      </c>
      <c r="K65" s="62">
        <f t="shared" si="1"/>
        <v>0</v>
      </c>
    </row>
    <row r="66" spans="1:11" x14ac:dyDescent="0.25">
      <c r="A66" s="43"/>
      <c r="B66" s="44"/>
      <c r="C66" s="44"/>
      <c r="D66" s="44"/>
      <c r="E66" s="45" t="s">
        <v>94</v>
      </c>
      <c r="F66" s="26" t="s">
        <v>26</v>
      </c>
      <c r="G66" s="26" t="s">
        <v>21</v>
      </c>
      <c r="H66" s="50"/>
      <c r="I66" s="111">
        <v>241</v>
      </c>
      <c r="J66" s="113">
        <v>246</v>
      </c>
      <c r="K66" s="62">
        <f t="shared" si="1"/>
        <v>2.0746887966804978E-2</v>
      </c>
    </row>
    <row r="67" spans="1:11" x14ac:dyDescent="0.25">
      <c r="A67" s="43"/>
      <c r="B67" s="44"/>
      <c r="C67" s="44"/>
      <c r="D67" s="44"/>
      <c r="E67" s="45" t="s">
        <v>95</v>
      </c>
      <c r="F67" s="26" t="s">
        <v>26</v>
      </c>
      <c r="G67" s="26" t="s">
        <v>23</v>
      </c>
      <c r="H67" s="50"/>
      <c r="I67" s="111">
        <v>6</v>
      </c>
      <c r="J67" s="113">
        <v>6</v>
      </c>
      <c r="K67" s="62">
        <f t="shared" si="1"/>
        <v>0</v>
      </c>
    </row>
    <row r="68" spans="1:11" x14ac:dyDescent="0.25">
      <c r="A68" s="43"/>
      <c r="B68" s="44"/>
      <c r="C68" s="44"/>
      <c r="D68" s="44"/>
      <c r="E68" s="45" t="s">
        <v>96</v>
      </c>
      <c r="F68" s="26" t="s">
        <v>26</v>
      </c>
      <c r="G68" s="26" t="s">
        <v>23</v>
      </c>
      <c r="H68" s="50"/>
      <c r="I68" s="111">
        <v>22</v>
      </c>
      <c r="J68" s="113">
        <v>22</v>
      </c>
      <c r="K68" s="62">
        <f t="shared" si="1"/>
        <v>0</v>
      </c>
    </row>
    <row r="69" spans="1:11" x14ac:dyDescent="0.25">
      <c r="A69" s="52"/>
      <c r="B69" s="53"/>
      <c r="C69" s="53"/>
      <c r="D69" s="53"/>
      <c r="E69" s="55" t="s">
        <v>97</v>
      </c>
      <c r="F69" s="56" t="s">
        <v>26</v>
      </c>
      <c r="G69" s="114" t="s">
        <v>23</v>
      </c>
      <c r="H69" s="57"/>
      <c r="I69" s="115">
        <v>209</v>
      </c>
      <c r="J69" s="116">
        <v>213</v>
      </c>
      <c r="K69" s="106">
        <f t="shared" si="1"/>
        <v>1.9138755980861243E-2</v>
      </c>
    </row>
    <row r="70" spans="1:11" ht="15.75" thickBot="1" x14ac:dyDescent="0.3">
      <c r="A70" s="52"/>
      <c r="B70" s="53"/>
      <c r="C70" s="53"/>
      <c r="D70" s="53"/>
      <c r="E70" s="102" t="s">
        <v>98</v>
      </c>
      <c r="F70" s="56"/>
      <c r="G70" s="56" t="s">
        <v>99</v>
      </c>
      <c r="H70" s="57"/>
      <c r="I70" s="58">
        <v>0.96</v>
      </c>
      <c r="J70" s="117">
        <v>0.98</v>
      </c>
      <c r="K70" s="63">
        <f t="shared" si="0"/>
        <v>2.0833333333333353E-2</v>
      </c>
    </row>
    <row r="71" spans="1:11" x14ac:dyDescent="0.25">
      <c r="A71" s="118" t="s">
        <v>100</v>
      </c>
      <c r="B71" s="119"/>
      <c r="C71" s="44"/>
      <c r="D71" s="44"/>
      <c r="G71" s="26"/>
      <c r="I71" s="26"/>
      <c r="K71" s="25"/>
    </row>
    <row r="72" spans="1:11" x14ac:dyDescent="0.25">
      <c r="A72" s="44"/>
      <c r="B72" s="44"/>
      <c r="C72" s="44"/>
      <c r="D72" s="44"/>
      <c r="G72" s="26"/>
      <c r="I72" s="26"/>
      <c r="K72" s="25"/>
    </row>
    <row r="73" spans="1:11" x14ac:dyDescent="0.25">
      <c r="A73" s="44"/>
      <c r="B73" s="44"/>
      <c r="C73" s="44"/>
      <c r="D73" s="44"/>
      <c r="G73" s="26"/>
      <c r="I73" s="26"/>
      <c r="K73" s="25"/>
    </row>
    <row r="74" spans="1:11" ht="23.25" x14ac:dyDescent="0.35">
      <c r="A74" s="120" t="s">
        <v>101</v>
      </c>
      <c r="B74" s="44"/>
      <c r="G74" s="26"/>
      <c r="I74" s="26"/>
      <c r="K74" s="25"/>
    </row>
    <row r="75" spans="1:11" ht="19.5" thickBot="1" x14ac:dyDescent="0.35">
      <c r="A75" s="121" t="s">
        <v>102</v>
      </c>
      <c r="B75" s="122"/>
      <c r="C75" s="121" t="s">
        <v>103</v>
      </c>
      <c r="D75" s="122"/>
      <c r="E75" s="123"/>
      <c r="F75" s="123"/>
      <c r="G75" s="123"/>
      <c r="H75" s="123"/>
      <c r="I75" s="124"/>
      <c r="J75" s="125"/>
      <c r="K75" s="126"/>
    </row>
    <row r="76" spans="1:11" s="42" customFormat="1" ht="18" customHeight="1" x14ac:dyDescent="0.3">
      <c r="A76" s="37" t="s">
        <v>10</v>
      </c>
      <c r="B76" s="127" t="s">
        <v>11</v>
      </c>
      <c r="C76" s="37" t="s">
        <v>10</v>
      </c>
      <c r="D76" s="127" t="s">
        <v>11</v>
      </c>
      <c r="E76" s="39" t="s">
        <v>12</v>
      </c>
      <c r="F76" s="39" t="s">
        <v>13</v>
      </c>
      <c r="G76" s="39" t="s">
        <v>14</v>
      </c>
      <c r="H76" s="39"/>
      <c r="I76" s="39" t="s">
        <v>15</v>
      </c>
      <c r="J76" s="40" t="s">
        <v>16</v>
      </c>
      <c r="K76" s="128" t="s">
        <v>17</v>
      </c>
    </row>
    <row r="77" spans="1:11" x14ac:dyDescent="0.25">
      <c r="A77" s="43">
        <v>85</v>
      </c>
      <c r="B77" s="129" t="s">
        <v>104</v>
      </c>
      <c r="C77" s="76">
        <v>405</v>
      </c>
      <c r="D77" s="130" t="s">
        <v>105</v>
      </c>
      <c r="E77" s="119" t="s">
        <v>106</v>
      </c>
      <c r="G77" s="26" t="s">
        <v>21</v>
      </c>
      <c r="H77" s="131"/>
      <c r="I77" s="132">
        <v>53</v>
      </c>
      <c r="J77" s="48">
        <f>'[1]02 ERET'!H17*2</f>
        <v>54</v>
      </c>
      <c r="K77" s="72">
        <f t="shared" ref="K77:K102" si="2">IF(J77&lt;&gt;0,(J77-I77)/I77,0)</f>
        <v>1.8867924528301886E-2</v>
      </c>
    </row>
    <row r="78" spans="1:11" x14ac:dyDescent="0.25">
      <c r="A78" s="43">
        <v>85</v>
      </c>
      <c r="B78" s="129" t="s">
        <v>107</v>
      </c>
      <c r="C78" s="76">
        <v>405</v>
      </c>
      <c r="D78" s="130" t="s">
        <v>105</v>
      </c>
      <c r="E78" s="119" t="s">
        <v>108</v>
      </c>
      <c r="G78" s="26" t="s">
        <v>23</v>
      </c>
      <c r="H78" s="133"/>
      <c r="I78" s="132">
        <v>87.46</v>
      </c>
      <c r="J78" s="48">
        <f>'[1]02 ERET'!M17*2</f>
        <v>88.02</v>
      </c>
      <c r="K78" s="72">
        <f t="shared" si="2"/>
        <v>6.4029270523668228E-3</v>
      </c>
    </row>
    <row r="79" spans="1:11" x14ac:dyDescent="0.25">
      <c r="A79" s="134" t="s">
        <v>109</v>
      </c>
      <c r="B79" s="135"/>
      <c r="C79" s="44">
        <v>427</v>
      </c>
      <c r="D79" s="129">
        <v>5170</v>
      </c>
      <c r="E79" s="119" t="s">
        <v>110</v>
      </c>
      <c r="G79" s="26" t="s">
        <v>21</v>
      </c>
      <c r="H79" s="133"/>
      <c r="I79" s="132">
        <v>19</v>
      </c>
      <c r="J79" s="48">
        <v>19</v>
      </c>
      <c r="K79" s="72">
        <f t="shared" si="2"/>
        <v>0</v>
      </c>
    </row>
    <row r="80" spans="1:11" x14ac:dyDescent="0.25">
      <c r="A80" s="52">
        <v>84</v>
      </c>
      <c r="B80" s="114" t="s">
        <v>111</v>
      </c>
      <c r="C80" s="53">
        <v>404</v>
      </c>
      <c r="D80" s="136">
        <v>5144</v>
      </c>
      <c r="E80" s="137" t="s">
        <v>112</v>
      </c>
      <c r="F80" s="56"/>
      <c r="G80" s="56" t="s">
        <v>113</v>
      </c>
      <c r="H80" s="138"/>
      <c r="I80" s="139">
        <v>2.5</v>
      </c>
      <c r="J80" s="59">
        <v>2.5</v>
      </c>
      <c r="K80" s="140">
        <f t="shared" si="2"/>
        <v>0</v>
      </c>
    </row>
    <row r="81" spans="1:11" x14ac:dyDescent="0.25">
      <c r="A81" s="141"/>
      <c r="B81" s="142"/>
      <c r="C81" s="64">
        <v>425</v>
      </c>
      <c r="D81" s="143" t="s">
        <v>114</v>
      </c>
      <c r="E81" s="144" t="s">
        <v>115</v>
      </c>
      <c r="F81" s="68" t="s">
        <v>20</v>
      </c>
      <c r="G81" s="68" t="s">
        <v>21</v>
      </c>
      <c r="H81" s="131"/>
      <c r="I81" s="145">
        <v>4.5</v>
      </c>
      <c r="J81" s="70">
        <f>'[1]02 ERET'!H39</f>
        <v>4.5</v>
      </c>
      <c r="K81" s="71">
        <f t="shared" si="2"/>
        <v>0</v>
      </c>
    </row>
    <row r="82" spans="1:11" x14ac:dyDescent="0.25">
      <c r="A82" s="146"/>
      <c r="B82" s="147"/>
      <c r="C82" s="43">
        <v>425</v>
      </c>
      <c r="D82" s="129" t="s">
        <v>116</v>
      </c>
      <c r="E82" s="119" t="s">
        <v>115</v>
      </c>
      <c r="F82" s="26" t="s">
        <v>20</v>
      </c>
      <c r="G82" s="26" t="s">
        <v>23</v>
      </c>
      <c r="H82" s="133"/>
      <c r="I82" s="132">
        <v>7.43</v>
      </c>
      <c r="J82" s="48">
        <f>'[1]02 ERET'!M39</f>
        <v>7.34</v>
      </c>
      <c r="K82" s="72">
        <f t="shared" si="2"/>
        <v>-1.2113055181695809E-2</v>
      </c>
    </row>
    <row r="83" spans="1:11" x14ac:dyDescent="0.25">
      <c r="A83" s="146"/>
      <c r="B83" s="147"/>
      <c r="C83" s="43">
        <v>426</v>
      </c>
      <c r="D83" s="129" t="s">
        <v>117</v>
      </c>
      <c r="E83" s="119" t="s">
        <v>118</v>
      </c>
      <c r="F83" s="26" t="s">
        <v>20</v>
      </c>
      <c r="G83" s="26" t="s">
        <v>21</v>
      </c>
      <c r="H83" s="133"/>
      <c r="I83" s="132">
        <v>4.5</v>
      </c>
      <c r="J83" s="48">
        <f>'[1]02 ERET'!H39</f>
        <v>4.5</v>
      </c>
      <c r="K83" s="72">
        <f t="shared" si="2"/>
        <v>0</v>
      </c>
    </row>
    <row r="84" spans="1:11" x14ac:dyDescent="0.25">
      <c r="A84" s="148"/>
      <c r="B84" s="114"/>
      <c r="C84" s="52">
        <v>426</v>
      </c>
      <c r="D84" s="136" t="s">
        <v>119</v>
      </c>
      <c r="E84" s="137" t="s">
        <v>118</v>
      </c>
      <c r="F84" s="56" t="s">
        <v>20</v>
      </c>
      <c r="G84" s="56" t="s">
        <v>23</v>
      </c>
      <c r="H84" s="138"/>
      <c r="I84" s="139">
        <v>7.43</v>
      </c>
      <c r="J84" s="48">
        <f>'[1]02 ERET'!M39</f>
        <v>7.34</v>
      </c>
      <c r="K84" s="140">
        <f t="shared" si="2"/>
        <v>-1.2113055181695809E-2</v>
      </c>
    </row>
    <row r="85" spans="1:11" x14ac:dyDescent="0.25">
      <c r="A85" s="64"/>
      <c r="B85" s="143"/>
      <c r="C85" s="64">
        <v>988</v>
      </c>
      <c r="D85" s="143">
        <v>5301</v>
      </c>
      <c r="E85" s="144" t="s">
        <v>120</v>
      </c>
      <c r="F85" s="68" t="s">
        <v>20</v>
      </c>
      <c r="G85" s="68" t="s">
        <v>21</v>
      </c>
      <c r="H85" s="131"/>
      <c r="I85" s="145">
        <v>32</v>
      </c>
      <c r="J85" s="70">
        <v>32</v>
      </c>
      <c r="K85" s="71">
        <f t="shared" si="2"/>
        <v>0</v>
      </c>
    </row>
    <row r="86" spans="1:11" s="153" customFormat="1" x14ac:dyDescent="0.25">
      <c r="A86" s="149"/>
      <c r="B86" s="150"/>
      <c r="C86" s="52">
        <v>988</v>
      </c>
      <c r="D86" s="136">
        <v>5301</v>
      </c>
      <c r="E86" s="151" t="s">
        <v>121</v>
      </c>
      <c r="F86" s="88" t="s">
        <v>20</v>
      </c>
      <c r="G86" s="88" t="s">
        <v>21</v>
      </c>
      <c r="H86" s="152"/>
      <c r="I86" s="139">
        <v>1.5</v>
      </c>
      <c r="J86" s="59">
        <v>1.5</v>
      </c>
      <c r="K86" s="140">
        <f t="shared" si="2"/>
        <v>0</v>
      </c>
    </row>
    <row r="87" spans="1:11" x14ac:dyDescent="0.25">
      <c r="A87" s="64"/>
      <c r="B87" s="143"/>
      <c r="C87" s="64">
        <v>481</v>
      </c>
      <c r="D87" s="143" t="s">
        <v>122</v>
      </c>
      <c r="E87" s="144" t="s">
        <v>123</v>
      </c>
      <c r="F87" s="68"/>
      <c r="G87" s="68" t="s">
        <v>21</v>
      </c>
      <c r="H87" s="131"/>
      <c r="I87" s="145">
        <v>17</v>
      </c>
      <c r="J87" s="70">
        <v>17</v>
      </c>
      <c r="K87" s="71">
        <f t="shared" si="2"/>
        <v>0</v>
      </c>
    </row>
    <row r="88" spans="1:11" x14ac:dyDescent="0.25">
      <c r="A88" s="43"/>
      <c r="B88" s="129"/>
      <c r="C88" s="43">
        <v>482</v>
      </c>
      <c r="D88" s="129" t="s">
        <v>124</v>
      </c>
      <c r="E88" s="119" t="s">
        <v>125</v>
      </c>
      <c r="G88" s="26" t="s">
        <v>21</v>
      </c>
      <c r="H88" s="133"/>
      <c r="I88" s="132">
        <v>22.5</v>
      </c>
      <c r="J88" s="48">
        <v>22.5</v>
      </c>
      <c r="K88" s="72">
        <f t="shared" si="2"/>
        <v>0</v>
      </c>
    </row>
    <row r="89" spans="1:11" x14ac:dyDescent="0.25">
      <c r="A89" s="52"/>
      <c r="B89" s="136"/>
      <c r="C89" s="52">
        <v>483</v>
      </c>
      <c r="D89" s="136" t="s">
        <v>126</v>
      </c>
      <c r="E89" s="102" t="s">
        <v>127</v>
      </c>
      <c r="F89" s="56"/>
      <c r="G89" s="114" t="s">
        <v>21</v>
      </c>
      <c r="H89" s="138"/>
      <c r="I89" s="139">
        <v>28</v>
      </c>
      <c r="J89" s="89">
        <v>28</v>
      </c>
      <c r="K89" s="140">
        <f t="shared" si="2"/>
        <v>0</v>
      </c>
    </row>
    <row r="90" spans="1:11" x14ac:dyDescent="0.25">
      <c r="A90" s="64"/>
      <c r="B90" s="143"/>
      <c r="C90" s="64">
        <v>471</v>
      </c>
      <c r="D90" s="65" t="s">
        <v>128</v>
      </c>
      <c r="E90" s="154" t="s">
        <v>129</v>
      </c>
      <c r="F90" s="155"/>
      <c r="G90" s="156" t="s">
        <v>21</v>
      </c>
      <c r="H90" s="157"/>
      <c r="I90" s="158">
        <v>19.5</v>
      </c>
      <c r="J90" s="159">
        <v>19.5</v>
      </c>
      <c r="K90" s="160">
        <f t="shared" si="2"/>
        <v>0</v>
      </c>
    </row>
    <row r="91" spans="1:11" x14ac:dyDescent="0.25">
      <c r="A91" s="43"/>
      <c r="B91" s="129"/>
      <c r="C91" s="43">
        <v>472</v>
      </c>
      <c r="D91" s="44" t="s">
        <v>130</v>
      </c>
      <c r="E91" s="161" t="s">
        <v>131</v>
      </c>
      <c r="F91" s="79"/>
      <c r="G91" s="162" t="s">
        <v>21</v>
      </c>
      <c r="H91" s="163"/>
      <c r="I91" s="164">
        <v>28</v>
      </c>
      <c r="J91" s="82">
        <v>28</v>
      </c>
      <c r="K91" s="165">
        <f t="shared" si="2"/>
        <v>0</v>
      </c>
    </row>
    <row r="92" spans="1:11" x14ac:dyDescent="0.25">
      <c r="A92" s="43"/>
      <c r="B92" s="129"/>
      <c r="C92" s="43">
        <v>473</v>
      </c>
      <c r="D92" s="44" t="s">
        <v>132</v>
      </c>
      <c r="E92" s="161" t="s">
        <v>133</v>
      </c>
      <c r="F92" s="79"/>
      <c r="G92" s="162" t="s">
        <v>21</v>
      </c>
      <c r="H92" s="163"/>
      <c r="I92" s="164">
        <v>36.5</v>
      </c>
      <c r="J92" s="82">
        <v>36.5</v>
      </c>
      <c r="K92" s="165">
        <f t="shared" si="2"/>
        <v>0</v>
      </c>
    </row>
    <row r="93" spans="1:11" x14ac:dyDescent="0.25">
      <c r="A93" s="43"/>
      <c r="B93" s="129"/>
      <c r="C93" s="43">
        <v>474</v>
      </c>
      <c r="D93" s="44" t="s">
        <v>134</v>
      </c>
      <c r="E93" s="161" t="s">
        <v>135</v>
      </c>
      <c r="F93" s="79"/>
      <c r="G93" s="162" t="s">
        <v>21</v>
      </c>
      <c r="H93" s="163"/>
      <c r="I93" s="164">
        <v>45</v>
      </c>
      <c r="J93" s="82">
        <v>45</v>
      </c>
      <c r="K93" s="165">
        <f t="shared" si="2"/>
        <v>0</v>
      </c>
    </row>
    <row r="94" spans="1:11" x14ac:dyDescent="0.25">
      <c r="A94" s="52"/>
      <c r="B94" s="136"/>
      <c r="C94" s="52">
        <v>475</v>
      </c>
      <c r="D94" s="53" t="s">
        <v>136</v>
      </c>
      <c r="E94" s="166" t="s">
        <v>137</v>
      </c>
      <c r="F94" s="88"/>
      <c r="G94" s="167" t="s">
        <v>21</v>
      </c>
      <c r="H94" s="152"/>
      <c r="I94" s="168" t="s">
        <v>138</v>
      </c>
      <c r="J94" s="89" t="s">
        <v>138</v>
      </c>
      <c r="K94" s="169"/>
    </row>
    <row r="95" spans="1:11" x14ac:dyDescent="0.25">
      <c r="A95" s="141"/>
      <c r="B95" s="143"/>
      <c r="C95" s="64">
        <v>440</v>
      </c>
      <c r="D95" s="65" t="s">
        <v>139</v>
      </c>
      <c r="E95" s="170" t="s">
        <v>140</v>
      </c>
      <c r="F95" s="68"/>
      <c r="G95" s="68" t="s">
        <v>21</v>
      </c>
      <c r="H95" s="157"/>
      <c r="I95" s="145">
        <v>61</v>
      </c>
      <c r="J95" s="70">
        <v>62</v>
      </c>
      <c r="K95" s="71">
        <f t="shared" si="2"/>
        <v>1.6393442622950821E-2</v>
      </c>
    </row>
    <row r="96" spans="1:11" x14ac:dyDescent="0.25">
      <c r="A96" s="148"/>
      <c r="B96" s="136"/>
      <c r="C96" s="52">
        <v>443</v>
      </c>
      <c r="D96" s="53" t="s">
        <v>141</v>
      </c>
      <c r="E96" s="102" t="s">
        <v>142</v>
      </c>
      <c r="F96" s="56"/>
      <c r="G96" s="56" t="s">
        <v>21</v>
      </c>
      <c r="H96" s="138"/>
      <c r="I96" s="139">
        <v>41</v>
      </c>
      <c r="J96" s="59">
        <v>42</v>
      </c>
      <c r="K96" s="140">
        <f t="shared" si="2"/>
        <v>2.4390243902439025E-2</v>
      </c>
    </row>
    <row r="97" spans="1:15" x14ac:dyDescent="0.25">
      <c r="A97" s="141"/>
      <c r="B97" s="143"/>
      <c r="C97" s="64"/>
      <c r="D97" s="65"/>
      <c r="E97" s="170" t="s">
        <v>143</v>
      </c>
      <c r="F97" s="68"/>
      <c r="G97" s="68"/>
      <c r="H97" s="131"/>
      <c r="I97" s="145">
        <v>26.5</v>
      </c>
      <c r="J97" s="70">
        <v>26.5</v>
      </c>
      <c r="K97" s="71">
        <f t="shared" si="2"/>
        <v>0</v>
      </c>
    </row>
    <row r="98" spans="1:15" x14ac:dyDescent="0.25">
      <c r="A98" s="148"/>
      <c r="B98" s="136"/>
      <c r="C98" s="52"/>
      <c r="D98" s="53"/>
      <c r="E98" s="102" t="s">
        <v>144</v>
      </c>
      <c r="F98" s="56"/>
      <c r="G98" s="56"/>
      <c r="H98" s="138"/>
      <c r="I98" s="325">
        <v>37</v>
      </c>
      <c r="J98" s="171">
        <v>37</v>
      </c>
      <c r="K98" s="140">
        <f t="shared" si="2"/>
        <v>0</v>
      </c>
    </row>
    <row r="99" spans="1:15" x14ac:dyDescent="0.25">
      <c r="A99" s="146"/>
      <c r="B99" s="129"/>
      <c r="C99" s="43">
        <v>491</v>
      </c>
      <c r="D99" s="44">
        <v>5256</v>
      </c>
      <c r="E99" s="103" t="s">
        <v>145</v>
      </c>
      <c r="G99" s="26" t="s">
        <v>21</v>
      </c>
      <c r="H99" s="172"/>
      <c r="I99" s="132">
        <v>4.2</v>
      </c>
      <c r="J99" s="48">
        <f>ROUND(I99*(1+$B$7),1)</f>
        <v>4.3</v>
      </c>
      <c r="K99" s="72">
        <f t="shared" si="2"/>
        <v>2.3809523809523725E-2</v>
      </c>
    </row>
    <row r="100" spans="1:15" x14ac:dyDescent="0.25">
      <c r="A100" s="146"/>
      <c r="B100" s="129"/>
      <c r="C100" s="43">
        <v>491</v>
      </c>
      <c r="D100" s="44">
        <v>5256</v>
      </c>
      <c r="E100" s="103" t="s">
        <v>145</v>
      </c>
      <c r="G100" s="26" t="s">
        <v>23</v>
      </c>
      <c r="H100" s="172"/>
      <c r="I100" s="132">
        <v>5.7</v>
      </c>
      <c r="J100" s="48">
        <v>5.8</v>
      </c>
      <c r="K100" s="72">
        <f t="shared" si="2"/>
        <v>1.7543859649122744E-2</v>
      </c>
    </row>
    <row r="101" spans="1:15" x14ac:dyDescent="0.25">
      <c r="A101" s="146"/>
      <c r="B101" s="129"/>
      <c r="C101" s="43">
        <v>493</v>
      </c>
      <c r="D101" s="44">
        <v>5258</v>
      </c>
      <c r="E101" s="103" t="s">
        <v>146</v>
      </c>
      <c r="G101" s="26" t="s">
        <v>21</v>
      </c>
      <c r="H101" s="172"/>
      <c r="I101" s="132">
        <v>1</v>
      </c>
      <c r="J101" s="48">
        <f>ROUND(I101*(1+$B$7),1)</f>
        <v>1</v>
      </c>
      <c r="K101" s="72">
        <f t="shared" si="2"/>
        <v>0</v>
      </c>
      <c r="O101" s="173"/>
    </row>
    <row r="102" spans="1:15" x14ac:dyDescent="0.25">
      <c r="A102" s="146"/>
      <c r="B102" s="129"/>
      <c r="C102" s="43">
        <v>492</v>
      </c>
      <c r="D102" s="44">
        <v>5257</v>
      </c>
      <c r="E102" s="103" t="s">
        <v>147</v>
      </c>
      <c r="G102" s="26" t="s">
        <v>21</v>
      </c>
      <c r="H102" s="172"/>
      <c r="I102" s="326">
        <v>20</v>
      </c>
      <c r="J102" s="174">
        <v>20</v>
      </c>
      <c r="K102" s="72">
        <f t="shared" si="2"/>
        <v>0</v>
      </c>
      <c r="O102" s="173"/>
    </row>
    <row r="103" spans="1:15" x14ac:dyDescent="0.25">
      <c r="A103" s="43"/>
      <c r="B103" s="129"/>
      <c r="C103" s="43">
        <v>492</v>
      </c>
      <c r="D103" s="44">
        <v>5257</v>
      </c>
      <c r="E103" s="103" t="s">
        <v>147</v>
      </c>
      <c r="G103" s="26" t="s">
        <v>23</v>
      </c>
      <c r="H103" s="172"/>
      <c r="I103" s="175">
        <v>27</v>
      </c>
      <c r="J103" s="48">
        <v>27.5</v>
      </c>
      <c r="K103" s="72">
        <f>IF(J103&lt;&gt;0,(J103-I103)/I103,0)</f>
        <v>1.8518518518518517E-2</v>
      </c>
      <c r="O103" s="173"/>
    </row>
    <row r="104" spans="1:15" ht="15.75" thickBot="1" x14ac:dyDescent="0.3">
      <c r="A104" s="44"/>
      <c r="B104" s="44"/>
      <c r="C104" s="44"/>
      <c r="D104" s="44"/>
      <c r="E104" s="103" t="s">
        <v>148</v>
      </c>
      <c r="G104" s="114"/>
      <c r="H104" s="176"/>
      <c r="I104" s="177">
        <v>3.2</v>
      </c>
      <c r="J104" s="178">
        <v>3.2</v>
      </c>
      <c r="K104" s="140">
        <f>IF(J104&lt;&gt;0,(J104-I104)/I104,0)</f>
        <v>0</v>
      </c>
      <c r="O104" s="173"/>
    </row>
    <row r="105" spans="1:15" x14ac:dyDescent="0.25">
      <c r="A105" s="65"/>
      <c r="B105" s="65"/>
      <c r="C105" s="65"/>
      <c r="D105" s="65"/>
      <c r="E105" s="65"/>
      <c r="F105" s="68"/>
      <c r="G105" s="68"/>
      <c r="H105" s="68"/>
      <c r="I105"/>
      <c r="J105"/>
      <c r="K105" s="25"/>
      <c r="O105" s="173"/>
    </row>
    <row r="106" spans="1:15" x14ac:dyDescent="0.25">
      <c r="A106" s="44"/>
      <c r="B106" s="44"/>
      <c r="C106" s="44"/>
      <c r="D106" s="44"/>
      <c r="E106" s="44"/>
      <c r="G106" s="179"/>
      <c r="I106"/>
      <c r="J106"/>
      <c r="O106" s="173"/>
    </row>
    <row r="107" spans="1:15" ht="23.25" x14ac:dyDescent="0.35">
      <c r="A107" s="120" t="s">
        <v>149</v>
      </c>
      <c r="B107" s="44"/>
      <c r="C107" s="44"/>
      <c r="D107" s="44"/>
      <c r="E107" s="44"/>
      <c r="G107" s="26"/>
      <c r="I107" s="44"/>
      <c r="K107" s="25"/>
    </row>
    <row r="108" spans="1:15" ht="16.5" thickBot="1" x14ac:dyDescent="0.3">
      <c r="A108" s="180" t="s">
        <v>102</v>
      </c>
      <c r="B108" s="181"/>
      <c r="C108" s="180" t="s">
        <v>150</v>
      </c>
      <c r="D108" s="181"/>
      <c r="E108" s="182"/>
      <c r="F108" s="182"/>
      <c r="G108" s="182"/>
      <c r="H108" s="182"/>
      <c r="I108" s="183"/>
      <c r="J108" s="184"/>
      <c r="K108" s="185"/>
    </row>
    <row r="109" spans="1:15" s="42" customFormat="1" ht="18.75" x14ac:dyDescent="0.3">
      <c r="A109" s="37" t="s">
        <v>10</v>
      </c>
      <c r="B109" s="127" t="s">
        <v>151</v>
      </c>
      <c r="C109" s="38" t="s">
        <v>10</v>
      </c>
      <c r="D109" s="127" t="s">
        <v>151</v>
      </c>
      <c r="E109" s="39" t="s">
        <v>152</v>
      </c>
      <c r="F109" s="39" t="s">
        <v>13</v>
      </c>
      <c r="G109" s="39" t="s">
        <v>14</v>
      </c>
      <c r="H109" s="39"/>
      <c r="I109" s="39" t="s">
        <v>15</v>
      </c>
      <c r="J109" s="40" t="s">
        <v>16</v>
      </c>
      <c r="K109" s="41" t="s">
        <v>17</v>
      </c>
    </row>
    <row r="110" spans="1:15" x14ac:dyDescent="0.25">
      <c r="A110" s="186">
        <v>122</v>
      </c>
      <c r="B110" s="187">
        <v>5137</v>
      </c>
      <c r="C110" s="44">
        <v>422</v>
      </c>
      <c r="D110" s="130">
        <v>5149</v>
      </c>
      <c r="E110" s="29" t="s">
        <v>153</v>
      </c>
      <c r="G110" s="79" t="s">
        <v>154</v>
      </c>
      <c r="H110" s="157"/>
      <c r="I110" s="188">
        <v>2.6</v>
      </c>
      <c r="J110" s="48">
        <v>2.6</v>
      </c>
      <c r="K110" s="62">
        <f t="shared" ref="K110:K122" si="3">IF(J110&lt;&gt;0,(J110-I110)/I110,0)</f>
        <v>0</v>
      </c>
    </row>
    <row r="111" spans="1:15" x14ac:dyDescent="0.25">
      <c r="A111" s="43">
        <v>301</v>
      </c>
      <c r="B111" s="129">
        <v>5053</v>
      </c>
      <c r="C111" s="44">
        <v>423</v>
      </c>
      <c r="D111" s="129">
        <v>5160</v>
      </c>
      <c r="E111" s="29" t="s">
        <v>155</v>
      </c>
      <c r="F111" s="44"/>
      <c r="G111" s="79" t="s">
        <v>154</v>
      </c>
      <c r="H111" s="133"/>
      <c r="I111" s="188">
        <v>2.6</v>
      </c>
      <c r="J111" s="48">
        <v>2.6</v>
      </c>
      <c r="K111" s="62">
        <f t="shared" si="3"/>
        <v>0</v>
      </c>
    </row>
    <row r="112" spans="1:15" x14ac:dyDescent="0.25">
      <c r="A112" s="43">
        <v>302</v>
      </c>
      <c r="B112" s="129">
        <v>5054</v>
      </c>
      <c r="C112" s="44">
        <v>424</v>
      </c>
      <c r="D112" s="130">
        <v>5161</v>
      </c>
      <c r="E112" s="29" t="s">
        <v>156</v>
      </c>
      <c r="F112" s="44"/>
      <c r="G112" s="79" t="s">
        <v>154</v>
      </c>
      <c r="H112" s="133"/>
      <c r="I112" s="188">
        <v>5.2</v>
      </c>
      <c r="J112" s="48">
        <f>J110*2</f>
        <v>5.2</v>
      </c>
      <c r="K112" s="62">
        <f t="shared" si="3"/>
        <v>0</v>
      </c>
    </row>
    <row r="113" spans="1:11" x14ac:dyDescent="0.25">
      <c r="A113" s="43"/>
      <c r="B113" s="129"/>
      <c r="C113" s="44"/>
      <c r="D113" s="130"/>
      <c r="E113" s="29" t="s">
        <v>157</v>
      </c>
      <c r="F113" s="44"/>
      <c r="G113" s="79" t="s">
        <v>154</v>
      </c>
      <c r="H113" s="133"/>
      <c r="I113" s="188">
        <v>1.56</v>
      </c>
      <c r="J113" s="48">
        <f>J111*0.6</f>
        <v>1.56</v>
      </c>
      <c r="K113" s="62">
        <f t="shared" si="3"/>
        <v>0</v>
      </c>
    </row>
    <row r="114" spans="1:11" x14ac:dyDescent="0.25">
      <c r="A114" s="43">
        <v>303</v>
      </c>
      <c r="B114" s="129">
        <v>5055</v>
      </c>
      <c r="C114" s="189" t="s">
        <v>158</v>
      </c>
      <c r="D114" s="190"/>
      <c r="E114" s="29" t="s">
        <v>159</v>
      </c>
      <c r="F114" s="44"/>
      <c r="G114" s="79" t="s">
        <v>154</v>
      </c>
      <c r="H114" s="133"/>
      <c r="I114" s="188">
        <v>69</v>
      </c>
      <c r="J114" s="48">
        <v>77</v>
      </c>
      <c r="K114" s="62">
        <f t="shared" si="3"/>
        <v>0.11594202898550725</v>
      </c>
    </row>
    <row r="115" spans="1:11" x14ac:dyDescent="0.25">
      <c r="A115" s="191">
        <v>304</v>
      </c>
      <c r="B115" s="192">
        <v>5058</v>
      </c>
      <c r="C115" s="193" t="s">
        <v>160</v>
      </c>
      <c r="D115" s="194"/>
      <c r="E115" s="195" t="s">
        <v>161</v>
      </c>
      <c r="F115" s="65"/>
      <c r="G115" s="155" t="s">
        <v>154</v>
      </c>
      <c r="H115" s="133"/>
      <c r="I115" s="196">
        <v>57</v>
      </c>
      <c r="J115" s="70">
        <v>62</v>
      </c>
      <c r="K115" s="62">
        <f t="shared" si="3"/>
        <v>8.771929824561403E-2</v>
      </c>
    </row>
    <row r="116" spans="1:11" x14ac:dyDescent="0.25">
      <c r="A116" s="52">
        <v>305</v>
      </c>
      <c r="B116" s="136">
        <v>5084</v>
      </c>
      <c r="C116" s="197" t="s">
        <v>160</v>
      </c>
      <c r="D116" s="198"/>
      <c r="E116" s="199" t="s">
        <v>162</v>
      </c>
      <c r="F116" s="53"/>
      <c r="G116" s="88" t="s">
        <v>154</v>
      </c>
      <c r="H116" s="133"/>
      <c r="I116" s="200">
        <v>69</v>
      </c>
      <c r="J116" s="59">
        <v>77</v>
      </c>
      <c r="K116" s="62">
        <f t="shared" si="3"/>
        <v>0.11594202898550725</v>
      </c>
    </row>
    <row r="117" spans="1:11" x14ac:dyDescent="0.25">
      <c r="A117" s="201">
        <v>95</v>
      </c>
      <c r="B117" s="129">
        <v>5086</v>
      </c>
      <c r="C117" s="189" t="s">
        <v>158</v>
      </c>
      <c r="D117" s="190"/>
      <c r="E117" s="29" t="s">
        <v>163</v>
      </c>
      <c r="G117" s="26" t="s">
        <v>23</v>
      </c>
      <c r="H117" s="163"/>
      <c r="I117" s="188">
        <v>25</v>
      </c>
      <c r="J117" s="48">
        <v>25</v>
      </c>
      <c r="K117" s="62">
        <f t="shared" si="3"/>
        <v>0</v>
      </c>
    </row>
    <row r="118" spans="1:11" x14ac:dyDescent="0.25">
      <c r="A118" s="201">
        <v>96</v>
      </c>
      <c r="B118" s="129">
        <v>5087</v>
      </c>
      <c r="C118" s="189" t="s">
        <v>158</v>
      </c>
      <c r="D118" s="190"/>
      <c r="E118" s="29" t="s">
        <v>164</v>
      </c>
      <c r="G118" s="26" t="s">
        <v>23</v>
      </c>
      <c r="H118" s="163"/>
      <c r="I118" s="188">
        <v>9</v>
      </c>
      <c r="J118" s="48">
        <v>9</v>
      </c>
      <c r="K118" s="62">
        <f t="shared" si="3"/>
        <v>0</v>
      </c>
    </row>
    <row r="119" spans="1:11" x14ac:dyDescent="0.25">
      <c r="A119" s="201">
        <v>94</v>
      </c>
      <c r="B119" s="129">
        <v>5097</v>
      </c>
      <c r="C119" s="189" t="s">
        <v>158</v>
      </c>
      <c r="D119" s="190"/>
      <c r="E119" s="29" t="s">
        <v>165</v>
      </c>
      <c r="G119" s="26" t="s">
        <v>23</v>
      </c>
      <c r="H119" s="133"/>
      <c r="I119" s="188">
        <v>5</v>
      </c>
      <c r="J119" s="48">
        <v>5</v>
      </c>
      <c r="K119" s="62">
        <f t="shared" si="3"/>
        <v>0</v>
      </c>
    </row>
    <row r="120" spans="1:11" x14ac:dyDescent="0.25">
      <c r="A120" s="202">
        <v>97</v>
      </c>
      <c r="B120" s="136">
        <v>5088</v>
      </c>
      <c r="C120" s="203" t="s">
        <v>158</v>
      </c>
      <c r="D120" s="204"/>
      <c r="E120" s="199" t="s">
        <v>166</v>
      </c>
      <c r="F120" s="56"/>
      <c r="G120" s="56" t="s">
        <v>23</v>
      </c>
      <c r="H120" s="138"/>
      <c r="I120" s="200">
        <v>5</v>
      </c>
      <c r="J120" s="59">
        <v>5</v>
      </c>
      <c r="K120" s="63">
        <f t="shared" si="3"/>
        <v>0</v>
      </c>
    </row>
    <row r="121" spans="1:11" x14ac:dyDescent="0.25">
      <c r="A121" s="43">
        <v>120</v>
      </c>
      <c r="B121" s="129">
        <v>5135</v>
      </c>
      <c r="C121" s="44">
        <v>420</v>
      </c>
      <c r="D121" s="129">
        <v>5147</v>
      </c>
      <c r="E121" s="29" t="s">
        <v>167</v>
      </c>
      <c r="G121" s="26" t="s">
        <v>168</v>
      </c>
      <c r="H121" s="133"/>
      <c r="I121" s="188">
        <v>6.9</v>
      </c>
      <c r="J121" s="48">
        <v>7.5</v>
      </c>
      <c r="K121" s="62">
        <f>IF(J121&lt;&gt;0,(J121-I121)/I121,0)</f>
        <v>8.6956521739130377E-2</v>
      </c>
    </row>
    <row r="122" spans="1:11" ht="15.75" thickBot="1" x14ac:dyDescent="0.3">
      <c r="A122" s="52">
        <v>121</v>
      </c>
      <c r="B122" s="136">
        <v>5136</v>
      </c>
      <c r="C122" s="53">
        <v>421</v>
      </c>
      <c r="D122" s="136">
        <v>5148</v>
      </c>
      <c r="E122" s="55" t="s">
        <v>169</v>
      </c>
      <c r="F122" s="56"/>
      <c r="G122" s="56" t="s">
        <v>168</v>
      </c>
      <c r="H122" s="138"/>
      <c r="I122" s="205">
        <v>3.2</v>
      </c>
      <c r="J122" s="178">
        <v>3.2</v>
      </c>
      <c r="K122" s="63">
        <f t="shared" si="3"/>
        <v>0</v>
      </c>
    </row>
    <row r="123" spans="1:11" x14ac:dyDescent="0.25">
      <c r="A123" s="44" t="s">
        <v>170</v>
      </c>
      <c r="B123" s="44"/>
      <c r="C123" s="44"/>
      <c r="D123" s="44"/>
      <c r="G123" s="26"/>
      <c r="I123" s="173"/>
      <c r="J123" s="179"/>
      <c r="K123" s="25"/>
    </row>
    <row r="124" spans="1:11" x14ac:dyDescent="0.25">
      <c r="A124" s="44"/>
      <c r="B124" s="44"/>
      <c r="C124" s="44"/>
      <c r="D124" s="44"/>
      <c r="G124" s="26"/>
      <c r="I124" s="173"/>
      <c r="J124" s="179"/>
      <c r="K124" s="25"/>
    </row>
    <row r="125" spans="1:11" x14ac:dyDescent="0.25">
      <c r="A125" s="44"/>
      <c r="B125" s="44"/>
      <c r="C125" s="44"/>
      <c r="D125" s="44"/>
      <c r="G125" s="26"/>
      <c r="I125" s="173"/>
      <c r="J125" s="179"/>
      <c r="K125" s="25"/>
    </row>
    <row r="126" spans="1:11" s="36" customFormat="1" ht="22.5" customHeight="1" thickBot="1" x14ac:dyDescent="0.4">
      <c r="A126" s="206" t="s">
        <v>171</v>
      </c>
      <c r="B126" s="206"/>
      <c r="C126" s="206"/>
      <c r="D126" s="206"/>
      <c r="E126" s="206"/>
      <c r="F126" s="206"/>
      <c r="G126" s="206"/>
      <c r="I126" s="207"/>
      <c r="J126" s="208"/>
      <c r="K126" s="209"/>
    </row>
    <row r="127" spans="1:11" s="42" customFormat="1" ht="18.75" x14ac:dyDescent="0.3">
      <c r="A127" s="37" t="s">
        <v>10</v>
      </c>
      <c r="B127" s="210" t="s">
        <v>172</v>
      </c>
      <c r="C127" s="210"/>
      <c r="D127" s="38"/>
      <c r="E127" s="39" t="s">
        <v>173</v>
      </c>
      <c r="F127" s="39" t="s">
        <v>13</v>
      </c>
      <c r="G127" s="39" t="s">
        <v>14</v>
      </c>
      <c r="H127" s="39"/>
      <c r="I127" s="39" t="s">
        <v>15</v>
      </c>
      <c r="J127" s="40" t="s">
        <v>16</v>
      </c>
      <c r="K127" s="41" t="s">
        <v>17</v>
      </c>
    </row>
    <row r="128" spans="1:11" s="153" customFormat="1" x14ac:dyDescent="0.25">
      <c r="A128" s="76" t="s">
        <v>174</v>
      </c>
      <c r="B128" s="77" t="s">
        <v>49</v>
      </c>
      <c r="C128" s="211" t="s">
        <v>175</v>
      </c>
      <c r="D128" s="77"/>
      <c r="E128" s="161" t="s">
        <v>176</v>
      </c>
      <c r="F128" s="79" t="s">
        <v>20</v>
      </c>
      <c r="G128" s="79" t="s">
        <v>21</v>
      </c>
      <c r="H128" s="157"/>
      <c r="I128" s="212">
        <v>404.7</v>
      </c>
      <c r="J128" s="324">
        <f>J26+J32</f>
        <v>411</v>
      </c>
      <c r="K128" s="62">
        <f t="shared" ref="K128:K133" si="4">IF(J128&lt;&gt;0,(J128-I128)/I128,0)</f>
        <v>1.5567086730911815E-2</v>
      </c>
    </row>
    <row r="129" spans="1:11" s="153" customFormat="1" x14ac:dyDescent="0.25">
      <c r="A129" s="76" t="s">
        <v>177</v>
      </c>
      <c r="B129" s="77" t="s">
        <v>53</v>
      </c>
      <c r="C129" s="211" t="s">
        <v>178</v>
      </c>
      <c r="D129" s="77"/>
      <c r="E129" s="161" t="s">
        <v>176</v>
      </c>
      <c r="F129" s="79" t="s">
        <v>20</v>
      </c>
      <c r="G129" s="79" t="s">
        <v>23</v>
      </c>
      <c r="H129" s="163"/>
      <c r="I129" s="213">
        <v>641.70000000000005</v>
      </c>
      <c r="J129" s="48">
        <f>J28+J32</f>
        <v>652</v>
      </c>
      <c r="K129" s="62">
        <f t="shared" si="4"/>
        <v>1.6051114227832248E-2</v>
      </c>
    </row>
    <row r="130" spans="1:11" s="153" customFormat="1" x14ac:dyDescent="0.25">
      <c r="A130" s="76" t="s">
        <v>174</v>
      </c>
      <c r="B130" s="77" t="s">
        <v>55</v>
      </c>
      <c r="C130" s="211" t="s">
        <v>179</v>
      </c>
      <c r="D130" s="77"/>
      <c r="E130" s="161" t="s">
        <v>180</v>
      </c>
      <c r="F130" s="79" t="s">
        <v>26</v>
      </c>
      <c r="G130" s="79" t="s">
        <v>181</v>
      </c>
      <c r="H130" s="163"/>
      <c r="I130" s="213">
        <v>197.3</v>
      </c>
      <c r="J130" s="48">
        <f>J30+J33</f>
        <v>201.1</v>
      </c>
      <c r="K130" s="62">
        <f t="shared" si="4"/>
        <v>1.9260010136847354E-2</v>
      </c>
    </row>
    <row r="131" spans="1:11" s="153" customFormat="1" x14ac:dyDescent="0.25">
      <c r="A131" s="76" t="s">
        <v>177</v>
      </c>
      <c r="B131" s="77" t="s">
        <v>57</v>
      </c>
      <c r="C131" s="211" t="s">
        <v>179</v>
      </c>
      <c r="D131" s="77"/>
      <c r="E131" s="161" t="s">
        <v>180</v>
      </c>
      <c r="F131" s="79" t="s">
        <v>26</v>
      </c>
      <c r="G131" s="79" t="s">
        <v>23</v>
      </c>
      <c r="H131" s="163"/>
      <c r="I131" s="213">
        <v>381.3</v>
      </c>
      <c r="J131" s="48">
        <f>J31+J33</f>
        <v>387.1</v>
      </c>
      <c r="K131" s="62">
        <f t="shared" si="4"/>
        <v>1.5211119853134045E-2</v>
      </c>
    </row>
    <row r="132" spans="1:11" s="153" customFormat="1" x14ac:dyDescent="0.25">
      <c r="A132" s="76" t="s">
        <v>182</v>
      </c>
      <c r="B132" s="77" t="s">
        <v>31</v>
      </c>
      <c r="C132" s="211" t="s">
        <v>179</v>
      </c>
      <c r="D132" s="77"/>
      <c r="E132" s="161" t="s">
        <v>183</v>
      </c>
      <c r="F132" s="79" t="s">
        <v>26</v>
      </c>
      <c r="G132" s="79" t="s">
        <v>21</v>
      </c>
      <c r="H132" s="163"/>
      <c r="I132" s="212">
        <v>80.300000000000011</v>
      </c>
      <c r="J132" s="82">
        <f>J18+J33</f>
        <v>81.099999999999994</v>
      </c>
      <c r="K132" s="62">
        <f t="shared" si="4"/>
        <v>9.9626400996261875E-3</v>
      </c>
    </row>
    <row r="133" spans="1:11" s="153" customFormat="1" ht="15.75" thickBot="1" x14ac:dyDescent="0.3">
      <c r="A133" s="83" t="s">
        <v>184</v>
      </c>
      <c r="B133" s="84" t="s">
        <v>33</v>
      </c>
      <c r="C133" s="214" t="s">
        <v>179</v>
      </c>
      <c r="D133" s="84"/>
      <c r="E133" s="166" t="s">
        <v>183</v>
      </c>
      <c r="F133" s="88" t="s">
        <v>26</v>
      </c>
      <c r="G133" s="88" t="s">
        <v>23</v>
      </c>
      <c r="H133" s="152"/>
      <c r="I133" s="215">
        <v>106.30000000000001</v>
      </c>
      <c r="J133" s="117">
        <f>J19+J33</f>
        <v>107.1</v>
      </c>
      <c r="K133" s="63">
        <f t="shared" si="4"/>
        <v>7.5258701787392556E-3</v>
      </c>
    </row>
    <row r="134" spans="1:11" x14ac:dyDescent="0.25">
      <c r="A134" s="98" t="s">
        <v>100</v>
      </c>
      <c r="B134" s="44"/>
      <c r="C134" s="44"/>
      <c r="D134" s="44"/>
      <c r="E134" s="44"/>
      <c r="G134" s="26"/>
      <c r="I134" s="173"/>
      <c r="J134" s="216"/>
      <c r="K134" s="25"/>
    </row>
    <row r="135" spans="1:11" x14ac:dyDescent="0.25">
      <c r="A135" s="217" t="s">
        <v>185</v>
      </c>
      <c r="B135" s="217"/>
      <c r="C135" s="217"/>
      <c r="D135" s="217"/>
      <c r="E135" s="217"/>
      <c r="G135" s="26"/>
      <c r="I135" s="173"/>
      <c r="J135" s="216"/>
      <c r="K135" s="25"/>
    </row>
    <row r="136" spans="1:11" x14ac:dyDescent="0.25">
      <c r="A136" s="44"/>
      <c r="B136" s="44"/>
      <c r="C136" s="44"/>
      <c r="D136" s="44"/>
      <c r="G136" s="26"/>
      <c r="I136" s="173"/>
      <c r="J136" s="179"/>
      <c r="K136" s="25"/>
    </row>
    <row r="137" spans="1:11" ht="15.75" thickBot="1" x14ac:dyDescent="0.3">
      <c r="A137" s="44"/>
      <c r="B137" s="44"/>
      <c r="C137" s="44"/>
      <c r="D137" s="44"/>
      <c r="G137" s="26"/>
      <c r="I137" s="173"/>
      <c r="J137" s="179"/>
      <c r="K137" s="25"/>
    </row>
    <row r="138" spans="1:11" ht="19.5" thickBot="1" x14ac:dyDescent="0.35">
      <c r="A138" s="218" t="s">
        <v>186</v>
      </c>
      <c r="B138" s="29"/>
      <c r="I138" s="39" t="s">
        <v>15</v>
      </c>
      <c r="J138" s="40" t="s">
        <v>16</v>
      </c>
      <c r="K138" s="41" t="s">
        <v>17</v>
      </c>
    </row>
    <row r="139" spans="1:11" x14ac:dyDescent="0.25">
      <c r="A139" s="141"/>
      <c r="B139" s="219" t="s">
        <v>187</v>
      </c>
      <c r="C139" s="220" t="s">
        <v>188</v>
      </c>
      <c r="D139" s="221"/>
      <c r="E139" s="222" t="s">
        <v>189</v>
      </c>
      <c r="F139" s="68"/>
      <c r="G139" s="223"/>
      <c r="H139" s="131"/>
      <c r="I139" s="224"/>
      <c r="J139" s="225"/>
      <c r="K139" s="226"/>
    </row>
    <row r="140" spans="1:11" x14ac:dyDescent="0.25">
      <c r="A140" s="146"/>
      <c r="C140" s="134" t="s">
        <v>190</v>
      </c>
      <c r="D140" s="135"/>
      <c r="E140" s="227" t="s">
        <v>167</v>
      </c>
      <c r="G140" s="26" t="s">
        <v>168</v>
      </c>
      <c r="H140" s="133"/>
      <c r="I140" s="228">
        <v>6.9</v>
      </c>
      <c r="J140" s="48">
        <f>J121</f>
        <v>7.5</v>
      </c>
      <c r="K140" s="62">
        <f>IF(J140&lt;&gt;0,(J140-I140)/I140,0)</f>
        <v>8.6956521739130377E-2</v>
      </c>
    </row>
    <row r="141" spans="1:11" ht="15.75" thickBot="1" x14ac:dyDescent="0.3">
      <c r="A141" s="148"/>
      <c r="B141" s="56"/>
      <c r="C141" s="229" t="s">
        <v>191</v>
      </c>
      <c r="D141" s="230"/>
      <c r="E141" s="231" t="s">
        <v>169</v>
      </c>
      <c r="F141" s="56"/>
      <c r="G141" s="56" t="s">
        <v>168</v>
      </c>
      <c r="H141" s="138"/>
      <c r="I141" s="232">
        <v>3.2</v>
      </c>
      <c r="J141" s="178">
        <f>J122</f>
        <v>3.2</v>
      </c>
      <c r="K141" s="63">
        <f>IF(J141&lt;&gt;0,(J141-I141)/I141,0)</f>
        <v>0</v>
      </c>
    </row>
    <row r="142" spans="1:11" x14ac:dyDescent="0.25">
      <c r="C142" s="44"/>
      <c r="D142" s="44"/>
      <c r="G142" s="26"/>
      <c r="I142" s="173"/>
      <c r="J142" s="179"/>
      <c r="K142" s="25"/>
    </row>
    <row r="143" spans="1:11" x14ac:dyDescent="0.25">
      <c r="C143" s="44"/>
      <c r="D143" s="44"/>
      <c r="G143" s="26"/>
      <c r="I143" s="173"/>
      <c r="J143" s="179"/>
      <c r="K143" s="25"/>
    </row>
    <row r="144" spans="1:11" s="42" customFormat="1" ht="18.75" x14ac:dyDescent="0.3">
      <c r="A144" s="233" t="s">
        <v>192</v>
      </c>
      <c r="B144" s="234"/>
      <c r="C144" s="234"/>
      <c r="D144" s="235"/>
      <c r="I144" s="236"/>
      <c r="J144" s="237"/>
      <c r="K144" s="238"/>
    </row>
    <row r="145" spans="1:12" x14ac:dyDescent="0.25">
      <c r="A145" s="239" t="s">
        <v>193</v>
      </c>
      <c r="B145" s="240" t="s">
        <v>194</v>
      </c>
      <c r="C145" s="241"/>
      <c r="D145" s="242">
        <v>25</v>
      </c>
      <c r="G145" s="26"/>
      <c r="I145" s="173"/>
      <c r="J145" s="179"/>
      <c r="K145" s="25"/>
    </row>
    <row r="146" spans="1:12" x14ac:dyDescent="0.25">
      <c r="A146" s="243" t="s">
        <v>195</v>
      </c>
      <c r="B146" s="244" t="s">
        <v>196</v>
      </c>
      <c r="C146" s="245"/>
      <c r="D146" s="246">
        <v>2.1</v>
      </c>
      <c r="G146" s="26"/>
      <c r="I146" s="173"/>
      <c r="J146" s="179"/>
      <c r="K146" s="25"/>
    </row>
    <row r="147" spans="1:12" x14ac:dyDescent="0.25">
      <c r="A147" s="247" t="s">
        <v>197</v>
      </c>
      <c r="B147" s="248"/>
      <c r="C147" s="248"/>
      <c r="D147" s="249"/>
      <c r="K147" s="250"/>
    </row>
    <row r="148" spans="1:12" x14ac:dyDescent="0.25">
      <c r="A148" s="251"/>
      <c r="B148" s="252"/>
      <c r="C148" s="252"/>
      <c r="D148" s="253"/>
      <c r="I148" s="250"/>
      <c r="J148" s="250"/>
    </row>
    <row r="149" spans="1:12" x14ac:dyDescent="0.25">
      <c r="A149" s="254" t="s">
        <v>198</v>
      </c>
      <c r="B149" s="255"/>
      <c r="C149" s="255"/>
      <c r="D149" s="256"/>
      <c r="I149" s="250"/>
      <c r="J149" s="250"/>
    </row>
    <row r="150" spans="1:12" x14ac:dyDescent="0.25">
      <c r="A150" s="251"/>
      <c r="B150" s="252"/>
      <c r="C150" s="252"/>
      <c r="D150" s="253"/>
    </row>
    <row r="151" spans="1:12" x14ac:dyDescent="0.25">
      <c r="A151" s="257"/>
      <c r="B151" s="257"/>
      <c r="C151" s="79"/>
      <c r="J151" s="250"/>
    </row>
    <row r="152" spans="1:12" x14ac:dyDescent="0.25">
      <c r="A152" s="258"/>
      <c r="B152" s="79"/>
      <c r="C152" s="79"/>
      <c r="J152" s="250"/>
    </row>
    <row r="153" spans="1:12" ht="28.5" x14ac:dyDescent="0.45">
      <c r="A153" s="259" t="s">
        <v>199</v>
      </c>
      <c r="B153" s="259"/>
      <c r="C153" s="259"/>
      <c r="D153" s="259"/>
      <c r="E153" s="259"/>
      <c r="F153" s="259"/>
      <c r="G153" s="259"/>
      <c r="H153" s="259"/>
      <c r="I153" s="259"/>
      <c r="J153" s="259"/>
      <c r="K153" s="259"/>
      <c r="L153" s="260"/>
    </row>
    <row r="154" spans="1:12" ht="22.5" customHeight="1" thickBot="1" x14ac:dyDescent="0.5">
      <c r="A154" s="35" t="s">
        <v>200</v>
      </c>
      <c r="B154" s="35"/>
      <c r="C154" s="261"/>
      <c r="D154" s="261"/>
      <c r="E154" s="261"/>
      <c r="F154" s="261"/>
      <c r="G154" s="261"/>
      <c r="H154" s="261"/>
      <c r="I154"/>
      <c r="J154"/>
      <c r="K154" s="261"/>
      <c r="L154" s="260"/>
    </row>
    <row r="155" spans="1:12" s="42" customFormat="1" ht="37.5" x14ac:dyDescent="0.3">
      <c r="A155" s="262" t="s">
        <v>10</v>
      </c>
      <c r="B155" s="38" t="s">
        <v>151</v>
      </c>
      <c r="C155" s="263"/>
      <c r="D155" s="263"/>
      <c r="E155" s="39" t="s">
        <v>152</v>
      </c>
      <c r="F155" s="39" t="s">
        <v>14</v>
      </c>
      <c r="G155" s="39"/>
      <c r="H155" s="39"/>
      <c r="I155" s="264" t="s">
        <v>201</v>
      </c>
      <c r="J155" s="265" t="s">
        <v>202</v>
      </c>
      <c r="K155" s="266" t="s">
        <v>17</v>
      </c>
    </row>
    <row r="156" spans="1:12" x14ac:dyDescent="0.25">
      <c r="A156" s="267">
        <v>501</v>
      </c>
      <c r="B156" s="44">
        <v>5111</v>
      </c>
      <c r="E156" s="45" t="s">
        <v>203</v>
      </c>
      <c r="G156" s="26"/>
      <c r="H156" s="133"/>
      <c r="I156" s="268">
        <v>10</v>
      </c>
      <c r="J156" s="48">
        <v>10</v>
      </c>
      <c r="K156" s="72">
        <v>0</v>
      </c>
    </row>
    <row r="157" spans="1:12" x14ac:dyDescent="0.25">
      <c r="A157" s="267">
        <v>502</v>
      </c>
      <c r="B157" s="44">
        <v>5112</v>
      </c>
      <c r="E157" s="45" t="s">
        <v>204</v>
      </c>
      <c r="G157" s="26"/>
      <c r="H157" s="133"/>
      <c r="I157" s="268">
        <v>52.32</v>
      </c>
      <c r="J157" s="48">
        <f>4.05*12*1.09</f>
        <v>52.973999999999997</v>
      </c>
      <c r="K157" s="72">
        <f t="shared" ref="K157:K162" si="5">IF(J157&lt;&gt;0,(J157-I157)/I157,0)</f>
        <v>1.249999999999993E-2</v>
      </c>
    </row>
    <row r="158" spans="1:12" x14ac:dyDescent="0.25">
      <c r="A158" s="267">
        <v>504</v>
      </c>
      <c r="B158" s="44" t="s">
        <v>205</v>
      </c>
      <c r="E158" s="45" t="s">
        <v>206</v>
      </c>
      <c r="F158" s="26" t="s">
        <v>207</v>
      </c>
      <c r="G158" s="26"/>
      <c r="H158" s="133"/>
      <c r="I158" s="269">
        <v>4146.3600000000006</v>
      </c>
      <c r="J158" s="270">
        <f>'[1]03 Traject Vrij'!D18</f>
        <v>4211.76</v>
      </c>
      <c r="K158" s="72">
        <f t="shared" si="5"/>
        <v>1.5772870662460477E-2</v>
      </c>
    </row>
    <row r="159" spans="1:12" x14ac:dyDescent="0.25">
      <c r="A159" s="267">
        <v>504</v>
      </c>
      <c r="B159" s="44" t="s">
        <v>208</v>
      </c>
      <c r="E159" s="45" t="s">
        <v>206</v>
      </c>
      <c r="F159" s="26" t="s">
        <v>209</v>
      </c>
      <c r="G159" s="26"/>
      <c r="H159" s="133"/>
      <c r="I159" s="269">
        <v>6997.8000000000011</v>
      </c>
      <c r="J159" s="270">
        <f>'[1]03 Traject Vrij'!J18</f>
        <v>7104.12</v>
      </c>
      <c r="K159" s="72">
        <f t="shared" si="5"/>
        <v>1.5193346480322212E-2</v>
      </c>
    </row>
    <row r="160" spans="1:12" x14ac:dyDescent="0.25">
      <c r="A160" s="267">
        <v>507</v>
      </c>
      <c r="B160" s="44">
        <v>5187</v>
      </c>
      <c r="E160" s="45" t="s">
        <v>210</v>
      </c>
      <c r="G160" s="26"/>
      <c r="H160" s="133"/>
      <c r="I160" s="271">
        <v>276</v>
      </c>
      <c r="J160" s="48">
        <f>J22*12</f>
        <v>276</v>
      </c>
      <c r="K160" s="72">
        <f t="shared" si="5"/>
        <v>0</v>
      </c>
    </row>
    <row r="161" spans="1:11" x14ac:dyDescent="0.25">
      <c r="A161" s="267">
        <v>507</v>
      </c>
      <c r="B161" s="44">
        <v>5188</v>
      </c>
      <c r="E161" s="45" t="s">
        <v>211</v>
      </c>
      <c r="G161" s="26"/>
      <c r="H161" s="133"/>
      <c r="I161" s="269">
        <v>276</v>
      </c>
      <c r="J161" s="48">
        <f>J160</f>
        <v>276</v>
      </c>
      <c r="K161" s="72">
        <f t="shared" si="5"/>
        <v>0</v>
      </c>
    </row>
    <row r="162" spans="1:11" ht="15.75" thickBot="1" x14ac:dyDescent="0.3">
      <c r="A162" s="272">
        <v>534</v>
      </c>
      <c r="B162" s="53">
        <v>5120</v>
      </c>
      <c r="C162" s="56"/>
      <c r="D162" s="56"/>
      <c r="E162" s="55" t="s">
        <v>212</v>
      </c>
      <c r="F162" s="56"/>
      <c r="G162" s="56"/>
      <c r="H162" s="138"/>
      <c r="I162" s="273">
        <v>704.4</v>
      </c>
      <c r="J162" s="274">
        <v>720</v>
      </c>
      <c r="K162" s="140">
        <f t="shared" si="5"/>
        <v>2.2146507666098842E-2</v>
      </c>
    </row>
    <row r="163" spans="1:11" x14ac:dyDescent="0.25">
      <c r="A163" s="28"/>
      <c r="B163" s="44"/>
      <c r="E163" s="29"/>
      <c r="G163" s="29"/>
      <c r="I163" s="275"/>
      <c r="J163" s="276"/>
      <c r="K163" s="25"/>
    </row>
    <row r="164" spans="1:11" ht="24" thickBot="1" x14ac:dyDescent="0.4">
      <c r="A164" s="277" t="s">
        <v>213</v>
      </c>
      <c r="B164" s="277"/>
      <c r="E164" s="278"/>
      <c r="F164" s="279"/>
      <c r="I164" s="26"/>
    </row>
    <row r="165" spans="1:11" s="42" customFormat="1" ht="37.5" x14ac:dyDescent="0.3">
      <c r="A165" s="262" t="s">
        <v>10</v>
      </c>
      <c r="B165" s="38" t="s">
        <v>11</v>
      </c>
      <c r="C165" s="39"/>
      <c r="D165" s="39"/>
      <c r="E165" s="39" t="s">
        <v>152</v>
      </c>
      <c r="F165" s="39"/>
      <c r="G165" s="39" t="s">
        <v>14</v>
      </c>
      <c r="H165" s="39"/>
      <c r="I165" s="264" t="s">
        <v>201</v>
      </c>
      <c r="J165" s="265" t="s">
        <v>202</v>
      </c>
      <c r="K165" s="266" t="s">
        <v>17</v>
      </c>
    </row>
    <row r="166" spans="1:11" x14ac:dyDescent="0.25">
      <c r="A166" s="267">
        <v>611</v>
      </c>
      <c r="B166" s="44">
        <v>5211</v>
      </c>
      <c r="E166" s="45" t="s">
        <v>214</v>
      </c>
      <c r="G166" s="26"/>
      <c r="H166" s="133"/>
      <c r="I166" s="280">
        <v>538</v>
      </c>
      <c r="J166" s="270">
        <v>550</v>
      </c>
      <c r="K166" s="72">
        <f t="shared" ref="K166:K173" si="6">IF(J166&lt;&gt;0,(J166-I166)/I166,0)</f>
        <v>2.2304832713754646E-2</v>
      </c>
    </row>
    <row r="167" spans="1:11" x14ac:dyDescent="0.25">
      <c r="A167" s="267">
        <v>611</v>
      </c>
      <c r="B167" s="44">
        <v>5212</v>
      </c>
      <c r="E167" s="45" t="s">
        <v>215</v>
      </c>
      <c r="G167" s="26"/>
      <c r="H167" s="133"/>
      <c r="I167" s="280">
        <v>842</v>
      </c>
      <c r="J167" s="270">
        <v>860</v>
      </c>
      <c r="K167" s="72">
        <f t="shared" si="6"/>
        <v>2.1377672209026127E-2</v>
      </c>
    </row>
    <row r="168" spans="1:11" x14ac:dyDescent="0.25">
      <c r="A168" s="267">
        <v>611</v>
      </c>
      <c r="B168" s="44">
        <v>5213</v>
      </c>
      <c r="E168" s="45" t="s">
        <v>216</v>
      </c>
      <c r="G168" s="26"/>
      <c r="H168" s="133"/>
      <c r="I168" s="280">
        <v>1276</v>
      </c>
      <c r="J168" s="270">
        <v>1305</v>
      </c>
      <c r="K168" s="72">
        <f t="shared" si="6"/>
        <v>2.2727272727272728E-2</v>
      </c>
    </row>
    <row r="169" spans="1:11" x14ac:dyDescent="0.25">
      <c r="A169" s="267">
        <v>452</v>
      </c>
      <c r="B169" s="44" t="s">
        <v>217</v>
      </c>
      <c r="E169" s="45" t="s">
        <v>218</v>
      </c>
      <c r="G169" s="26" t="s">
        <v>21</v>
      </c>
      <c r="H169" s="281"/>
      <c r="I169" s="282">
        <v>53</v>
      </c>
      <c r="J169" s="48">
        <f>J77</f>
        <v>54</v>
      </c>
      <c r="K169" s="72">
        <f t="shared" si="6"/>
        <v>1.8867924528301886E-2</v>
      </c>
    </row>
    <row r="170" spans="1:11" x14ac:dyDescent="0.25">
      <c r="A170" s="267">
        <v>452</v>
      </c>
      <c r="B170" s="44" t="s">
        <v>219</v>
      </c>
      <c r="E170" s="45" t="s">
        <v>220</v>
      </c>
      <c r="G170" s="26" t="s">
        <v>23</v>
      </c>
      <c r="H170" s="281"/>
      <c r="I170" s="282">
        <v>87.46</v>
      </c>
      <c r="J170" s="48">
        <f>J78</f>
        <v>88.02</v>
      </c>
      <c r="K170" s="72">
        <f t="shared" si="6"/>
        <v>6.4029270523668228E-3</v>
      </c>
    </row>
    <row r="171" spans="1:11" x14ac:dyDescent="0.25">
      <c r="A171" s="267">
        <v>451</v>
      </c>
      <c r="B171" s="44" t="s">
        <v>221</v>
      </c>
      <c r="E171" s="45" t="s">
        <v>222</v>
      </c>
      <c r="G171" s="26" t="s">
        <v>21</v>
      </c>
      <c r="H171" s="133"/>
      <c r="I171" s="280">
        <v>26.5</v>
      </c>
      <c r="J171" s="270">
        <f>'[1]02 ERET'!H17</f>
        <v>27</v>
      </c>
      <c r="K171" s="72">
        <f t="shared" si="6"/>
        <v>1.8867924528301886E-2</v>
      </c>
    </row>
    <row r="172" spans="1:11" x14ac:dyDescent="0.25">
      <c r="A172" s="267">
        <v>451</v>
      </c>
      <c r="B172" s="44" t="s">
        <v>223</v>
      </c>
      <c r="E172" s="45" t="s">
        <v>222</v>
      </c>
      <c r="G172" s="26" t="s">
        <v>23</v>
      </c>
      <c r="H172" s="133"/>
      <c r="I172" s="280">
        <v>43.73</v>
      </c>
      <c r="J172" s="270">
        <f>'[1]02 ERET'!M17</f>
        <v>44.01</v>
      </c>
      <c r="K172" s="72">
        <f t="shared" si="6"/>
        <v>6.4029270523668228E-3</v>
      </c>
    </row>
    <row r="173" spans="1:11" ht="15.75" thickBot="1" x14ac:dyDescent="0.3">
      <c r="A173" s="283"/>
      <c r="B173" s="56"/>
      <c r="C173" s="56"/>
      <c r="D173" s="56"/>
      <c r="E173" s="55" t="s">
        <v>224</v>
      </c>
      <c r="F173" s="56"/>
      <c r="G173" s="56" t="s">
        <v>41</v>
      </c>
      <c r="H173" s="138"/>
      <c r="I173" s="284">
        <v>9.5</v>
      </c>
      <c r="J173" s="274">
        <v>10</v>
      </c>
      <c r="K173" s="140">
        <f t="shared" si="6"/>
        <v>5.2631578947368418E-2</v>
      </c>
    </row>
    <row r="174" spans="1:11" x14ac:dyDescent="0.25">
      <c r="A174" s="285" t="s">
        <v>225</v>
      </c>
      <c r="B174" s="44"/>
      <c r="E174" s="28"/>
      <c r="F174" s="286"/>
      <c r="G174" s="26"/>
      <c r="I174" s="26"/>
    </row>
    <row r="175" spans="1:11" x14ac:dyDescent="0.25">
      <c r="A175" s="285"/>
      <c r="B175" s="44"/>
      <c r="E175" s="28"/>
      <c r="F175" s="286"/>
      <c r="G175" s="26"/>
      <c r="I175" s="26"/>
    </row>
    <row r="176" spans="1:11" ht="22.5" customHeight="1" thickBot="1" x14ac:dyDescent="0.4">
      <c r="A176" s="35" t="s">
        <v>149</v>
      </c>
      <c r="B176" s="35"/>
      <c r="C176" s="35"/>
      <c r="D176" s="35"/>
      <c r="E176" s="35"/>
      <c r="F176" s="35"/>
      <c r="G176" s="35"/>
      <c r="H176" s="35"/>
      <c r="I176" s="35"/>
      <c r="J176" s="35"/>
      <c r="K176" s="35"/>
    </row>
    <row r="177" spans="1:11" s="42" customFormat="1" ht="37.5" x14ac:dyDescent="0.3">
      <c r="A177" s="287" t="s">
        <v>226</v>
      </c>
      <c r="B177" s="288" t="s">
        <v>227</v>
      </c>
      <c r="C177" s="289"/>
      <c r="D177" s="289"/>
      <c r="E177" s="289" t="s">
        <v>12</v>
      </c>
      <c r="F177" s="289"/>
      <c r="G177" s="289" t="s">
        <v>14</v>
      </c>
      <c r="H177" s="289"/>
      <c r="I177" s="290" t="s">
        <v>201</v>
      </c>
      <c r="J177" s="265" t="s">
        <v>202</v>
      </c>
      <c r="K177" s="291" t="s">
        <v>17</v>
      </c>
    </row>
    <row r="178" spans="1:11" s="42" customFormat="1" ht="18.75" x14ac:dyDescent="0.3">
      <c r="A178" s="292"/>
      <c r="B178" s="77" t="s">
        <v>228</v>
      </c>
      <c r="C178" s="293"/>
      <c r="D178" s="293"/>
      <c r="E178" s="294"/>
      <c r="F178" s="293"/>
      <c r="G178" s="293"/>
      <c r="H178" s="133"/>
      <c r="I178" s="295"/>
      <c r="J178" s="296"/>
      <c r="K178" s="297"/>
    </row>
    <row r="179" spans="1:11" ht="17.25" customHeight="1" x14ac:dyDescent="0.25">
      <c r="A179" s="267">
        <v>311</v>
      </c>
      <c r="B179" s="298" t="s">
        <v>229</v>
      </c>
      <c r="D179" s="79"/>
      <c r="E179" s="45" t="s">
        <v>230</v>
      </c>
      <c r="G179" s="79" t="s">
        <v>154</v>
      </c>
      <c r="H179" s="133"/>
      <c r="I179" s="179">
        <v>2.6</v>
      </c>
      <c r="J179" s="48">
        <f>J111</f>
        <v>2.6</v>
      </c>
      <c r="K179" s="299">
        <f>IF(J179&lt;&gt;0,(J179-I179)/I179,0)</f>
        <v>0</v>
      </c>
    </row>
    <row r="180" spans="1:11" x14ac:dyDescent="0.25">
      <c r="A180" s="267">
        <v>312</v>
      </c>
      <c r="B180" s="44" t="s">
        <v>231</v>
      </c>
      <c r="D180" s="79"/>
      <c r="E180" s="45" t="s">
        <v>232</v>
      </c>
      <c r="G180" s="79" t="s">
        <v>154</v>
      </c>
      <c r="H180" s="133"/>
      <c r="I180" s="179">
        <v>5.2</v>
      </c>
      <c r="J180" s="48">
        <f>J112</f>
        <v>5.2</v>
      </c>
      <c r="K180" s="299">
        <f>IF(J180&lt;&gt;0,(J180-I180)/I180,0)</f>
        <v>0</v>
      </c>
    </row>
    <row r="181" spans="1:11" x14ac:dyDescent="0.25">
      <c r="A181" s="272">
        <v>313</v>
      </c>
      <c r="B181" s="53" t="s">
        <v>233</v>
      </c>
      <c r="C181" s="56"/>
      <c r="D181" s="88"/>
      <c r="E181" s="55" t="s">
        <v>234</v>
      </c>
      <c r="F181" s="56"/>
      <c r="G181" s="88" t="s">
        <v>154</v>
      </c>
      <c r="H181" s="138"/>
      <c r="I181" s="300">
        <v>69</v>
      </c>
      <c r="J181" s="59">
        <f>I181</f>
        <v>69</v>
      </c>
      <c r="K181" s="301">
        <f>IF(J181&lt;&gt;0,(J181-I181)/I181,0)</f>
        <v>0</v>
      </c>
    </row>
    <row r="182" spans="1:11" x14ac:dyDescent="0.25">
      <c r="A182" s="302">
        <v>314</v>
      </c>
      <c r="B182" s="65">
        <v>5104</v>
      </c>
      <c r="C182" s="68"/>
      <c r="D182" s="303" t="s">
        <v>235</v>
      </c>
      <c r="E182" s="67" t="s">
        <v>236</v>
      </c>
      <c r="F182" s="68"/>
      <c r="G182" s="155" t="s">
        <v>154</v>
      </c>
      <c r="H182" s="131"/>
      <c r="I182" s="304">
        <v>57</v>
      </c>
      <c r="J182" s="70">
        <f>I182</f>
        <v>57</v>
      </c>
      <c r="K182" s="305">
        <f>IF(J182&lt;&gt;0,(J182-I182)/I182,0)</f>
        <v>0</v>
      </c>
    </row>
    <row r="183" spans="1:11" ht="15.75" thickBot="1" x14ac:dyDescent="0.3">
      <c r="A183" s="306"/>
      <c r="B183" s="53"/>
      <c r="C183" s="56"/>
      <c r="D183" s="307" t="s">
        <v>160</v>
      </c>
      <c r="E183" s="55" t="s">
        <v>237</v>
      </c>
      <c r="F183" s="56"/>
      <c r="G183" s="88" t="s">
        <v>154</v>
      </c>
      <c r="H183" s="308"/>
      <c r="I183" s="309">
        <v>684</v>
      </c>
      <c r="J183" s="310">
        <f>12*J182</f>
        <v>684</v>
      </c>
      <c r="K183" s="301">
        <f>IF(J183&lt;&gt;0,(J183-I183)/I183,0)</f>
        <v>0</v>
      </c>
    </row>
    <row r="184" spans="1:11" x14ac:dyDescent="0.25">
      <c r="A184" s="44" t="s">
        <v>170</v>
      </c>
      <c r="B184" s="44"/>
      <c r="E184" s="28"/>
      <c r="F184" s="286"/>
      <c r="G184" s="26"/>
      <c r="I184" s="26"/>
    </row>
    <row r="185" spans="1:11" x14ac:dyDescent="0.25">
      <c r="A185" s="44"/>
      <c r="B185" s="44"/>
      <c r="E185" s="28"/>
      <c r="F185" s="286"/>
      <c r="G185" s="26"/>
      <c r="I185" s="26"/>
    </row>
    <row r="186" spans="1:11" x14ac:dyDescent="0.25">
      <c r="A186" s="311" t="s">
        <v>238</v>
      </c>
      <c r="B186" s="119"/>
      <c r="E186" s="28"/>
      <c r="F186" s="286"/>
      <c r="G186" s="26"/>
      <c r="I186" s="26"/>
    </row>
    <row r="187" spans="1:11" x14ac:dyDescent="0.25">
      <c r="A187" s="312" t="s">
        <v>239</v>
      </c>
      <c r="B187" s="44"/>
      <c r="E187" s="28"/>
      <c r="F187" s="286"/>
      <c r="G187" s="26"/>
      <c r="I187" s="26"/>
    </row>
    <row r="188" spans="1:11" x14ac:dyDescent="0.25">
      <c r="A188" s="312" t="s">
        <v>240</v>
      </c>
      <c r="B188" s="44"/>
      <c r="E188" s="28"/>
      <c r="F188" s="286"/>
      <c r="G188" s="26"/>
      <c r="I188" s="26"/>
    </row>
    <row r="189" spans="1:11" x14ac:dyDescent="0.25">
      <c r="A189" s="312"/>
      <c r="B189" s="44"/>
      <c r="E189" s="28"/>
      <c r="F189" s="286"/>
      <c r="G189" s="26"/>
      <c r="I189" s="26"/>
    </row>
    <row r="190" spans="1:11" x14ac:dyDescent="0.25">
      <c r="A190" s="312"/>
      <c r="B190" s="44"/>
      <c r="E190" s="28"/>
      <c r="F190" s="286"/>
      <c r="G190" s="26"/>
      <c r="I190" s="26"/>
    </row>
    <row r="191" spans="1:11" ht="19.5" thickBot="1" x14ac:dyDescent="0.35">
      <c r="A191" s="313" t="s">
        <v>241</v>
      </c>
      <c r="B191" s="314"/>
      <c r="C191" s="314"/>
      <c r="D191" s="315"/>
      <c r="E191" s="28"/>
      <c r="F191" s="286"/>
      <c r="G191" s="26"/>
      <c r="I191" s="26"/>
    </row>
    <row r="192" spans="1:11" s="320" customFormat="1" ht="18.75" x14ac:dyDescent="0.3">
      <c r="A192" s="316" t="s">
        <v>12</v>
      </c>
      <c r="B192" s="316" t="s">
        <v>242</v>
      </c>
      <c r="C192" s="317" t="s">
        <v>15</v>
      </c>
      <c r="D192" s="40" t="s">
        <v>16</v>
      </c>
      <c r="E192" s="318"/>
      <c r="F192" s="319"/>
      <c r="J192" s="318"/>
    </row>
    <row r="193" spans="1:9" x14ac:dyDescent="0.25">
      <c r="A193" s="45" t="s">
        <v>243</v>
      </c>
      <c r="B193" s="26" t="s">
        <v>244</v>
      </c>
      <c r="C193" s="173">
        <f>SUM(I28)/20</f>
        <v>29.15</v>
      </c>
      <c r="D193" s="321">
        <f>SUM(J28)/20</f>
        <v>29.6</v>
      </c>
    </row>
    <row r="194" spans="1:9" ht="15.75" thickBot="1" x14ac:dyDescent="0.3">
      <c r="A194" s="55" t="s">
        <v>245</v>
      </c>
      <c r="B194" s="56" t="s">
        <v>244</v>
      </c>
      <c r="C194" s="322">
        <f>SUM(I26)/20</f>
        <v>17.3</v>
      </c>
      <c r="D194" s="323">
        <f>SUM(J26)/20</f>
        <v>17.55</v>
      </c>
    </row>
    <row r="198" spans="1:9" x14ac:dyDescent="0.25">
      <c r="A198" s="312"/>
      <c r="B198" s="44"/>
      <c r="E198" s="28"/>
      <c r="F198" s="286"/>
      <c r="G198" s="26"/>
      <c r="I198" s="26"/>
    </row>
    <row r="199" spans="1:9" x14ac:dyDescent="0.25">
      <c r="A199" s="312"/>
      <c r="B199" s="44"/>
      <c r="E199" s="28"/>
      <c r="F199" s="286"/>
      <c r="G199" s="26"/>
      <c r="I199" s="26"/>
    </row>
    <row r="200" spans="1:9" x14ac:dyDescent="0.25">
      <c r="A200" s="312"/>
      <c r="B200" s="44"/>
      <c r="E200" s="28"/>
      <c r="F200" s="286"/>
      <c r="G200" s="26"/>
      <c r="I200" s="26"/>
    </row>
    <row r="201" spans="1:9" x14ac:dyDescent="0.25">
      <c r="A201" s="312"/>
      <c r="B201" s="44"/>
      <c r="E201" s="28"/>
      <c r="F201" s="286"/>
      <c r="G201" s="26"/>
      <c r="I201" s="26"/>
    </row>
    <row r="202" spans="1:9" x14ac:dyDescent="0.25">
      <c r="A202" s="312"/>
      <c r="B202" s="44"/>
      <c r="E202" s="28"/>
      <c r="F202" s="286"/>
      <c r="G202" s="26"/>
      <c r="I202" s="26"/>
    </row>
    <row r="203" spans="1:9" x14ac:dyDescent="0.25">
      <c r="A203" s="312"/>
      <c r="B203" s="44"/>
      <c r="E203" s="28"/>
      <c r="F203" s="286"/>
      <c r="G203" s="26"/>
      <c r="I203" s="26"/>
    </row>
    <row r="204" spans="1:9" x14ac:dyDescent="0.25">
      <c r="A204" s="312"/>
      <c r="B204" s="44"/>
      <c r="E204" s="28"/>
      <c r="F204" s="286"/>
      <c r="G204" s="26"/>
      <c r="I204" s="26"/>
    </row>
    <row r="205" spans="1:9" x14ac:dyDescent="0.25">
      <c r="A205" s="312"/>
      <c r="B205" s="44"/>
      <c r="E205" s="28"/>
      <c r="F205" s="286"/>
      <c r="G205" s="26"/>
      <c r="I205" s="26"/>
    </row>
    <row r="206" spans="1:9" x14ac:dyDescent="0.25">
      <c r="A206" s="312"/>
      <c r="B206" s="44"/>
      <c r="E206" s="28"/>
      <c r="F206" s="286"/>
      <c r="G206" s="26"/>
      <c r="I206" s="26"/>
    </row>
    <row r="207" spans="1:9" x14ac:dyDescent="0.25">
      <c r="A207" s="312"/>
      <c r="B207" s="44"/>
      <c r="E207" s="28"/>
      <c r="F207" s="286"/>
      <c r="G207" s="26"/>
      <c r="I207" s="26"/>
    </row>
    <row r="208" spans="1:9" x14ac:dyDescent="0.25">
      <c r="A208" s="312"/>
      <c r="B208" s="44"/>
      <c r="E208" s="28"/>
      <c r="F208" s="286"/>
      <c r="G208" s="26"/>
      <c r="I208" s="26"/>
    </row>
    <row r="209" spans="1:9" x14ac:dyDescent="0.25">
      <c r="A209" s="312"/>
      <c r="B209" s="44"/>
      <c r="E209" s="28"/>
      <c r="F209" s="286"/>
      <c r="G209" s="26"/>
      <c r="I209" s="26"/>
    </row>
    <row r="210" spans="1:9" x14ac:dyDescent="0.25">
      <c r="A210" s="312"/>
      <c r="B210" s="44"/>
      <c r="E210" s="28"/>
      <c r="F210" s="286"/>
      <c r="G210" s="26"/>
      <c r="I210" s="26"/>
    </row>
    <row r="211" spans="1:9" x14ac:dyDescent="0.25">
      <c r="A211" s="312"/>
      <c r="B211" s="44"/>
      <c r="E211" s="28"/>
      <c r="F211" s="286"/>
      <c r="G211" s="26"/>
      <c r="I211" s="26"/>
    </row>
    <row r="212" spans="1:9" x14ac:dyDescent="0.25">
      <c r="A212" s="312"/>
      <c r="B212" s="44"/>
      <c r="E212" s="28"/>
      <c r="F212" s="286"/>
      <c r="G212" s="26"/>
      <c r="I212" s="26"/>
    </row>
    <row r="213" spans="1:9" x14ac:dyDescent="0.25">
      <c r="A213" s="312"/>
      <c r="B213" s="44"/>
      <c r="E213" s="28"/>
      <c r="F213" s="286"/>
      <c r="G213" s="26"/>
      <c r="I213" s="26"/>
    </row>
    <row r="214" spans="1:9" x14ac:dyDescent="0.25">
      <c r="A214" s="312"/>
      <c r="B214" s="44"/>
      <c r="E214" s="28"/>
      <c r="F214" s="286"/>
      <c r="G214" s="26"/>
      <c r="I214" s="26"/>
    </row>
    <row r="215" spans="1:9" x14ac:dyDescent="0.25">
      <c r="A215" s="312"/>
      <c r="B215" s="44"/>
      <c r="E215" s="28"/>
      <c r="F215" s="286"/>
      <c r="G215" s="26"/>
      <c r="I215" s="26"/>
    </row>
    <row r="216" spans="1:9" x14ac:dyDescent="0.25">
      <c r="A216" s="312"/>
      <c r="B216" s="44"/>
      <c r="E216" s="28"/>
      <c r="F216" s="286"/>
      <c r="G216" s="26"/>
      <c r="I216" s="26"/>
    </row>
    <row r="217" spans="1:9" x14ac:dyDescent="0.25">
      <c r="A217" s="312"/>
      <c r="B217" s="44"/>
      <c r="E217" s="28"/>
      <c r="F217" s="286"/>
      <c r="G217" s="26"/>
      <c r="I217" s="26"/>
    </row>
    <row r="218" spans="1:9" x14ac:dyDescent="0.25">
      <c r="A218" s="312"/>
      <c r="B218" s="44"/>
      <c r="E218" s="28"/>
      <c r="F218" s="286"/>
      <c r="G218" s="26"/>
      <c r="I218" s="26"/>
    </row>
    <row r="219" spans="1:9" x14ac:dyDescent="0.25">
      <c r="A219" s="312"/>
      <c r="B219" s="44"/>
      <c r="E219" s="28"/>
      <c r="F219" s="286"/>
      <c r="G219" s="26"/>
      <c r="I219" s="26"/>
    </row>
    <row r="220" spans="1:9" x14ac:dyDescent="0.25">
      <c r="A220" s="312"/>
      <c r="B220" s="44"/>
      <c r="E220" s="28"/>
      <c r="F220" s="286"/>
      <c r="G220" s="26"/>
      <c r="I220" s="26"/>
    </row>
    <row r="221" spans="1:9" x14ac:dyDescent="0.25">
      <c r="A221" s="312"/>
      <c r="B221" s="44"/>
      <c r="E221" s="28"/>
      <c r="F221" s="286"/>
      <c r="G221" s="26"/>
      <c r="I221" s="26"/>
    </row>
    <row r="222" spans="1:9" x14ac:dyDescent="0.25">
      <c r="A222" s="312"/>
      <c r="B222" s="44"/>
      <c r="E222" s="28"/>
      <c r="F222" s="286"/>
      <c r="G222" s="26"/>
      <c r="I222" s="26"/>
    </row>
    <row r="223" spans="1:9" x14ac:dyDescent="0.25">
      <c r="A223" s="312"/>
      <c r="B223" s="44"/>
      <c r="E223" s="28"/>
      <c r="F223" s="286"/>
      <c r="G223" s="26"/>
      <c r="I223" s="26"/>
    </row>
    <row r="224" spans="1:9" x14ac:dyDescent="0.25">
      <c r="A224" s="312"/>
      <c r="B224" s="44"/>
      <c r="E224" s="28"/>
      <c r="F224" s="286"/>
      <c r="G224" s="26"/>
      <c r="I224" s="26"/>
    </row>
    <row r="225" spans="1:9" x14ac:dyDescent="0.25">
      <c r="A225" s="312"/>
      <c r="B225" s="44"/>
      <c r="E225" s="28"/>
      <c r="F225" s="286"/>
      <c r="G225" s="26"/>
      <c r="I225" s="26"/>
    </row>
    <row r="226" spans="1:9" x14ac:dyDescent="0.25">
      <c r="A226" s="312"/>
      <c r="B226" s="44"/>
      <c r="E226" s="28"/>
      <c r="F226" s="286"/>
      <c r="G226" s="26"/>
      <c r="I226" s="26"/>
    </row>
    <row r="227" spans="1:9" x14ac:dyDescent="0.25">
      <c r="A227" s="312"/>
      <c r="B227" s="44"/>
      <c r="E227" s="28"/>
      <c r="F227" s="286"/>
      <c r="G227" s="26"/>
      <c r="I227" s="26"/>
    </row>
    <row r="228" spans="1:9" x14ac:dyDescent="0.25">
      <c r="A228" s="312"/>
      <c r="B228" s="44"/>
      <c r="E228" s="28"/>
      <c r="F228" s="286"/>
      <c r="G228" s="26"/>
      <c r="I228" s="26"/>
    </row>
    <row r="229" spans="1:9" x14ac:dyDescent="0.25">
      <c r="A229" s="312"/>
      <c r="B229" s="44"/>
      <c r="E229" s="28"/>
      <c r="F229" s="286"/>
      <c r="G229" s="26"/>
      <c r="I229" s="26"/>
    </row>
    <row r="230" spans="1:9" x14ac:dyDescent="0.25">
      <c r="A230" s="312"/>
      <c r="B230" s="44"/>
      <c r="E230" s="28"/>
      <c r="F230" s="286"/>
      <c r="G230" s="26"/>
      <c r="I230" s="26"/>
    </row>
    <row r="231" spans="1:9" x14ac:dyDescent="0.25">
      <c r="A231" s="312"/>
      <c r="B231" s="44"/>
      <c r="E231" s="28"/>
      <c r="F231" s="286"/>
      <c r="G231" s="26"/>
      <c r="I231" s="26"/>
    </row>
    <row r="232" spans="1:9" x14ac:dyDescent="0.25">
      <c r="A232" s="312"/>
      <c r="B232" s="44"/>
      <c r="E232" s="28"/>
      <c r="F232" s="286"/>
      <c r="G232" s="26"/>
      <c r="I232" s="26"/>
    </row>
    <row r="233" spans="1:9" x14ac:dyDescent="0.25">
      <c r="A233" s="312"/>
      <c r="B233" s="44"/>
      <c r="E233" s="28"/>
      <c r="F233" s="286"/>
      <c r="G233" s="26"/>
      <c r="I233" s="26"/>
    </row>
    <row r="234" spans="1:9" x14ac:dyDescent="0.25">
      <c r="A234" s="312"/>
      <c r="B234" s="44"/>
      <c r="E234" s="28"/>
      <c r="F234" s="286"/>
      <c r="G234" s="26"/>
      <c r="I234" s="26"/>
    </row>
    <row r="235" spans="1:9" x14ac:dyDescent="0.25">
      <c r="A235" s="312"/>
      <c r="B235" s="44"/>
      <c r="E235" s="28"/>
      <c r="F235" s="286"/>
      <c r="G235" s="26"/>
      <c r="I235" s="26"/>
    </row>
    <row r="236" spans="1:9" x14ac:dyDescent="0.25">
      <c r="A236" s="312"/>
      <c r="B236" s="44"/>
      <c r="E236" s="28"/>
      <c r="F236" s="286"/>
      <c r="G236" s="26"/>
      <c r="I236" s="26"/>
    </row>
    <row r="237" spans="1:9" x14ac:dyDescent="0.25">
      <c r="A237" s="312"/>
      <c r="B237" s="44"/>
      <c r="E237" s="28"/>
      <c r="F237" s="286"/>
      <c r="G237" s="26"/>
      <c r="I237" s="26"/>
    </row>
    <row r="238" spans="1:9" x14ac:dyDescent="0.25">
      <c r="A238" s="312"/>
      <c r="B238" s="44"/>
      <c r="E238" s="28"/>
      <c r="F238" s="286"/>
      <c r="G238" s="26"/>
      <c r="I238" s="26"/>
    </row>
    <row r="239" spans="1:9" x14ac:dyDescent="0.25">
      <c r="A239" s="312"/>
      <c r="B239" s="44"/>
      <c r="E239" s="28"/>
      <c r="F239" s="286"/>
      <c r="G239" s="26"/>
      <c r="I239" s="26"/>
    </row>
    <row r="240" spans="1:9" x14ac:dyDescent="0.25">
      <c r="A240" s="312"/>
      <c r="B240" s="44"/>
      <c r="E240" s="28"/>
      <c r="F240" s="286"/>
      <c r="G240" s="26"/>
      <c r="I240" s="26"/>
    </row>
    <row r="241" spans="1:9" x14ac:dyDescent="0.25">
      <c r="A241" s="312"/>
      <c r="B241" s="44"/>
      <c r="E241" s="28"/>
      <c r="F241" s="286"/>
      <c r="G241" s="26"/>
      <c r="I241" s="26"/>
    </row>
    <row r="242" spans="1:9" x14ac:dyDescent="0.25">
      <c r="A242" s="312"/>
      <c r="B242" s="44"/>
      <c r="E242" s="28"/>
      <c r="F242" s="286"/>
      <c r="G242" s="26"/>
      <c r="I242" s="26"/>
    </row>
    <row r="243" spans="1:9" x14ac:dyDescent="0.25">
      <c r="A243" s="312"/>
      <c r="B243" s="44"/>
      <c r="E243" s="28"/>
      <c r="F243" s="286"/>
      <c r="G243" s="26"/>
      <c r="I243" s="26"/>
    </row>
    <row r="244" spans="1:9" x14ac:dyDescent="0.25">
      <c r="A244" s="312"/>
      <c r="B244" s="44"/>
      <c r="E244" s="28"/>
      <c r="F244" s="286"/>
      <c r="G244" s="26"/>
      <c r="I244" s="26"/>
    </row>
    <row r="245" spans="1:9" x14ac:dyDescent="0.25">
      <c r="A245" s="312"/>
      <c r="B245" s="44"/>
      <c r="E245" s="28"/>
      <c r="F245" s="286"/>
      <c r="G245" s="26"/>
      <c r="I245" s="26"/>
    </row>
    <row r="246" spans="1:9" x14ac:dyDescent="0.25">
      <c r="A246" s="312"/>
      <c r="B246" s="44"/>
      <c r="E246" s="28"/>
      <c r="F246" s="286"/>
      <c r="G246" s="26"/>
      <c r="I246" s="26"/>
    </row>
    <row r="247" spans="1:9" x14ac:dyDescent="0.25">
      <c r="A247" s="312"/>
      <c r="B247" s="44"/>
      <c r="E247" s="28"/>
      <c r="F247" s="286"/>
      <c r="G247" s="26"/>
      <c r="I247" s="26"/>
    </row>
    <row r="248" spans="1:9" x14ac:dyDescent="0.25">
      <c r="A248" s="312"/>
      <c r="B248" s="44"/>
      <c r="E248" s="28"/>
      <c r="F248" s="286"/>
      <c r="G248" s="26"/>
      <c r="I248" s="26"/>
    </row>
    <row r="249" spans="1:9" x14ac:dyDescent="0.25">
      <c r="A249" s="312"/>
      <c r="B249" s="44"/>
      <c r="E249" s="28"/>
      <c r="F249" s="286"/>
      <c r="G249" s="26"/>
      <c r="I249" s="26"/>
    </row>
    <row r="250" spans="1:9" x14ac:dyDescent="0.25">
      <c r="A250" s="312"/>
      <c r="B250" s="44"/>
      <c r="E250" s="28"/>
      <c r="F250" s="286"/>
      <c r="G250" s="26"/>
      <c r="I250" s="26"/>
    </row>
    <row r="251" spans="1:9" x14ac:dyDescent="0.25">
      <c r="A251" s="312"/>
      <c r="B251" s="44"/>
      <c r="E251" s="28"/>
      <c r="F251" s="286"/>
      <c r="G251" s="26"/>
      <c r="I251" s="26"/>
    </row>
    <row r="252" spans="1:9" x14ac:dyDescent="0.25">
      <c r="A252" s="312"/>
      <c r="B252" s="44"/>
      <c r="E252" s="28"/>
      <c r="F252" s="286"/>
      <c r="G252" s="26"/>
      <c r="I252" s="26"/>
    </row>
    <row r="253" spans="1:9" x14ac:dyDescent="0.25">
      <c r="A253" s="312"/>
      <c r="B253" s="44"/>
      <c r="E253" s="28"/>
      <c r="F253" s="286"/>
      <c r="G253" s="26"/>
      <c r="I253" s="26"/>
    </row>
    <row r="254" spans="1:9" x14ac:dyDescent="0.25">
      <c r="A254" s="312"/>
      <c r="B254" s="44"/>
      <c r="E254" s="28"/>
      <c r="F254" s="286"/>
      <c r="G254" s="26"/>
      <c r="I254" s="26"/>
    </row>
    <row r="255" spans="1:9" x14ac:dyDescent="0.25">
      <c r="A255" s="312"/>
      <c r="B255" s="44"/>
      <c r="E255" s="28"/>
      <c r="F255" s="286"/>
      <c r="G255" s="26"/>
      <c r="I255" s="26"/>
    </row>
    <row r="256" spans="1:9" x14ac:dyDescent="0.25">
      <c r="A256" s="312"/>
      <c r="B256" s="44"/>
      <c r="E256" s="28"/>
      <c r="F256" s="286"/>
      <c r="G256" s="26"/>
      <c r="I256" s="26"/>
    </row>
    <row r="257" spans="1:9" x14ac:dyDescent="0.25">
      <c r="A257" s="312"/>
      <c r="B257" s="44"/>
      <c r="E257" s="28"/>
      <c r="F257" s="286"/>
      <c r="G257" s="26"/>
      <c r="I257" s="26"/>
    </row>
    <row r="258" spans="1:9" x14ac:dyDescent="0.25">
      <c r="A258" s="312"/>
      <c r="B258" s="44"/>
      <c r="E258" s="28"/>
      <c r="F258" s="286"/>
      <c r="G258" s="26"/>
      <c r="I258" s="26"/>
    </row>
    <row r="259" spans="1:9" x14ac:dyDescent="0.25">
      <c r="A259" s="312"/>
      <c r="B259" s="44"/>
      <c r="E259" s="28"/>
      <c r="F259" s="286"/>
      <c r="G259" s="26"/>
      <c r="I259" s="26"/>
    </row>
    <row r="260" spans="1:9" x14ac:dyDescent="0.25">
      <c r="A260" s="312"/>
      <c r="B260" s="44"/>
      <c r="E260" s="28"/>
      <c r="F260" s="286"/>
      <c r="G260" s="26"/>
      <c r="I260" s="26"/>
    </row>
    <row r="261" spans="1:9" x14ac:dyDescent="0.25">
      <c r="A261" s="312"/>
      <c r="B261" s="44"/>
      <c r="E261" s="28"/>
      <c r="F261" s="286"/>
      <c r="G261" s="26"/>
      <c r="I261" s="26"/>
    </row>
    <row r="262" spans="1:9" x14ac:dyDescent="0.25">
      <c r="A262" s="312"/>
      <c r="B262" s="44"/>
      <c r="E262" s="28"/>
      <c r="F262" s="286"/>
      <c r="G262" s="26"/>
      <c r="I262" s="26"/>
    </row>
    <row r="263" spans="1:9" x14ac:dyDescent="0.25">
      <c r="A263" s="312"/>
      <c r="B263" s="44"/>
      <c r="E263" s="28"/>
      <c r="F263" s="286"/>
      <c r="G263" s="26"/>
      <c r="I263" s="26"/>
    </row>
    <row r="264" spans="1:9" x14ac:dyDescent="0.25">
      <c r="A264" s="312"/>
      <c r="B264" s="44"/>
      <c r="E264" s="28"/>
      <c r="F264" s="286"/>
      <c r="G264" s="26"/>
      <c r="I264" s="26"/>
    </row>
    <row r="265" spans="1:9" x14ac:dyDescent="0.25">
      <c r="A265" s="312"/>
      <c r="B265" s="44"/>
      <c r="E265" s="28"/>
      <c r="F265" s="286"/>
      <c r="G265" s="26"/>
      <c r="I265" s="26"/>
    </row>
    <row r="266" spans="1:9" x14ac:dyDescent="0.25">
      <c r="A266" s="312"/>
      <c r="B266" s="44"/>
      <c r="E266" s="28"/>
      <c r="F266" s="286"/>
      <c r="G266" s="26"/>
      <c r="I266" s="26"/>
    </row>
    <row r="267" spans="1:9" x14ac:dyDescent="0.25">
      <c r="A267" s="312"/>
      <c r="B267" s="44"/>
      <c r="E267" s="28"/>
      <c r="F267" s="286"/>
      <c r="G267" s="26"/>
      <c r="I267" s="26"/>
    </row>
    <row r="268" spans="1:9" x14ac:dyDescent="0.25">
      <c r="A268" s="312"/>
      <c r="B268" s="44"/>
      <c r="E268" s="28"/>
      <c r="F268" s="286"/>
      <c r="G268" s="26"/>
      <c r="I268" s="26"/>
    </row>
    <row r="269" spans="1:9" x14ac:dyDescent="0.25">
      <c r="A269" s="312"/>
      <c r="B269" s="44"/>
      <c r="E269" s="28"/>
      <c r="F269" s="286"/>
      <c r="G269" s="26"/>
      <c r="I269" s="26"/>
    </row>
    <row r="270" spans="1:9" x14ac:dyDescent="0.25">
      <c r="A270" s="312"/>
      <c r="B270" s="44"/>
      <c r="E270" s="28"/>
      <c r="F270" s="286"/>
      <c r="G270" s="26"/>
      <c r="I270" s="26"/>
    </row>
    <row r="271" spans="1:9" x14ac:dyDescent="0.25">
      <c r="A271" s="312"/>
      <c r="B271" s="44"/>
      <c r="E271" s="28"/>
      <c r="F271" s="286"/>
      <c r="G271" s="26"/>
      <c r="I271" s="26"/>
    </row>
    <row r="272" spans="1:9" x14ac:dyDescent="0.25">
      <c r="A272" s="312"/>
      <c r="B272" s="44"/>
      <c r="E272" s="28"/>
      <c r="F272" s="286"/>
      <c r="G272" s="26"/>
      <c r="I272" s="26"/>
    </row>
    <row r="273" spans="1:9" x14ac:dyDescent="0.25">
      <c r="A273" s="312"/>
      <c r="B273" s="44"/>
      <c r="E273" s="28"/>
      <c r="F273" s="286"/>
      <c r="G273" s="26"/>
      <c r="I273" s="26"/>
    </row>
    <row r="274" spans="1:9" x14ac:dyDescent="0.25">
      <c r="A274" s="312"/>
      <c r="B274" s="44"/>
      <c r="E274" s="28"/>
      <c r="F274" s="286"/>
      <c r="G274" s="26"/>
      <c r="I274" s="26"/>
    </row>
    <row r="275" spans="1:9" x14ac:dyDescent="0.25">
      <c r="A275" s="312"/>
      <c r="B275" s="44"/>
      <c r="E275" s="28"/>
      <c r="F275" s="286"/>
      <c r="G275" s="26"/>
      <c r="I275" s="26"/>
    </row>
    <row r="276" spans="1:9" x14ac:dyDescent="0.25">
      <c r="A276" s="312"/>
      <c r="B276" s="44"/>
      <c r="E276" s="28"/>
      <c r="F276" s="286"/>
      <c r="G276" s="26"/>
      <c r="I276" s="26"/>
    </row>
    <row r="277" spans="1:9" x14ac:dyDescent="0.25">
      <c r="A277" s="312"/>
      <c r="B277" s="44"/>
      <c r="E277" s="28"/>
      <c r="F277" s="286"/>
      <c r="G277" s="26"/>
      <c r="I277" s="26"/>
    </row>
    <row r="278" spans="1:9" x14ac:dyDescent="0.25">
      <c r="A278" s="312"/>
      <c r="B278" s="44"/>
      <c r="E278" s="28"/>
      <c r="F278" s="286"/>
      <c r="G278" s="26"/>
      <c r="I278" s="26"/>
    </row>
    <row r="279" spans="1:9" x14ac:dyDescent="0.25">
      <c r="A279" s="312"/>
      <c r="B279" s="44"/>
      <c r="E279" s="28"/>
      <c r="F279" s="286"/>
      <c r="G279" s="26"/>
      <c r="I279" s="26"/>
    </row>
    <row r="280" spans="1:9" x14ac:dyDescent="0.25">
      <c r="A280" s="312"/>
      <c r="B280" s="44"/>
      <c r="E280" s="28"/>
      <c r="F280" s="286"/>
      <c r="G280" s="26"/>
      <c r="I280" s="26"/>
    </row>
    <row r="281" spans="1:9" x14ac:dyDescent="0.25">
      <c r="A281" s="312"/>
      <c r="B281" s="44"/>
      <c r="E281" s="28"/>
      <c r="F281" s="286"/>
      <c r="G281" s="26"/>
      <c r="I281" s="26"/>
    </row>
    <row r="282" spans="1:9" x14ac:dyDescent="0.25">
      <c r="A282" s="312"/>
      <c r="B282" s="44"/>
      <c r="E282" s="28"/>
      <c r="F282" s="286"/>
      <c r="G282" s="26"/>
      <c r="I282" s="26"/>
    </row>
    <row r="283" spans="1:9" x14ac:dyDescent="0.25">
      <c r="A283" s="312"/>
      <c r="B283" s="44"/>
      <c r="E283" s="28"/>
      <c r="F283" s="286"/>
      <c r="G283" s="26"/>
      <c r="I283" s="26"/>
    </row>
    <row r="284" spans="1:9" x14ac:dyDescent="0.25">
      <c r="A284" s="312"/>
      <c r="B284" s="44"/>
      <c r="E284" s="28"/>
      <c r="F284" s="286"/>
      <c r="G284" s="26"/>
      <c r="I284" s="26"/>
    </row>
    <row r="285" spans="1:9" x14ac:dyDescent="0.25">
      <c r="A285" s="312"/>
      <c r="B285" s="44"/>
      <c r="E285" s="28"/>
      <c r="F285" s="286"/>
      <c r="G285" s="26"/>
      <c r="I285" s="26"/>
    </row>
    <row r="286" spans="1:9" x14ac:dyDescent="0.25">
      <c r="A286" s="312"/>
      <c r="B286" s="44"/>
      <c r="E286" s="28"/>
      <c r="F286" s="286"/>
      <c r="G286" s="26"/>
      <c r="I286" s="26"/>
    </row>
  </sheetData>
  <mergeCells count="25">
    <mergeCell ref="B146:C146"/>
    <mergeCell ref="A149:D149"/>
    <mergeCell ref="A153:K153"/>
    <mergeCell ref="A154:B154"/>
    <mergeCell ref="A164:B164"/>
    <mergeCell ref="A176:K176"/>
    <mergeCell ref="C120:D120"/>
    <mergeCell ref="B127:C127"/>
    <mergeCell ref="C139:D139"/>
    <mergeCell ref="C140:D140"/>
    <mergeCell ref="C141:D141"/>
    <mergeCell ref="B145:C145"/>
    <mergeCell ref="C114:D114"/>
    <mergeCell ref="C115:D115"/>
    <mergeCell ref="C116:D116"/>
    <mergeCell ref="C117:D117"/>
    <mergeCell ref="C118:D118"/>
    <mergeCell ref="C119:D119"/>
    <mergeCell ref="A9:D9"/>
    <mergeCell ref="A10:L10"/>
    <mergeCell ref="A75:B75"/>
    <mergeCell ref="C75:D75"/>
    <mergeCell ref="A79:B79"/>
    <mergeCell ref="A108:B108"/>
    <mergeCell ref="C108:D108"/>
  </mergeCells>
  <conditionalFormatting sqref="G154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{3E85E950-FDCC-4D64-B309-8423AEB879B1}</x14:id>
        </ext>
      </extLst>
    </cfRule>
  </conditionalFormatting>
  <conditionalFormatting sqref="B5">
    <cfRule type="dataBar" priority="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{DB628471-66D3-4FA8-9AF1-5FD30EAA9B52}</x14:id>
        </ext>
      </extLst>
    </cfRule>
  </conditionalFormatting>
  <conditionalFormatting sqref="K188:K1048576 K3:K9 K145:K165 K167:K180 K140:K142 K92 K94:K136 K11:K19 K22:K90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{D1504034-81F3-4720-ACAA-D2867103FC9E}</x14:id>
        </ext>
      </extLst>
    </cfRule>
  </conditionalFormatting>
  <conditionalFormatting sqref="K181:K183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{530B4388-F4F1-4B2A-8B07-99D8551877DB}</x14:id>
        </ext>
      </extLst>
    </cfRule>
  </conditionalFormatting>
  <conditionalFormatting sqref="K91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{9DFA1F8F-61B6-4355-A82C-B62E0B2F94FF}</x14:id>
        </ext>
      </extLst>
    </cfRule>
  </conditionalFormatting>
  <conditionalFormatting sqref="B7:B8">
    <cfRule type="dataBar" priority="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{C6012875-DFA6-4222-B20E-FFC9D89D0A01}</x14:id>
        </ext>
      </extLst>
    </cfRule>
  </conditionalFormatting>
  <conditionalFormatting sqref="B6">
    <cfRule type="dataBar" priority="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{D31C2B90-21E0-4FDB-ADC7-BD1C3BE7FEAC}</x14:id>
        </ext>
      </extLst>
    </cfRule>
  </conditionalFormatting>
  <conditionalFormatting sqref="K138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{8E40D861-9EB0-40CB-9BB7-B48299903428}</x14:id>
        </ext>
      </extLst>
    </cfRule>
  </conditionalFormatting>
  <conditionalFormatting sqref="K20:K21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{559D2A5A-B9C5-4FBB-8BF5-035197735653}</x14:id>
        </ext>
      </extLst>
    </cfRule>
  </conditionalFormatting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E85E950-FDCC-4D64-B309-8423AEB879B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G154</xm:sqref>
        </x14:conditionalFormatting>
        <x14:conditionalFormatting xmlns:xm="http://schemas.microsoft.com/office/excel/2006/main">
          <x14:cfRule type="dataBar" id="{DB628471-66D3-4FA8-9AF1-5FD30EAA9B52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B5</xm:sqref>
        </x14:conditionalFormatting>
        <x14:conditionalFormatting xmlns:xm="http://schemas.microsoft.com/office/excel/2006/main">
          <x14:cfRule type="dataBar" id="{D1504034-81F3-4720-ACAA-D2867103FC9E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K188:K1048576 K3:K9 K145:K165 K167:K180 K140:K142 K92 K94:K136 K11:K19 K22:K90</xm:sqref>
        </x14:conditionalFormatting>
        <x14:conditionalFormatting xmlns:xm="http://schemas.microsoft.com/office/excel/2006/main">
          <x14:cfRule type="dataBar" id="{530B4388-F4F1-4B2A-8B07-99D8551877DB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K181:K183</xm:sqref>
        </x14:conditionalFormatting>
        <x14:conditionalFormatting xmlns:xm="http://schemas.microsoft.com/office/excel/2006/main">
          <x14:cfRule type="dataBar" id="{9DFA1F8F-61B6-4355-A82C-B62E0B2F94FF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K91</xm:sqref>
        </x14:conditionalFormatting>
        <x14:conditionalFormatting xmlns:xm="http://schemas.microsoft.com/office/excel/2006/main">
          <x14:cfRule type="dataBar" id="{C6012875-DFA6-4222-B20E-FFC9D89D0A0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B7:B8</xm:sqref>
        </x14:conditionalFormatting>
        <x14:conditionalFormatting xmlns:xm="http://schemas.microsoft.com/office/excel/2006/main">
          <x14:cfRule type="dataBar" id="{D31C2B90-21E0-4FDB-ADC7-BD1C3BE7FEA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B6</xm:sqref>
        </x14:conditionalFormatting>
        <x14:conditionalFormatting xmlns:xm="http://schemas.microsoft.com/office/excel/2006/main">
          <x14:cfRule type="dataBar" id="{8E40D861-9EB0-40CB-9BB7-B48299903428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K138</xm:sqref>
        </x14:conditionalFormatting>
        <x14:conditionalFormatting xmlns:xm="http://schemas.microsoft.com/office/excel/2006/main">
          <x14:cfRule type="dataBar" id="{559D2A5A-B9C5-4FBB-8BF5-035197735653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K20:K21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S Document" ma:contentTypeID="0x010100A6435225E3CD18459F2CBA70B008DA3507006C3AE2A77880904EBB951EB6A1ECB9DC" ma:contentTypeVersion="14" ma:contentTypeDescription="" ma:contentTypeScope="" ma:versionID="40273a91d092c861df510d3b7b4bd0b3">
  <xsd:schema xmlns:xsd="http://www.w3.org/2001/XMLSchema" xmlns:xs="http://www.w3.org/2001/XMLSchema" xmlns:p="http://schemas.microsoft.com/office/2006/metadata/properties" xmlns:ns2="bbfa16fd-aa96-40f3-942d-85d19b731ffc" xmlns:ns3="1c7af081-3f90-4e8b-80b8-733e661a2ade" xmlns:ns4="889dc614-9706-492b-a977-04359fb4e576" targetNamespace="http://schemas.microsoft.com/office/2006/metadata/properties" ma:root="true" ma:fieldsID="91e1877beb455b7b05b61a36f7dfe015" ns2:_="" ns3:_="" ns4:_="">
    <xsd:import namespace="bbfa16fd-aa96-40f3-942d-85d19b731ffc"/>
    <xsd:import namespace="1c7af081-3f90-4e8b-80b8-733e661a2ade"/>
    <xsd:import namespace="889dc614-9706-492b-a977-04359fb4e576"/>
    <xsd:element name="properties">
      <xsd:complexType>
        <xsd:sequence>
          <xsd:element name="documentManagement">
            <xsd:complexType>
              <xsd:all>
                <xsd:element ref="ns2:TaxKeywordTaxHTField" minOccurs="0"/>
                <xsd:element ref="ns2:TaxCatchAll" minOccurs="0"/>
                <xsd:element ref="ns2:TaxCatchAllLabel" minOccurs="0"/>
                <xsd:element ref="ns2:cd8ba0e9385344a9ac76551b4f2256c2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fa16fd-aa96-40f3-942d-85d19b731ffc" elementFormDefault="qualified">
    <xsd:import namespace="http://schemas.microsoft.com/office/2006/documentManagement/types"/>
    <xsd:import namespace="http://schemas.microsoft.com/office/infopath/2007/PartnerControls"/>
    <xsd:element name="TaxKeywordTaxHTField" ma:index="7" nillable="true" ma:taxonomy="true" ma:internalName="TaxKeywordTaxHTField" ma:taxonomyFieldName="TaxKeyword" ma:displayName="Ondernemingstrefwoorden" ma:fieldId="{23f27201-bee3-471e-b2e7-b64fd8b7ca38}" ma:taxonomyMulti="true" ma:sspId="0409cfc5-dbb9-405e-9c65-ec16987dfce4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8" nillable="true" ma:displayName="Taxonomy Catch All Column" ma:description="" ma:hidden="true" ma:list="{7a109343-a580-4f6e-8da0-5451c566533b}" ma:internalName="TaxCatchAll" ma:showField="CatchAllData" ma:web="889dc614-9706-492b-a977-04359fb4e5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9" nillable="true" ma:displayName="Taxonomy Catch All Column1" ma:description="" ma:hidden="true" ma:list="{7a109343-a580-4f6e-8da0-5451c566533b}" ma:internalName="TaxCatchAllLabel" ma:readOnly="true" ma:showField="CatchAllDataLabel" ma:web="889dc614-9706-492b-a977-04359fb4e5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d8ba0e9385344a9ac76551b4f2256c2" ma:index="11" nillable="true" ma:taxonomy="true" ma:internalName="cd8ba0e9385344a9ac76551b4f2256c2" ma:taxonomyFieldName="Documentsoort" ma:displayName="Documentsoort" ma:default="" ma:fieldId="{cd8ba0e9-3853-44a9-ac76-551b4f2256c2}" ma:sspId="0409cfc5-dbb9-405e-9c65-ec16987dfce4" ma:termSetId="babbbbff-9d02-43fb-aa44-803207834f4d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7af081-3f90-4e8b-80b8-733e661a2a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9dc614-9706-492b-a977-04359fb4e576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Inhoudstype"/>
        <xsd:element ref="dc:title" minOccurs="0" maxOccurs="1" ma:index="1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0409cfc5-dbb9-405e-9c65-ec16987dfce4" ContentTypeId="0x010100A6435225E3CD18459F2CBA70B008DA3507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d8ba0e9385344a9ac76551b4f2256c2 xmlns="bbfa16fd-aa96-40f3-942d-85d19b731ffc">
      <Terms xmlns="http://schemas.microsoft.com/office/infopath/2007/PartnerControls"/>
    </cd8ba0e9385344a9ac76551b4f2256c2>
    <TaxCatchAll xmlns="bbfa16fd-aa96-40f3-942d-85d19b731ffc"/>
    <TaxKeywordTaxHTField xmlns="bbfa16fd-aa96-40f3-942d-85d19b731ffc">
      <Terms xmlns="http://schemas.microsoft.com/office/infopath/2007/PartnerControls"/>
    </TaxKeywordTaxHTField>
  </documentManagement>
</p:properties>
</file>

<file path=customXml/itemProps1.xml><?xml version="1.0" encoding="utf-8"?>
<ds:datastoreItem xmlns:ds="http://schemas.openxmlformats.org/officeDocument/2006/customXml" ds:itemID="{E9DCD07B-1A52-4438-B661-ABA1A40566A7}"/>
</file>

<file path=customXml/itemProps2.xml><?xml version="1.0" encoding="utf-8"?>
<ds:datastoreItem xmlns:ds="http://schemas.openxmlformats.org/officeDocument/2006/customXml" ds:itemID="{3AD23251-A170-4094-968E-0623F1198E57}"/>
</file>

<file path=customXml/itemProps3.xml><?xml version="1.0" encoding="utf-8"?>
<ds:datastoreItem xmlns:ds="http://schemas.openxmlformats.org/officeDocument/2006/customXml" ds:itemID="{2FD5FFF0-AEED-40C8-9D93-ABDE869821FD}"/>
</file>

<file path=customXml/itemProps4.xml><?xml version="1.0" encoding="utf-8"?>
<ds:datastoreItem xmlns:ds="http://schemas.openxmlformats.org/officeDocument/2006/customXml" ds:itemID="{AA509E4B-6549-4885-ABA2-AC2E9920D31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01 Vastrechten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Vredenburg, Ralph</dc:creator>
  <cp:lastModifiedBy>Vredenburg, Ralph</cp:lastModifiedBy>
  <dcterms:created xsi:type="dcterms:W3CDTF">2019-10-07T10:12:22Z</dcterms:created>
  <dcterms:modified xsi:type="dcterms:W3CDTF">2019-10-07T10:37:32Z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0x010100A6435225E3CD18459F2CBA70B008DA3507006C3AE2A77880904EBB951EB6A1ECB9DC</vt:lpwstr>
  </property>
  <property fmtid="{D5CDD505-2E9C-101B-9397-08002B2CF9AE}" pid="3" name="TaxKeyword">
    <vt:lpwstr/>
  </property>
</Properties>
</file>